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120" yWindow="-120" windowWidth="29040" windowHeight="15840" activeTab="2"/>
  </bookViews>
  <sheets>
    <sheet name="Протокол" sheetId="7" r:id="rId1"/>
    <sheet name="Расчет" sheetId="1" r:id="rId2"/>
    <sheet name="Вводные" sheetId="6" r:id="rId3"/>
    <sheet name="Правило" sheetId="8" r:id="rId4"/>
    <sheet name="Оборудование" sheetId="9" r:id="rId5"/>
    <sheet name="Лист оценки" sheetId="10" r:id="rId6"/>
  </sheets>
  <definedNames>
    <definedName name="_Hlk139297106" localSheetId="3">Правило!$C$29</definedName>
    <definedName name="_Hlk139297106" localSheetId="0">Протокол!$C$29</definedName>
    <definedName name="_xlnm._FilterDatabase" localSheetId="4" hidden="1">Оборудование!$A$1:$R$119</definedName>
    <definedName name="_xlnm.Print_Area" localSheetId="1">Расчет!$B$1:$V$1883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55" i="1" l="1"/>
  <c r="L193" i="1"/>
  <c r="K193" i="1"/>
  <c r="D530" i="1" s="1"/>
  <c r="I545" i="1" s="1"/>
  <c r="K17" i="6"/>
  <c r="F653" i="1" l="1"/>
  <c r="C1082" i="1"/>
  <c r="C1074" i="1"/>
  <c r="D1603" i="1"/>
  <c r="D1601" i="1"/>
  <c r="D1857" i="1"/>
  <c r="D1855" i="1"/>
  <c r="D1859" i="1" s="1"/>
  <c r="D1810" i="1"/>
  <c r="D1808" i="1"/>
  <c r="D1813" i="1" l="1"/>
  <c r="D1606" i="1"/>
  <c r="J73" i="10" s="1"/>
  <c r="D1817" i="1"/>
  <c r="C1832" i="1" s="1"/>
  <c r="J79" i="10"/>
  <c r="J82" i="10" s="1"/>
  <c r="F1826" i="1"/>
  <c r="F1827" i="1" s="1"/>
  <c r="D1706" i="1"/>
  <c r="D1703" i="1"/>
  <c r="K79" i="10" l="1"/>
  <c r="K82" i="10" s="1"/>
  <c r="D1708" i="1"/>
  <c r="J76" i="10" s="1"/>
  <c r="K76" i="10" s="1"/>
  <c r="D1711" i="1"/>
  <c r="D1655" i="1"/>
  <c r="D1657" i="1"/>
  <c r="E1540" i="1"/>
  <c r="E1412" i="1"/>
  <c r="D1301" i="1"/>
  <c r="D1298" i="1"/>
  <c r="E1125" i="1"/>
  <c r="E1128" i="1"/>
  <c r="E992" i="1"/>
  <c r="E984" i="1"/>
  <c r="E976" i="1"/>
  <c r="E969" i="1"/>
  <c r="E574" i="1"/>
  <c r="E568" i="1"/>
  <c r="E561" i="1"/>
  <c r="D1660" i="1" l="1"/>
  <c r="D1304" i="1"/>
  <c r="E1130" i="1"/>
  <c r="E495" i="1"/>
  <c r="E487" i="1"/>
  <c r="E479" i="1"/>
  <c r="E471" i="1"/>
  <c r="E364" i="1"/>
  <c r="E348" i="1"/>
  <c r="E341" i="1"/>
  <c r="E333" i="1"/>
  <c r="J63" i="10" l="1"/>
  <c r="K63" i="10" s="1"/>
  <c r="J65" i="10"/>
  <c r="K65" i="10" s="1"/>
  <c r="J64" i="10"/>
  <c r="K64" i="10" s="1"/>
  <c r="C1147" i="1"/>
  <c r="J55" i="10"/>
  <c r="E1663" i="1"/>
  <c r="D1679" i="1" s="1"/>
  <c r="J75" i="10"/>
  <c r="K75" i="10" s="1"/>
  <c r="J74" i="10"/>
  <c r="K74" i="10" s="1"/>
  <c r="F1140" i="1"/>
  <c r="F1141" i="1" s="1"/>
  <c r="E326" i="1"/>
  <c r="E319" i="1"/>
  <c r="E311" i="1"/>
  <c r="E229" i="1"/>
  <c r="E222" i="1"/>
  <c r="E215" i="1"/>
  <c r="J57" i="10" l="1"/>
  <c r="K57" i="10" s="1"/>
  <c r="K55" i="10"/>
  <c r="J56" i="10"/>
  <c r="E1407" i="1"/>
  <c r="E1542" i="1"/>
  <c r="E1544" i="1" s="1"/>
  <c r="E1548" i="1" l="1"/>
  <c r="J72" i="10" s="1"/>
  <c r="K72" i="10" s="1"/>
  <c r="J71" i="10"/>
  <c r="K71" i="10" s="1"/>
  <c r="J58" i="10"/>
  <c r="K58" i="10" s="1"/>
  <c r="K56" i="10"/>
  <c r="F1562" i="1"/>
  <c r="F1556" i="1"/>
  <c r="L19" i="6" l="1"/>
  <c r="L17" i="6"/>
  <c r="G550" i="7" l="1"/>
  <c r="M21" i="7"/>
  <c r="G946" i="7"/>
  <c r="G439" i="7"/>
  <c r="G433" i="7"/>
  <c r="G449" i="7"/>
  <c r="G463" i="7"/>
  <c r="K57" i="6"/>
  <c r="M143" i="7"/>
  <c r="F103" i="7"/>
  <c r="F102" i="7"/>
  <c r="M81" i="7"/>
  <c r="M157" i="7" s="1"/>
  <c r="M197" i="7" s="1"/>
  <c r="M229" i="7" s="1"/>
  <c r="M265" i="7" s="1"/>
  <c r="M301" i="7" s="1"/>
  <c r="M327" i="7" s="1"/>
  <c r="M352" i="7" s="1"/>
  <c r="M375" i="7" s="1"/>
  <c r="M400" i="7" s="1"/>
  <c r="M424" i="7" s="1"/>
  <c r="M472" i="7" s="1"/>
  <c r="M505" i="7" s="1"/>
  <c r="M545" i="7" s="1"/>
  <c r="M589" i="7" l="1"/>
  <c r="M611" i="7" s="1"/>
  <c r="M639" i="7" s="1"/>
  <c r="M664" i="7" s="1"/>
  <c r="M690" i="7" s="1"/>
  <c r="M705" i="7" s="1"/>
  <c r="M726" i="7" s="1"/>
  <c r="M753" i="7" s="1"/>
  <c r="M772" i="7" s="1"/>
  <c r="M796" i="7" s="1"/>
  <c r="M812" i="7" s="1"/>
  <c r="M833" i="7" s="1"/>
  <c r="M853" i="7" s="1"/>
  <c r="M883" i="7" s="1"/>
  <c r="M564" i="7"/>
  <c r="G572" i="7"/>
  <c r="K19" i="6"/>
  <c r="E1494" i="1" l="1"/>
  <c r="E1460" i="1"/>
  <c r="J68" i="10" s="1"/>
  <c r="K68" i="10" s="1"/>
  <c r="J69" i="10" l="1"/>
  <c r="K69" i="10" s="1"/>
  <c r="J70" i="10"/>
  <c r="K70" i="10" s="1"/>
  <c r="G606" i="7"/>
  <c r="I939" i="7" l="1"/>
  <c r="I938" i="7"/>
  <c r="I937" i="7"/>
  <c r="I936" i="7"/>
  <c r="G864" i="7"/>
  <c r="G862" i="7"/>
  <c r="G860" i="7"/>
  <c r="N861" i="7" s="1"/>
  <c r="M829" i="7"/>
  <c r="K65" i="6"/>
  <c r="D864" i="1"/>
  <c r="D866" i="1" s="1"/>
  <c r="O929" i="1" s="1"/>
  <c r="E657" i="1"/>
  <c r="L864" i="1"/>
  <c r="A909" i="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P379" i="7"/>
  <c r="P378" i="7"/>
  <c r="M329" i="7"/>
  <c r="M253" i="7"/>
  <c r="M252" i="7"/>
  <c r="M251" i="7"/>
  <c r="M250" i="7"/>
  <c r="M249" i="7"/>
  <c r="M248" i="7"/>
  <c r="M247" i="7"/>
  <c r="M246" i="7"/>
  <c r="M245" i="7"/>
  <c r="M244" i="7"/>
  <c r="M243" i="7"/>
  <c r="M242" i="7"/>
  <c r="M241" i="7"/>
  <c r="M240" i="7"/>
  <c r="M239" i="7"/>
  <c r="M238" i="7"/>
  <c r="M235" i="7"/>
  <c r="M234" i="7"/>
  <c r="M233" i="7"/>
  <c r="M232" i="7"/>
  <c r="M227" i="7"/>
  <c r="M226" i="7"/>
  <c r="M225" i="7"/>
  <c r="M224" i="7"/>
  <c r="M223" i="7"/>
  <c r="M222" i="7"/>
  <c r="M221" i="7"/>
  <c r="M220" i="7"/>
  <c r="M219" i="7"/>
  <c r="M218" i="7"/>
  <c r="M217" i="7"/>
  <c r="M216" i="7"/>
  <c r="M215" i="7"/>
  <c r="M214" i="7"/>
  <c r="M213" i="7"/>
  <c r="M212" i="7"/>
  <c r="M211" i="7"/>
  <c r="M210" i="7"/>
  <c r="M209" i="7"/>
  <c r="M208" i="7"/>
  <c r="M207" i="7"/>
  <c r="M206" i="7"/>
  <c r="M205" i="7"/>
  <c r="M204" i="7"/>
  <c r="M203" i="7"/>
  <c r="M202" i="7"/>
  <c r="M201" i="7"/>
  <c r="M200" i="7"/>
  <c r="M195" i="7"/>
  <c r="M194" i="7"/>
  <c r="M193" i="7"/>
  <c r="M192" i="7"/>
  <c r="M191" i="7"/>
  <c r="M190" i="7"/>
  <c r="M189" i="7"/>
  <c r="M188" i="7"/>
  <c r="M187" i="7"/>
  <c r="M186" i="7"/>
  <c r="M185" i="7"/>
  <c r="M184" i="7"/>
  <c r="M183" i="7"/>
  <c r="M182" i="7"/>
  <c r="M181" i="7"/>
  <c r="M180" i="7"/>
  <c r="M179" i="7"/>
  <c r="M178" i="7"/>
  <c r="M177" i="7"/>
  <c r="M176" i="7"/>
  <c r="M175" i="7"/>
  <c r="M174" i="7"/>
  <c r="M173" i="7"/>
  <c r="M172" i="7"/>
  <c r="M171" i="7"/>
  <c r="M170" i="7"/>
  <c r="M169" i="7"/>
  <c r="M168" i="7"/>
  <c r="M167" i="7"/>
  <c r="M166" i="7"/>
  <c r="M165" i="7"/>
  <c r="M164" i="7"/>
  <c r="M163" i="7"/>
  <c r="M162" i="7"/>
  <c r="C714" i="1" l="1"/>
  <c r="F865" i="1" s="1"/>
  <c r="C716" i="1"/>
  <c r="J42" i="10"/>
  <c r="K42" i="10" s="1"/>
  <c r="J43" i="10"/>
  <c r="K43" i="10" s="1"/>
  <c r="G543" i="7"/>
  <c r="N543" i="7" s="1"/>
  <c r="H42" i="10"/>
  <c r="M366" i="7"/>
  <c r="M354" i="7"/>
  <c r="M377" i="7" s="1"/>
  <c r="M402" i="7" s="1"/>
  <c r="M426" i="7" s="1"/>
  <c r="M474" i="7" s="1"/>
  <c r="M507" i="7" s="1"/>
  <c r="M547" i="7" s="1"/>
  <c r="M566" i="7" s="1"/>
  <c r="M591" i="7" s="1"/>
  <c r="M613" i="7" s="1"/>
  <c r="M641" i="7" s="1"/>
  <c r="M666" i="7" s="1"/>
  <c r="M692" i="7" s="1"/>
  <c r="M707" i="7" s="1"/>
  <c r="M728" i="7" s="1"/>
  <c r="M755" i="7" s="1"/>
  <c r="M774" i="7" s="1"/>
  <c r="M798" i="7" s="1"/>
  <c r="M814" i="7" s="1"/>
  <c r="M835" i="7" s="1"/>
  <c r="M855" i="7" s="1"/>
  <c r="L852" i="1" l="1"/>
  <c r="F847" i="1"/>
  <c r="F848" i="1" s="1"/>
  <c r="L846" i="1"/>
  <c r="L840" i="1"/>
  <c r="L834" i="1"/>
  <c r="R637" i="1"/>
  <c r="D852" i="1" s="1"/>
  <c r="D854" i="1" s="1"/>
  <c r="R636" i="1"/>
  <c r="D840" i="1" s="1"/>
  <c r="D842" i="1" s="1"/>
  <c r="O925" i="1" s="1"/>
  <c r="H38" i="10" s="1"/>
  <c r="Q637" i="1"/>
  <c r="D846" i="1" s="1"/>
  <c r="D848" i="1" s="1"/>
  <c r="O926" i="1" s="1"/>
  <c r="H39" i="10" s="1"/>
  <c r="Q636" i="1"/>
  <c r="D834" i="1" s="1"/>
  <c r="D836" i="1" s="1"/>
  <c r="O924" i="1" s="1"/>
  <c r="H37" i="10" s="1"/>
  <c r="R635" i="1"/>
  <c r="D828" i="1" s="1"/>
  <c r="R634" i="1"/>
  <c r="D816" i="1" s="1"/>
  <c r="Q635" i="1"/>
  <c r="D822" i="1" s="1"/>
  <c r="Q634" i="1"/>
  <c r="D810" i="1" s="1"/>
  <c r="I1446" i="1"/>
  <c r="D1509" i="1" s="1"/>
  <c r="D1511" i="1" s="1"/>
  <c r="I1520" i="1" s="1"/>
  <c r="I1445" i="1"/>
  <c r="D1510" i="1"/>
  <c r="L1509" i="1"/>
  <c r="F1362" i="1"/>
  <c r="C1365" i="1" s="1"/>
  <c r="J66" i="10" s="1"/>
  <c r="K66" i="10" s="1"/>
  <c r="K738" i="7" l="1"/>
  <c r="L738" i="7" s="1"/>
  <c r="H70" i="10"/>
  <c r="O927" i="1"/>
  <c r="H40" i="10" s="1"/>
  <c r="L847" i="1"/>
  <c r="R643" i="1"/>
  <c r="D894" i="1" s="1"/>
  <c r="D896" i="1" s="1"/>
  <c r="O934" i="1" s="1"/>
  <c r="H47" i="10" s="1"/>
  <c r="R642" i="1"/>
  <c r="D882" i="1" s="1"/>
  <c r="D884" i="1" s="1"/>
  <c r="O932" i="1" s="1"/>
  <c r="H45" i="10" s="1"/>
  <c r="L894" i="1"/>
  <c r="L882" i="1"/>
  <c r="R739" i="7" l="1"/>
  <c r="M739" i="7"/>
  <c r="N739" i="7"/>
  <c r="O739" i="7"/>
  <c r="P739" i="7"/>
  <c r="C1" i="9"/>
  <c r="O245" i="7"/>
  <c r="O247" i="7"/>
  <c r="O249" i="7"/>
  <c r="O251" i="7"/>
  <c r="O243" i="7"/>
  <c r="O241" i="7"/>
  <c r="O239" i="7"/>
  <c r="O201" i="7"/>
  <c r="O203" i="7"/>
  <c r="O205" i="7"/>
  <c r="O207" i="7"/>
  <c r="O209" i="7"/>
  <c r="O211" i="7"/>
  <c r="O213" i="7"/>
  <c r="O215" i="7"/>
  <c r="O217" i="7"/>
  <c r="O219" i="7"/>
  <c r="O221" i="7"/>
  <c r="O195" i="7"/>
  <c r="O165" i="7"/>
  <c r="O167" i="7"/>
  <c r="O169" i="7"/>
  <c r="O171" i="7"/>
  <c r="O173" i="7"/>
  <c r="O175" i="7"/>
  <c r="O177" i="7"/>
  <c r="O179" i="7"/>
  <c r="O181" i="7"/>
  <c r="O183" i="7"/>
  <c r="O185" i="7"/>
  <c r="O187" i="7"/>
  <c r="O189" i="7"/>
  <c r="O191" i="7"/>
  <c r="O193" i="7"/>
  <c r="O163" i="7"/>
  <c r="F141" i="7" l="1"/>
  <c r="M859" i="7" l="1"/>
  <c r="M843" i="7"/>
  <c r="M839" i="7"/>
  <c r="M838" i="7"/>
  <c r="M634" i="7"/>
  <c r="M483" i="7" l="1"/>
  <c r="M481" i="7"/>
  <c r="M479" i="7"/>
  <c r="M477" i="7"/>
  <c r="M475" i="7"/>
  <c r="M469" i="7"/>
  <c r="M467" i="7"/>
  <c r="M465" i="7"/>
  <c r="M463" i="7"/>
  <c r="M461" i="7"/>
  <c r="M459" i="7"/>
  <c r="M457" i="7"/>
  <c r="M455" i="7"/>
  <c r="M453" i="7"/>
  <c r="M451" i="7"/>
  <c r="M449" i="7"/>
  <c r="M447" i="7"/>
  <c r="M445" i="7"/>
  <c r="M443" i="7"/>
  <c r="M441" i="7"/>
  <c r="M439" i="7"/>
  <c r="M437" i="7"/>
  <c r="M435" i="7"/>
  <c r="M433" i="7"/>
  <c r="M431" i="7"/>
  <c r="M429" i="7"/>
  <c r="M427" i="7"/>
  <c r="M421" i="7"/>
  <c r="M419" i="7"/>
  <c r="M417" i="7"/>
  <c r="M729" i="7" l="1"/>
  <c r="M724" i="7"/>
  <c r="M732" i="7"/>
  <c r="G608" i="7"/>
  <c r="M142" i="7"/>
  <c r="M141" i="7"/>
  <c r="F142" i="7"/>
  <c r="I1443" i="1"/>
  <c r="M485" i="7" l="1"/>
  <c r="M339" i="7"/>
  <c r="T82" i="6" l="1"/>
  <c r="U82" i="6" s="1"/>
  <c r="V82" i="6" s="1"/>
  <c r="W82" i="6" s="1"/>
  <c r="X82" i="6" s="1"/>
  <c r="Y82" i="6" s="1"/>
  <c r="Z82" i="6" s="1"/>
  <c r="AA82" i="6" s="1"/>
  <c r="AB82" i="6" s="1"/>
  <c r="AC82" i="6" s="1"/>
  <c r="AD82" i="6" s="1"/>
  <c r="AE82" i="6" s="1"/>
  <c r="AF82" i="6" s="1"/>
  <c r="AG82" i="6" s="1"/>
  <c r="AH82" i="6" s="1"/>
  <c r="AI82" i="6" s="1"/>
  <c r="AJ82" i="6" s="1"/>
  <c r="AK82" i="6" s="1"/>
  <c r="AL82" i="6" s="1"/>
  <c r="AM82" i="6" s="1"/>
  <c r="AN82" i="6" s="1"/>
  <c r="AO82" i="6" s="1"/>
  <c r="AP82" i="6" s="1"/>
  <c r="AQ82" i="6" s="1"/>
  <c r="AR82" i="6" s="1"/>
  <c r="AS82" i="6" s="1"/>
  <c r="AT82" i="6" s="1"/>
  <c r="AU82" i="6" s="1"/>
  <c r="AV82" i="6" s="1"/>
  <c r="AW82" i="6" s="1"/>
  <c r="AX82" i="6" s="1"/>
  <c r="AY82" i="6" s="1"/>
  <c r="AZ82" i="6" s="1"/>
  <c r="BA82" i="6" s="1"/>
  <c r="BB82" i="6" s="1"/>
  <c r="BC82" i="6" s="1"/>
  <c r="BD82" i="6" s="1"/>
  <c r="BE82" i="6" s="1"/>
  <c r="BF82" i="6" s="1"/>
  <c r="BG82" i="6" s="1"/>
  <c r="BH82" i="6" s="1"/>
  <c r="BI82" i="6" s="1"/>
  <c r="BJ82" i="6" s="1"/>
  <c r="BK82" i="6" s="1"/>
  <c r="BL82" i="6" s="1"/>
  <c r="BM82" i="6" s="1"/>
  <c r="BN82" i="6" s="1"/>
  <c r="BO82" i="6" s="1"/>
  <c r="BP82" i="6" s="1"/>
  <c r="BQ82" i="6" s="1"/>
  <c r="BR82" i="6" s="1"/>
  <c r="BS82" i="6" s="1"/>
  <c r="BT82" i="6" s="1"/>
  <c r="BU82" i="6" s="1"/>
  <c r="BV82" i="6" s="1"/>
  <c r="BW82" i="6" s="1"/>
  <c r="BX82" i="6" s="1"/>
  <c r="BY82" i="6" s="1"/>
  <c r="BZ82" i="6" s="1"/>
  <c r="CA82" i="6" s="1"/>
  <c r="CB82" i="6" s="1"/>
  <c r="CC82" i="6" s="1"/>
  <c r="CD82" i="6" s="1"/>
  <c r="CE82" i="6" s="1"/>
  <c r="CF82" i="6" s="1"/>
  <c r="CG82" i="6" s="1"/>
  <c r="CH82" i="6" s="1"/>
  <c r="CI82" i="6" s="1"/>
  <c r="CJ82" i="6" s="1"/>
  <c r="CK82" i="6" s="1"/>
  <c r="CL82" i="6" s="1"/>
  <c r="CM82" i="6" s="1"/>
  <c r="CN82" i="6" s="1"/>
  <c r="CO82" i="6" s="1"/>
  <c r="CP82" i="6" s="1"/>
  <c r="CQ82" i="6" s="1"/>
  <c r="CR82" i="6" s="1"/>
  <c r="CS82" i="6" s="1"/>
  <c r="CT82" i="6" s="1"/>
  <c r="CU82" i="6" s="1"/>
  <c r="CV82" i="6" s="1"/>
  <c r="CW82" i="6" s="1"/>
  <c r="CX82" i="6" s="1"/>
  <c r="CY82" i="6" s="1"/>
  <c r="CZ82" i="6" s="1"/>
  <c r="DA82" i="6" s="1"/>
  <c r="DB82" i="6" s="1"/>
  <c r="DC82" i="6" s="1"/>
  <c r="DD82" i="6" s="1"/>
  <c r="DE82" i="6" s="1"/>
  <c r="DF82" i="6" s="1"/>
  <c r="DG82" i="6" s="1"/>
  <c r="DH82" i="6" s="1"/>
  <c r="DI82" i="6" s="1"/>
  <c r="DJ82" i="6" s="1"/>
  <c r="DK82" i="6" s="1"/>
  <c r="DL82" i="6" s="1"/>
  <c r="DM82" i="6" s="1"/>
  <c r="DN82" i="6" s="1"/>
  <c r="DO82" i="6" s="1"/>
  <c r="DP82" i="6" s="1"/>
  <c r="DQ82" i="6" s="1"/>
  <c r="DR82" i="6" s="1"/>
  <c r="DS82" i="6" s="1"/>
  <c r="DT82" i="6" s="1"/>
  <c r="DU82" i="6" s="1"/>
  <c r="DV82" i="6" s="1"/>
  <c r="DW82" i="6" s="1"/>
  <c r="DX82" i="6" s="1"/>
  <c r="DY82" i="6" s="1"/>
  <c r="DZ82" i="6" s="1"/>
  <c r="EA82" i="6" s="1"/>
  <c r="EB82" i="6" s="1"/>
  <c r="EC82" i="6" s="1"/>
  <c r="ED82" i="6" s="1"/>
  <c r="EE82" i="6" s="1"/>
  <c r="EF82" i="6" s="1"/>
  <c r="EG82" i="6" s="1"/>
  <c r="EH82" i="6" s="1"/>
  <c r="EI82" i="6" s="1"/>
  <c r="EJ82" i="6" s="1"/>
  <c r="EK82" i="6" s="1"/>
  <c r="EL82" i="6" s="1"/>
  <c r="EM82" i="6" s="1"/>
  <c r="EN82" i="6" s="1"/>
  <c r="EO82" i="6" s="1"/>
  <c r="EP82" i="6" s="1"/>
  <c r="EQ82" i="6" s="1"/>
  <c r="ER82" i="6" s="1"/>
  <c r="ES82" i="6" s="1"/>
  <c r="U81" i="6"/>
  <c r="V81" i="6" s="1"/>
  <c r="W81" i="6" s="1"/>
  <c r="X81" i="6" s="1"/>
  <c r="Y81" i="6" s="1"/>
  <c r="Z81" i="6" s="1"/>
  <c r="AA81" i="6" s="1"/>
  <c r="AB81" i="6" s="1"/>
  <c r="AC81" i="6" s="1"/>
  <c r="AD81" i="6" s="1"/>
  <c r="AE81" i="6" s="1"/>
  <c r="AF81" i="6" s="1"/>
  <c r="AG81" i="6" s="1"/>
  <c r="AH81" i="6" s="1"/>
  <c r="AI81" i="6" s="1"/>
  <c r="K66" i="6"/>
  <c r="K67" i="6" s="1"/>
  <c r="K59" i="6"/>
  <c r="D1338" i="1"/>
  <c r="L1337" i="1"/>
  <c r="D1326" i="1"/>
  <c r="L1325" i="1"/>
  <c r="M1283" i="1"/>
  <c r="D1337" i="1" s="1"/>
  <c r="M1281" i="1"/>
  <c r="D1325" i="1" s="1"/>
  <c r="D1327" i="1" s="1"/>
  <c r="H1349" i="1" s="1"/>
  <c r="J1349" i="1" s="1"/>
  <c r="L188" i="1"/>
  <c r="L187" i="1"/>
  <c r="L185" i="1"/>
  <c r="L184" i="1"/>
  <c r="E324" i="1" l="1"/>
  <c r="E328" i="1" s="1"/>
  <c r="F417" i="1" s="1"/>
  <c r="E485" i="1"/>
  <c r="E489" i="1" s="1"/>
  <c r="E331" i="1"/>
  <c r="E335" i="1" s="1"/>
  <c r="E493" i="1"/>
  <c r="E497" i="1" s="1"/>
  <c r="E309" i="1"/>
  <c r="E469" i="1"/>
  <c r="E317" i="1"/>
  <c r="E321" i="1" s="1"/>
  <c r="F416" i="1" s="1"/>
  <c r="E477" i="1"/>
  <c r="J662" i="7"/>
  <c r="K662" i="7" s="1"/>
  <c r="J660" i="7"/>
  <c r="K660" i="7" s="1"/>
  <c r="D415" i="1"/>
  <c r="F418" i="1"/>
  <c r="D418" i="1"/>
  <c r="D416" i="1"/>
  <c r="D417" i="1"/>
  <c r="D1339" i="1"/>
  <c r="H1351" i="1" s="1"/>
  <c r="J1351" i="1" s="1"/>
  <c r="L1556" i="1"/>
  <c r="D1556" i="1"/>
  <c r="L1555" i="1"/>
  <c r="L1844" i="1"/>
  <c r="M1743" i="1"/>
  <c r="M1742" i="1"/>
  <c r="M1741" i="1"/>
  <c r="I1690" i="1"/>
  <c r="N1637" i="1"/>
  <c r="K1637" i="1"/>
  <c r="N1530" i="1"/>
  <c r="L1530" i="1"/>
  <c r="K1394" i="1"/>
  <c r="E1405" i="1" s="1"/>
  <c r="E1409" i="1" s="1"/>
  <c r="K1393" i="1"/>
  <c r="K951" i="1"/>
  <c r="K950" i="1"/>
  <c r="M947" i="1"/>
  <c r="K947" i="1"/>
  <c r="N945" i="1"/>
  <c r="E990" i="1" s="1"/>
  <c r="E994" i="1" s="1"/>
  <c r="J51" i="10" s="1"/>
  <c r="K51" i="10" s="1"/>
  <c r="L945" i="1"/>
  <c r="E982" i="1" s="1"/>
  <c r="E986" i="1" s="1"/>
  <c r="J50" i="10" s="1"/>
  <c r="K50" i="10" s="1"/>
  <c r="N944" i="1"/>
  <c r="E974" i="1" s="1"/>
  <c r="E978" i="1" s="1"/>
  <c r="J49" i="10" s="1"/>
  <c r="K49" i="10" s="1"/>
  <c r="L944" i="1"/>
  <c r="E966" i="1" s="1"/>
  <c r="E971" i="1" s="1"/>
  <c r="J48" i="10" s="1"/>
  <c r="K48" i="10" s="1"/>
  <c r="Q643" i="1"/>
  <c r="D888" i="1" s="1"/>
  <c r="Q642" i="1"/>
  <c r="D876" i="1" s="1"/>
  <c r="Q641" i="1"/>
  <c r="Q639" i="1"/>
  <c r="R633" i="1"/>
  <c r="Q633" i="1"/>
  <c r="R632" i="1"/>
  <c r="Q632" i="1"/>
  <c r="R631" i="1"/>
  <c r="Q631" i="1"/>
  <c r="R630" i="1"/>
  <c r="Q630" i="1"/>
  <c r="R629" i="1"/>
  <c r="Q629" i="1"/>
  <c r="R628" i="1"/>
  <c r="Q628" i="1"/>
  <c r="L196" i="1"/>
  <c r="E572" i="1" s="1"/>
  <c r="K196" i="1"/>
  <c r="E566" i="1" s="1"/>
  <c r="L191" i="1"/>
  <c r="E346" i="1" s="1"/>
  <c r="L190" i="1"/>
  <c r="E339" i="1" s="1"/>
  <c r="E343" i="1" s="1"/>
  <c r="K182" i="1"/>
  <c r="K181" i="1"/>
  <c r="E227" i="1" s="1"/>
  <c r="E231" i="1" s="1"/>
  <c r="L180" i="1"/>
  <c r="K180" i="1"/>
  <c r="I19" i="1"/>
  <c r="H19" i="1"/>
  <c r="I17" i="1"/>
  <c r="H17" i="1"/>
  <c r="I15" i="1"/>
  <c r="H15" i="1"/>
  <c r="I13" i="1"/>
  <c r="H13" i="1"/>
  <c r="M1280" i="1"/>
  <c r="D1319" i="1" s="1"/>
  <c r="M1282" i="1"/>
  <c r="D1331" i="1" s="1"/>
  <c r="M1284" i="1"/>
  <c r="M1279" i="1"/>
  <c r="D1313" i="1" s="1"/>
  <c r="K1159" i="1"/>
  <c r="D1184" i="1" s="1"/>
  <c r="D1186" i="1" s="1"/>
  <c r="K1209" i="1" s="1"/>
  <c r="K1160" i="1"/>
  <c r="D1190" i="1" s="1"/>
  <c r="D1192" i="1" s="1"/>
  <c r="K1210" i="1" s="1"/>
  <c r="K1161" i="1"/>
  <c r="D1198" i="1" s="1"/>
  <c r="K1158" i="1"/>
  <c r="D1178" i="1" s="1"/>
  <c r="D1180" i="1" s="1"/>
  <c r="K1208" i="1" s="1"/>
  <c r="K1215" i="1"/>
  <c r="D1240" i="1" s="1"/>
  <c r="D1242" i="1" s="1"/>
  <c r="K1264" i="1" s="1"/>
  <c r="K630" i="7" s="1"/>
  <c r="K1216" i="1"/>
  <c r="D1246" i="1" s="1"/>
  <c r="D1248" i="1" s="1"/>
  <c r="K1265" i="1" s="1"/>
  <c r="K631" i="7" s="1"/>
  <c r="K1217" i="1"/>
  <c r="D1252" i="1" s="1"/>
  <c r="D1254" i="1" s="1"/>
  <c r="K1266" i="1" s="1"/>
  <c r="K632" i="7" s="1"/>
  <c r="K1214" i="1"/>
  <c r="D1234" i="1" s="1"/>
  <c r="D1236" i="1" s="1"/>
  <c r="K1263" i="1" s="1"/>
  <c r="K629" i="7" s="1"/>
  <c r="E1226" i="1"/>
  <c r="F1253" i="1" s="1"/>
  <c r="D1253" i="1"/>
  <c r="F1252" i="1"/>
  <c r="L1252" i="1" s="1"/>
  <c r="D1247" i="1"/>
  <c r="F1246" i="1"/>
  <c r="L1246" i="1" s="1"/>
  <c r="D1241" i="1"/>
  <c r="F1240" i="1"/>
  <c r="L1240" i="1" s="1"/>
  <c r="D1235" i="1"/>
  <c r="F1234" i="1"/>
  <c r="L1234" i="1" s="1"/>
  <c r="D1191" i="1"/>
  <c r="F1190" i="1"/>
  <c r="L1190" i="1" s="1"/>
  <c r="D1185" i="1"/>
  <c r="F1184" i="1"/>
  <c r="L1184" i="1" s="1"/>
  <c r="D1179" i="1"/>
  <c r="F1178" i="1"/>
  <c r="L1178" i="1" s="1"/>
  <c r="M845" i="7"/>
  <c r="M846" i="7"/>
  <c r="M847" i="7"/>
  <c r="M848" i="7"/>
  <c r="M849" i="7"/>
  <c r="M850" i="7"/>
  <c r="M851" i="7"/>
  <c r="M856" i="7"/>
  <c r="M857" i="7"/>
  <c r="M858" i="7"/>
  <c r="M842" i="7"/>
  <c r="M844" i="7"/>
  <c r="M841" i="7"/>
  <c r="M831" i="7"/>
  <c r="M836" i="7"/>
  <c r="M837" i="7"/>
  <c r="M840" i="7"/>
  <c r="M830" i="7"/>
  <c r="M826" i="7"/>
  <c r="M827" i="7"/>
  <c r="M828" i="7"/>
  <c r="M825" i="7"/>
  <c r="M821" i="7"/>
  <c r="M822" i="7"/>
  <c r="M820" i="7"/>
  <c r="M808" i="7"/>
  <c r="M809" i="7"/>
  <c r="M810" i="7"/>
  <c r="M805" i="7"/>
  <c r="M806" i="7"/>
  <c r="M807" i="7"/>
  <c r="M802" i="7"/>
  <c r="M803" i="7"/>
  <c r="M804" i="7"/>
  <c r="M800" i="7"/>
  <c r="M801" i="7"/>
  <c r="M799" i="7"/>
  <c r="M781" i="7"/>
  <c r="K1579" i="1"/>
  <c r="K1580" i="1"/>
  <c r="K1581" i="1"/>
  <c r="K1582" i="1"/>
  <c r="K1583" i="1"/>
  <c r="K1578" i="1"/>
  <c r="N719" i="8"/>
  <c r="M793" i="7"/>
  <c r="M782" i="7"/>
  <c r="M783" i="7"/>
  <c r="M775" i="7"/>
  <c r="M776" i="7"/>
  <c r="M777" i="7"/>
  <c r="M778" i="7"/>
  <c r="M770" i="7"/>
  <c r="M767" i="7"/>
  <c r="M768" i="7"/>
  <c r="M769" i="7"/>
  <c r="M764" i="7"/>
  <c r="M765" i="7"/>
  <c r="M766" i="7"/>
  <c r="M758" i="7"/>
  <c r="M759" i="7"/>
  <c r="M760" i="7"/>
  <c r="M761" i="7"/>
  <c r="M762" i="7"/>
  <c r="M763" i="7"/>
  <c r="M750" i="7"/>
  <c r="M751" i="7"/>
  <c r="M756" i="7"/>
  <c r="M757" i="7"/>
  <c r="M749" i="7"/>
  <c r="M741" i="7"/>
  <c r="M742" i="7"/>
  <c r="M743" i="7"/>
  <c r="M744" i="7"/>
  <c r="M745" i="7"/>
  <c r="M746" i="7"/>
  <c r="M747" i="7"/>
  <c r="M748" i="7"/>
  <c r="M740" i="7"/>
  <c r="M735" i="7"/>
  <c r="M730" i="7"/>
  <c r="M731" i="7"/>
  <c r="M723" i="7"/>
  <c r="M702" i="7"/>
  <c r="M703" i="7"/>
  <c r="M708" i="7"/>
  <c r="M709" i="7"/>
  <c r="M710" i="7"/>
  <c r="M711" i="7"/>
  <c r="M712" i="7"/>
  <c r="M713" i="7"/>
  <c r="M714" i="7"/>
  <c r="M715" i="7"/>
  <c r="M716" i="7"/>
  <c r="M717" i="7"/>
  <c r="M718" i="7"/>
  <c r="M719" i="7"/>
  <c r="M720" i="7"/>
  <c r="M721" i="7"/>
  <c r="M722" i="7"/>
  <c r="M701" i="7"/>
  <c r="M697" i="7"/>
  <c r="M698" i="7"/>
  <c r="M699" i="7"/>
  <c r="M700" i="7"/>
  <c r="M694" i="7"/>
  <c r="M695" i="7"/>
  <c r="M696" i="7"/>
  <c r="M686" i="7"/>
  <c r="M687" i="7"/>
  <c r="M688" i="7"/>
  <c r="M693" i="7"/>
  <c r="M685" i="7"/>
  <c r="M684" i="7"/>
  <c r="M669" i="7"/>
  <c r="M670" i="7"/>
  <c r="M671" i="7"/>
  <c r="M672" i="7"/>
  <c r="M673" i="7"/>
  <c r="M674" i="7"/>
  <c r="M675" i="7"/>
  <c r="M676" i="7"/>
  <c r="M677" i="7"/>
  <c r="M678" i="7"/>
  <c r="M668" i="7"/>
  <c r="M656" i="7"/>
  <c r="M655" i="7"/>
  <c r="M646" i="7"/>
  <c r="M647" i="7"/>
  <c r="M648" i="7"/>
  <c r="M649" i="7"/>
  <c r="M650" i="7"/>
  <c r="M651" i="7"/>
  <c r="M652" i="7"/>
  <c r="M653" i="7"/>
  <c r="M654" i="7"/>
  <c r="M642" i="7"/>
  <c r="M643" i="7"/>
  <c r="M644" i="7"/>
  <c r="M645" i="7"/>
  <c r="M635" i="7"/>
  <c r="M636" i="7"/>
  <c r="M637" i="7"/>
  <c r="M633" i="7"/>
  <c r="M614" i="7"/>
  <c r="M615" i="7"/>
  <c r="M616" i="7"/>
  <c r="M617" i="7"/>
  <c r="M619" i="7"/>
  <c r="M620" i="7"/>
  <c r="M608" i="7"/>
  <c r="M609" i="7"/>
  <c r="M607" i="7"/>
  <c r="M606" i="7"/>
  <c r="M601" i="7"/>
  <c r="M602" i="7"/>
  <c r="M600" i="7"/>
  <c r="M593" i="7"/>
  <c r="M592" i="7"/>
  <c r="M574" i="7"/>
  <c r="M573" i="7"/>
  <c r="M572" i="7"/>
  <c r="M567" i="7"/>
  <c r="M568" i="7"/>
  <c r="M569" i="7"/>
  <c r="M570" i="7"/>
  <c r="M571" i="7"/>
  <c r="M559" i="7"/>
  <c r="M560" i="7"/>
  <c r="M562" i="7"/>
  <c r="M558" i="7"/>
  <c r="M557" i="7"/>
  <c r="M524" i="7"/>
  <c r="M488" i="7"/>
  <c r="M489" i="7"/>
  <c r="M490" i="7"/>
  <c r="M491" i="7"/>
  <c r="M492" i="7"/>
  <c r="M493" i="7"/>
  <c r="M487" i="7"/>
  <c r="M415" i="7"/>
  <c r="M416" i="7"/>
  <c r="M414" i="7"/>
  <c r="M412" i="7"/>
  <c r="M413" i="7"/>
  <c r="M405" i="7"/>
  <c r="M406" i="7"/>
  <c r="M407" i="7"/>
  <c r="M408" i="7"/>
  <c r="M409" i="7"/>
  <c r="M410" i="7"/>
  <c r="M411" i="7"/>
  <c r="M396" i="7"/>
  <c r="M397" i="7"/>
  <c r="M398" i="7"/>
  <c r="M403" i="7"/>
  <c r="M404" i="7"/>
  <c r="M395" i="7"/>
  <c r="M388" i="7"/>
  <c r="M389" i="7"/>
  <c r="M390" i="7"/>
  <c r="M391" i="7"/>
  <c r="M381" i="7"/>
  <c r="M382" i="7"/>
  <c r="M383" i="7"/>
  <c r="M384" i="7"/>
  <c r="M385" i="7"/>
  <c r="M386" i="7"/>
  <c r="M387" i="7"/>
  <c r="M380" i="7"/>
  <c r="M365" i="7"/>
  <c r="M362" i="7"/>
  <c r="M363" i="7"/>
  <c r="M364" i="7"/>
  <c r="M355" i="7"/>
  <c r="M356" i="7"/>
  <c r="M357" i="7"/>
  <c r="M358" i="7"/>
  <c r="M359" i="7"/>
  <c r="M360" i="7"/>
  <c r="M361" i="7"/>
  <c r="M350" i="7"/>
  <c r="M347" i="7"/>
  <c r="M346" i="7"/>
  <c r="M343" i="7"/>
  <c r="M340" i="7"/>
  <c r="M341" i="7"/>
  <c r="M342" i="7"/>
  <c r="M322" i="7"/>
  <c r="M323" i="7"/>
  <c r="M324" i="7"/>
  <c r="M325" i="7"/>
  <c r="M330" i="7"/>
  <c r="M321" i="7"/>
  <c r="M297" i="7"/>
  <c r="K625" i="7" l="1"/>
  <c r="H61" i="10"/>
  <c r="F252" i="1"/>
  <c r="F253" i="1" s="1"/>
  <c r="J14" i="10"/>
  <c r="K624" i="7"/>
  <c r="H60" i="10"/>
  <c r="D1412" i="1"/>
  <c r="F1421" i="1" s="1"/>
  <c r="J67" i="10"/>
  <c r="K67" i="10" s="1"/>
  <c r="H52" i="10"/>
  <c r="C1072" i="1"/>
  <c r="C1076" i="1" s="1"/>
  <c r="H53" i="10"/>
  <c r="C1080" i="1"/>
  <c r="C1084" i="1" s="1"/>
  <c r="K623" i="7"/>
  <c r="M621" i="7" s="1"/>
  <c r="H59" i="10"/>
  <c r="E313" i="1"/>
  <c r="F415" i="1" s="1"/>
  <c r="E481" i="1"/>
  <c r="E473" i="1"/>
  <c r="E220" i="1"/>
  <c r="E224" i="1" s="1"/>
  <c r="E213" i="1"/>
  <c r="E217" i="1" s="1"/>
  <c r="F1587" i="1"/>
  <c r="H73" i="10" s="1"/>
  <c r="D38" i="1"/>
  <c r="Q662" i="7"/>
  <c r="P662" i="7"/>
  <c r="O662" i="7"/>
  <c r="P660" i="7"/>
  <c r="N660" i="7"/>
  <c r="R660" i="7"/>
  <c r="R662" i="7"/>
  <c r="Q660" i="7"/>
  <c r="O660" i="7"/>
  <c r="M660" i="7"/>
  <c r="N662" i="7"/>
  <c r="M662" i="7"/>
  <c r="F425" i="1"/>
  <c r="D425" i="1"/>
  <c r="F426" i="1"/>
  <c r="D426" i="1"/>
  <c r="L632" i="7"/>
  <c r="Q632" i="7"/>
  <c r="L631" i="7"/>
  <c r="Q631" i="7"/>
  <c r="L630" i="7"/>
  <c r="Q630" i="7"/>
  <c r="G618" i="7"/>
  <c r="M618" i="7" s="1"/>
  <c r="L629" i="7"/>
  <c r="Q629" i="7"/>
  <c r="L624" i="7"/>
  <c r="L625" i="7"/>
  <c r="N629" i="7"/>
  <c r="M627" i="7"/>
  <c r="F1557" i="1"/>
  <c r="D1561" i="1"/>
  <c r="J786" i="7"/>
  <c r="D1555" i="1"/>
  <c r="D1557" i="1" s="1"/>
  <c r="P1570" i="1" s="1"/>
  <c r="H71" i="10" s="1"/>
  <c r="G786" i="7"/>
  <c r="N625" i="7"/>
  <c r="P625" i="7" s="1"/>
  <c r="N624" i="7"/>
  <c r="P624" i="7" s="1"/>
  <c r="N632" i="7"/>
  <c r="N630" i="7"/>
  <c r="N631" i="7"/>
  <c r="F1254" i="1"/>
  <c r="C1260" i="1" s="1"/>
  <c r="L1253" i="1"/>
  <c r="F1235" i="1"/>
  <c r="F1241" i="1"/>
  <c r="F1247" i="1"/>
  <c r="G862" i="8"/>
  <c r="E862" i="8"/>
  <c r="I856" i="8"/>
  <c r="I855" i="8"/>
  <c r="I854" i="8"/>
  <c r="I853" i="8"/>
  <c r="I852" i="8"/>
  <c r="J798" i="8"/>
  <c r="N799" i="8" s="1"/>
  <c r="G798" i="8"/>
  <c r="N798" i="8" s="1"/>
  <c r="G796" i="8"/>
  <c r="N796" i="8" s="1"/>
  <c r="G794" i="8"/>
  <c r="N795" i="8" s="1"/>
  <c r="G792" i="8"/>
  <c r="N793" i="8" s="1"/>
  <c r="G790" i="8"/>
  <c r="N791" i="8" s="1"/>
  <c r="G788" i="8"/>
  <c r="N789" i="8" s="1"/>
  <c r="G786" i="8"/>
  <c r="N787" i="8" s="1"/>
  <c r="G784" i="8"/>
  <c r="N785" i="8" s="1"/>
  <c r="G747" i="8"/>
  <c r="N748" i="8" s="1"/>
  <c r="J739" i="8"/>
  <c r="G739" i="8"/>
  <c r="N739" i="8" s="1"/>
  <c r="J715" i="8"/>
  <c r="N717" i="8" s="1"/>
  <c r="G715" i="8"/>
  <c r="N716" i="8" s="1"/>
  <c r="N669" i="8"/>
  <c r="K666" i="8"/>
  <c r="N667" i="8" s="1"/>
  <c r="G664" i="8"/>
  <c r="N664" i="8" s="1"/>
  <c r="K610" i="8"/>
  <c r="M613" i="8" s="1"/>
  <c r="K609" i="8"/>
  <c r="M611" i="8" s="1"/>
  <c r="Q597" i="8"/>
  <c r="Q596" i="8"/>
  <c r="J596" i="8"/>
  <c r="N597" i="8" s="1"/>
  <c r="Q595" i="8"/>
  <c r="J595" i="8"/>
  <c r="N596" i="8" s="1"/>
  <c r="J594" i="8"/>
  <c r="N595" i="8" s="1"/>
  <c r="K564" i="8"/>
  <c r="N564" i="8" s="1"/>
  <c r="K563" i="8"/>
  <c r="N563" i="8" s="1"/>
  <c r="K562" i="8"/>
  <c r="N562" i="8" s="1"/>
  <c r="K561" i="8"/>
  <c r="N561" i="8" s="1"/>
  <c r="G537" i="8"/>
  <c r="N538" i="8" s="1"/>
  <c r="G535" i="8"/>
  <c r="N536" i="8" s="1"/>
  <c r="J530" i="8"/>
  <c r="G530" i="8"/>
  <c r="K526" i="8"/>
  <c r="M528" i="8" s="1"/>
  <c r="H526" i="8"/>
  <c r="M524" i="8" s="1"/>
  <c r="K523" i="8"/>
  <c r="M526" i="8" s="1"/>
  <c r="H523" i="8"/>
  <c r="M522" i="8" s="1"/>
  <c r="J495" i="8"/>
  <c r="M496" i="8" s="1"/>
  <c r="G495" i="8"/>
  <c r="M498" i="8" s="1"/>
  <c r="G491" i="8"/>
  <c r="N491" i="8" s="1"/>
  <c r="G489" i="8"/>
  <c r="N489" i="8" s="1"/>
  <c r="J485" i="8"/>
  <c r="M487" i="8" s="1"/>
  <c r="G485" i="8"/>
  <c r="M483" i="8" s="1"/>
  <c r="J481" i="8"/>
  <c r="M485" i="8" s="1"/>
  <c r="G481" i="8"/>
  <c r="M481" i="8" s="1"/>
  <c r="J476" i="8"/>
  <c r="N477" i="8" s="1"/>
  <c r="G476" i="8"/>
  <c r="N476" i="8" s="1"/>
  <c r="J466" i="8"/>
  <c r="M468" i="8" s="1"/>
  <c r="G466" i="8"/>
  <c r="M464" i="8" s="1"/>
  <c r="J462" i="8"/>
  <c r="M466" i="8" s="1"/>
  <c r="G462" i="8"/>
  <c r="M462" i="8" s="1"/>
  <c r="J456" i="8"/>
  <c r="N458" i="8" s="1"/>
  <c r="G456" i="8"/>
  <c r="N457" i="8" s="1"/>
  <c r="J452" i="8"/>
  <c r="M454" i="8" s="1"/>
  <c r="G452" i="8"/>
  <c r="M450" i="8" s="1"/>
  <c r="J448" i="8"/>
  <c r="M452" i="8" s="1"/>
  <c r="G448" i="8"/>
  <c r="M448" i="8" s="1"/>
  <c r="J348" i="8"/>
  <c r="N349" i="8" s="1"/>
  <c r="G348" i="8"/>
  <c r="N348" i="8" s="1"/>
  <c r="J325" i="8"/>
  <c r="N327" i="8" s="1"/>
  <c r="G325" i="8"/>
  <c r="N326" i="8" s="1"/>
  <c r="G303" i="8"/>
  <c r="N304" i="8" s="1"/>
  <c r="G299" i="8"/>
  <c r="N300" i="8" s="1"/>
  <c r="J289" i="8"/>
  <c r="N289" i="8" s="1"/>
  <c r="G289" i="8"/>
  <c r="N288" i="8" s="1"/>
  <c r="J284" i="8"/>
  <c r="N285" i="8" s="1"/>
  <c r="G284" i="8"/>
  <c r="N284" i="8" s="1"/>
  <c r="J270" i="8"/>
  <c r="N271" i="8" s="1"/>
  <c r="G270" i="8"/>
  <c r="N270" i="8" s="1"/>
  <c r="J267" i="8"/>
  <c r="N268" i="8" s="1"/>
  <c r="G267" i="8"/>
  <c r="N267" i="8" s="1"/>
  <c r="J263" i="8"/>
  <c r="N264" i="8" s="1"/>
  <c r="G263" i="8"/>
  <c r="N263" i="8" s="1"/>
  <c r="J260" i="8"/>
  <c r="N261" i="8" s="1"/>
  <c r="G260" i="8"/>
  <c r="N260" i="8" s="1"/>
  <c r="J257" i="8"/>
  <c r="N258" i="8" s="1"/>
  <c r="G257" i="8"/>
  <c r="N257" i="8" s="1"/>
  <c r="M157" i="8"/>
  <c r="M181" i="8" s="1"/>
  <c r="M206" i="8" s="1"/>
  <c r="M241" i="8" s="1"/>
  <c r="M273" i="8" s="1"/>
  <c r="M295" i="8" s="1"/>
  <c r="M317" i="8" s="1"/>
  <c r="M344" i="8" s="1"/>
  <c r="M366" i="8" s="1"/>
  <c r="M429" i="8" s="1"/>
  <c r="M470" i="8" s="1"/>
  <c r="M501" i="8" s="1"/>
  <c r="F103" i="8"/>
  <c r="F102" i="8"/>
  <c r="M81" i="8"/>
  <c r="J81" i="8"/>
  <c r="J157" i="8" s="1"/>
  <c r="J181" i="8" s="1"/>
  <c r="J206" i="8" s="1"/>
  <c r="J241" i="8" s="1"/>
  <c r="J273" i="8" s="1"/>
  <c r="J295" i="8" s="1"/>
  <c r="J317" i="8" s="1"/>
  <c r="J344" i="8" s="1"/>
  <c r="J366" i="8" s="1"/>
  <c r="J429" i="8" s="1"/>
  <c r="J470" i="8" s="1"/>
  <c r="J501" i="8" s="1"/>
  <c r="J515" i="8" s="1"/>
  <c r="J546" i="8" s="1"/>
  <c r="J567" i="8" s="1"/>
  <c r="J589" i="8" s="1"/>
  <c r="J616" i="8" s="1"/>
  <c r="J632" i="8" s="1"/>
  <c r="J654" i="8" s="1"/>
  <c r="J680" i="8" s="1"/>
  <c r="J701" i="8" s="1"/>
  <c r="J723" i="8" s="1"/>
  <c r="J741" i="8" s="1"/>
  <c r="J762" i="8" s="1"/>
  <c r="J781" i="8" s="1"/>
  <c r="M21" i="8"/>
  <c r="N623" i="7" l="1"/>
  <c r="P623" i="7" s="1"/>
  <c r="L623" i="7"/>
  <c r="F389" i="1"/>
  <c r="D1092" i="1"/>
  <c r="J53" i="10"/>
  <c r="K53" i="10" s="1"/>
  <c r="F240" i="1"/>
  <c r="F241" i="1" s="1"/>
  <c r="J12" i="10"/>
  <c r="C263" i="1"/>
  <c r="K14" i="10"/>
  <c r="F246" i="1"/>
  <c r="F247" i="1" s="1"/>
  <c r="J13" i="10"/>
  <c r="D1088" i="1"/>
  <c r="F1097" i="1" s="1"/>
  <c r="J52" i="10"/>
  <c r="K52" i="10" s="1"/>
  <c r="E404" i="1"/>
  <c r="O789" i="7"/>
  <c r="M789" i="7"/>
  <c r="L786" i="7"/>
  <c r="P789" i="7"/>
  <c r="R789" i="7"/>
  <c r="G784" i="7"/>
  <c r="R788" i="7"/>
  <c r="O788" i="7"/>
  <c r="P788" i="7"/>
  <c r="M788" i="7"/>
  <c r="I786" i="7"/>
  <c r="M784" i="7"/>
  <c r="M779" i="7"/>
  <c r="O629" i="7"/>
  <c r="P629" i="7"/>
  <c r="R629" i="7"/>
  <c r="O631" i="7"/>
  <c r="R631" i="7"/>
  <c r="P631" i="7"/>
  <c r="R630" i="7"/>
  <c r="P630" i="7"/>
  <c r="O630" i="7"/>
  <c r="R632" i="7"/>
  <c r="P632" i="7"/>
  <c r="O632" i="7"/>
  <c r="R623" i="7"/>
  <c r="O623" i="7"/>
  <c r="R624" i="7"/>
  <c r="O624" i="7"/>
  <c r="R625" i="7"/>
  <c r="O625" i="7"/>
  <c r="F1248" i="1"/>
  <c r="L1247" i="1"/>
  <c r="F1242" i="1"/>
  <c r="L1241" i="1"/>
  <c r="F1236" i="1"/>
  <c r="L1235" i="1"/>
  <c r="M1266" i="1"/>
  <c r="M1265" i="1"/>
  <c r="M1264" i="1"/>
  <c r="M1263" i="1"/>
  <c r="G532" i="8"/>
  <c r="N532" i="8" s="1"/>
  <c r="G538" i="8"/>
  <c r="M515" i="8"/>
  <c r="M546" i="8"/>
  <c r="M567" i="8" s="1"/>
  <c r="M589" i="8" s="1"/>
  <c r="M616" i="8" s="1"/>
  <c r="M632" i="8" s="1"/>
  <c r="M654" i="8" s="1"/>
  <c r="M680" i="8" s="1"/>
  <c r="M701" i="8" s="1"/>
  <c r="M723" i="8" s="1"/>
  <c r="M741" i="8" s="1"/>
  <c r="M762" i="8" s="1"/>
  <c r="M781" i="8" s="1"/>
  <c r="G536" i="8"/>
  <c r="H1587" i="1"/>
  <c r="G790" i="7" s="1"/>
  <c r="K1627" i="1"/>
  <c r="C261" i="1" l="1"/>
  <c r="K13" i="10"/>
  <c r="C259" i="1"/>
  <c r="K12" i="10"/>
  <c r="K54" i="10"/>
  <c r="F1104" i="1"/>
  <c r="C1110" i="1" s="1"/>
  <c r="R792" i="7"/>
  <c r="O792" i="7"/>
  <c r="J790" i="7"/>
  <c r="M792" i="7"/>
  <c r="P792" i="7"/>
  <c r="M790" i="7"/>
  <c r="M780" i="7"/>
  <c r="D1594" i="1"/>
  <c r="J1627" i="1"/>
  <c r="D1618" i="1"/>
  <c r="D1620" i="1" s="1"/>
  <c r="G1610" i="1" l="1"/>
  <c r="I73" i="10"/>
  <c r="N792" i="7"/>
  <c r="F1618" i="1"/>
  <c r="L1618" i="1" s="1"/>
  <c r="F1619" i="1" l="1"/>
  <c r="K73" i="10"/>
  <c r="C1624" i="1"/>
  <c r="L1627" i="1" s="1"/>
  <c r="Q792" i="7" l="1"/>
  <c r="L73" i="10"/>
  <c r="L1619" i="1"/>
  <c r="F1620" i="1"/>
  <c r="L1620" i="1" l="1"/>
  <c r="N1618" i="1" s="1"/>
  <c r="N1619" i="1" l="1"/>
  <c r="E946" i="7" l="1"/>
  <c r="I940" i="7"/>
  <c r="J874" i="7"/>
  <c r="N875" i="7" s="1"/>
  <c r="G874" i="7"/>
  <c r="N874" i="7" s="1"/>
  <c r="G872" i="7"/>
  <c r="N872" i="7" s="1"/>
  <c r="G870" i="7"/>
  <c r="N871" i="7" s="1"/>
  <c r="G868" i="7"/>
  <c r="N869" i="7" s="1"/>
  <c r="G866" i="7"/>
  <c r="N867" i="7" s="1"/>
  <c r="N865" i="7"/>
  <c r="N863" i="7" l="1"/>
  <c r="G823" i="7" l="1"/>
  <c r="N824" i="7" s="1"/>
  <c r="J816" i="7"/>
  <c r="G816" i="7"/>
  <c r="N817" i="7" s="1"/>
  <c r="N789" i="7"/>
  <c r="N788" i="7"/>
  <c r="K736" i="7"/>
  <c r="N737" i="7" s="1"/>
  <c r="G734" i="7"/>
  <c r="N734" i="7" s="1"/>
  <c r="K680" i="7" l="1"/>
  <c r="M683" i="7" s="1"/>
  <c r="K679" i="7"/>
  <c r="M681" i="7" s="1"/>
  <c r="J661" i="7"/>
  <c r="N661" i="7" s="1"/>
  <c r="J659" i="7"/>
  <c r="N659" i="7" s="1"/>
  <c r="J658" i="7"/>
  <c r="N658" i="7" s="1"/>
  <c r="G598" i="7" l="1"/>
  <c r="G599" i="7" s="1"/>
  <c r="G595" i="7"/>
  <c r="G596" i="7" s="1"/>
  <c r="J585" i="7"/>
  <c r="G585" i="7"/>
  <c r="K581" i="7"/>
  <c r="M583" i="7" s="1"/>
  <c r="K578" i="7"/>
  <c r="M581" i="7" s="1"/>
  <c r="H581" i="7"/>
  <c r="M579" i="7" s="1"/>
  <c r="H578" i="7"/>
  <c r="M577" i="7" s="1"/>
  <c r="G549" i="7"/>
  <c r="N549" i="7" s="1"/>
  <c r="G430" i="6"/>
  <c r="G541" i="7"/>
  <c r="N541" i="7" s="1"/>
  <c r="J536" i="7"/>
  <c r="M538" i="7" s="1"/>
  <c r="G536" i="7"/>
  <c r="M534" i="7" s="1"/>
  <c r="J532" i="7"/>
  <c r="M536" i="7" s="1"/>
  <c r="G532" i="7"/>
  <c r="M532" i="7" s="1"/>
  <c r="J527" i="7"/>
  <c r="N528" i="7" s="1"/>
  <c r="G527" i="7"/>
  <c r="N527" i="7" s="1"/>
  <c r="J501" i="7"/>
  <c r="M503" i="7" s="1"/>
  <c r="G501" i="7"/>
  <c r="M499" i="7" s="1"/>
  <c r="J497" i="7"/>
  <c r="M501" i="7" s="1"/>
  <c r="G497" i="7"/>
  <c r="M497" i="7" s="1"/>
  <c r="J393" i="7"/>
  <c r="N394" i="7" s="1"/>
  <c r="G393" i="7"/>
  <c r="N393" i="7" s="1"/>
  <c r="J370" i="7"/>
  <c r="N372" i="7" s="1"/>
  <c r="G370" i="7"/>
  <c r="N371" i="7" s="1"/>
  <c r="G587" i="7" l="1"/>
  <c r="M587" i="7" s="1"/>
  <c r="N596" i="7"/>
  <c r="N599" i="7"/>
  <c r="G348" i="7"/>
  <c r="N349" i="7" s="1"/>
  <c r="J338" i="7" l="1"/>
  <c r="N338" i="7" s="1"/>
  <c r="G338" i="7"/>
  <c r="N337" i="7" s="1"/>
  <c r="J332" i="7"/>
  <c r="N333" i="7" s="1"/>
  <c r="G332" i="7"/>
  <c r="N332" i="7" s="1"/>
  <c r="J81" i="7" l="1"/>
  <c r="K949" i="1"/>
  <c r="H54" i="10" s="1"/>
  <c r="J157" i="7" l="1"/>
  <c r="K194" i="1"/>
  <c r="I1881" i="1"/>
  <c r="H85" i="10"/>
  <c r="H84" i="10"/>
  <c r="D1870" i="1"/>
  <c r="D1872" i="1" s="1"/>
  <c r="H1881" i="1" s="1"/>
  <c r="H83" i="10" s="1"/>
  <c r="L1870" i="1"/>
  <c r="C1863" i="1"/>
  <c r="J83" i="10" s="1"/>
  <c r="D1863" i="1"/>
  <c r="D1825" i="1"/>
  <c r="I1834" i="1" s="1"/>
  <c r="H79" i="10" s="1"/>
  <c r="H82" i="10" s="1"/>
  <c r="D1826" i="1"/>
  <c r="L1825" i="1"/>
  <c r="D1783" i="1"/>
  <c r="D1785" i="1" s="1"/>
  <c r="K1796" i="1" s="1"/>
  <c r="H78" i="10" s="1"/>
  <c r="H81" i="10" s="1"/>
  <c r="D1784" i="1"/>
  <c r="L1783" i="1"/>
  <c r="D1777" i="1"/>
  <c r="D1779" i="1" s="1"/>
  <c r="K1795" i="1" s="1"/>
  <c r="H77" i="10" s="1"/>
  <c r="H80" i="10" s="1"/>
  <c r="D1778" i="1"/>
  <c r="L1777" i="1"/>
  <c r="E1763" i="1"/>
  <c r="F1754" i="1"/>
  <c r="E1759" i="1" s="1"/>
  <c r="I1728" i="1"/>
  <c r="D1719" i="1"/>
  <c r="D1721" i="1" s="1"/>
  <c r="H1728" i="1" s="1"/>
  <c r="H76" i="10" s="1"/>
  <c r="D1720" i="1"/>
  <c r="L1719" i="1"/>
  <c r="D1672" i="1"/>
  <c r="D1674" i="1" s="1"/>
  <c r="Q1682" i="1" s="1"/>
  <c r="D1673" i="1"/>
  <c r="L1672" i="1"/>
  <c r="D1666" i="1"/>
  <c r="D1668" i="1" s="1"/>
  <c r="Q1681" i="1" s="1"/>
  <c r="H74" i="10" s="1"/>
  <c r="D1667" i="1"/>
  <c r="L1666" i="1"/>
  <c r="D1563" i="1"/>
  <c r="P1571" i="1" s="1"/>
  <c r="H72" i="10" s="1"/>
  <c r="D1562" i="1"/>
  <c r="L1561" i="1"/>
  <c r="C1567" i="1"/>
  <c r="D1503" i="1"/>
  <c r="D1505" i="1" s="1"/>
  <c r="D1504" i="1"/>
  <c r="L1503" i="1"/>
  <c r="F1471" i="1"/>
  <c r="L1471" i="1" s="1"/>
  <c r="D1470" i="1"/>
  <c r="D1472" i="1" s="1"/>
  <c r="I1480" i="1" s="1"/>
  <c r="H68" i="10" s="1"/>
  <c r="D1471" i="1"/>
  <c r="L1470" i="1"/>
  <c r="D1420" i="1"/>
  <c r="D1422" i="1" s="1"/>
  <c r="H1431" i="1" s="1"/>
  <c r="H67" i="10" s="1"/>
  <c r="D1421" i="1"/>
  <c r="L1420" i="1"/>
  <c r="D1376" i="1"/>
  <c r="D1378" i="1" s="1"/>
  <c r="G1385" i="1" s="1"/>
  <c r="D1377" i="1"/>
  <c r="L1376" i="1"/>
  <c r="C1367" i="1"/>
  <c r="F1377" i="1" s="1"/>
  <c r="F1378" i="1" s="1"/>
  <c r="D1333" i="1"/>
  <c r="H1350" i="1" s="1"/>
  <c r="H65" i="10" s="1"/>
  <c r="D1332" i="1"/>
  <c r="L1331" i="1"/>
  <c r="D1321" i="1"/>
  <c r="H1348" i="1" s="1"/>
  <c r="H64" i="10" s="1"/>
  <c r="L1319" i="1"/>
  <c r="D1320" i="1"/>
  <c r="D1315" i="1"/>
  <c r="H1347" i="1" s="1"/>
  <c r="H63" i="10" s="1"/>
  <c r="D1314" i="1"/>
  <c r="F1313" i="1"/>
  <c r="L1313" i="1" s="1"/>
  <c r="C1768" i="1" l="1"/>
  <c r="C1793" i="1" s="1"/>
  <c r="M1796" i="1" s="1"/>
  <c r="L78" i="10" s="1"/>
  <c r="L81" i="10" s="1"/>
  <c r="J77" i="10"/>
  <c r="C1766" i="1"/>
  <c r="J78" i="10"/>
  <c r="G667" i="7"/>
  <c r="R667" i="7" s="1"/>
  <c r="H66" i="10"/>
  <c r="N819" i="7"/>
  <c r="H75" i="10"/>
  <c r="K83" i="10"/>
  <c r="J84" i="10"/>
  <c r="F1871" i="1"/>
  <c r="C1879" i="1"/>
  <c r="K1834" i="1"/>
  <c r="L79" i="10" s="1"/>
  <c r="L82" i="10" s="1"/>
  <c r="E361" i="1"/>
  <c r="E366" i="1" s="1"/>
  <c r="E558" i="1"/>
  <c r="E564" i="1" s="1"/>
  <c r="C579" i="1" s="1"/>
  <c r="I272" i="1"/>
  <c r="F1667" i="1"/>
  <c r="F1668" i="1" s="1"/>
  <c r="C1725" i="1"/>
  <c r="J1728" i="1" s="1"/>
  <c r="J197" i="7"/>
  <c r="J229" i="7" s="1"/>
  <c r="C1517" i="1"/>
  <c r="F1510" i="1"/>
  <c r="F387" i="1"/>
  <c r="E402" i="1" s="1"/>
  <c r="D419" i="1"/>
  <c r="D427" i="1"/>
  <c r="F391" i="1"/>
  <c r="J419" i="1" s="1"/>
  <c r="E406" i="1"/>
  <c r="J427" i="1" s="1"/>
  <c r="I277" i="1"/>
  <c r="D428" i="1" s="1"/>
  <c r="J444" i="1" s="1"/>
  <c r="F1314" i="1"/>
  <c r="F1315" i="1" s="1"/>
  <c r="F1320" i="1"/>
  <c r="F1321" i="1" s="1"/>
  <c r="F1338" i="1"/>
  <c r="F1332" i="1"/>
  <c r="F1333" i="1" s="1"/>
  <c r="C1344" i="1" s="1"/>
  <c r="F1326" i="1"/>
  <c r="R1570" i="1"/>
  <c r="L71" i="10" s="1"/>
  <c r="R1571" i="1"/>
  <c r="Q793" i="8"/>
  <c r="Q787" i="8"/>
  <c r="Q795" i="8"/>
  <c r="Q863" i="7"/>
  <c r="Q869" i="7"/>
  <c r="L85" i="10"/>
  <c r="L1871" i="1"/>
  <c r="D1827" i="1"/>
  <c r="C1791" i="1"/>
  <c r="M1795" i="1" s="1"/>
  <c r="L77" i="10" s="1"/>
  <c r="L80" i="10" s="1"/>
  <c r="F1778" i="1"/>
  <c r="F1779" i="1" s="1"/>
  <c r="F1784" i="1"/>
  <c r="F1785" i="1" s="1"/>
  <c r="F1720" i="1"/>
  <c r="F1721" i="1" s="1"/>
  <c r="F1673" i="1"/>
  <c r="F1674" i="1" s="1"/>
  <c r="F1563" i="1"/>
  <c r="C1382" i="1"/>
  <c r="I1385" i="1" s="1"/>
  <c r="F1504" i="1"/>
  <c r="F1505" i="1" s="1"/>
  <c r="I1519" i="1"/>
  <c r="H69" i="10" s="1"/>
  <c r="F1422" i="1"/>
  <c r="C1428" i="1" s="1"/>
  <c r="J1431" i="1" s="1"/>
  <c r="C1478" i="1"/>
  <c r="K1480" i="1" s="1"/>
  <c r="L68" i="10" s="1"/>
  <c r="F1472" i="1"/>
  <c r="L1377" i="1"/>
  <c r="Q789" i="8" l="1"/>
  <c r="Q865" i="7"/>
  <c r="M667" i="7"/>
  <c r="K667" i="7"/>
  <c r="O667" i="7"/>
  <c r="P667" i="7"/>
  <c r="P683" i="7"/>
  <c r="L67" i="10"/>
  <c r="G344" i="7"/>
  <c r="N345" i="7" s="1"/>
  <c r="O379" i="7" s="1"/>
  <c r="J378" i="7" s="1"/>
  <c r="H18" i="10"/>
  <c r="K78" i="10"/>
  <c r="K81" i="10" s="1"/>
  <c r="J81" i="10"/>
  <c r="N667" i="7"/>
  <c r="Q824" i="7"/>
  <c r="L76" i="10"/>
  <c r="Q667" i="7"/>
  <c r="L66" i="10"/>
  <c r="K84" i="10"/>
  <c r="J85" i="10"/>
  <c r="K85" i="10" s="1"/>
  <c r="J80" i="10"/>
  <c r="K77" i="10"/>
  <c r="K80" i="10" s="1"/>
  <c r="Q871" i="7"/>
  <c r="Q789" i="7"/>
  <c r="L72" i="10"/>
  <c r="L1320" i="1"/>
  <c r="L1667" i="1"/>
  <c r="P613" i="8"/>
  <c r="Q748" i="8"/>
  <c r="K1519" i="1"/>
  <c r="K1520" i="1"/>
  <c r="J265" i="7"/>
  <c r="J301" i="7" s="1"/>
  <c r="J327" i="7" s="1"/>
  <c r="J352" i="7" s="1"/>
  <c r="J375" i="7" s="1"/>
  <c r="J400" i="7" s="1"/>
  <c r="J424" i="7" s="1"/>
  <c r="F1511" i="1"/>
  <c r="L1510" i="1"/>
  <c r="D420" i="1"/>
  <c r="J443" i="1" s="1"/>
  <c r="F419" i="1"/>
  <c r="D393" i="1"/>
  <c r="F427" i="1"/>
  <c r="J425" i="1"/>
  <c r="J415" i="1"/>
  <c r="P392" i="1"/>
  <c r="L419" i="1" s="1"/>
  <c r="P403" i="1"/>
  <c r="L427" i="1" s="1"/>
  <c r="L1326" i="1"/>
  <c r="F1327" i="1"/>
  <c r="F1339" i="1"/>
  <c r="L1338" i="1"/>
  <c r="L1826" i="1"/>
  <c r="Q717" i="8"/>
  <c r="Q716" i="8"/>
  <c r="Q788" i="7"/>
  <c r="Q734" i="7"/>
  <c r="Q664" i="8"/>
  <c r="Q791" i="8"/>
  <c r="Q785" i="8"/>
  <c r="Q875" i="7"/>
  <c r="Q799" i="8"/>
  <c r="L84" i="10"/>
  <c r="Q867" i="7"/>
  <c r="Q861" i="7"/>
  <c r="L1673" i="1"/>
  <c r="L1504" i="1"/>
  <c r="F1872" i="1"/>
  <c r="J1881" i="1"/>
  <c r="L83" i="10" s="1"/>
  <c r="L1778" i="1"/>
  <c r="L1784" i="1"/>
  <c r="L1720" i="1"/>
  <c r="S1682" i="1"/>
  <c r="S1681" i="1"/>
  <c r="L74" i="10" s="1"/>
  <c r="L1314" i="1"/>
  <c r="L1562" i="1"/>
  <c r="L1332" i="1"/>
  <c r="L1421" i="1"/>
  <c r="J1347" i="1"/>
  <c r="J1348" i="1"/>
  <c r="J1350" i="1"/>
  <c r="Q667" i="8" l="1"/>
  <c r="L69" i="10"/>
  <c r="Q661" i="7"/>
  <c r="L65" i="10"/>
  <c r="G334" i="7"/>
  <c r="N335" i="7" s="1"/>
  <c r="O378" i="7" s="1"/>
  <c r="G378" i="7" s="1"/>
  <c r="H17" i="10"/>
  <c r="Q819" i="7"/>
  <c r="L75" i="10"/>
  <c r="Q659" i="7"/>
  <c r="L64" i="10"/>
  <c r="Q658" i="7"/>
  <c r="L63" i="10"/>
  <c r="Q739" i="7"/>
  <c r="L70" i="10"/>
  <c r="Q737" i="7"/>
  <c r="J472" i="7"/>
  <c r="J416" i="1"/>
  <c r="P384" i="1"/>
  <c r="L415" i="1" s="1"/>
  <c r="J426" i="1"/>
  <c r="P401" i="1" s="1"/>
  <c r="L426" i="1" s="1"/>
  <c r="P399" i="1"/>
  <c r="L425" i="1" s="1"/>
  <c r="E408" i="1"/>
  <c r="D410" i="1" s="1"/>
  <c r="F428" i="1" s="1"/>
  <c r="K18" i="10" s="1"/>
  <c r="D395" i="1"/>
  <c r="F420" i="1" s="1"/>
  <c r="K17" i="10" s="1"/>
  <c r="Q874" i="7"/>
  <c r="Q798" i="8"/>
  <c r="Q872" i="7"/>
  <c r="Q796" i="8"/>
  <c r="Q817" i="7"/>
  <c r="Q739" i="8"/>
  <c r="E1170" i="1"/>
  <c r="J59" i="10" s="1"/>
  <c r="D1200" i="1"/>
  <c r="K1211" i="1" s="1"/>
  <c r="D1199" i="1"/>
  <c r="F1198" i="1"/>
  <c r="L1198" i="1" s="1"/>
  <c r="D1139" i="1"/>
  <c r="D1141" i="1" s="1"/>
  <c r="K1150" i="1" s="1"/>
  <c r="F1139" i="1"/>
  <c r="L1139" i="1" s="1"/>
  <c r="N1112" i="1"/>
  <c r="D1103" i="1"/>
  <c r="D1102" i="1"/>
  <c r="F1103" i="1"/>
  <c r="F1102" i="1"/>
  <c r="L1102" i="1" s="1"/>
  <c r="O1039" i="1"/>
  <c r="O1040" i="1" s="1"/>
  <c r="O1041" i="1" s="1"/>
  <c r="O1042" i="1" s="1"/>
  <c r="D1021" i="1"/>
  <c r="D1023" i="1" s="1"/>
  <c r="N1042" i="1" s="1"/>
  <c r="H51" i="10" s="1"/>
  <c r="L1021" i="1"/>
  <c r="D1015" i="1"/>
  <c r="D1017" i="1" s="1"/>
  <c r="N1041" i="1" s="1"/>
  <c r="H50" i="10" s="1"/>
  <c r="L1015" i="1"/>
  <c r="D1009" i="1"/>
  <c r="D1011" i="1" s="1"/>
  <c r="N1040" i="1" s="1"/>
  <c r="H49" i="10" s="1"/>
  <c r="L1009" i="1"/>
  <c r="D1003" i="1"/>
  <c r="D1005" i="1" s="1"/>
  <c r="N1039" i="1" s="1"/>
  <c r="H48" i="10" s="1"/>
  <c r="L1003" i="1"/>
  <c r="D1104" i="1"/>
  <c r="M1112" i="1" s="1"/>
  <c r="D890" i="1"/>
  <c r="L888" i="1"/>
  <c r="D878" i="1"/>
  <c r="L876" i="1"/>
  <c r="D870" i="1"/>
  <c r="D872" i="1" s="1"/>
  <c r="O930" i="1" s="1"/>
  <c r="H43" i="10" s="1"/>
  <c r="L870" i="1"/>
  <c r="D858" i="1"/>
  <c r="D860" i="1" s="1"/>
  <c r="O928" i="1" s="1"/>
  <c r="H41" i="10" s="1"/>
  <c r="L858" i="1"/>
  <c r="D830" i="1"/>
  <c r="O923" i="1" s="1"/>
  <c r="H36" i="10" s="1"/>
  <c r="L828" i="1"/>
  <c r="D824" i="1"/>
  <c r="O922" i="1" s="1"/>
  <c r="H35" i="10" s="1"/>
  <c r="L822" i="1"/>
  <c r="D818" i="1"/>
  <c r="O921" i="1" s="1"/>
  <c r="H34" i="10" s="1"/>
  <c r="L816" i="1"/>
  <c r="D812" i="1"/>
  <c r="O920" i="1" s="1"/>
  <c r="H33" i="10" s="1"/>
  <c r="L810" i="1"/>
  <c r="D804" i="1"/>
  <c r="D806" i="1" s="1"/>
  <c r="O919" i="1" s="1"/>
  <c r="H32" i="10" s="1"/>
  <c r="L804" i="1"/>
  <c r="D798" i="1"/>
  <c r="D800" i="1" s="1"/>
  <c r="O918" i="1" s="1"/>
  <c r="H31" i="10" s="1"/>
  <c r="L798" i="1"/>
  <c r="D792" i="1"/>
  <c r="D794" i="1" s="1"/>
  <c r="O917" i="1" s="1"/>
  <c r="L792" i="1"/>
  <c r="D785" i="1"/>
  <c r="D787" i="1" s="1"/>
  <c r="O916" i="1" s="1"/>
  <c r="L785" i="1"/>
  <c r="D779" i="1"/>
  <c r="D781" i="1" s="1"/>
  <c r="O915" i="1" s="1"/>
  <c r="L779" i="1"/>
  <c r="D773" i="1"/>
  <c r="D775" i="1" s="1"/>
  <c r="O914" i="1" s="1"/>
  <c r="L773" i="1"/>
  <c r="D767" i="1"/>
  <c r="D769" i="1" s="1"/>
  <c r="O913" i="1" s="1"/>
  <c r="L767" i="1"/>
  <c r="D761" i="1"/>
  <c r="D763" i="1" s="1"/>
  <c r="O912" i="1" s="1"/>
  <c r="L761" i="1"/>
  <c r="D755" i="1"/>
  <c r="D757" i="1" s="1"/>
  <c r="O911" i="1" s="1"/>
  <c r="H24" i="10" s="1"/>
  <c r="L755" i="1"/>
  <c r="D745" i="1"/>
  <c r="D747" i="1" s="1"/>
  <c r="O910" i="1" s="1"/>
  <c r="H23" i="10" s="1"/>
  <c r="L745" i="1"/>
  <c r="D739" i="1"/>
  <c r="D741" i="1" s="1"/>
  <c r="O909" i="1" s="1"/>
  <c r="H22" i="10" s="1"/>
  <c r="L739" i="1"/>
  <c r="L733" i="1"/>
  <c r="D733" i="1"/>
  <c r="D735" i="1" s="1"/>
  <c r="O908" i="1" s="1"/>
  <c r="H21" i="10" s="1"/>
  <c r="F652" i="1"/>
  <c r="F651" i="1"/>
  <c r="E661" i="1" s="1"/>
  <c r="I614" i="1"/>
  <c r="I615" i="1" s="1"/>
  <c r="I616" i="1" s="1"/>
  <c r="D602" i="1"/>
  <c r="D604" i="1" s="1"/>
  <c r="H616" i="1" s="1"/>
  <c r="H20" i="10" s="1"/>
  <c r="D596" i="1"/>
  <c r="D598" i="1" s="1"/>
  <c r="H615" i="1" s="1"/>
  <c r="H19" i="10" s="1"/>
  <c r="D590" i="1"/>
  <c r="D592" i="1" s="1"/>
  <c r="H614" i="1" s="1"/>
  <c r="E576" i="1"/>
  <c r="J20" i="10" s="1"/>
  <c r="E570" i="1"/>
  <c r="J19" i="10" s="1"/>
  <c r="J545" i="1"/>
  <c r="J546" i="1" s="1"/>
  <c r="D536" i="1"/>
  <c r="D535" i="1"/>
  <c r="D534" i="1"/>
  <c r="H15" i="10"/>
  <c r="D529" i="1"/>
  <c r="D528" i="1"/>
  <c r="D520" i="1"/>
  <c r="J534" i="1" s="1"/>
  <c r="D524" i="1"/>
  <c r="J535" i="1" s="1"/>
  <c r="D513" i="1"/>
  <c r="J529" i="1" s="1"/>
  <c r="D510" i="1"/>
  <c r="J528" i="1" s="1"/>
  <c r="F535" i="1"/>
  <c r="F534" i="1"/>
  <c r="F529" i="1"/>
  <c r="F528" i="1"/>
  <c r="M266" i="1"/>
  <c r="M267" i="1" s="1"/>
  <c r="M268" i="1" s="1"/>
  <c r="D251" i="1"/>
  <c r="D253" i="1" s="1"/>
  <c r="L268" i="1" s="1"/>
  <c r="D245" i="1"/>
  <c r="D247" i="1" s="1"/>
  <c r="L267" i="1" s="1"/>
  <c r="H13" i="10" s="1"/>
  <c r="D239" i="1"/>
  <c r="D241" i="1" s="1"/>
  <c r="L266" i="1" s="1"/>
  <c r="H12" i="10" s="1"/>
  <c r="L246" i="1"/>
  <c r="L240" i="1"/>
  <c r="O166" i="1"/>
  <c r="O167" i="1" s="1"/>
  <c r="O168" i="1" s="1"/>
  <c r="O169" i="1" s="1"/>
  <c r="Q166" i="1"/>
  <c r="Q167" i="1" s="1"/>
  <c r="Q168" i="1" s="1"/>
  <c r="Q169" i="1" s="1"/>
  <c r="D157" i="1"/>
  <c r="D159" i="1" s="1"/>
  <c r="N169" i="1" s="1"/>
  <c r="D151" i="1"/>
  <c r="D153" i="1" s="1"/>
  <c r="N168" i="1" s="1"/>
  <c r="D145" i="1"/>
  <c r="D147" i="1" s="1"/>
  <c r="N167" i="1" s="1"/>
  <c r="H9" i="10" s="1"/>
  <c r="D139" i="1"/>
  <c r="D141" i="1" s="1"/>
  <c r="N166" i="1" s="1"/>
  <c r="H8" i="10" s="1"/>
  <c r="I112" i="1"/>
  <c r="F112" i="1"/>
  <c r="F111" i="1"/>
  <c r="E120" i="1" s="1"/>
  <c r="F110" i="1"/>
  <c r="E116" i="1" s="1"/>
  <c r="O95" i="1"/>
  <c r="O96" i="1" s="1"/>
  <c r="D85" i="1"/>
  <c r="D87" i="1" s="1"/>
  <c r="N96" i="1" s="1"/>
  <c r="D79" i="1"/>
  <c r="D81" i="1" s="1"/>
  <c r="N95" i="1" s="1"/>
  <c r="D68" i="1"/>
  <c r="D70" i="1"/>
  <c r="P55" i="1"/>
  <c r="P56" i="1" s="1"/>
  <c r="D44" i="1"/>
  <c r="D46" i="1" s="1"/>
  <c r="O56" i="1" s="1"/>
  <c r="D40" i="1"/>
  <c r="O55" i="1" s="1"/>
  <c r="F28" i="1"/>
  <c r="D30" i="1" s="1"/>
  <c r="I546" i="1" l="1"/>
  <c r="H16" i="10" s="1"/>
  <c r="H14" i="10"/>
  <c r="G305" i="7"/>
  <c r="I305" i="7" s="1"/>
  <c r="H4" i="10"/>
  <c r="G510" i="7"/>
  <c r="G523" i="7" s="1"/>
  <c r="M523" i="7" s="1"/>
  <c r="H25" i="10"/>
  <c r="G520" i="7"/>
  <c r="O518" i="7" s="1"/>
  <c r="H29" i="10"/>
  <c r="J305" i="7"/>
  <c r="L305" i="7" s="1"/>
  <c r="H5" i="10"/>
  <c r="J510" i="7"/>
  <c r="R512" i="7" s="1"/>
  <c r="H26" i="10"/>
  <c r="J520" i="7"/>
  <c r="O522" i="7" s="1"/>
  <c r="H30" i="10"/>
  <c r="K626" i="7"/>
  <c r="L626" i="7" s="1"/>
  <c r="H62" i="10"/>
  <c r="J8" i="10"/>
  <c r="J10" i="10"/>
  <c r="J11" i="10"/>
  <c r="J9" i="10"/>
  <c r="J60" i="10"/>
  <c r="J61" i="10" s="1"/>
  <c r="J62" i="10" s="1"/>
  <c r="K59" i="10"/>
  <c r="K60" i="10" s="1"/>
  <c r="K61" i="10" s="1"/>
  <c r="K62" i="10" s="1"/>
  <c r="G516" i="7"/>
  <c r="Q516" i="7" s="1"/>
  <c r="H27" i="10"/>
  <c r="G308" i="7"/>
  <c r="O308" i="7" s="1"/>
  <c r="H6" i="10"/>
  <c r="F80" i="1"/>
  <c r="F81" i="1" s="1"/>
  <c r="K6" i="10" s="1"/>
  <c r="J7" i="10"/>
  <c r="J6" i="10"/>
  <c r="J308" i="7"/>
  <c r="N309" i="7" s="1"/>
  <c r="H7" i="10"/>
  <c r="G315" i="7"/>
  <c r="G313" i="7" s="1"/>
  <c r="G320" i="7" s="1"/>
  <c r="M320" i="7" s="1"/>
  <c r="H10" i="10"/>
  <c r="E665" i="1"/>
  <c r="E669" i="1"/>
  <c r="C712" i="1" s="1"/>
  <c r="F823" i="1" s="1"/>
  <c r="J516" i="7"/>
  <c r="Q520" i="7" s="1"/>
  <c r="H28" i="10"/>
  <c r="J5" i="10"/>
  <c r="J4" i="10"/>
  <c r="J315" i="7"/>
  <c r="R316" i="7" s="1"/>
  <c r="H11" i="10"/>
  <c r="F1004" i="1"/>
  <c r="L1004" i="1" s="1"/>
  <c r="L252" i="1"/>
  <c r="F1010" i="1"/>
  <c r="F1011" i="1" s="1"/>
  <c r="F1022" i="1"/>
  <c r="F1023" i="1" s="1"/>
  <c r="C1037" i="1" s="1"/>
  <c r="P1042" i="1" s="1"/>
  <c r="C583" i="1"/>
  <c r="F1016" i="1"/>
  <c r="F1017" i="1" s="1"/>
  <c r="C1034" i="1" s="1"/>
  <c r="P1041" i="1" s="1"/>
  <c r="C581" i="1"/>
  <c r="J505" i="7"/>
  <c r="O933" i="1"/>
  <c r="O931" i="1"/>
  <c r="L428" i="1"/>
  <c r="N425" i="1" s="1"/>
  <c r="J417" i="1"/>
  <c r="P386" i="1"/>
  <c r="L416" i="1" s="1"/>
  <c r="C436" i="1"/>
  <c r="C440" i="1"/>
  <c r="L510" i="7"/>
  <c r="P511" i="7"/>
  <c r="O511" i="7"/>
  <c r="I510" i="7"/>
  <c r="M508" i="7"/>
  <c r="N511" i="7"/>
  <c r="G311" i="7"/>
  <c r="I311" i="7" s="1"/>
  <c r="G318" i="7"/>
  <c r="J311" i="7"/>
  <c r="P312" i="7" s="1"/>
  <c r="J318" i="7"/>
  <c r="N308" i="7"/>
  <c r="N305" i="7"/>
  <c r="F1199" i="1"/>
  <c r="F1179" i="1"/>
  <c r="F1191" i="1"/>
  <c r="F1185" i="1"/>
  <c r="L1140" i="1"/>
  <c r="M1150" i="1"/>
  <c r="L57" i="10" s="1"/>
  <c r="L58" i="10" s="1"/>
  <c r="M1149" i="1"/>
  <c r="L55" i="10" s="1"/>
  <c r="L56" i="10" s="1"/>
  <c r="O1112" i="1"/>
  <c r="L54" i="10" s="1"/>
  <c r="K1149" i="1"/>
  <c r="H55" i="10" s="1"/>
  <c r="L1103" i="1"/>
  <c r="C698" i="1"/>
  <c r="F817" i="1" s="1"/>
  <c r="F818" i="1" s="1"/>
  <c r="C700" i="1"/>
  <c r="F829" i="1" s="1"/>
  <c r="L528" i="1"/>
  <c r="L529" i="1"/>
  <c r="L535" i="1"/>
  <c r="L534" i="1"/>
  <c r="L507" i="1"/>
  <c r="L517" i="1"/>
  <c r="F536" i="1" s="1"/>
  <c r="K16" i="10" s="1"/>
  <c r="F86" i="1"/>
  <c r="F87" i="1" s="1"/>
  <c r="K7" i="10" s="1"/>
  <c r="F39" i="1"/>
  <c r="C52" i="1"/>
  <c r="F45" i="1"/>
  <c r="F46" i="1" s="1"/>
  <c r="K5" i="10" s="1"/>
  <c r="C123" i="1"/>
  <c r="C125" i="1"/>
  <c r="K9" i="10" s="1"/>
  <c r="C129" i="1"/>
  <c r="K11" i="10" s="1"/>
  <c r="C127" i="1"/>
  <c r="C93" i="1"/>
  <c r="R511" i="7" l="1"/>
  <c r="O512" i="7"/>
  <c r="R309" i="7"/>
  <c r="L80" i="1"/>
  <c r="C702" i="1"/>
  <c r="F859" i="1" s="1"/>
  <c r="P512" i="7"/>
  <c r="N512" i="7"/>
  <c r="G299" i="7"/>
  <c r="F824" i="1"/>
  <c r="L823" i="1"/>
  <c r="O309" i="7"/>
  <c r="F1005" i="1"/>
  <c r="C1028" i="1" s="1"/>
  <c r="P1039" i="1" s="1"/>
  <c r="L48" i="10" s="1"/>
  <c r="L516" i="7"/>
  <c r="I308" i="7"/>
  <c r="O316" i="7"/>
  <c r="N520" i="7"/>
  <c r="M520" i="7"/>
  <c r="N315" i="7"/>
  <c r="I315" i="7"/>
  <c r="O315" i="7"/>
  <c r="P315" i="7"/>
  <c r="M317" i="7"/>
  <c r="M522" i="7"/>
  <c r="R315" i="7"/>
  <c r="Q522" i="7"/>
  <c r="N626" i="7"/>
  <c r="P626" i="7" s="1"/>
  <c r="L308" i="7"/>
  <c r="M516" i="7"/>
  <c r="N518" i="7"/>
  <c r="P309" i="7"/>
  <c r="M518" i="7"/>
  <c r="I516" i="7"/>
  <c r="O516" i="7"/>
  <c r="M513" i="7"/>
  <c r="L520" i="7"/>
  <c r="Q518" i="7"/>
  <c r="O306" i="7"/>
  <c r="R306" i="7"/>
  <c r="P306" i="7"/>
  <c r="N316" i="7"/>
  <c r="R308" i="7"/>
  <c r="P316" i="7"/>
  <c r="M313" i="7"/>
  <c r="N516" i="7"/>
  <c r="I520" i="7"/>
  <c r="N522" i="7"/>
  <c r="N306" i="7"/>
  <c r="P308" i="7"/>
  <c r="L315" i="7"/>
  <c r="M314" i="7"/>
  <c r="F152" i="1"/>
  <c r="F153" i="1" s="1"/>
  <c r="K10" i="10"/>
  <c r="F597" i="1"/>
  <c r="F598" i="1" s="1"/>
  <c r="C610" i="1" s="1"/>
  <c r="J615" i="1" s="1"/>
  <c r="L19" i="10" s="1"/>
  <c r="K19" i="10"/>
  <c r="P579" i="7"/>
  <c r="L50" i="10"/>
  <c r="F140" i="1"/>
  <c r="F141" i="1" s="1"/>
  <c r="K8" i="10"/>
  <c r="F603" i="1"/>
  <c r="F604" i="1" s="1"/>
  <c r="C611" i="1" s="1"/>
  <c r="J616" i="1" s="1"/>
  <c r="L20" i="10" s="1"/>
  <c r="K20" i="10"/>
  <c r="P583" i="7"/>
  <c r="L51" i="10"/>
  <c r="J553" i="7"/>
  <c r="H44" i="10"/>
  <c r="H57" i="10"/>
  <c r="H56" i="10"/>
  <c r="H58" i="10" s="1"/>
  <c r="O520" i="7"/>
  <c r="G553" i="7"/>
  <c r="M551" i="7" s="1"/>
  <c r="H46" i="10"/>
  <c r="J44" i="10"/>
  <c r="K44" i="10" s="1"/>
  <c r="J34" i="10"/>
  <c r="K34" i="10" s="1"/>
  <c r="J26" i="10"/>
  <c r="J41" i="10"/>
  <c r="K41" i="10" s="1"/>
  <c r="J33" i="10"/>
  <c r="K33" i="10" s="1"/>
  <c r="J25" i="10"/>
  <c r="J36" i="10"/>
  <c r="K36" i="10" s="1"/>
  <c r="J40" i="10"/>
  <c r="K40" i="10" s="1"/>
  <c r="J32" i="10"/>
  <c r="K32" i="10" s="1"/>
  <c r="J24" i="10"/>
  <c r="J39" i="10"/>
  <c r="K39" i="10" s="1"/>
  <c r="J31" i="10"/>
  <c r="K31" i="10" s="1"/>
  <c r="J23" i="10"/>
  <c r="J46" i="10"/>
  <c r="K46" i="10" s="1"/>
  <c r="J38" i="10"/>
  <c r="K38" i="10" s="1"/>
  <c r="J30" i="10"/>
  <c r="J22" i="10"/>
  <c r="J47" i="10"/>
  <c r="K47" i="10" s="1"/>
  <c r="J37" i="10"/>
  <c r="K37" i="10" s="1"/>
  <c r="J29" i="10"/>
  <c r="J21" i="10"/>
  <c r="J28" i="10"/>
  <c r="J45" i="10"/>
  <c r="K45" i="10" s="1"/>
  <c r="J35" i="10"/>
  <c r="K35" i="10" s="1"/>
  <c r="J27" i="10"/>
  <c r="P524" i="8"/>
  <c r="L1016" i="1"/>
  <c r="C1031" i="1"/>
  <c r="P1040" i="1" s="1"/>
  <c r="L49" i="10" s="1"/>
  <c r="L443" i="1"/>
  <c r="L444" i="1"/>
  <c r="L1022" i="1"/>
  <c r="L1010" i="1"/>
  <c r="P528" i="8"/>
  <c r="G298" i="7"/>
  <c r="M298" i="7" s="1"/>
  <c r="M310" i="7"/>
  <c r="M307" i="7"/>
  <c r="M304" i="7"/>
  <c r="M299" i="7"/>
  <c r="O305" i="7"/>
  <c r="R305" i="7"/>
  <c r="P305" i="7"/>
  <c r="J545" i="7"/>
  <c r="C704" i="1"/>
  <c r="C710" i="1"/>
  <c r="C708" i="1"/>
  <c r="C706" i="1"/>
  <c r="N426" i="1"/>
  <c r="C725" i="1"/>
  <c r="C723" i="1"/>
  <c r="C721" i="1"/>
  <c r="M554" i="7"/>
  <c r="O554" i="7" s="1"/>
  <c r="L553" i="7"/>
  <c r="M550" i="7"/>
  <c r="N427" i="1"/>
  <c r="J418" i="1"/>
  <c r="P390" i="1" s="1"/>
  <c r="L418" i="1" s="1"/>
  <c r="P388" i="1"/>
  <c r="L417" i="1" s="1"/>
  <c r="N311" i="7"/>
  <c r="O311" i="7"/>
  <c r="R311" i="7"/>
  <c r="P311" i="7"/>
  <c r="O312" i="7"/>
  <c r="R312" i="7"/>
  <c r="L311" i="7"/>
  <c r="R319" i="7"/>
  <c r="P319" i="7"/>
  <c r="O319" i="7"/>
  <c r="N319" i="7"/>
  <c r="R318" i="7"/>
  <c r="P318" i="7"/>
  <c r="O318" i="7"/>
  <c r="N318" i="7"/>
  <c r="N312" i="7"/>
  <c r="L1191" i="1"/>
  <c r="F1192" i="1"/>
  <c r="L1185" i="1"/>
  <c r="F1186" i="1"/>
  <c r="F1180" i="1"/>
  <c r="L1179" i="1"/>
  <c r="F1200" i="1"/>
  <c r="C1205" i="1" s="1"/>
  <c r="L1199" i="1"/>
  <c r="Q599" i="7"/>
  <c r="Q538" i="8"/>
  <c r="Q587" i="7"/>
  <c r="Q532" i="8"/>
  <c r="P577" i="7"/>
  <c r="P522" i="8"/>
  <c r="Q596" i="7"/>
  <c r="Q536" i="8"/>
  <c r="F591" i="1"/>
  <c r="F592" i="1" s="1"/>
  <c r="C609" i="1" s="1"/>
  <c r="J614" i="1" s="1"/>
  <c r="L817" i="1"/>
  <c r="L859" i="1"/>
  <c r="F860" i="1"/>
  <c r="L829" i="1"/>
  <c r="F830" i="1"/>
  <c r="C696" i="1"/>
  <c r="F811" i="1" s="1"/>
  <c r="C680" i="1"/>
  <c r="C694" i="1"/>
  <c r="F805" i="1" s="1"/>
  <c r="C678" i="1"/>
  <c r="C692" i="1"/>
  <c r="F799" i="1" s="1"/>
  <c r="C676" i="1"/>
  <c r="C690" i="1"/>
  <c r="C674" i="1"/>
  <c r="C688" i="1"/>
  <c r="C672" i="1"/>
  <c r="F871" i="1"/>
  <c r="C686" i="1"/>
  <c r="C684" i="1"/>
  <c r="C719" i="1"/>
  <c r="F877" i="1" s="1"/>
  <c r="C682" i="1"/>
  <c r="C543" i="1"/>
  <c r="K546" i="1" s="1"/>
  <c r="L16" i="10" s="1"/>
  <c r="C541" i="1"/>
  <c r="K545" i="1" s="1"/>
  <c r="L15" i="10" s="1"/>
  <c r="F530" i="1"/>
  <c r="K15" i="10" s="1"/>
  <c r="L597" i="1"/>
  <c r="L86" i="1"/>
  <c r="C164" i="1"/>
  <c r="P96" i="1"/>
  <c r="P95" i="1"/>
  <c r="L39" i="1"/>
  <c r="F40" i="1"/>
  <c r="K4" i="10" s="1"/>
  <c r="N266" i="1"/>
  <c r="L12" i="10" s="1"/>
  <c r="Q56" i="1"/>
  <c r="Q55" i="1"/>
  <c r="N267" i="1"/>
  <c r="L13" i="10" s="1"/>
  <c r="L45" i="1"/>
  <c r="F158" i="1"/>
  <c r="F146" i="1"/>
  <c r="N268" i="1"/>
  <c r="R626" i="7" l="1"/>
  <c r="O626" i="7"/>
  <c r="L152" i="1"/>
  <c r="L140" i="1"/>
  <c r="L14" i="10"/>
  <c r="Q393" i="7"/>
  <c r="Q349" i="8"/>
  <c r="Q394" i="7"/>
  <c r="L603" i="1"/>
  <c r="Q348" i="8"/>
  <c r="G551" i="7"/>
  <c r="M556" i="7"/>
  <c r="N556" i="7" s="1"/>
  <c r="G603" i="7"/>
  <c r="G604" i="7" s="1"/>
  <c r="G605" i="7" s="1"/>
  <c r="M605" i="7" s="1"/>
  <c r="I553" i="7"/>
  <c r="F756" i="1"/>
  <c r="K24" i="10"/>
  <c r="P335" i="7"/>
  <c r="Q378" i="7" s="1"/>
  <c r="L17" i="10"/>
  <c r="F734" i="1"/>
  <c r="F735" i="1" s="1"/>
  <c r="K21" i="10"/>
  <c r="Q308" i="7"/>
  <c r="L6" i="10"/>
  <c r="F786" i="1"/>
  <c r="K29" i="10"/>
  <c r="Q305" i="7"/>
  <c r="L4" i="10"/>
  <c r="F740" i="1"/>
  <c r="F741" i="1" s="1"/>
  <c r="K22" i="10"/>
  <c r="Q306" i="7"/>
  <c r="L5" i="10"/>
  <c r="F768" i="1"/>
  <c r="K26" i="10"/>
  <c r="Q309" i="7"/>
  <c r="L7" i="10"/>
  <c r="F793" i="1"/>
  <c r="F794" i="1" s="1"/>
  <c r="K30" i="10"/>
  <c r="F746" i="1"/>
  <c r="L746" i="1" s="1"/>
  <c r="K23" i="10"/>
  <c r="F780" i="1"/>
  <c r="K28" i="10"/>
  <c r="F762" i="1"/>
  <c r="F763" i="1" s="1"/>
  <c r="K25" i="10"/>
  <c r="F774" i="1"/>
  <c r="F775" i="1" s="1"/>
  <c r="K27" i="10"/>
  <c r="Q345" i="7"/>
  <c r="Q379" i="7" s="1"/>
  <c r="L18" i="10"/>
  <c r="P526" i="8"/>
  <c r="P581" i="7"/>
  <c r="J589" i="7"/>
  <c r="J611" i="7" s="1"/>
  <c r="J639" i="7" s="1"/>
  <c r="J664" i="7" s="1"/>
  <c r="J690" i="7" s="1"/>
  <c r="J705" i="7" s="1"/>
  <c r="J726" i="7" s="1"/>
  <c r="J753" i="7" s="1"/>
  <c r="J796" i="7" s="1"/>
  <c r="J812" i="7" s="1"/>
  <c r="J833" i="7" s="1"/>
  <c r="J853" i="7" s="1"/>
  <c r="J883" i="7" s="1"/>
  <c r="J564" i="7"/>
  <c r="F895" i="1"/>
  <c r="F896" i="1" s="1"/>
  <c r="F853" i="1"/>
  <c r="F866" i="1"/>
  <c r="L865" i="1"/>
  <c r="F883" i="1"/>
  <c r="F884" i="1" s="1"/>
  <c r="F835" i="1"/>
  <c r="F889" i="1"/>
  <c r="F841" i="1"/>
  <c r="Q554" i="7"/>
  <c r="N554" i="7"/>
  <c r="L420" i="1"/>
  <c r="N419" i="1" s="1"/>
  <c r="M1211" i="1"/>
  <c r="M1209" i="1"/>
  <c r="M1208" i="1"/>
  <c r="M1210" i="1"/>
  <c r="Q332" i="7"/>
  <c r="Q284" i="8"/>
  <c r="Q260" i="8"/>
  <c r="Q300" i="8"/>
  <c r="Q261" i="8"/>
  <c r="Q327" i="8"/>
  <c r="Q289" i="8"/>
  <c r="Q349" i="7"/>
  <c r="Q304" i="8"/>
  <c r="Q333" i="7"/>
  <c r="Q285" i="8"/>
  <c r="Q257" i="8"/>
  <c r="Q258" i="8"/>
  <c r="Q326" i="8"/>
  <c r="Q288" i="8"/>
  <c r="Q371" i="7"/>
  <c r="Q337" i="7"/>
  <c r="L591" i="1"/>
  <c r="Q372" i="7"/>
  <c r="Q338" i="7"/>
  <c r="F872" i="1"/>
  <c r="L871" i="1"/>
  <c r="F806" i="1"/>
  <c r="L805" i="1"/>
  <c r="F812" i="1"/>
  <c r="L811" i="1"/>
  <c r="F769" i="1"/>
  <c r="L768" i="1"/>
  <c r="C904" i="1"/>
  <c r="F800" i="1"/>
  <c r="L799" i="1"/>
  <c r="F787" i="1"/>
  <c r="L786" i="1"/>
  <c r="F781" i="1"/>
  <c r="L780" i="1"/>
  <c r="F757" i="1"/>
  <c r="L756" i="1"/>
  <c r="L146" i="1"/>
  <c r="F147" i="1"/>
  <c r="F159" i="1"/>
  <c r="L158" i="1"/>
  <c r="P169" i="1"/>
  <c r="P168" i="1"/>
  <c r="P167" i="1"/>
  <c r="L9" i="10" s="1"/>
  <c r="P166" i="1"/>
  <c r="L8" i="10" s="1"/>
  <c r="L762" i="1" l="1"/>
  <c r="L793" i="1"/>
  <c r="L734" i="1"/>
  <c r="F747" i="1"/>
  <c r="L774" i="1"/>
  <c r="L740" i="1"/>
  <c r="Q556" i="7"/>
  <c r="M603" i="7"/>
  <c r="O556" i="7"/>
  <c r="M604" i="7"/>
  <c r="Q625" i="7"/>
  <c r="L61" i="10"/>
  <c r="C902" i="1"/>
  <c r="Q623" i="7"/>
  <c r="L59" i="10"/>
  <c r="Q315" i="7"/>
  <c r="L10" i="10"/>
  <c r="Q316" i="7"/>
  <c r="L11" i="10"/>
  <c r="Q624" i="7"/>
  <c r="L60" i="10"/>
  <c r="Q626" i="7"/>
  <c r="L62" i="10"/>
  <c r="L895" i="1"/>
  <c r="J772" i="7"/>
  <c r="F842" i="1"/>
  <c r="L841" i="1"/>
  <c r="L835" i="1"/>
  <c r="F836" i="1"/>
  <c r="L883" i="1"/>
  <c r="F854" i="1"/>
  <c r="L853" i="1"/>
  <c r="Q927" i="1"/>
  <c r="L40" i="10" s="1"/>
  <c r="Q926" i="1"/>
  <c r="L39" i="10" s="1"/>
  <c r="Q925" i="1"/>
  <c r="L38" i="10" s="1"/>
  <c r="Q924" i="1"/>
  <c r="L37" i="10" s="1"/>
  <c r="N418" i="1"/>
  <c r="N417" i="1"/>
  <c r="N416" i="1"/>
  <c r="N415" i="1"/>
  <c r="Q934" i="1"/>
  <c r="L47" i="10" s="1"/>
  <c r="Q932" i="1"/>
  <c r="L45" i="10" s="1"/>
  <c r="Q311" i="7"/>
  <c r="Q318" i="7"/>
  <c r="Q312" i="7"/>
  <c r="Q319" i="7"/>
  <c r="Q563" i="8"/>
  <c r="Q564" i="8"/>
  <c r="Q562" i="8"/>
  <c r="Q561" i="8"/>
  <c r="Q268" i="8"/>
  <c r="Q270" i="8"/>
  <c r="Q263" i="8"/>
  <c r="Q271" i="8"/>
  <c r="Q264" i="8"/>
  <c r="Q267" i="8"/>
  <c r="F878" i="1"/>
  <c r="L877" i="1"/>
  <c r="F890" i="1"/>
  <c r="L889" i="1"/>
  <c r="Q928" i="1"/>
  <c r="L41" i="10" s="1"/>
  <c r="Q916" i="1"/>
  <c r="Q908" i="1"/>
  <c r="L21" i="10" s="1"/>
  <c r="Q919" i="1"/>
  <c r="L32" i="10" s="1"/>
  <c r="Q909" i="1"/>
  <c r="L22" i="10" s="1"/>
  <c r="Q923" i="1"/>
  <c r="L36" i="10" s="1"/>
  <c r="Q915" i="1"/>
  <c r="Q931" i="1"/>
  <c r="L44" i="10" s="1"/>
  <c r="Q918" i="1"/>
  <c r="L31" i="10" s="1"/>
  <c r="Q922" i="1"/>
  <c r="L35" i="10" s="1"/>
  <c r="Q914" i="1"/>
  <c r="Q921" i="1"/>
  <c r="L34" i="10" s="1"/>
  <c r="Q913" i="1"/>
  <c r="Q911" i="1"/>
  <c r="L24" i="10" s="1"/>
  <c r="Q917" i="1"/>
  <c r="Q933" i="1"/>
  <c r="Q920" i="1"/>
  <c r="L33" i="10" s="1"/>
  <c r="Q912" i="1"/>
  <c r="Q910" i="1"/>
  <c r="L23" i="10" s="1"/>
  <c r="Q929" i="1" l="1"/>
  <c r="Q930" i="1"/>
  <c r="Q511" i="7"/>
  <c r="L25" i="10"/>
  <c r="P520" i="7"/>
  <c r="L28" i="10"/>
  <c r="P556" i="7"/>
  <c r="L46" i="10"/>
  <c r="P522" i="7"/>
  <c r="L30" i="10"/>
  <c r="P518" i="7"/>
  <c r="L29" i="10"/>
  <c r="Q512" i="7"/>
  <c r="L26" i="10"/>
  <c r="P516" i="7"/>
  <c r="L27" i="10"/>
  <c r="P554" i="7"/>
  <c r="P536" i="7"/>
  <c r="P485" i="8"/>
  <c r="Q528" i="7"/>
  <c r="Q477" i="8"/>
  <c r="P468" i="8"/>
  <c r="P503" i="7"/>
  <c r="P454" i="8"/>
  <c r="Q458" i="8"/>
  <c r="P497" i="7"/>
  <c r="P448" i="8"/>
  <c r="Q491" i="8"/>
  <c r="P501" i="7"/>
  <c r="P452" i="8"/>
  <c r="P534" i="7"/>
  <c r="P483" i="8"/>
  <c r="Q527" i="7"/>
  <c r="Q476" i="8"/>
  <c r="P466" i="8"/>
  <c r="P464" i="8"/>
  <c r="P538" i="7"/>
  <c r="P487" i="8"/>
  <c r="P499" i="7"/>
  <c r="P450" i="8"/>
  <c r="P462" i="8"/>
  <c r="Q457" i="8"/>
  <c r="P532" i="7"/>
  <c r="P481" i="8"/>
  <c r="P498" i="8"/>
  <c r="P496" i="8"/>
  <c r="Q541" i="7"/>
  <c r="Q489" i="8"/>
  <c r="L43" i="10" l="1"/>
  <c r="Q549" i="7"/>
  <c r="L42" i="10"/>
  <c r="Q543" i="7"/>
</calcChain>
</file>

<file path=xl/comments1.xml><?xml version="1.0" encoding="utf-8"?>
<comments xmlns="http://schemas.openxmlformats.org/spreadsheetml/2006/main">
  <authors>
    <author>Автор</author>
  </authors>
  <commentList>
    <comment ref="I420" authorId="0" shapeId="0">
      <text>
        <r>
          <rPr>
            <b/>
            <sz val="12"/>
            <color indexed="81"/>
            <rFont val="Times New Roman"/>
            <family val="1"/>
            <charset val="204"/>
          </rPr>
          <t xml:space="preserve">Обязательно 
кол-во: не регламентированно
(главное чтобы освящало всю поверхность ГРЗ)
Цвет: белый
</t>
        </r>
      </text>
    </comment>
    <comment ref="I422" authorId="0" shapeId="0">
      <text>
        <r>
          <rPr>
            <b/>
            <sz val="12"/>
            <color indexed="81"/>
            <rFont val="Times New Roman"/>
            <family val="1"/>
            <charset val="204"/>
          </rPr>
          <t>Обязательно
кол-во: 1 или 2
цвет: белый</t>
        </r>
      </text>
    </comment>
    <comment ref="I428" authorId="0" shapeId="0">
      <text>
        <r>
          <rPr>
            <b/>
            <sz val="12"/>
            <color indexed="81"/>
            <rFont val="Times New Roman"/>
            <family val="1"/>
            <charset val="204"/>
          </rPr>
          <t>Обязательно 
Кол-во: 2 или 4
Цвет: белый</t>
        </r>
      </text>
    </comment>
    <comment ref="I430" authorId="0" shapeId="0">
      <text>
        <r>
          <rPr>
            <b/>
            <sz val="12"/>
            <color indexed="81"/>
            <rFont val="Times New Roman"/>
            <family val="1"/>
            <charset val="204"/>
          </rPr>
          <t>Обязательно 
Кол-во: 2
Цвет: белый</t>
        </r>
      </text>
    </comment>
    <comment ref="I432" authorId="0" shapeId="0">
      <text>
        <r>
          <rPr>
            <b/>
            <sz val="12"/>
            <color indexed="81"/>
            <rFont val="Times New Roman"/>
            <family val="1"/>
            <charset val="204"/>
          </rPr>
          <t>Обязательно
Кол-во: 2
Цвет: Автожелтый</t>
        </r>
      </text>
    </comment>
    <comment ref="I434" authorId="0" shapeId="0">
      <text>
        <r>
          <rPr>
            <b/>
            <sz val="12"/>
            <color indexed="81"/>
            <rFont val="Times New Roman"/>
            <family val="1"/>
            <charset val="204"/>
          </rPr>
          <t>Факультативно для транспортных средств длиной до 6 м и шириной до 2 м 
Кол-во: 2
Цвет: белый</t>
        </r>
      </text>
    </comment>
    <comment ref="I438" authorId="0" shapeId="0">
      <text>
        <r>
          <rPr>
            <b/>
            <sz val="12"/>
            <color indexed="81"/>
            <rFont val="Times New Roman"/>
            <family val="1"/>
            <charset val="204"/>
          </rPr>
          <t>Обязательно
Кол-во: 2
Цвет: белый</t>
        </r>
      </text>
    </comment>
    <comment ref="I440" authorId="0" shapeId="0">
      <text>
        <r>
          <rPr>
            <b/>
            <sz val="12"/>
            <color indexed="81"/>
            <rFont val="Times New Roman"/>
            <family val="1"/>
            <charset val="204"/>
          </rPr>
          <t>Факультативно для категорий M, N
Кол-во: 2
Цвет: белый или желтый</t>
        </r>
      </text>
    </comment>
    <comment ref="I444" authorId="0" shapeId="0">
      <text>
        <r>
          <rPr>
            <b/>
            <sz val="12"/>
            <color indexed="81"/>
            <rFont val="Times New Roman"/>
            <family val="1"/>
            <charset val="204"/>
          </rPr>
          <t>Для транспортных средств категорий M и N длиной более 6 м
Кол-во: 4
Цвет: желтый</t>
        </r>
      </text>
    </comment>
    <comment ref="I446" authorId="0" shapeId="0">
      <text>
        <r>
          <rPr>
            <b/>
            <sz val="12"/>
            <color indexed="81"/>
            <rFont val="Times New Roman"/>
            <family val="1"/>
            <charset val="204"/>
          </rPr>
          <t>Обязательно
Кол-во: 2
Цвет: красный</t>
        </r>
      </text>
    </comment>
    <comment ref="I448" authorId="0" shapeId="0">
      <text>
        <r>
          <rPr>
            <b/>
            <sz val="12"/>
            <color indexed="81"/>
            <rFont val="Times New Roman"/>
            <family val="1"/>
            <charset val="204"/>
          </rPr>
          <t>Обязательно
Кол-во: 2
Цвет: Автожелтый</t>
        </r>
      </text>
    </comment>
    <comment ref="I450" authorId="0" shapeId="0">
      <text>
        <r>
          <rPr>
            <b/>
            <sz val="12"/>
            <color indexed="81"/>
            <rFont val="Times New Roman"/>
            <family val="1"/>
            <charset val="204"/>
          </rPr>
          <t>Факультативно для транспортных средств длиной до 6 м и шириной до 2 м и запрещено на остальных транспортных средствах
Кол-во: По 2 спереди и сзади либо по одному с каждой стороны
Цвет: красный</t>
        </r>
      </text>
    </comment>
    <comment ref="I452" authorId="0" shapeId="0">
      <text>
        <r>
          <rPr>
            <b/>
            <sz val="12"/>
            <color indexed="81"/>
            <rFont val="Times New Roman"/>
            <family val="1"/>
            <charset val="204"/>
          </rPr>
          <t>Обязательно для ТС шириной более 2,1 м.
Кол-во: 1 или 2
Цвет: красный</t>
        </r>
      </text>
    </comment>
    <comment ref="I456" authorId="0" shapeId="0">
      <text>
        <r>
          <rPr>
            <b/>
            <sz val="12"/>
            <color indexed="81"/>
            <rFont val="Times New Roman"/>
            <family val="1"/>
            <charset val="204"/>
          </rPr>
          <t>Обязательно
Кол-во: 2
Цвет: красный</t>
        </r>
      </text>
    </comment>
    <comment ref="I462" authorId="0" shapeId="0">
      <text>
        <r>
          <rPr>
            <b/>
            <sz val="12"/>
            <color indexed="81"/>
            <rFont val="Times New Roman"/>
            <family val="1"/>
            <charset val="204"/>
          </rPr>
          <t>Обязательно
Кол-во: 2
Цвет: красный</t>
        </r>
      </text>
    </comment>
    <comment ref="I464" authorId="0" shapeId="0">
      <text>
        <r>
          <rPr>
            <b/>
            <sz val="12"/>
            <color indexed="81"/>
            <rFont val="Times New Roman"/>
            <family val="1"/>
            <charset val="204"/>
          </rPr>
          <t>Допускается одно (спереди или сзади) для транспортных средств длиной менее 6 м
Кол-во: 2
Цвет: желтый или красный</t>
        </r>
      </text>
    </comment>
    <comment ref="I466" authorId="0" shapeId="0">
      <text>
        <r>
          <rPr>
            <b/>
            <sz val="12"/>
            <color indexed="81"/>
            <rFont val="Times New Roman"/>
            <family val="1"/>
            <charset val="204"/>
          </rPr>
          <t>Обязательно
Кол-во: 1или 2
Цвет: красный</t>
        </r>
      </text>
    </comment>
    <comment ref="I468" authorId="0" shapeId="0">
      <text>
        <r>
          <rPr>
            <b/>
            <sz val="12"/>
            <color indexed="81"/>
            <rFont val="Times New Roman"/>
            <family val="1"/>
            <charset val="204"/>
          </rPr>
          <t>Обязательно для ТС после 01.01.2016г.
Кол-во: 2
Цвет: белый</t>
        </r>
      </text>
    </comment>
    <comment ref="I470" authorId="0" shapeId="0">
      <text>
        <r>
          <rPr>
            <b/>
            <sz val="12"/>
            <color indexed="81"/>
            <rFont val="Times New Roman"/>
            <family val="1"/>
            <charset val="204"/>
          </rPr>
          <t>Обязательно
Кол-во: 2
Цвет: автожелтый</t>
        </r>
      </text>
    </comment>
    <comment ref="I476" authorId="0" shapeId="0">
      <text>
        <r>
          <rPr>
            <b/>
            <sz val="12"/>
            <color indexed="81"/>
            <rFont val="Times New Roman"/>
            <family val="1"/>
            <charset val="204"/>
          </rPr>
          <t>Факультативно для транспортных средств длиной до 6 м и шириной до 2 м и запрещено на остальных транспортных средствах
Кол-во: 2
Цвет: автожелтый</t>
        </r>
      </text>
    </comment>
    <comment ref="I478" authorId="0" shapeId="0">
      <text>
        <r>
          <rPr>
            <b/>
            <sz val="12"/>
            <color indexed="81"/>
            <rFont val="Times New Roman"/>
            <family val="1"/>
            <charset val="204"/>
          </rPr>
          <t>на транспортных средствах категорий M1 и N1 длиной менее 6 м, если они не обеспечивают выполнение требований в отношении геометрической видимости передних и задних габаритных огней, должны использоваться боковые габаритные фонари. 
Кол-во: 2 или 4
Цвет: автожелтый или 
красный  При группировании, комбинировании или совмещении с задним габаритным, контурным огнями, задним противотуманным фонарем или сигналом торможения или если имеет отчасти общую светоизлучающую поверхность с задним светоотражающим устройством.</t>
        </r>
      </text>
    </comment>
    <comment ref="I482" authorId="0" shapeId="0">
      <text>
        <r>
          <rPr>
            <b/>
            <sz val="12"/>
            <color indexed="81"/>
            <rFont val="Times New Roman"/>
            <family val="1"/>
            <charset val="204"/>
          </rPr>
          <t>транспортных средств категорий M и N длиной более 6 м.
Кол-во: не регламентировано
Цвет: желтый</t>
        </r>
      </text>
    </comment>
    <comment ref="I484" authorId="0" shapeId="0">
      <text>
        <r>
          <rPr>
            <b/>
            <sz val="12"/>
            <color indexed="81"/>
            <rFont val="Times New Roman"/>
            <family val="1"/>
            <charset val="204"/>
          </rPr>
          <t>Не обязательно (факультативно)
Кол-во: 2
Цвет: белый</t>
        </r>
      </text>
    </comment>
    <comment ref="I486" authorId="0" shapeId="0">
      <text>
        <r>
          <rPr>
            <b/>
            <sz val="9"/>
            <color indexed="81"/>
            <rFont val="Tahoma"/>
            <family val="2"/>
            <charset val="204"/>
          </rPr>
          <t>Обязательно</t>
        </r>
      </text>
    </comment>
  </commentList>
</comments>
</file>

<file path=xl/comments2.xml><?xml version="1.0" encoding="utf-8"?>
<comments xmlns="http://schemas.openxmlformats.org/spreadsheetml/2006/main">
  <authors>
    <author>Автор</author>
  </authors>
  <commentList>
    <comment ref="J39" authorId="0" shapeId="0">
      <text>
        <r>
          <rPr>
            <b/>
            <sz val="9"/>
            <color indexed="81"/>
            <rFont val="Tahoma"/>
            <family val="2"/>
            <charset val="204"/>
          </rPr>
          <t>НЕ ВНЕСЕНО в ПРОТОКОЛ
не отображается</t>
        </r>
      </text>
    </comment>
    <comment ref="L81" authorId="0" shapeId="0">
      <text>
        <r>
          <rPr>
            <b/>
            <sz val="9"/>
            <color indexed="81"/>
            <rFont val="Tahoma"/>
            <family val="2"/>
            <charset val="204"/>
          </rPr>
          <t xml:space="preserve">Обязательно внести либо числовое значение либо -
</t>
        </r>
      </text>
    </comment>
    <comment ref="N81" authorId="0" shapeId="0">
      <text>
        <r>
          <rPr>
            <b/>
            <sz val="9"/>
            <color indexed="81"/>
            <rFont val="Tahoma"/>
            <family val="2"/>
            <charset val="204"/>
          </rPr>
          <t>Обязательно внести либо числовое значение либо -</t>
        </r>
      </text>
    </comment>
    <comment ref="K82" authorId="0" shapeId="0">
      <text>
        <r>
          <rPr>
            <b/>
            <sz val="9"/>
            <color indexed="81"/>
            <rFont val="Tahoma"/>
            <family val="2"/>
            <charset val="204"/>
          </rPr>
          <t>Обязательно внести либо числовое значение либо -</t>
        </r>
      </text>
    </comment>
    <comment ref="K83" authorId="0" shapeId="0">
      <text>
        <r>
          <rPr>
            <b/>
            <sz val="9"/>
            <color indexed="81"/>
            <rFont val="Tahoma"/>
            <family val="2"/>
            <charset val="204"/>
          </rPr>
          <t>Обязательно внести либо числовое значение либо -</t>
        </r>
      </text>
    </comment>
    <comment ref="K84" authorId="0" shapeId="0">
      <text>
        <r>
          <rPr>
            <b/>
            <sz val="9"/>
            <color indexed="81"/>
            <rFont val="Tahoma"/>
            <family val="2"/>
            <charset val="204"/>
          </rPr>
          <t>Обязательно внести либо числовое значение либо -</t>
        </r>
      </text>
    </comment>
    <comment ref="K85" authorId="0" shapeId="0">
      <text>
        <r>
          <rPr>
            <b/>
            <sz val="9"/>
            <color indexed="81"/>
            <rFont val="Tahoma"/>
            <family val="2"/>
            <charset val="204"/>
          </rPr>
          <t>Обязательно внести либо числовое значение либо -</t>
        </r>
      </text>
    </comment>
    <comment ref="K86" authorId="0" shapeId="0">
      <text>
        <r>
          <rPr>
            <b/>
            <sz val="9"/>
            <color indexed="81"/>
            <rFont val="Tahoma"/>
            <family val="2"/>
            <charset val="204"/>
          </rPr>
          <t>Обязательно внести либо числовое значение либо -</t>
        </r>
      </text>
    </comment>
    <comment ref="K87" authorId="0" shapeId="0">
      <text>
        <r>
          <rPr>
            <b/>
            <sz val="9"/>
            <color indexed="81"/>
            <rFont val="Tahoma"/>
            <family val="2"/>
            <charset val="204"/>
          </rPr>
          <t>Обязательно внести либо числовое значение либо -</t>
        </r>
      </text>
    </comment>
  </commentList>
</comments>
</file>

<file path=xl/comments3.xml><?xml version="1.0" encoding="utf-8"?>
<comments xmlns="http://schemas.openxmlformats.org/spreadsheetml/2006/main">
  <authors>
    <author>Автор</author>
  </authors>
  <commentList>
    <comment ref="G595" authorId="0" shapeId="0">
      <text>
        <r>
          <rPr>
            <b/>
            <sz val="9"/>
            <color indexed="81"/>
            <rFont val="Tahoma"/>
            <family val="2"/>
            <charset val="204"/>
          </rPr>
          <t>Форточку добавлять?</t>
        </r>
      </text>
    </comment>
    <comment ref="G596" authorId="0" shapeId="0">
      <text>
        <r>
          <rPr>
            <b/>
            <sz val="9"/>
            <color indexed="81"/>
            <rFont val="Tahoma"/>
            <family val="2"/>
            <charset val="204"/>
          </rPr>
          <t>Форточку добавлять?</t>
        </r>
      </text>
    </comment>
  </commentList>
</comments>
</file>

<file path=xl/sharedStrings.xml><?xml version="1.0" encoding="utf-8"?>
<sst xmlns="http://schemas.openxmlformats.org/spreadsheetml/2006/main" count="7563" uniqueCount="2451">
  <si>
    <t>Используемое оборудование</t>
  </si>
  <si>
    <t>Заводской №</t>
  </si>
  <si>
    <t>Модель</t>
  </si>
  <si>
    <t>Пределы допускаемой абсолютной погрешности</t>
  </si>
  <si>
    <t>Примечание</t>
  </si>
  <si>
    <t>Угломер маятниковый З УРИ-М</t>
  </si>
  <si>
    <t>градус</t>
  </si>
  <si>
    <t xml:space="preserve">± </t>
  </si>
  <si>
    <t>(0,30+0,15(L-1))</t>
  </si>
  <si>
    <t>Миллимитровый интервал</t>
  </si>
  <si>
    <t>сантимитровый интервал</t>
  </si>
  <si>
    <t>дециметровый интервал</t>
  </si>
  <si>
    <t>отрезок шкалы 1 м и более</t>
  </si>
  <si>
    <t>минута</t>
  </si>
  <si>
    <t>мм</t>
  </si>
  <si>
    <t>Угломер с нониусом 4УМ</t>
  </si>
  <si>
    <t>Рулетка RGK R-5</t>
  </si>
  <si>
    <t>Ед. изм.</t>
  </si>
  <si>
    <t>Результаты измерений</t>
  </si>
  <si>
    <t xml:space="preserve">Угол между плоскостью государственного регистрационного знака и продольной плоскостью симметрии ТС, град </t>
  </si>
  <si>
    <t>Передний</t>
  </si>
  <si>
    <t>Задний</t>
  </si>
  <si>
    <t xml:space="preserve">Угол между плоскостью государственного регистрационного знака и опорной поверхностью, град </t>
  </si>
  <si>
    <t xml:space="preserve">Высота от опорной плоскости верхнего края государственного регистрационного знака, мм </t>
  </si>
  <si>
    <t xml:space="preserve">Высота от опорной плоскости нижнего края государственного регистрационного знака, мм </t>
  </si>
  <si>
    <t>1.1. Расчет неопределенности измерений угла между плоскостью государственного регистрационного знака и продольной плоскостью симметрии ТС</t>
  </si>
  <si>
    <t>Суммарная стандартная неопределенность измерения угла между плоскостью государственного регистрационного знака и продольной плоскостью симметрии ТС:</t>
  </si>
  <si>
    <t xml:space="preserve">формула 10 ГОСТ 34100.3-2017/ISO/IEC Guide 98-3:2008 </t>
  </si>
  <si>
    <t>где</t>
  </si>
  <si>
    <t xml:space="preserve"> </t>
  </si>
  <si>
    <t>стандартная неопределенность измерения угла между плоскостью государственного регистрационного знака и продольной плоскостью симметрии ТС, оцененная по типу А</t>
  </si>
  <si>
    <t>стандартная неопределенность измерения угла между плоскостью государственного регистрационного знака и продольной плоскостью симметрии ТС, оцененная по типу B</t>
  </si>
  <si>
    <t xml:space="preserve">Стандартная неопределенность измерения угла между плоскостью государственного регистрационного знака и продольной плоскостью симметрии ТС, оцененная по типу B </t>
  </si>
  <si>
    <t>=</t>
  </si>
  <si>
    <t>абсолютная погрешность угломера с нониусом 4УМ</t>
  </si>
  <si>
    <t>Бюджет неопределенности</t>
  </si>
  <si>
    <t>Формула для расчета определяемой величины:</t>
  </si>
  <si>
    <t>результат измерения угла между плоскостью государственного регистрационного знака и продольной плоскостью симметрии ТС</t>
  </si>
  <si>
    <t>поправка на погрешность средства измерений</t>
  </si>
  <si>
    <t>Бюджет неопределенности для измерения угла между плоскостью переднего государственного регистрационного знака и продольной плоскостью симметрии ТС</t>
  </si>
  <si>
    <t>Входная величина</t>
  </si>
  <si>
    <t>Оценка входной величины, градусы</t>
  </si>
  <si>
    <t>Стандартная неопределенность, градусы</t>
  </si>
  <si>
    <t>Вклад в неопределенность</t>
  </si>
  <si>
    <t>Процент вклада, %</t>
  </si>
  <si>
    <t>Распределение</t>
  </si>
  <si>
    <t>Коэффициент чувствительности</t>
  </si>
  <si>
    <t>нормальное</t>
  </si>
  <si>
    <t>прямоугольное</t>
  </si>
  <si>
    <t>Бюджет неопределенности для измерения угла между плоскостью заднего государственного регистрационного знака и продольной плоскостью симметрии ТС</t>
  </si>
  <si>
    <t>Расширенная неопределенность U получается умножением суммарной стандартной неопределенности на коэффициент охвата k, который выбирается равным 1,65 при уровне доверия 95 % в предположении прямоугольного распределения вероятностей измеряемой величины:</t>
  </si>
  <si>
    <t>k=</t>
  </si>
  <si>
    <t>U=</t>
  </si>
  <si>
    <t>Представление результата измерения</t>
  </si>
  <si>
    <t>Угол между плоскостью переднего государственного регистрационного знака и продольной плоскостью симметрии, при , k = 1,65, Р = 95%:</t>
  </si>
  <si>
    <t>1.2. Расчет неопределенности измерений угла между плоскостью государственного регистрационного знака и опорной поверхностью</t>
  </si>
  <si>
    <t xml:space="preserve">Суммарная стандартная неопределенность измерения угла между плоскостью государственного регистрационного знака и опорной поверхностью: </t>
  </si>
  <si>
    <t>стандартная неопределенность измерения угла между плоскостью государственного регистрационного знака и опорной поверхностью, оцененная по типу А</t>
  </si>
  <si>
    <t>стандартная неопределенность измерения угла между плоскостью государственного регистра-ционного знака и опорной поверхностью, оцененная по типу B</t>
  </si>
  <si>
    <t xml:space="preserve">Стандартная неопределенность измерения угла между плоскостью государственного регистрационного знака и опорной поверхностью, оцененная по типу B </t>
  </si>
  <si>
    <t>абсолютная погрешность угломера маятникового З УРИ-М</t>
  </si>
  <si>
    <t>Бюджет неопределенности.</t>
  </si>
  <si>
    <t>результат измерения угла между плоскостью государственного регистрационного знака и опор-ной поверхностью</t>
  </si>
  <si>
    <t>Бюджет неопределенности для измерения угла между плоскостью переднего государственного регистрационного знака и опорной поверхностью</t>
  </si>
  <si>
    <t>Бюджет неопределенности для измерения угла между плоскостью заднего государственного регистрационного знака и опорной поверхностью</t>
  </si>
  <si>
    <t>Результат измерения записывается в виде:</t>
  </si>
  <si>
    <t>Угол между плоскостью переднего государственного регистрационного знака и опорной плоскостью при k = 1,65, Р = 95</t>
  </si>
  <si>
    <t>Угол между плоскостью заднего государственного регистрационного знака и опорной плоскостьюпри k = 1,65, Р = 95%</t>
  </si>
  <si>
    <t>1.3. Расчет неопределенности измерений высоты от опорной плоскости верхнего края государственного регистрационного знака</t>
  </si>
  <si>
    <t xml:space="preserve">Суммарная стандартная неопределенность измерения геометрических размеров: </t>
  </si>
  <si>
    <t>1. Расчет неопределенности измерений угла наклона государственного регистрационного знака и высоты от опорной плоскости верхнего края государственного регистрационного знака</t>
  </si>
  <si>
    <t>Стандартная неопределенность измерения геометрических размеров, оцененная по типу B</t>
  </si>
  <si>
    <t>, (0,30+0,15*(1-1))=</t>
  </si>
  <si>
    <t>абсолютная погрешность рулетки измерительной металлической RGK R-5 при проведении измерений в сантиметровом интервале</t>
  </si>
  <si>
    <t>абсолютная погрешность рулетки измерительной металлической RGK R-5 при проведении измерений в дециметровом интервале</t>
  </si>
  <si>
    <t>абсолютная погрешность рулетки измерительной металлической RGK R-5 при проведении измерений в интервале от 1 до 2м</t>
  </si>
  <si>
    <t>Стандартная неопределенность измерения размеров в сантиметровом интервале:</t>
  </si>
  <si>
    <t>Стандартная неопределенность измерения размеров в дециметровом интервале, в интервале от 1 до 2м</t>
  </si>
  <si>
    <t>Суммарная стандартная неопределенность измерения высоты от опорной плоскости верхнего края переднего государственного регистрационного знака</t>
  </si>
  <si>
    <t>Суммарная стандартная неопределенность измерения высоты от опорной плоскости верхнего края заднего государственного регистрационного знака</t>
  </si>
  <si>
    <t>Суммарная стандартная неопределенность измерения высоты от опорной плоскости нижнего края переднего государственного регистрационного знака</t>
  </si>
  <si>
    <t>Суммарная стандартная неопределенность измерения высоты от опорной плоскости нижнего края заднего государственного регистрационного знака</t>
  </si>
  <si>
    <t>результат измерения геометрического размера</t>
  </si>
  <si>
    <t xml:space="preserve"> поправка на погрешность средства измерений</t>
  </si>
  <si>
    <t>Бюджет неопределенности для измерения высоты от опорной плоскости верхнего края переднего государственного регистрационного знака</t>
  </si>
  <si>
    <t>Оценка входной величины, мм</t>
  </si>
  <si>
    <t>Стандартная неопределенность, мм</t>
  </si>
  <si>
    <t>Бюджет неопределенности для измерения высоты от опорной плоскости верхнего края заднего государственного регистрационного знака</t>
  </si>
  <si>
    <t>Бюджет неопределенности для измерения высоты от опорной плоскости нижнего края переднего государственного регистрационного знака</t>
  </si>
  <si>
    <t>Бюджет неопределенности для измерения высоты от опорной плоскости нижнего края заднего государственного регистрационного знака</t>
  </si>
  <si>
    <t>прямоуг.</t>
  </si>
  <si>
    <t>Высота от опорной плоскости до верхнего края переднего государственного регистрационного знака при k = 1,65, Р = 95%</t>
  </si>
  <si>
    <t>Высота от опорной плоскости до верхнего края заднего государственного регистрационного знака при k = 1,65, Р = 95%</t>
  </si>
  <si>
    <t>Высота от опорной плоскости до нижнего края переднего государственного регистрационного знака при k = 1,65, Р = 95%</t>
  </si>
  <si>
    <t>Высота от опорной плоскости до нижнего края заднего государственного регистрационного знака при k = 1,65, Р = 95%</t>
  </si>
  <si>
    <t>2. Расчет неопределенности измерений усилия на органе управления, относительной разности тормозных сил колес оси, удельной тормозной силы</t>
  </si>
  <si>
    <t>Стенд тормозной СТН 13000.01</t>
  </si>
  <si>
    <t>%</t>
  </si>
  <si>
    <t xml:space="preserve">усилие на органе управления </t>
  </si>
  <si>
    <t xml:space="preserve">тормозная сила </t>
  </si>
  <si>
    <t xml:space="preserve">масса транспортного средства </t>
  </si>
  <si>
    <t>Ось 1</t>
  </si>
  <si>
    <t>Ось 2</t>
  </si>
  <si>
    <t>Удельная тормозная сила для стояночной тормозной системы</t>
  </si>
  <si>
    <t>Для проверки рабочей тормозной системы оценивают показатели эффективности торможения и устойчивости ТС при торможении. Для проверки запасной, стояночной и вспомогательной тормозных систем оценивают эффективность торможения по наибольшим значениям тормозных сил. Объемы проверки тормозных систем на роликовых стендах или в дорожных условиях согласно таблицам А.5.3 и А.5.4</t>
  </si>
  <si>
    <t xml:space="preserve">Левое колесо </t>
  </si>
  <si>
    <t>Н</t>
  </si>
  <si>
    <t>Правое колесо</t>
  </si>
  <si>
    <t>Стояночная ТС</t>
  </si>
  <si>
    <t>Относительная разность тормозных сил колес оси, %</t>
  </si>
  <si>
    <t>Масса ТС, кг</t>
  </si>
  <si>
    <t>Нагрузка на оси, кг</t>
  </si>
  <si>
    <t>ед изм</t>
  </si>
  <si>
    <t>Усилие на органе управления рабочей тормозной системы</t>
  </si>
  <si>
    <t>Усилие, прикладываемое к органу управления стояночной тормозной системой</t>
  </si>
  <si>
    <t>1я Ось</t>
  </si>
  <si>
    <t>кг</t>
  </si>
  <si>
    <t>2я Ось</t>
  </si>
  <si>
    <t>2.1.            Расчет неопределенности измерения усилия на органе управления рабочей тормозной системы и стояночной тормозной системе</t>
  </si>
  <si>
    <t xml:space="preserve"> Расчет неопределенности измерений усилия на органе управления:</t>
  </si>
  <si>
    <t>стандартная неопределенность измерения усилия на органе управления, оцененная по типу А</t>
  </si>
  <si>
    <t>стандартная неопределенность измерения усилия на органе управления, оцененная по типу B</t>
  </si>
  <si>
    <t>Стандартная неопределенность измерения усилия на органе управления, оцененная по типу B</t>
  </si>
  <si>
    <t>Суммарная стандартная неопределенность измерения усилия на органе управления рабочей тормозной системы для оси 1:</t>
  </si>
  <si>
    <t>Суммарная стандартная неопределенность измерения усилия на органе управления рабочей тормозной системы для оси 2:</t>
  </si>
  <si>
    <t>Суммарная стандартная неопределенность измерения усилия, прикладываемого к органу управления стояночной тормозной системой:</t>
  </si>
  <si>
    <t>результат измерения усилия на органе управления</t>
  </si>
  <si>
    <t>Бюджет неопределенности для измерения усилия на органе управления рабочей тормозной системы для оси 1</t>
  </si>
  <si>
    <t>Оценка входной величины, Н</t>
  </si>
  <si>
    <t>Стандартная неопределенность, Н</t>
  </si>
  <si>
    <t>Бюджет неопределенности для измерения усилия на органе управления рабочей тормозной системы для оси 2</t>
  </si>
  <si>
    <t>Бюджет неопределенности для измерения усилия, прикладываемого к органу управления стояночной тормозной системой</t>
  </si>
  <si>
    <t>Расширенная неопределенность измерения усилия на органе управления рабочей тормозной системы для оси 1</t>
  </si>
  <si>
    <t>Расширенная неопределенность измерения усилия, прикладываемого к органу управления стояночной тормозной системой:</t>
  </si>
  <si>
    <t>Усилие на органе управления рабочей тормозной системы для оси 1 при k = 1,65, Р = 95%</t>
  </si>
  <si>
    <t>Расширенная неопределенность измерения усилия на органе управления рабочей тормозной системы для оси 2</t>
  </si>
  <si>
    <t>Усилие на органе управления рабочей тормозной системы для оси 2  при k = 1,65, Р = 95%</t>
  </si>
  <si>
    <t>Усилие, прикладываемое к органу управления стояночной тормозной системой при k = 1,65, Р = 95%</t>
  </si>
  <si>
    <t xml:space="preserve">      - масса автомобиля</t>
  </si>
  <si>
    <t xml:space="preserve">      - тормозная сила колес оси</t>
  </si>
  <si>
    <t>неопределенности измерения тормозных сил колес оси;</t>
  </si>
  <si>
    <t>Стенд тормозной СТН 13000.01 имеет пределы допускаемой относительной погрешности при измерении тормозной силы</t>
  </si>
  <si>
    <t xml:space="preserve">В соответствии с формулой 10 ГОСТ 34100.3-2017/ISO/IEC Guide 98-3:2008 суммарная стан-дартная неопределенность измерения тормозной силы: </t>
  </si>
  <si>
    <t>стандартная неопределенность измерения тормозной силы, оцененная по типу А</t>
  </si>
  <si>
    <t>стандартная неопределенность измерения тормозной силы, оцененная по типу B</t>
  </si>
  <si>
    <t>Стандартная неопределенность измерения тормозной силы, оцененная по типу B:</t>
  </si>
  <si>
    <t>стандартная неопределенность измерения массы транспортного средства, оцененная по типу А</t>
  </si>
  <si>
    <t>стандартная неопределенность измерения массы транспортного средства, оцененная по типу B</t>
  </si>
  <si>
    <t xml:space="preserve">Стандартная неопределенность измерения массы транспортного средства, оцененная по типу B </t>
  </si>
  <si>
    <t>Суммарная стандартная неопределенность измерения массы транспортного средства:</t>
  </si>
  <si>
    <t>Коэффициенты чувствительности:</t>
  </si>
  <si>
    <t>Суммарная стандартная неопределенность измерения удельной тормозной силы для стояночной тормозной системы</t>
  </si>
  <si>
    <t>Бюджет неопределенности для измерения удельной тормозной силы для стояночной тормозной системы</t>
  </si>
  <si>
    <t>Расширенная неопределенность измерения удельной тормозной силы для стояночной тормозной системы:</t>
  </si>
  <si>
    <t>Удельная тормозная сила для стояночной тормозной системы при k = 1,65, Р = 95%</t>
  </si>
  <si>
    <t>2.3. Расчет неопределенности измерений относительной разности тормозных сил колес оси</t>
  </si>
  <si>
    <t>Относительная разность тормозных сил колес оси</t>
  </si>
  <si>
    <t>тормозная сила колес</t>
  </si>
  <si>
    <t>В соответствии с формулой 10 ГОСТ 34100.3-2017/ISO/IEC Guide 98-3:2008 суммарная стандартная неопределенность измерения относительной разности тормозных сил колес оси:</t>
  </si>
  <si>
    <t>коэффициенты чувствительности для</t>
  </si>
  <si>
    <t>Стенд тормозной СТН 13000.01 имеет пределы допускаемой относительной погрешности при измерении тормозной силы - ±3%.</t>
  </si>
  <si>
    <t xml:space="preserve">В соответствии с формулой 10 ГОСТ 34100.3-2017/ISO/IEC Guide 98-3:2008 суммарная стандартная неопределенность измерения тормозной силы: </t>
  </si>
  <si>
    <t xml:space="preserve"> Стандартная неопределенность измерения тормозной силы, оцененная по типу B</t>
  </si>
  <si>
    <t>Суммарная стандартная неопределенность измерения тормозной силы для левого колеса оси 1 для рабочей тормозной системы:</t>
  </si>
  <si>
    <t>Суммарная стандартная неопределенность измерения тормозной силы для правого колеса оси 1 для рабочей тормозной системы:</t>
  </si>
  <si>
    <t>Суммарная стандартная неопределенность измерения тормозной силы для левого колеса оси 2 для рабочей тормозной системы:</t>
  </si>
  <si>
    <t>Суммарная стандартная неопределенность измерения тормозной силы для правого колеса оси 2 для рабочей тормозной системы:</t>
  </si>
  <si>
    <t>Суммарная стандартная неопределенность измерения относительной разности тормозных сил колес оси 1</t>
  </si>
  <si>
    <t>Суммарная стандартная неопределенность измерения относительной разности тормозных сил колес оси 2</t>
  </si>
  <si>
    <t>Бюджет неопределенности для измерения относительной разности тормозных сил колес оси 1</t>
  </si>
  <si>
    <t>Бюджет неопределенности для измерения относительной разности тормозных сил колес оси 2</t>
  </si>
  <si>
    <t>Расширенная неопределенность измерения относительной разности тормозных сил колес оси 1:</t>
  </si>
  <si>
    <t>Расширенная неопределенность измерения относительной разности тормозных сил колес оси 2:</t>
  </si>
  <si>
    <t>Относительной разности тормозных сил колес оси 2 при k = 1,65, Р = 95%</t>
  </si>
  <si>
    <t>Относительной разности тормозных сил колес оси 1 при k = 1,65, Р = 95%</t>
  </si>
  <si>
    <t>2.4.            Расчет неопределенности измерения нагрузки на оси и общей массы трансмпортного средства</t>
  </si>
  <si>
    <t xml:space="preserve">В соответствии с формулой 10 ГОСТ 34100.3-2017/ISO/IEC Guide 98-3:2008 суммарная стандартная неопределенность измерения массы транспортного средства и  нагрузки на ось: </t>
  </si>
  <si>
    <t>стандартная неопределенность измерения массы, нагрузки на ось, оцененная по типу А</t>
  </si>
  <si>
    <t>стандартная неопределенность измерения массы, нагрузки на ось, оцененная по типу B</t>
  </si>
  <si>
    <t>Стандартная неопределенность измерения массы транспортного средства, оцененная по типу B</t>
  </si>
  <si>
    <t>абсолютная погрешность измерения нагрузки транспортного средства на ось 1 для стенда тормозного СТН 13000.01</t>
  </si>
  <si>
    <t>Суммарная стандартная неопределенность измерения массы ТС</t>
  </si>
  <si>
    <t>результат измерения массы, нагрузки на ось</t>
  </si>
  <si>
    <t>поправка на погрешность средства измерений.</t>
  </si>
  <si>
    <t>Бюджет неопределенности для измерения массы транспортного средства</t>
  </si>
  <si>
    <t>Оценка входной величины, кг</t>
  </si>
  <si>
    <t>Стандартная неопределенность, кг</t>
  </si>
  <si>
    <t>Бюджет неопределенности для измерения нагрузки на ось 1</t>
  </si>
  <si>
    <t>Бюджет неопределенности для измерения нагрузки на ось 2</t>
  </si>
  <si>
    <t>прямое</t>
  </si>
  <si>
    <t>Расширенная неопределенность измерения массы, нагрузки на ось:</t>
  </si>
  <si>
    <t>U1=</t>
  </si>
  <si>
    <t>U2=</t>
  </si>
  <si>
    <t>Масса транспортного средства, при k = 1,65, Р = 95%</t>
  </si>
  <si>
    <t>Нагрузка на ось 1, при k = 1,65, Р = 95%</t>
  </si>
  <si>
    <t>Нагрузка на ось 2, при k = 1,65, Р = 95%</t>
  </si>
  <si>
    <t>3. Расчет неопределенности измерений характеристик положения устройств освещения и световой сигнализации.</t>
  </si>
  <si>
    <t xml:space="preserve">Результаты измерений </t>
  </si>
  <si>
    <t>Требования к размещению фар ближнего света: по высоте над опорной поверхностью - не менее 500 мм, не более 1200 мм</t>
  </si>
  <si>
    <t>Левая</t>
  </si>
  <si>
    <t>Правая</t>
  </si>
  <si>
    <t>нижняя</t>
  </si>
  <si>
    <t>верхняя</t>
  </si>
  <si>
    <t>Требования к размещению передних противотуманных фар. По ширине: та точка видимой поверхности в направлении исходной оси, которая в наибольшей степени удалена от средней продольной плоскости ТС, должна находиться на расстоянии не более 400 мм от края габаритной ширины ТС</t>
  </si>
  <si>
    <t>Требования к размещению передних противотуманных фар. По высоте: не менее 250 мм над поверхностью земли; для ТС категорий M1 и N1 - не более 800 мм над опорной поверхностью; для всех других категорий ТС максимальная высота не предусмотрена</t>
  </si>
  <si>
    <t>Требования к размещению сигналов торможения: по ширине: для ТС категорий M1, N1, L2, L4 - L7 та точка видимой поверхности в направлении исходной оси, которая в наибольшей степени удалена от средней продольной плоскости ТС, должна находиться на расстоянии не более 400 мм от края габаритной ширины ТС; для ТС категорий L2, L5 - L7 в случае установки одного сигнала торможения его исходная ось должна лежать в средней продольной плоскости ТС, для ТС категории L4, если устанавливается третий сигнал торможения, то он должен быть установлен симметрично сигналу торможения, установленному на мотоцикле относительно средней продольной плоскости мотоцикла; для всех других категорий ТС та точка видимой поверхности в направлении исходной оси, которая в наименьшей степени удалена от средней продольной плоскости ТС, должна находиться на расстоянии не менее 600 мм от края габаритной ширины ТС. Это расстояние может быть уменьшено до 400 мм, если габаритная ширина ТС составляет менее 1300 мм</t>
  </si>
  <si>
    <t>Требования к размещению сигналов торможения по высоте: над опорной поверхностью в пределах от 350 до 1500 мм (не менее 2100 мм, если соблюдение указанного требования невозможно из-за формы кузова, если факультативные огни не установлены). Если факультативные огни установлены, то они должны располагаться симметрично на как можно большем расстоянии по вертикали, которое допускается контуром кузова, но не менее чем 600 мм над обязательными огнями (кроме ТС категорий L). Для ТС категорий L1 - L3, L5 - L7 - не менее 250 мм и не более 1500 мм над опорной поверхностью; для ТС категории L4 - не менее 250 мм, не более 1200 мм над опорной поверхностью</t>
  </si>
  <si>
    <t>Требования к размещению сигналов торможения: дополнительные сигналы торможения должны быть установлены не более 150 мм от нижнего края внешней поверхности или покрытия заднего стекла и не менее 850 мм от уровня опорной поверхности</t>
  </si>
  <si>
    <t>Требования к размещению сигналов торможения: допускается смещение оптического центра дополнительного сигнала торможения влево или вправо от средней продольной плоскости на расстояние не более 150 мм либо установка двух дополнительных сигналов торможения, которые в этом случае должны находиться как можно ближе к средней продольной плоскости, по одному устройству с каждой стороны этой плоскости</t>
  </si>
  <si>
    <t>Требования к размещению задних противотуманных фонарей: по высоте над опорной поверхностью - не менее 250 мм, не более - 1000 мм.</t>
  </si>
  <si>
    <t xml:space="preserve">В соответствии с формулой 10 ГОСТ 34100.3-2017/ISO/IEC Guide 98-3:2008 суммарная стандартная неопределенность измерения геометрических размеров: </t>
  </si>
  <si>
    <t xml:space="preserve"> стандартная неопределенность измерения геометрических размеров, оцененная по типу А</t>
  </si>
  <si>
    <t>стандартная неопределенность измерения геометрических размеров, оцененная по типу B</t>
  </si>
  <si>
    <t xml:space="preserve">Стандартная неопределенность измерения геометрических размеров, оцененная по типу B: </t>
  </si>
  <si>
    <t>абсолютная погрешность рулетки измерительной металлической RGK R-5 при проведении измерений измерений в интервале от 1 до 2м</t>
  </si>
  <si>
    <t>Стандартная неопределенность измерения размеров в дециметровом интервале, в интервале от 1 до 2м:</t>
  </si>
  <si>
    <t>Абсолютная погрешность рулетки измерительной металлической RGK R-5 при проведении измерений измерений в интервале от 1 до 2м</t>
  </si>
  <si>
    <t>Суммарная стандартная неопределенность измерения расстояния от дополнительного сигнала торможения до опорной поверхности:</t>
  </si>
  <si>
    <t>Суммарная стандартная неопределенность измерения  смещения оптического центра дополнительного сигнала торможения влево или вправо от оси симетрии транспортного средства:</t>
  </si>
  <si>
    <t>Бюджет неопределенности для измерения расстояния от нижней точки фар ближнего света до опорной поверхности</t>
  </si>
  <si>
    <t>Суммарная стандартная неопределенность измерения расстояния от нижней точки левой фары ближнего света до опорной поверхности:</t>
  </si>
  <si>
    <t>Суммарная стандартная неопределенность измерения расстояния от нижней точки правой фары ближнего света до опорной поверхности:</t>
  </si>
  <si>
    <t>Суммарная стандартная неопределенность измерения расстояния от верхней точки левой фары ближнего света до опорной поверхности:</t>
  </si>
  <si>
    <t>Суммарная стандартная неопределенность измерения расстояния от верхней точки правой фары ближнего света до опорной поверхности:</t>
  </si>
  <si>
    <t>Суммарная стандартная неопределенность измерения расстояния от точки видимой поверхности передней левой противотуманной фары в направлении исходной оси, которая в наибольшей степени удалена от средней продольной плоскости ТС до края габаритной ширины ТС:</t>
  </si>
  <si>
    <t>Суммарная стандартная неопределенность измерения расстояния от точки видимой поверхности передей правой противотуманной фары в направлении исходной оси, которая в наибольшей степени удалена от средней продольной плоскости ТС до края габаритной ширины ТС:</t>
  </si>
  <si>
    <t>Суммарная стандартная неопределенность измерения расстояния от нижней точки левой передней противотуманной фары до опорной поверхности:</t>
  </si>
  <si>
    <t>Суммарная стандартная неопределенность измерения расстояния от нижней точки правой передней противотуманной фары до опорной поверхности:</t>
  </si>
  <si>
    <t>Суммарная стандартная неопределенность измерения расстояния от верхней точки передней левой противотуманной фары до опорной поверхности</t>
  </si>
  <si>
    <t>Суммарная стандартная неопределенность измерения расстояния от верхней точки передней правой противотуманной фары до опорной поверхности</t>
  </si>
  <si>
    <t>Суммарная стандартная неопределенность измерения расстояния от точки видимой поверхности левого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t>
  </si>
  <si>
    <t>Суммарная стандартная неопределенность измерения расстояния от точки видимой поверхности правого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t>
  </si>
  <si>
    <t>Бюджет неопределенности для измерения расстояния от нижней точки правой фары ближнего света до опорной поверхности</t>
  </si>
  <si>
    <t>Бюджет неопределенности для  измерения расстояния от верхней точки левой фары ближнего света до опорной поверхности</t>
  </si>
  <si>
    <t>Бюджет неопределенности для  измерения расстояния от верхней точки правой фары ближнего света до опорной поверхности</t>
  </si>
  <si>
    <t>Бюджет неопределенности для измерения расстояния от точки видимой поверхности передней левой противотуманной фары в направлении исходной оси, которая в наибольшей степени удалена от средней родольной плоскости ТС до края габаритной ширины ТС</t>
  </si>
  <si>
    <t>Бюджет неопределенности для измерения расстояния от точки видимой поверхности передней правой противотуманной фары в направлении исходной оси, которая в наибольшей степени удалена от средней родольной плоскости ТС до края габаритной ширины ТС</t>
  </si>
  <si>
    <t>Бюджет неопределенности для измерения расстояния от нижней точки левой передней противотуманной фары до опорной поверхности</t>
  </si>
  <si>
    <t>Бюджет неопределенности для измерения расстояния от нижней точки правой передней противотуманной фары до опорной поверхности</t>
  </si>
  <si>
    <t>Бюджет неопределенности для измерения расстояния от верхней точки левой передней противотуманной фары до опорной поверхности</t>
  </si>
  <si>
    <t>Бюджет неопределенности для измерения расстояния от верхней точки передней правой противотуманной фары до опорной поверхности</t>
  </si>
  <si>
    <t>Бюджет неопределенности для измерения расстояния от точки видимой поверхности левого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t>
  </si>
  <si>
    <t>Бюджет неопределенности для измерения расстояния от точки видимой поверхности правого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t>
  </si>
  <si>
    <t>Бюджет неопределенности для измерения расстояния от дополнительного сигнала торможения до опорной поверхности</t>
  </si>
  <si>
    <t>Бюджет неопределенности для измерения смещения оптического центра дополнительного сигнала торможения влево или вправо от оси симетрии транспортного средства</t>
  </si>
  <si>
    <t>Расширенная неопределенность U получается умножением суммарной стандартной неопределенности на коэффициент охвата k, который выбирается равным 1,65  при уровне доверия 95 % в предположении прямоугольного распределения вероятностей измеряемой величины:</t>
  </si>
  <si>
    <t>Расширенная неопределенность измерения расстояний в дециметровом интервале, в интервале от 1 до 2 м:</t>
  </si>
  <si>
    <t>Расстояние от нижней точки левой фары ближнего света до опорной поверхности, при k = 1,65, Р = 95%</t>
  </si>
  <si>
    <t>Расстояние от нижней точки правой фары ближнего света до опорной поверхности, при k = 1,65, Р = 95%</t>
  </si>
  <si>
    <t>Расстояние от верхней точки левой фары ближнего света до опорной поверхности, при k = 1,65, Р = 95%</t>
  </si>
  <si>
    <t>Расстояние от верхней точки фар ближнего света до опорной поверхности, при k = 1,65, Р = 95%</t>
  </si>
  <si>
    <t>Расстояние от точки видимой поверхности передней левой противотуманной фары в направлении исходной оси, которая в наибольшей степени удалена от средней продольной плоскости ТС до края габаритной ширины ТС , при k = 1,65, Р = 95%</t>
  </si>
  <si>
    <t>Расстояние от точки видимой поверхности передней правой противотуманной фары в направлении исходной оси, которая в наибольшей степени удалена от средней продольной плоскости ТС до края габаритной ширины ТС , при k = 1,65, Р = 95%</t>
  </si>
  <si>
    <t>Расстояние от нижней  точки передней левой противотуманной фары до опорной поверхности, при k = 1,65, Р = 95%</t>
  </si>
  <si>
    <t>Расстояние от нижней  точки передней правой противотуманной фары до опорной поверхности, при k = 1,65, Р = 95%</t>
  </si>
  <si>
    <t>Расстояние от верхней точки передней левой противотуманной фары до опорной поверхности, при k = 1,65, Р = 95%</t>
  </si>
  <si>
    <t>Расстояние от верхней точки передних противотуманных фар до опорной поверхности, при k = 1,65, Р = 95%</t>
  </si>
  <si>
    <t>Расстояние от точки видимой поверхности левого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 при k = 1,65, Р = 95%</t>
  </si>
  <si>
    <t>Расстояние от точки видимой поверхности правого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 при k = 1,65, Р = 95%</t>
  </si>
  <si>
    <t>Расстояние от дополнительного сигнала торможения до опорной поверхности, при k = 1,65, Р = 95%</t>
  </si>
  <si>
    <t>Смещение оптического центра дополнительного сигнала торможения влево или вправо от оси симетрии транспортного средства:, при k = 1,65, Р = 95%</t>
  </si>
  <si>
    <t xml:space="preserve">4.2  Расчет неопределенности измерений силы света и частоты следования световых проблесков </t>
  </si>
  <si>
    <t>Пределы допускаемой  погрешности</t>
  </si>
  <si>
    <t>сила света (относительная)</t>
  </si>
  <si>
    <t>частота следования световых проблесков (абсалютная)</t>
  </si>
  <si>
    <t>Гц</t>
  </si>
  <si>
    <t>Измеритель параметров света фар автотранспортных средств ИПФ-1</t>
  </si>
  <si>
    <t>34´</t>
  </si>
  <si>
    <t>52´</t>
  </si>
  <si>
    <t>кд</t>
  </si>
  <si>
    <t>Расчетный показатель</t>
  </si>
  <si>
    <t>Требования к фарам ближнего и дальнего света и противотуманным: максимальная сила света всех фар, которые могут быть включены одновременно в режиме "дальний свет", не должна превышать 300 000 кд</t>
  </si>
  <si>
    <t>Требования к фарам ближнего и дальнего света и противотуманным: сила света каждой из фар в режиме "ближний свет", измеренная в вертикальной плоскости, проходящей через ось отсчета, должна быть не более 750 кд в направлении 34' вверх от положения левой части светотеневой границы и не менее 1600 кд в направлении 52' вниз от положения левой части светотеневой границы</t>
  </si>
  <si>
    <t>Указатели поворота должны работать в мигающем режиме. Частота следования проблесков должна находиться в пределах (1,5 ± 0,5) Гц, (90 ± 30 проблесков в минуту)</t>
  </si>
  <si>
    <t>Аварийная сигнализация должна обеспечивать синхронное включение всех указателей поворота в проблесковом режиме с частотой, указанной в пункте А.8.22.1</t>
  </si>
  <si>
    <t>4.2.1. Расчет неопределенности измерений силы света</t>
  </si>
  <si>
    <t xml:space="preserve">В соответствии с формулой 10 ГОСТ 34100.3-2017/ISO/IEC Guide 98-3:2008 суммарная стандартная неопределенность измерения силы света: </t>
  </si>
  <si>
    <t>стандартная неопределенность измерения силы света, оцененная по типу А</t>
  </si>
  <si>
    <t>стандартная неопределенность измерения силы света, оцененная по типу B</t>
  </si>
  <si>
    <t xml:space="preserve">Стандартная неопределенность измерения силы света, оцененная по типу B </t>
  </si>
  <si>
    <t>Суммарная стандартная неопределенность измерения силы света левой фары в направлении 34' вверх от положения левой части светотеневой границы:</t>
  </si>
  <si>
    <t>Суммарная стандартная неопределенность измерения силы света правой фары в направлении 34' вверх от положения левой части светотеневой границы:</t>
  </si>
  <si>
    <t>Суммарная стандартная неопределенность измерения силы света левой фары в направлении 52' вниз от положения левой части светотеневой границы:</t>
  </si>
  <si>
    <t>Суммарная стандартная неопределенность измерения силы света левой, правой фары в направлении 52' вниз от положения левой части светотеневой границы:</t>
  </si>
  <si>
    <t>результат измерения силы света</t>
  </si>
  <si>
    <t>Бюджет неопределенности для измерения силы света левой фары в направлении 34' вверх от положения левой части светотеневой границы</t>
  </si>
  <si>
    <t>Оценка входной величины, кд</t>
  </si>
  <si>
    <t>Стандартная неопределенность, кд</t>
  </si>
  <si>
    <t>Бюджет неопределенности для измерения силы света правой фары в направлении 34' вверх от положения левой части светотеневой границы</t>
  </si>
  <si>
    <t>Бюджет неопределенности для измерения силы света левой фары в направлении 52' вниз от положения левой части светотеневой границы</t>
  </si>
  <si>
    <t>Бюджет неопределенности для измерения силы света правой фары в направлении 52' вниз от положения левой части светотеневой границы</t>
  </si>
  <si>
    <t>Расширенная неопределенность измерения света левой, правой фары в направлении 34' вверх от положения левой части светотеневой границы:</t>
  </si>
  <si>
    <t>Расширенная неопределенность измерения силы света левой, правой фары в направлении 52' вниз от положения левой части светотеневой границы:</t>
  </si>
  <si>
    <t>4.2.2. Расчет неопределенности измерений максимальной силы света всех фар, которые могут быть включены одновременно в режиме "дальний свет".</t>
  </si>
  <si>
    <t>Максимальная сила света всех фар, которые могут быть включены одновременно в режиме "дальний свет":</t>
  </si>
  <si>
    <t>сила света i-ой фары, которая может быть включена одновременно с другими фарами в режиме "дальний свет".</t>
  </si>
  <si>
    <t>В соответствии с формулой 10 ГОСТ 34100.3-2017/ISO/IEC Guide 98-3:2008 суммарная стандартная неопределенность измерения максимальной силы света всех фар, которые могут быть включены одновременно в режиме "дальний свет":</t>
  </si>
  <si>
    <t>неопределенности измерения силы света i-ой фары, которая может быть включена одновременно с другими фарами в режиме "дальний свет".</t>
  </si>
  <si>
    <t>Измеритель параметров света фар автотранспортных средств ИПФ-1 имеет пределы допускаемой относительной погрешности при силы света - ±15%.</t>
  </si>
  <si>
    <t>В соответствии с формулой 10 ГОСТ 34100.3-2017/ISO/IEC Guide 98-3:2008 суммарная стан-дартная неопределенность измерения силы света</t>
  </si>
  <si>
    <t xml:space="preserve">стандартная неопределенность измерения силы света, оцененная по типу B. </t>
  </si>
  <si>
    <t xml:space="preserve">  </t>
  </si>
  <si>
    <t>Суммарная стандартная неопределенность измерения силы света для левой фары:</t>
  </si>
  <si>
    <t>Суммарная стандартная неопределенность измерения силы света для правой фары:</t>
  </si>
  <si>
    <t>Суммарная стандартная неопределенность измерения максимальной силы света всех фар, которые могут быть включены одновременно в режиме "дальний свет":</t>
  </si>
  <si>
    <t>Бюджет неопределенности для измерения максимальной силы света всех фар, которые могут быть включены одновременно в режиме "дальний свет"</t>
  </si>
  <si>
    <t>Расширенная неопределенность измерения максимальной силы света всех фар, которые могут быть включены одновременно в режиме "дальний свет"</t>
  </si>
  <si>
    <t xml:space="preserve">4.2.3. Расчет неопределенности измерений частоты следования световых проблесков </t>
  </si>
  <si>
    <t xml:space="preserve">В соответствии с формулой 10 ГОСТ 34100.3-2017/ISO/IEC Guide 98-3:2008 суммарная стандартная неопределенность измерения частоты следования световых проблесков: </t>
  </si>
  <si>
    <t>стандартная неопределенность измерения частоты следования световых проблесков, оцененная по типу А</t>
  </si>
  <si>
    <t>стандартная неопределенность измерения частоты следования световых проблесков, оцененная по типу B</t>
  </si>
  <si>
    <t xml:space="preserve">Стандартная неопределенность измерения частоты следования световых проблесков, оцененная по типу B </t>
  </si>
  <si>
    <t>Формула для расчета определяемой величины</t>
  </si>
  <si>
    <t>результат измерения частоты следования световых проблесков</t>
  </si>
  <si>
    <t>Бюджет неопределенности для измерения частоты следования световых проблесков указателей поворота, аварийной сигнализации</t>
  </si>
  <si>
    <t>Частота следования световых проблесков указателей поворота, при k = 1,65, Р = 95%</t>
  </si>
  <si>
    <t>Частота следования световых проблесков аварийной сигнализации при k = 1,65, Р = 95%</t>
  </si>
  <si>
    <t xml:space="preserve">5. Расчет неопределенности измерений остаточной глубины рисунка протектора </t>
  </si>
  <si>
    <t>Штангенциркуль ШЦ-1-150 0,05</t>
  </si>
  <si>
    <t>Н321080361</t>
  </si>
  <si>
    <t>ед. изм.</t>
  </si>
  <si>
    <t>Шина считается непригодной к эксплуатации при: остаточной глубине рисунка протектора шин (при отсутствии индикаторов износа) не более:
- 0,8 мм - для ТС категорий L;
- 1,0 мм - для ТС категорий N2, N3, O3, O4;
- 1,6 мм - для ТС категорий M1, N1, O1, O2;
- 2,0 мм - для ТС категорий M2, M3.</t>
  </si>
  <si>
    <t>Переднее левое колесо:</t>
  </si>
  <si>
    <t>Переднее правое колесо:</t>
  </si>
  <si>
    <t>Заднее левое колесо:</t>
  </si>
  <si>
    <t>Заднее правое колесо:</t>
  </si>
  <si>
    <t>ед изм.</t>
  </si>
  <si>
    <t xml:space="preserve">В соответствии с формулой 10 ГОСТ 34100.3-2017/ISO/IEC Guide 98-3:2008 суммарная стандартная неопределенность измерения остаточной глубины рисунка протектора: </t>
  </si>
  <si>
    <t>стандартная неопределенность измерения остаточной глубины рисунка протектора, оцененная по типу А</t>
  </si>
  <si>
    <t>стандартная неопределенность измерения остаточной глубины рисунка протектора, оцененная по типу B</t>
  </si>
  <si>
    <t>Стандартная неопределенность измерения остаточной глубины рисунка протектора, оцененная по типу B</t>
  </si>
  <si>
    <t>абсолютная погрешность штангенциркуля ШЦ-1-150 0,05</t>
  </si>
  <si>
    <t>результат измерения остаточной глубины рисунка протектора</t>
  </si>
  <si>
    <t>Оценка входной величины, Гц</t>
  </si>
  <si>
    <t>Стандартная неопределенность, Гц</t>
  </si>
  <si>
    <t>±</t>
  </si>
  <si>
    <t>6. Расчет неопределенности измерений светопропускания и ширины светозащитной полосы</t>
  </si>
  <si>
    <t>Измеритель светопропускания стекол «ТОНИК»</t>
  </si>
  <si>
    <t>Линейка измерительная металли-ческая L300</t>
  </si>
  <si>
    <t>Ветровое стекло</t>
  </si>
  <si>
    <t>Правое</t>
  </si>
  <si>
    <t>Левое</t>
  </si>
  <si>
    <t>Ширина светозащитной полосы</t>
  </si>
  <si>
    <t>Светопропускание ветрового стекла и стекол, через которые обеспечивается передняя обзорность для водителя, должно составлять не менее 70%.
В верхней части ветрового стекла допускается наличие светозащитной полосы, выполненной в массе стекла, либо крепление светозащитной полосы прозрачной цветной пленки: на ТС категорий M1, M2 и N1, а также L6 и L7 (с кузовом закрытого типа) - шириной не более 140 мм, а на ТС категорий M3, N2 и N3 - шириной, не превышающей минимального расстояния между верхним краем ветрового стекла и верхней границей зоны его очистки стеклоочистителем. Если тонировка выполнена в массе стекла, ширина затеняющей полосы должна соответствовать установленной изготовителем ТС. Светопропускание светозащитной полосы не нормируется</t>
  </si>
  <si>
    <t>6.1 Расчет неопределенности измерений светопропускания</t>
  </si>
  <si>
    <t xml:space="preserve">В соответствии с формулой 10 ГОСТ 34100.3-2017/ISO/IEC Guide 98-3:2008 суммарная стан-дартная неопределенность измерения светопропускания: </t>
  </si>
  <si>
    <t>стандартная неопределенность измерения светопропускания, оцененная по типу А</t>
  </si>
  <si>
    <t>стандартная неопределенность измерения светопропускания, оцененная по типу B</t>
  </si>
  <si>
    <t xml:space="preserve">Стандартная неопределенность измерения светопропускания, оцененная по типу B </t>
  </si>
  <si>
    <t>результат измерения светопропускания</t>
  </si>
  <si>
    <t>Бюджет неопределенности для измерения светопропускания ветрового стекла</t>
  </si>
  <si>
    <t>w</t>
  </si>
  <si>
    <t>Бюджет неопределенности для измерения светопропускания правого стекла</t>
  </si>
  <si>
    <t>Оценка входной величины, %</t>
  </si>
  <si>
    <t>Стандартная неопределенность, %</t>
  </si>
  <si>
    <t>Бюджет неопределенности для измерения светопропускания левого стекла</t>
  </si>
  <si>
    <t>Расширенная неопределенность U получается умножением суммарной стандартной неопреде-ленности на коэффициент охвата k, который выбирается равным 1,65 при уровне доверия 95 % в предположении прямоугольного распределения вероятностей измеряемой величины:</t>
  </si>
  <si>
    <t xml:space="preserve">Светопропускание ветрового стекла, при k = 1,65, Р = 95% </t>
  </si>
  <si>
    <t xml:space="preserve">Светопропускание правого стекла, при k = 1,65, Р = 95% </t>
  </si>
  <si>
    <t xml:space="preserve">Светопропускание левого стекла, при k = 1,65, Р = 95% </t>
  </si>
  <si>
    <t>6.2 Расчет неопределенности измерений ширины светозащитной полосы</t>
  </si>
  <si>
    <t xml:space="preserve">Суммарная стандартная неопределенность измерения ширины светозащитной полосы: </t>
  </si>
  <si>
    <t>стандартная неопределенность измерения ширины светозащитной полосы, оцененная по типу А</t>
  </si>
  <si>
    <t>стандартная неопределенность измеренияширины светозащитной полосы, оцененная по типу B</t>
  </si>
  <si>
    <t>Бюджет неопределенности для измерения ширины светозащитной полосы</t>
  </si>
  <si>
    <t>Ширина светозащитной полосы, при k = 1,65, Р = 95%</t>
  </si>
  <si>
    <t>2024.5379</t>
  </si>
  <si>
    <t>Измеритель скорости и длины ИСД-5.1</t>
  </si>
  <si>
    <t>Скорость ТС по показаниям спидометра не должна быть меньше его фактической скорости</t>
  </si>
  <si>
    <t>км/ч</t>
  </si>
  <si>
    <t>Скорость на спидометре автомобиля</t>
  </si>
  <si>
    <t>Фактическая скорость</t>
  </si>
  <si>
    <t xml:space="preserve">В соответствии с формулой 10 ГОСТ 34100.3-2017/ISO/IEC Guide 98-3:2008 суммарная стандартная неопределенность измерения скорости транспортного средства: </t>
  </si>
  <si>
    <t>стандартная неопределенность измерения скорости транспортного средства, оцененная по типу А</t>
  </si>
  <si>
    <t>стандартная неопределенность измерения скорости транспортного средства, оцененная по типу B</t>
  </si>
  <si>
    <t xml:space="preserve">Стандартная неопределенность измерения скорости транспортного средства, оцененная по типу B </t>
  </si>
  <si>
    <t>Суммарная стандартная неопределенность измерения скорости транспортного средства:</t>
  </si>
  <si>
    <t xml:space="preserve">, </t>
  </si>
  <si>
    <t>Бюджет неопределенности для измерения скорости транспортного средства</t>
  </si>
  <si>
    <t>Оценка входной величины, км/ч</t>
  </si>
  <si>
    <t>Стандартная неопределенность, км/ч</t>
  </si>
  <si>
    <t>Расширенная неопределенность измерения скорости транспортного средства:</t>
  </si>
  <si>
    <t xml:space="preserve">Скорость транспортного средства, при k = 1,65, Р = 95% </t>
  </si>
  <si>
    <t>8. Расчет неопределенности измерений линейных размеров выступающих элементов и расстояния между краем бампера и кузовом</t>
  </si>
  <si>
    <t xml:space="preserve">7. Расчет неопределенности измерений скорости транспортного средства </t>
  </si>
  <si>
    <t>Концы бамперов загибаются в направлении к кузову так, чтобы с ними не мог соприкоснуться шар диаметром 100 мм, и расстояние между краем бампера и кузовом не превышает 20 мм.</t>
  </si>
  <si>
    <t>Для ТС категории M1, N1, L6 и L7 не выступают за наружную поверхность кузова ручки дверей и багажника более чем на 40 мм, остальные выступающие элементы - более чем на 30 мм</t>
  </si>
  <si>
    <t>Расстояние между краем бампера и кузовом</t>
  </si>
  <si>
    <t>выступание ручек дверей и багажника</t>
  </si>
  <si>
    <t>8.1 Расчет неопределенности измерений линейных размеров расстояния между краем бампера и кузовом</t>
  </si>
  <si>
    <t xml:space="preserve">В соответствии с формулой 10 ГОСТ 34100.3-2017/ISO/IEC Guide 98-3:2008 суммарная стандартная неопределенность измерениярасстояния между краем бампера и кузовом: </t>
  </si>
  <si>
    <t>стандартная неопределенность измерения расстояния между краем бампера и кузовом, оцененная по типу А</t>
  </si>
  <si>
    <t>стандартная неопределенность измерения расстояния между краем бампера и кузовом, оцененная по типу B</t>
  </si>
  <si>
    <t>Стандартная неопределенность измерения  расстояния между краем бампера и кузовом, оцененная по типу B</t>
  </si>
  <si>
    <t>Суммарная стандартная неопределенность измерения расстояния между краем бампера и кузовом:</t>
  </si>
  <si>
    <t>результат измерения расстояния между краем бампера и кузовом</t>
  </si>
  <si>
    <t>Бюджет неопределенности для измерения расстояния между краем бампера и кузовом</t>
  </si>
  <si>
    <t>Расширенная неопределенность U получается умножением суммарной стандартной неопределенности на коэффициент охвата k, который выбирается равным 1,65 при уровне доверия 95 % в предположении прямоугольного распределения вероятностей измеряемой величины</t>
  </si>
  <si>
    <t>Расширенная неопределенность измерения расстояния между краем бампера и кузовом:</t>
  </si>
  <si>
    <t xml:space="preserve">расстояния между краем бампера и кузовом, при k = 1,65, Р = 95% </t>
  </si>
  <si>
    <t>8.2 Расчет неопределенности измерений линейных размеров выступающих элементов</t>
  </si>
  <si>
    <t>стандартная неопределенность измерения геометрических размеров, оцененная по типу А</t>
  </si>
  <si>
    <t>абсолютная погрешность линейки измерительной металлической L300.</t>
  </si>
  <si>
    <t>Суммарная стандартная неопределенность измерения выступания ручек дверей и багажника:</t>
  </si>
  <si>
    <t>результат измерения выступания ручек дверей и багажника</t>
  </si>
  <si>
    <t>Бюджет неопределенности для измерения выступания ручек дверей и багажника</t>
  </si>
  <si>
    <t>Расширенная неопределенность измерения выступания ручек дверей и багажника:</t>
  </si>
  <si>
    <t xml:space="preserve">Выступание ручек дверей и багажника, при k = 1,65, Р = 95% </t>
  </si>
  <si>
    <t>Газоанализатор многокомпонентный «АВТОТЕСТ-02.02»</t>
  </si>
  <si>
    <t xml:space="preserve">абсолютной </t>
  </si>
  <si>
    <t xml:space="preserve">относительной </t>
  </si>
  <si>
    <t>Min обор: CO, %</t>
  </si>
  <si>
    <t>Max обор: CO, %</t>
  </si>
  <si>
    <t>Содержание оксида углерода (CO) в отработавших газах ТС с бензиновыми и газовыми двигателями в режиме холостого хода на минимальной и повышенной частотах вращения коленчатого вала двигателя не должно превышать значений, установленных изготовителем для целей оценки соответствия типа ТС перед его выпуском в обращение, а при отсутствии таких данных - не должно превышать значений, указанных в таблице А.21.1</t>
  </si>
  <si>
    <t xml:space="preserve">В соответствии с формулой 10 ГОСТ 34100.3-2017/ISO/IEC Guide 98-3:2008 суммарная стандартная неопределенность измерения содержания оксида углерода (CO) в отработавших газах транспортного средства: </t>
  </si>
  <si>
    <t xml:space="preserve">стандартная неопределенность измерения содержания оксида углерода (CO) в отработавших газах транспортного средства, оцененная по типу А, </t>
  </si>
  <si>
    <t xml:space="preserve"> стандартная неопределенность измерения содержания оксида углерода (CO) в отработавших газах транспортного средства, оцененная по типу B</t>
  </si>
  <si>
    <t xml:space="preserve">Стандартная неопределенность измерения содержания оксида углерода (CO) в отработавших газах транспортного средства, оцененная по типу B </t>
  </si>
  <si>
    <t>Суммарная стандартная неопределенность измерения содержания оксида углерода (CO) в отработавших газах транспортного средства:</t>
  </si>
  <si>
    <t xml:space="preserve">результат измерения содержания оксида углерода (CO) в отработавших газах транспортного средства, </t>
  </si>
  <si>
    <t xml:space="preserve">10. Расчет неопределенности измерений уровня шума выпуска отработавших газов транспортного средства </t>
  </si>
  <si>
    <t>ОК240738
248268</t>
  </si>
  <si>
    <t>Шумомер-анализатор спектра портативный ОКТАВА-111, микрофонный предусилитель Р200</t>
  </si>
  <si>
    <t>дБ</t>
  </si>
  <si>
    <t>Уровень шума выпуска отработавших газов ТС, измеренный на расстоянии 0,5 м от среза выпускной трубы под углом 45° +/- 10° к оси потока газа на неподвижном ТС при работе двигателя на холостом ходу при поддержании постоянной целевой частоты вращения коленчатого вала двигателя и в режиме замедления его вращения от целевой частоты до минимальной частоты холостого хода, не должен превышать более чем на 5 дБ(A) значений, установленных изготовителем ТС, а при отсутствии этих данных — значений, указанных в таблице А.23.1</t>
  </si>
  <si>
    <t>На холостом ходу при поддержании постоянной целевой частоты вращения</t>
  </si>
  <si>
    <t>В режиме замедления от целевой частоты до минимальной частоты холостого хода</t>
  </si>
  <si>
    <t>Стандартная неопределенность измерения величины уровня шума выпуска отработавших газов транспортного средства</t>
  </si>
  <si>
    <t>где,</t>
  </si>
  <si>
    <t>стандартная неопределенность измерения величины уровня шума выпуска отработавших газов транспортного средства, оцененная по типу А;</t>
  </si>
  <si>
    <t>стандартная неопределенность измерения величины уровня шума выпуска отработавших газов транспортного средства, оцененная по типу В.</t>
  </si>
  <si>
    <t>Стандартная неопределенность измерения величины уровня шума выпуска отработавших газов транспортного средства, оцененная по типу А:</t>
  </si>
  <si>
    <t xml:space="preserve">  -ое</t>
  </si>
  <si>
    <t>значение измерение величины уровня шума выпуска отработавших газов транспортного средства;</t>
  </si>
  <si>
    <t>среднее значение величины уровня шума выпуска отработавших газов транспортного средства.</t>
  </si>
  <si>
    <t>Стандартная неопределенность измерения величины уровня шума выпуска отработавших газов транспортного средства u(L):</t>
  </si>
  <si>
    <t>Стандартная неопределенность измерения величины уровня шума выпуска отработавших газов транспортного средства,  оцененная по типу B, связанная с основной погрешностью средства измерения</t>
  </si>
  <si>
    <t>Lизм</t>
  </si>
  <si>
    <t>Бюджет неопределенности измерения уровня шума выпуска отработавших газов транспортного средства в режиме замедления от целевой частоты до минимальной частоты холостого хода</t>
  </si>
  <si>
    <t>Оценка входной величины, дБ</t>
  </si>
  <si>
    <t xml:space="preserve">Предполагая прямоугольный закон распределения стандартной неопределенности измерения уровня шума выпуска отработавших газов ТС, коэффициент охвата k=1,65 при P=0,95.
Расширенная неопределенность измерения уровня шума выпуска отработавших газов ТС: </t>
  </si>
  <si>
    <t>Форма представления результата:</t>
  </si>
  <si>
    <t>11. Расчет неопределенности измерений сумарного люфта в рулевом управлении</t>
  </si>
  <si>
    <t>Преобразователь измерительный угла поворота ИСЛ-М</t>
  </si>
  <si>
    <t>град</t>
  </si>
  <si>
    <t>Суммарный люфт в рулевом управлении не должен превышать предельных значений, установленных изготовителем ТС, а при отсутствии указанных данных следующих предельных значений:
- ТС категорий M2 и N2, созданные на базе агрегатов ТС категории M1, - 10°;
- ТС категорий M2 и M3 - 20°;
- ТС категорий N - 25°</t>
  </si>
  <si>
    <t>стандартная неопределенность измерения суммарного люфта в рулевом управлении, оцененная по типу А</t>
  </si>
  <si>
    <t>стандартная неопределенность измерения суммарного люфта в рулевом управлении, оцененная по типу B</t>
  </si>
  <si>
    <t>результат измерения суммарного люфта в рулевом управлении</t>
  </si>
  <si>
    <t>Бюджет неопределенности для измерения суммарного люфта в рулевом управлении</t>
  </si>
  <si>
    <t>Оценка входной величины, град.</t>
  </si>
  <si>
    <t>Стандартная неопределенность, град.</t>
  </si>
  <si>
    <t xml:space="preserve">Суммарный люфт в рулевом управлении при k = 2, Р = 95%: </t>
  </si>
  <si>
    <t xml:space="preserve">12. Расчет неопределенности измерений габаритной длины, ширины, высоты транспортного средства </t>
  </si>
  <si>
    <t>Габаритная длина</t>
  </si>
  <si>
    <t>Габаритная ширина</t>
  </si>
  <si>
    <t>Габаритная высота</t>
  </si>
  <si>
    <t>12.1. Расчет неопределенности измерений габаритной длины, ширины транспортного средства</t>
  </si>
  <si>
    <t xml:space="preserve"> Стандартная неопределенность измерения геометрических размеров, оцененная по типу B</t>
  </si>
  <si>
    <t>абсолютная погрешность рулетки измерительной металлической RGK R-5 при проведении из-мерений измерений в интервале от 4 до 5м.</t>
  </si>
  <si>
    <t>Стандартная неопределенность измерения размеров в интервале от 4 до 5м:</t>
  </si>
  <si>
    <t>Суммарная стандартная неопределенность измерения габаритной длины транспортного средства</t>
  </si>
  <si>
    <t>Суммарная стандартная неопределенность измерения габаритной ширины транспортного средства</t>
  </si>
  <si>
    <t xml:space="preserve"> результат измерения геометрического размера</t>
  </si>
  <si>
    <t>Бюджет неопределенности для измерения габаритной длины транспортного средства</t>
  </si>
  <si>
    <t>Бюджет неопределенности для измерения габаритной ширины транспортного средства</t>
  </si>
  <si>
    <t>Расширенная неопределенность измерения габаритной длины транспортного средства:</t>
  </si>
  <si>
    <t>Расширенная неопределенность измерения габаритной ширины транспортного средства:</t>
  </si>
  <si>
    <t xml:space="preserve">Габаритная длина транспортного средства, при k = 1,65, Р = 95% </t>
  </si>
  <si>
    <t xml:space="preserve">Габаритная ширина транспортного средства, при k = 1,65, Р = 95% </t>
  </si>
  <si>
    <t>12.2. Расчет неопределенности измерений габаритной высоты транспортного средства</t>
  </si>
  <si>
    <t>Бюджет неопределенности для измерения габаритной высоты транспортного средства</t>
  </si>
  <si>
    <t>Расширенная неопределенность измерения габаритной высоты транспортного средства:</t>
  </si>
  <si>
    <t>Габаритная высоты транспортного средства, при k = 1,65, Р = 95%</t>
  </si>
  <si>
    <t xml:space="preserve">13. Расчет неопределенности измерений массы, нагрузки на ось </t>
  </si>
  <si>
    <t>Весы автомобильные подкладные ИСТОК-30-4П/10кг</t>
  </si>
  <si>
    <t xml:space="preserve">от 200 до 5000 кг вкл. </t>
  </si>
  <si>
    <t>св. 5000 до 20000 кг вкл</t>
  </si>
  <si>
    <t>св. 20000 до 30000 кг вкл</t>
  </si>
  <si>
    <t>Масса</t>
  </si>
  <si>
    <t xml:space="preserve">В соответствии с формулой 10 ГОСТ 34100.3-2017/ISO/IEC Guide 98-3:2008 суммарная стандартная неопределенность измерения массы, нагрузки на ось: </t>
  </si>
  <si>
    <t>Стандартная неопределенность измерения массы, нагрузки на ось, оцененная по типу B</t>
  </si>
  <si>
    <t>Суммарная стандартная неопределенность измерения массы, нагрузки на ось</t>
  </si>
  <si>
    <t>Бюджет неопределенности для измерения массы</t>
  </si>
  <si>
    <t>п. А 5.1.1.3 прил. А ГОСТ 33670-2015</t>
  </si>
  <si>
    <t>п. А 5.1.1.4 прил. А ГОСТ 33670-2015</t>
  </si>
  <si>
    <t>п. А 5.1.4.1.1 прил. А ГОСТ 33670-2015</t>
  </si>
  <si>
    <t>соответствует</t>
  </si>
  <si>
    <t>При проверках на стендах допускается относительная разность тормозных сил колес оси (в процентах от наибольшего значения) для осей ТС с дисковыми колесными тормозными механизмами не более 20% и для осей с барабанными колесными тормозными механизмами не более 25%</t>
  </si>
  <si>
    <t>п. А 5 прил. А ГОСТ 33670-2015</t>
  </si>
  <si>
    <t>Нагрузка на оси.</t>
  </si>
  <si>
    <t>п. А.8.20.6 прил. А ГОСТ 33670-2015</t>
  </si>
  <si>
    <t>п. А.8.20.7 прил. А ГОСТ 33670-2015</t>
  </si>
  <si>
    <t>п. А.12.3 прил. А ГОСТ 33670-2015</t>
  </si>
  <si>
    <t>п. А 1.2.2 прил. А ГОСТ 33670-2015</t>
  </si>
  <si>
    <t>п. А 1.2.3 прил. А ГОСТ 33670-2015</t>
  </si>
  <si>
    <t>Дисковые/дисковые</t>
  </si>
  <si>
    <t>Дисковые/барабанные</t>
  </si>
  <si>
    <t>п. А 5.1.5 прил. АГОСТ 33670-2015</t>
  </si>
  <si>
    <t>Усилие, прикладываемое к органу управления стояночной тормозной системой для приведения ее в действие, не должно превышать:
- 589 Н - в случае ручного органа управления;
- 688 Н - в случае ножного органа управления</t>
  </si>
  <si>
    <t>п. А.8.9 прил. А ГОСТ 33670-2015</t>
  </si>
  <si>
    <t>нижняя граница:</t>
  </si>
  <si>
    <t>верхняя граница:</t>
  </si>
  <si>
    <t>п. А.8.10.1 прил. А ГОСТ 33670-2015</t>
  </si>
  <si>
    <t>п. А.8.10.2 прил. А ГОСТ 33670-2015</t>
  </si>
  <si>
    <t>п. А.8.12.1 прил. А ГОСТ 33670-2015</t>
  </si>
  <si>
    <t>п. А.8.12.2 прил. А ГОСТ 33670-2015</t>
  </si>
  <si>
    <t>Требования к размещению сигналов торможения: по высоте: над опорной поверхностью в пределах от 350 до 1500 мм (не менее 2100 мм, если соблюдение указанного требования невозможно из-за формы кузова, если факультативные огни не установлены). Если факультативные огни установлены, то они должны располагаться симметрично на как можно большем расстоянии по вертикали, которое допускается контуром кузова, но не менее чем 600 мм над обязательными огнями (кроме ТС категорий L). Для ТС категорий L1 - L3, L5 - L7 - не менее 250 мм и не более 1500 мм над опорной поверхностью; для ТС категории L4 - не менее 250 мм, не более 1200 мм над опорной поверхностью</t>
  </si>
  <si>
    <t>п. А.8.12.3 прил. А ГОСТ 33670-2015</t>
  </si>
  <si>
    <t>п. А.8.12.4 прил. А ГОСТ 33670-2015</t>
  </si>
  <si>
    <t>п. А.8.13.2 прил. А ГОСТ 33670-2015</t>
  </si>
  <si>
    <t>п. А.8.22.1 прил. А ГОСТ 33670-2015</t>
  </si>
  <si>
    <t>п. А.8.22.2 прил. А ГОСТ 33670-2015</t>
  </si>
  <si>
    <t>п. А.10.7.2 прил. А ГОСТ 33670-2015</t>
  </si>
  <si>
    <t>п. А.10.7.3 прил. А ГОСТ 33670-2015</t>
  </si>
  <si>
    <t>Шина считается непригодной к эксплуатации при: остаточной глубине рисунка протектора зимних шин, предназначенных для эксплуатации на обледеневшем или заснеженном дорожном покрытии, маркированных знаком в виде горной вершины с тремя пиками и снежинки внутри нее (см. рисунок А.10.2), а также маркированных знаками "M+S", "M&amp;S", "M S" (при отсутствии индикаторов износа), во время эксплуатации на указанном покрытии не более 4,0 мм.</t>
  </si>
  <si>
    <t>п. А.11.8 прил. А ГОСТ 33670-2015</t>
  </si>
  <si>
    <t>п. А 16.9 прил. А ГОСТ 33670-2015</t>
  </si>
  <si>
    <t>п. А 21.7 прил. А ГОСТ 33670-2015</t>
  </si>
  <si>
    <t>п. А.23.1 прил. А, приложение В, ГОСТ 33670-2015</t>
  </si>
  <si>
    <t>п. А.24.3 прил. А ГОСТ 33670-2015</t>
  </si>
  <si>
    <t>п. 2.2.1, 2.2.27
ГОСТ 22748-77</t>
  </si>
  <si>
    <t>п. 2.2.1, 2.2.21
ГОСТ 22748-77</t>
  </si>
  <si>
    <t>п. 2.2.1, 2.2.5
ГОСТ 22748-77</t>
  </si>
  <si>
    <t>ГОСТ 33987-2016, Приложение Г</t>
  </si>
  <si>
    <t>Общество с ограниченной ответственностью «А-Профит»</t>
  </si>
  <si>
    <t>(ООО «А-Профит»)</t>
  </si>
  <si>
    <t xml:space="preserve">Адрес места нахождения юридического лица: </t>
  </si>
  <si>
    <t>690074, Россия, Приморский край, г. Владивосток, ул. Снеговая, д. 64, офис 1</t>
  </si>
  <si>
    <t>Тел.: 89240037850, e-mail: a_profit_lab@mail.ru</t>
  </si>
  <si>
    <t>Испытательная лаборатория ООО «А-Профит»</t>
  </si>
  <si>
    <t>Адреса мест осуществления деятельности:</t>
  </si>
  <si>
    <t xml:space="preserve">690074, Россия, Приморский край, г. Владивосток, ул. Снеговая, д. 64 </t>
  </si>
  <si>
    <t>Тел.: 89240037850, e-mail:  a_profit_lab@mail.ru</t>
  </si>
  <si>
    <t>от</t>
  </si>
  <si>
    <t>АВМ00</t>
  </si>
  <si>
    <t>08.05.2025 г.</t>
  </si>
  <si>
    <t>1. ОБЪЕКТ ИСПЫТАНИЙ</t>
  </si>
  <si>
    <t>Таблица 1.1 Общие сведения</t>
  </si>
  <si>
    <t>Транспортное средство:</t>
  </si>
  <si>
    <t>Марка</t>
  </si>
  <si>
    <t>коммерческое название</t>
  </si>
  <si>
    <t>тип</t>
  </si>
  <si>
    <t>Индефикационный номер (VIN)</t>
  </si>
  <si>
    <t>Категория</t>
  </si>
  <si>
    <t>Гос. Номер</t>
  </si>
  <si>
    <t>Наименование образца испытаний
(идентификация объекта, поступившего на испытания: марка, тип/обозначение, заводской номер, другая уникальная идентифицирующая информация)</t>
  </si>
  <si>
    <t>Наименование и контактные данные заказчика*
(для юридических лиц указывают наименование, юридический адрес и фактический адрес места осуществления деятельности; для ИП указывают инициалы, фамилию, адрес регистрации; для физического лица указывают инициалы, фамилию, почтовый адрес)</t>
  </si>
  <si>
    <t>Наименование и адрес изготовителя (юридический адрес и фактический адрес места осуществления деятельности)</t>
  </si>
  <si>
    <t>Данные об отборе образца</t>
  </si>
  <si>
    <t>Образец предоставлен заказчиком, 
ИЛ не несет ответственности за данные отбора образца</t>
  </si>
  <si>
    <t>Дата получения образца</t>
  </si>
  <si>
    <t>Дата(ы) начала и окончания испытаний</t>
  </si>
  <si>
    <t>Цель осуществления проведения испытаний</t>
  </si>
  <si>
    <t xml:space="preserve">Оценка соответствия определяемых в рамках испытаний характеристик единичного транспортного средства требованиям TP TC 018/2011 </t>
  </si>
  <si>
    <t>Идентификация применяемого метода</t>
  </si>
  <si>
    <t>Место (места) осуществления испытаний (адрес места проведения испытаний)</t>
  </si>
  <si>
    <t xml:space="preserve">690003, Россия, Приморский край, г. Владивосток, ул. Снеговая, д. 64, офис 1 </t>
  </si>
  <si>
    <t>* Информация предоставлена заказчиком, который несет полную ответственность за эти данные</t>
  </si>
  <si>
    <t>2. УСЛОВИЯ ПРОВЕДЕНИЯ ИСПЫТАНИЙ</t>
  </si>
  <si>
    <t>Таблица 2.1 Описание условий окружающей среды и параметров электрической сети</t>
  </si>
  <si>
    <t>Наименование показателя</t>
  </si>
  <si>
    <t>Значение (при проведении испытаний)</t>
  </si>
  <si>
    <t>Условия проведения испытаний</t>
  </si>
  <si>
    <t>Температура окружающей среды, °С</t>
  </si>
  <si>
    <t>Относительная влажность, %</t>
  </si>
  <si>
    <t>Атмосферное давление, кПа</t>
  </si>
  <si>
    <t>Условия проведения испытаний в дорожных условиях</t>
  </si>
  <si>
    <t>Параметры электрической сети</t>
  </si>
  <si>
    <t>Частота электрической сети, Гц</t>
  </si>
  <si>
    <t>Напряжение в сети, В</t>
  </si>
  <si>
    <t>Фаза а-ноль</t>
  </si>
  <si>
    <t>Фаза b-ноль</t>
  </si>
  <si>
    <t>Фаза c-ноль</t>
  </si>
  <si>
    <t>Фаза b-фаза c</t>
  </si>
  <si>
    <t>Фаза a-фаза c</t>
  </si>
  <si>
    <t>Таблица 2.2 Проверка выполнения требований к единичным ТС</t>
  </si>
  <si>
    <t>Требования</t>
  </si>
  <si>
    <t>Отметка о соответствии/несоответствии</t>
  </si>
  <si>
    <t>Соответствие требованиям п. 3.1. ГОСТа 33670-2015</t>
  </si>
  <si>
    <t>Соответствие требованиям п. 3.2. ГОСТа 33670-2015</t>
  </si>
  <si>
    <t>Соответствие требованиям п. 3.3. ГОСТа 33670-2015</t>
  </si>
  <si>
    <t>Результаты исследований, испытаний и измерений относятся только к образцу (объекту), предоставленному заказчиком.</t>
  </si>
  <si>
    <t xml:space="preserve">Результаты исследований, испытаний и измерений относятся только к образцу (объекту), прошедшему исследования, </t>
  </si>
  <si>
    <t>испытания и измерения в испытательной лаборатории ООО «А-Профит».</t>
  </si>
  <si>
    <t>Протокол не может быть частично воспроизведен без письменного разрешения лаборатории.</t>
  </si>
  <si>
    <t xml:space="preserve">Испытательная лаборатория (центр) несет ответственность за всю информацию, предоставленную в протоколе </t>
  </si>
  <si>
    <t>испытаний, за исключением случаев, когда информация предоставлена заказчиком.</t>
  </si>
  <si>
    <t>3. СВЕДЕНИЯ О ПРИМЕНЯЕМОМ ОБОРУДОВАНИИ</t>
  </si>
  <si>
    <t>Средства измерения</t>
  </si>
  <si>
    <t>№
п/п</t>
  </si>
  <si>
    <t>Наименование испытательного оборудования, средств измерения</t>
  </si>
  <si>
    <t>Диапазон измерений</t>
  </si>
  <si>
    <t xml:space="preserve">Сведения о результатах поверки СИ (дата, срок действия) </t>
  </si>
  <si>
    <t>Заводской или инвентарный номер</t>
  </si>
  <si>
    <t xml:space="preserve">от 0 до 2° 20’ (угол наклона)
от 200 до 125000 кД (сила света)
от 1 до 2Гц  (частота проблесков)
</t>
  </si>
  <si>
    <t>02.08.2024г., 12 мес.</t>
  </si>
  <si>
    <t>№ СИ001</t>
  </si>
  <si>
    <t>№ СИ002</t>
  </si>
  <si>
    <t>Преобразователь измерительный угла поворота «ИСЛ-М»</t>
  </si>
  <si>
    <t>Абсолютная погрешность измерения углов наклона светотеневой границы светового пучка фары в вертикальной плоскости: ±0,1%
Абсолютная погрешность установки оптической камеры измерителя в горизонтальной плоскости: ±30'
Относительная погрешность измерения силы света внешних световых источников: ±15%
Абсолютная погрешность измерения частоты следования световых проблесков фонарей указателей поворота: ±0,1 Гц</t>
  </si>
  <si>
    <t>от 0 до 50°</t>
  </si>
  <si>
    <t>Максимальная погрешность измерения суммарного люфта: ±0,5°</t>
  </si>
  <si>
    <t>05.06.2024, 12 мес.</t>
  </si>
  <si>
    <t>Дымомер АВГ-1Д-4.01</t>
  </si>
  <si>
    <t>17.06.2024 г., 12 мес.</t>
  </si>
  <si>
    <t>№ СИ003</t>
  </si>
  <si>
    <t>абсолютная погрешность при коэффициенте поглощения 1,6-1,8м-1: ±0,05
Погрешность: ±1,0 %
Погрешность: ±2,5 %
Погрешность: ±2,5 %</t>
  </si>
  <si>
    <t>Измеритель светопропускания стекол "ТОНИК"</t>
  </si>
  <si>
    <t>от 4 до 100%</t>
  </si>
  <si>
    <t>Абсолютная погрешность ±2,0%</t>
  </si>
  <si>
    <t>02.08.2024 г., 12 мес.</t>
  </si>
  <si>
    <t>№ СИ004</t>
  </si>
  <si>
    <t>Газоанализатор многокомпонентный «Автотест-02.02» 0 кл</t>
  </si>
  <si>
    <t>23.07.2024 г., 12 мес.</t>
  </si>
  <si>
    <t>№ СИ005</t>
  </si>
  <si>
    <t>13.09.2024 г., 12 мес.</t>
  </si>
  <si>
    <t>№ СИ006</t>
  </si>
  <si>
    <t>Рулетка Р30У2К 30м</t>
  </si>
  <si>
    <t>от 0 до 30м</t>
  </si>
  <si>
    <t>16.09.2024 г., 12 мес.</t>
  </si>
  <si>
    <t>№ СИ007</t>
  </si>
  <si>
    <t>Класс 2
Допускаемое отклонение: мм±0,15, см±0,20, дц±0,30, м ±[0,30+0,15(L-l)]</t>
  </si>
  <si>
    <t>от 0 до 100мм</t>
  </si>
  <si>
    <t>Погрешность показаний: ±0,05мм</t>
  </si>
  <si>
    <t>20.06.2024, 12 мес.</t>
  </si>
  <si>
    <t>№ СИ008</t>
  </si>
  <si>
    <t>от 0 до 360°</t>
  </si>
  <si>
    <t>Погрешность показаний: ±1º</t>
  </si>
  <si>
    <t>22.08.2024 г., 12 мес.</t>
  </si>
  <si>
    <t>№ СИ009</t>
  </si>
  <si>
    <t>Прибор комбинированный Testo 622</t>
  </si>
  <si>
    <t>от-10 до +60 °С
от 10 до 95 %
от 30 до 120 кПа</t>
  </si>
  <si>
    <t>Погрешность:
±0,4 °С
±3 %
±0,5 кПа</t>
  </si>
  <si>
    <t>30.08.2024 г., 12 мес.</t>
  </si>
  <si>
    <t>№ СИ010</t>
  </si>
  <si>
    <t>Термометр  инфракрасный Testo 830-Т 1</t>
  </si>
  <si>
    <t>от -30 до +400°C</t>
  </si>
  <si>
    <t>Погрешность показаний:
±1,5°C (от +0,1 до +400°C)
±2,0°C (от -30 до 0°C)</t>
  </si>
  <si>
    <t>28.08.2024, 12 мес.</t>
  </si>
  <si>
    <t>№ СИ011</t>
  </si>
  <si>
    <t>Секундомер механический типа СОСпр-2б-2-000</t>
  </si>
  <si>
    <t>от 0 до 60с, от 0 до 60мин</t>
  </si>
  <si>
    <t>Класс точности второй
Погрешность показаний при измерении интервала времени 60 мин:
при температуре (20±5)°C ±1,8с,
в диапазоне рабочих температур – в пределах ±5,4 с (диапазон рабочих температур: от -20°C до +40°C)</t>
  </si>
  <si>
    <t>12.11.2024 г., 12 мес.</t>
  </si>
  <si>
    <t>№СИ012</t>
  </si>
  <si>
    <t>от 0,5 до 180 км/ч</t>
  </si>
  <si>
    <t>Пределы допускаемой относительной среднеквадратичной погрешности измерения скорости ±0,15% и длины ±0,1% - на длине не менее 20 м</t>
  </si>
  <si>
    <t>14.10.2024 г., 12 мес.</t>
  </si>
  <si>
    <t>№ СИ013</t>
  </si>
  <si>
    <t>Шумомер-анализатор спектра портативный ОКТАВА-111 + микрофонный предусилитель Р200</t>
  </si>
  <si>
    <t>от 19 до 141дБ</t>
  </si>
  <si>
    <t>Класс 1
Погрешность показаний:
±0,5 дБ</t>
  </si>
  <si>
    <t>27.08.2024 г., 12 мес.</t>
  </si>
  <si>
    <t>№ СИ014</t>
  </si>
  <si>
    <t>Калибратор акустический AK-1000</t>
  </si>
  <si>
    <t>1000 Гц в режиме основного тона,
94,0 и 114,0 дБ относительно 20 мкПа
114,0 Основной уровень</t>
  </si>
  <si>
    <t>Класс 1
Погрешность показаний:
±0,5 дБ
Предел допускаемой абсолютной погрешности при нормальных условиях ±0,25 дБ
Предел допускаемой дополнительной погрешности, вызванной изменением температуры ±0,08 дБ
Пределы отклонения уровня звукового давления при изменениях напряжения электропитания
±0,07дБ</t>
  </si>
  <si>
    <t>24.09.2024г., 12 мес.</t>
  </si>
  <si>
    <t>№ СИ015</t>
  </si>
  <si>
    <t>Динамометр электронный АЦД/1У-0,5/1И-1</t>
  </si>
  <si>
    <t>Погрешность показаний ±0,24%</t>
  </si>
  <si>
    <t>19.08.2024 г., 12 мес.</t>
  </si>
  <si>
    <t>№ СИ016</t>
  </si>
  <si>
    <t>от 0,05 до 0,5кН</t>
  </si>
  <si>
    <t>Манометр шинный МД227</t>
  </si>
  <si>
    <t>от 300 до 900 кПа</t>
  </si>
  <si>
    <t>Погрешность показаний: ±25кПа</t>
  </si>
  <si>
    <t>04.02.2025 г., 12 мес.</t>
  </si>
  <si>
    <t>№ СИ017</t>
  </si>
  <si>
    <t>от 200 до 30000кг</t>
  </si>
  <si>
    <t>Пределы допускаемой погрешности:
от 200 до 5000 вкл. кг ± 5 кг
св. 5000 до 20000 вкл. кг ±10кг
св. 20000 до 30000 вкл. кг ±15кг)</t>
  </si>
  <si>
    <t>16.09.2024г., 12 мес.</t>
  </si>
  <si>
    <t>№ СИ018</t>
  </si>
  <si>
    <t>Весы неавтоматического действия МП150 ВДА Ф-3</t>
  </si>
  <si>
    <t>от 0,04 кг до 150 кг</t>
  </si>
  <si>
    <t>Класс 3
Допустимое отклонение:
0,01 кг</t>
  </si>
  <si>
    <t>23.01.2025г., 12 мес.</t>
  </si>
  <si>
    <t>№ СИ019</t>
  </si>
  <si>
    <t>от 0 до 180°</t>
  </si>
  <si>
    <t>Погрешность показаний: 
± 0,10´</t>
  </si>
  <si>
    <t>№ СИ020</t>
  </si>
  <si>
    <t>Рейка нивелирная телескопическая Vega TS5M с уровнем 5 м</t>
  </si>
  <si>
    <t>от 0 до 5000мм</t>
  </si>
  <si>
    <t>допустимое отклонение не более:
длины деления ±0,5мм, метрового интервала ±1,0мм, погрешность совмещения нуля шкалы рейки с плоскостью пятки рейки ±0,5мм, отклонение от перпендикулярности плоскости пятки рейки к продольной оси рейки 0,5мм</t>
  </si>
  <si>
    <t>25.07.2024г., 12 мес.</t>
  </si>
  <si>
    <t>№ СИ021</t>
  </si>
  <si>
    <t>Уровень брусковый 250мм 0,02мм/м</t>
  </si>
  <si>
    <t>250 мм с ценой деления 0,02 мм/м</t>
  </si>
  <si>
    <t>Пределы допускаемой погрешности  ±0,006 мм/м</t>
  </si>
  <si>
    <t>22.08.2024г., 12 мес.</t>
  </si>
  <si>
    <t>№ СИ022</t>
  </si>
  <si>
    <t>Линейка измерительная металлическая L300</t>
  </si>
  <si>
    <t>от 0 до 300 мм</t>
  </si>
  <si>
    <t>Погрешность показаний: 
±0,10 мм</t>
  </si>
  <si>
    <t>№ СИ023</t>
  </si>
  <si>
    <t>Линейка измерительная металлическая L500</t>
  </si>
  <si>
    <t>от 0 до 500 мм</t>
  </si>
  <si>
    <t>Погрешность показаний: 
±0,15 мм</t>
  </si>
  <si>
    <t>№ СИ024</t>
  </si>
  <si>
    <t>Линейка измерительная металлическая L1000</t>
  </si>
  <si>
    <t>от 0 до 1000 мм</t>
  </si>
  <si>
    <t>Погрешность показаний: 
±0,20 мм</t>
  </si>
  <si>
    <t>№ СИ025</t>
  </si>
  <si>
    <t>Манометр МП 3-УФ 1,0 Мпа</t>
  </si>
  <si>
    <t>от 0 до 1,0 Мпа</t>
  </si>
  <si>
    <t>Погрешность показаний:
±1,5%</t>
  </si>
  <si>
    <t>02.11.2024 г., 24 мес.</t>
  </si>
  <si>
    <t>№ СИ026</t>
  </si>
  <si>
    <t>Мультиметр цифровой CEM DT-9908</t>
  </si>
  <si>
    <t>от 200 мВ до 1000 В
от 2В до 700 В
от 200 Ом до 20,0 Мом</t>
  </si>
  <si>
    <t>31.07.2024 г., 12 мес</t>
  </si>
  <si>
    <t>№ СИ027</t>
  </si>
  <si>
    <t>Течеискатель-сигнализатор «ФП-12»</t>
  </si>
  <si>
    <t>Порог чувствительности в режиме течеискания, объемная доля в %, по метану (CH4) 0,001;
по пропану (C3H8) 0,003
Порог срабатывания сигнализации, объемная доля в %, по метану (CH4) 1,0,
по пропану (C3H8) 0,4</t>
  </si>
  <si>
    <t>Пределы основной абсолютной погрешности, объемная доля в %, 
по метану ± 0,40; 
по пропану ± 0,16</t>
  </si>
  <si>
    <t>25.12.2024 г., 12 мес.</t>
  </si>
  <si>
    <t>№ СИ028</t>
  </si>
  <si>
    <t>Секундомер электронный VA-SW01</t>
  </si>
  <si>
    <t>от 0,01 с до 29 мин 59,99 с</t>
  </si>
  <si>
    <t>Погрешность ±(〖10〗^█(-5@) ·Тх + 0,05+емр)</t>
  </si>
  <si>
    <t>28.05.2024 г., 12 мес</t>
  </si>
  <si>
    <t>№ СИ029</t>
  </si>
  <si>
    <t>Манометр шинный МД214</t>
  </si>
  <si>
    <t>от 50 до З00кПа</t>
  </si>
  <si>
    <t>Погрешность показаний: 
±10кПа</t>
  </si>
  <si>
    <t>18.04.2025 г., 12 мес.</t>
  </si>
  <si>
    <t>№ СИ030</t>
  </si>
  <si>
    <t>Мультиметр Omix D4-M3-1</t>
  </si>
  <si>
    <t>~0…500 В
45...65 Гц</t>
  </si>
  <si>
    <t>Погрешность показаний:
±(0,5% + 1 е.м.р.)</t>
  </si>
  <si>
    <t>31.10.2024 г., 48 мес.</t>
  </si>
  <si>
    <t>№ СИ031</t>
  </si>
  <si>
    <t>Мультиметр Omix D4-M6-3</t>
  </si>
  <si>
    <t>~0…500 В
50...60 Гц</t>
  </si>
  <si>
    <t>Погрешность показаний:
±0,5%
±0,1Гц</t>
  </si>
  <si>
    <t>31.10.2024 г., 72 мес.</t>
  </si>
  <si>
    <t>№ СИ032</t>
  </si>
  <si>
    <t>Дальномер лазерный 
RGK DL50</t>
  </si>
  <si>
    <t>от 0,05 м до 50 м</t>
  </si>
  <si>
    <t>Погрешность показаний:
±2,0 мм</t>
  </si>
  <si>
    <t>27.06.2024 г., 12 мес.</t>
  </si>
  <si>
    <t>№ СИ033</t>
  </si>
  <si>
    <t>Плита поверочная чугунная 250*250</t>
  </si>
  <si>
    <t>Размер 250x250</t>
  </si>
  <si>
    <t>Класс точности 1</t>
  </si>
  <si>
    <t>№ СИ034</t>
  </si>
  <si>
    <t>от 0 до 5 м</t>
  </si>
  <si>
    <t>19.11.2024 г., 12 мес.</t>
  </si>
  <si>
    <t>№ СИ035</t>
  </si>
  <si>
    <t>Испытательное оборудование</t>
  </si>
  <si>
    <t>Наименование испытательного оборудования</t>
  </si>
  <si>
    <t>Технические характеристики ИО</t>
  </si>
  <si>
    <t xml:space="preserve">Сведения о результатах аттестации ИО (дата, срок действия) </t>
  </si>
  <si>
    <t>Шар испытательный неметаллический D 100 мм ТД-056.100</t>
  </si>
  <si>
    <t>Диаметр – 100±3 мм</t>
  </si>
  <si>
    <t>25.09.2024 г., 24 мес.</t>
  </si>
  <si>
    <t>№ ИО001</t>
  </si>
  <si>
    <t>Шар испытательный неметаллический D 165 мм ТД-056.165</t>
  </si>
  <si>
    <t>Диаметр – 165±5 мм</t>
  </si>
  <si>
    <t>№ ИО002</t>
  </si>
  <si>
    <t>Приспособление для проверки углов видимости государственного регистрационного знака ТД-139.1</t>
  </si>
  <si>
    <t>Угол боковых стенок – (120+2)°
Угол верхней стенки – (105+2)°
Угол нижней стенки – (90+2)°
Длина – (800±5) мм
Ширина у основания – (182±2) мм
Высота – (235±2) мм</t>
  </si>
  <si>
    <t>№ ИО003</t>
  </si>
  <si>
    <t>Приспособление для проверки углов видимости государственного регистрационного знака (квадрат)ТД-139.2</t>
  </si>
  <si>
    <t>Угол боковых стенок – (120+2)°
Угол верхней стенки – (105+2)°
Угол нижней стенки – (90+2)°
Длина – (574±2) мм
Ширина у основания – (170±2) мм
Высота – (235±2) мм</t>
  </si>
  <si>
    <t>№ ИО004</t>
  </si>
  <si>
    <t>Шаблон радиусный №1</t>
  </si>
  <si>
    <t>Номинальный рабочий радиус, мм 1; 1.25; 1.6; 2; 2.5; 3; 4; 5; 6
Предельные отклонения рабочего радиуса, мкм - при номинальном радиусе, мм 1-3 ±20 4-6 ±24</t>
  </si>
  <si>
    <t>№ ИО005</t>
  </si>
  <si>
    <t>Радиусный шаблон 3,2мм</t>
  </si>
  <si>
    <t>Номинальный рабочий радиус, мм 3,2</t>
  </si>
  <si>
    <t>15.08.2024 г., 12 мес.</t>
  </si>
  <si>
    <t>№ ИО006</t>
  </si>
  <si>
    <t>Опорная поверхность ОП-1</t>
  </si>
  <si>
    <t>Ширина площадки: 4,50м
Длина площадки: 8,15м
Отклонение от горизонтали опорной поверхности: ±5´
Отклонение от плоскостности опорной поверхности: ±1мм</t>
  </si>
  <si>
    <t>08.04.2025 г. , 12 месяцев</t>
  </si>
  <si>
    <t>№ ИО007</t>
  </si>
  <si>
    <t>Набор радиусных шаблонов Vogel 1-7 мм</t>
  </si>
  <si>
    <t>Номинальный рабочий
радиус, мм
1; 1,25; 1.5; 1,75; 2; 2,25; 2,5; 2,75; 3; 3,5; 4; 4,5; 5; 5,5;6; 6,5; 7</t>
  </si>
  <si>
    <t>06.05.2025 г. , 12 месяцев</t>
  </si>
  <si>
    <t>№ ИО008</t>
  </si>
  <si>
    <t>Вспомогательное оборудование</t>
  </si>
  <si>
    <t>Наименование вспомогательного оборудования</t>
  </si>
  <si>
    <t>Назначение</t>
  </si>
  <si>
    <t>Уровень строительный УС-1-2000</t>
  </si>
  <si>
    <t>Предназначен для регулировки уровня поверхностей ТС при измерении их габаритных размеров</t>
  </si>
  <si>
    <t>№ВО001</t>
  </si>
  <si>
    <t>№ ВО002</t>
  </si>
  <si>
    <t>Предназначен для диагностики ТС</t>
  </si>
  <si>
    <t>Диагностический мультимарочный сканер Launch CRP919 MAX LNC-190</t>
  </si>
  <si>
    <t>Отвес строительный USP – 5м, 100гр</t>
  </si>
  <si>
    <t>Предназначен для точного определения или проверки вертикальной плоскости или линии</t>
  </si>
  <si>
    <t>№ ВО003</t>
  </si>
  <si>
    <t>Отвес конусный – 5м, 200гр</t>
  </si>
  <si>
    <t>№ ВО004</t>
  </si>
  <si>
    <t>Отвес строительный Зубр – 5м, 500гр</t>
  </si>
  <si>
    <t>№ ВО005</t>
  </si>
  <si>
    <t>Тестер проверки люфтов в деталях рулевого управления
RT-4000PD</t>
  </si>
  <si>
    <t>Предназначен для диагностики шаровых опор подвески, шарниров рулевых тяг, сайлентблоков, втулок стабилизатора, подшипников ступиц</t>
  </si>
  <si>
    <t>№ ВО006</t>
  </si>
  <si>
    <t>Набор инструментов Stels 82 предмета</t>
  </si>
  <si>
    <t>Разборочно-сборочные работы при диагностике ТС</t>
  </si>
  <si>
    <t>№ ВО007</t>
  </si>
  <si>
    <t>Автомобильный компрессор Агрессор AGR160</t>
  </si>
  <si>
    <t>Предназначен для накачивания различных надувных изделий, измерения давления</t>
  </si>
  <si>
    <t>№ВО008</t>
  </si>
  <si>
    <t>Прибор проверки герметичности пневматического тормозного привода автотранспортных средств М-100-02</t>
  </si>
  <si>
    <t>Предназначен для проверки герметичности пневматического тормозного привода</t>
  </si>
  <si>
    <t>№ВО009</t>
  </si>
  <si>
    <t>Домкрат подкатной 3т</t>
  </si>
  <si>
    <t>Предназначен для подъема опирающегося на него груза</t>
  </si>
  <si>
    <t>№ВО010</t>
  </si>
  <si>
    <t>Приспособление для крепления датчика усилия в процессе измерения усилия, приложенного к органу управления стояночной тормозной системы, с помощью тормозного стенда.</t>
  </si>
  <si>
    <t>Приставка динамометрическая 
ДП-020</t>
  </si>
  <si>
    <t>№ВО011</t>
  </si>
  <si>
    <t>Штанга для ФП-12</t>
  </si>
  <si>
    <t>Предназначена для забора проб газовой смеси для последующего анализа в газоанализаторе</t>
  </si>
  <si>
    <t>№ВО012</t>
  </si>
  <si>
    <t>Технический эндоскоп бороскоп c экраном 
Inskam K-40</t>
  </si>
  <si>
    <t>Предназначен для осмотра скрытых полостей автотранспортных средств</t>
  </si>
  <si>
    <t>№ВО013</t>
  </si>
  <si>
    <t>Вороток шарнирный ½” DR</t>
  </si>
  <si>
    <t>Предназначен для фиксации и вращения некоторых элементов</t>
  </si>
  <si>
    <t>№ ВО014</t>
  </si>
  <si>
    <t>Лазерный уровень ADA Cube 3D Professional Edition</t>
  </si>
  <si>
    <t>Предназначен для проверки горизонтальности и вертикальности расположения поверхностей элементов</t>
  </si>
  <si>
    <t>№ВО015</t>
  </si>
  <si>
    <t>№ВО016</t>
  </si>
  <si>
    <t xml:space="preserve">Упор противооткатный резиновый </t>
  </si>
  <si>
    <t>Предназначен для препятствия самопроизвольному движению ТС</t>
  </si>
  <si>
    <t>Конус дорожный высота 520мм</t>
  </si>
  <si>
    <t>Предназначен для ограждения используемой при испытании части помещения</t>
  </si>
  <si>
    <t>№ВО021-№ВО040</t>
  </si>
  <si>
    <t>Шаблоны для световосприятия</t>
  </si>
  <si>
    <t>Предназначены для определения световосприятия</t>
  </si>
  <si>
    <t>№ВО050</t>
  </si>
  <si>
    <t>Термочехол РИЗУР</t>
  </si>
  <si>
    <t>Предназначен для защиты ИСД-5.1 от влияния факторов окружающей среды, а также поддержания требуемой температуры воздуха во внутреннем объеме термочехла для обеспечения работоспособности оборудования в условиях низких температур</t>
  </si>
  <si>
    <t>№ВО051</t>
  </si>
  <si>
    <t>Гибкий штатив тренога Aceline T30</t>
  </si>
  <si>
    <t>Предназначен для установки и фиксации оборудования</t>
  </si>
  <si>
    <t>№ВО052</t>
  </si>
  <si>
    <t>Стойка-тренога Falkon Eyes ST-804BM</t>
  </si>
  <si>
    <t>№ВО053</t>
  </si>
  <si>
    <t>Смартфон Xiomi Redmi Note 13 8/256Gb</t>
  </si>
  <si>
    <t>Предназначен для фото и видео фиксации</t>
  </si>
  <si>
    <t>№ВО054</t>
  </si>
  <si>
    <t>Лазерный уровень 4D со штативом</t>
  </si>
  <si>
    <t>№ВО055</t>
  </si>
  <si>
    <t>№ВО056</t>
  </si>
  <si>
    <t>Снаряженная масса 7,5кг</t>
  </si>
  <si>
    <t>Предназначена для увеличения массы автотранспорта при проведении испытаний</t>
  </si>
  <si>
    <t>Снаряженная масса 20кг</t>
  </si>
  <si>
    <t>Снаряженная масса 40кг</t>
  </si>
  <si>
    <t>№ВО071</t>
  </si>
  <si>
    <t>4. РЕЗУЛЬТАТЫ ТЕХНИЧЕСКОЙ ЭКСПЕРТИЗЫ, ИСПЫТАНИЙ И ИЗМЕРЕНИЙ</t>
  </si>
  <si>
    <t>Нормативный документ (пункты) на метод испытаний</t>
  </si>
  <si>
    <t>Определяемая характеристика (показатель), 
единицы измерения (где это применимо)</t>
  </si>
  <si>
    <t>Результат испытания (измерения)</t>
  </si>
  <si>
    <t>Заключение о
соответствии/несоответствии
Правило принятия
решения: п. 8.9.5. Руководства по качеству ИЛ ООО «А-Профит», утвержденного руководителем от 05.05.25г.</t>
  </si>
  <si>
    <t>п. 1.1 прил. А ГОСТ 33670-2015</t>
  </si>
  <si>
    <t>Идентификационный номер или серийный (заводской) номер, нанесенный на ТС, должен соответствовать указанному в документах на это ТС</t>
  </si>
  <si>
    <t>Соответствует требованиям
ТР ТС 018/2011 Приложение N 7 п. 1.1; Приложение №8 п.12.1</t>
  </si>
  <si>
    <t>п. А 1.2.1 прил. А ГОСТ 33670-2015</t>
  </si>
  <si>
    <t>Государственный регистрационный знак должен устанавливаться по оси симметрии ТС или слева от нее по направлению движения ТС</t>
  </si>
  <si>
    <t>Соответствует требованиям
ТР ТС 018/2011 Приложение №7 п.4.3.1</t>
  </si>
  <si>
    <t>Государственный регистрационный знак должен устанавливаться перпендикулярно к продольной плоскости симметрии ТС +/- 3° и перпендикулярно к опорной плоскости ТС +/- 5°. Однако если конструкция ТС не позволяет установить государственный регистрационный знак перпендикулярно к опорной плоскости ТС, то для государственных регистрационных знаков, высота верхнего края которых от опорной поверхности не более 1200 мм, допускается увеличение отклонения от вертикальной плоскости до 30°, если поверхность, на которой устанавливается государственный регистрационный знак, обращена вверх, и 15°, если эта поверхность обращена вниз.</t>
  </si>
  <si>
    <t xml:space="preserve">Соответствует требованиям
ТР ТС 018/2011 Приложение №7 п.4.3.2
</t>
  </si>
  <si>
    <t>Результат</t>
  </si>
  <si>
    <t>Соответствует требованиям
ТР ТС 018/2011 Приложение №7 п.4.3.2
Требование: 90±3º</t>
  </si>
  <si>
    <t>ГОСТ 33670-2015, приложение А п. А 1.1, п. А 1.2, п. А 1.2.1, п. А 1.2.2, п. А 1.2.3, п. А 1.2.4, п. А 2.1, п. А 3.1, п. А 3.2, п. А 5.1.1.1, п. А 5.1.1.2, п. А.5.1.1.3, п. А 5.1.1.4, п. А 5.1.2.1, п. А 5.1.2.2, п. А 5.1.3.1, п. А 5.1.3.2, п. А 5.1.4, п. А 5.1.4.1- 5.1.4.2, п. А 5.1.4.3, п. А 5.1.5, п. А 5.2, п. А 5.3, п. А 5.4, п. А 5.5.1.1, п. А 5.5.1.1.1, п. А 5.5.1.1.2, п. А 5.5.1.2, п. А 5.5.1.3, п. А 5.5.2.1, п. А 5.5.2.2, п. А 5.7, п. А 5.8, п. А 5.9, п. А 5.11.1, п. А 5.11.2, п. А 5.11.3, п. А 5.11.4, п. А 5.11.5, п. А 5.11.6, п. А 5.11.7, п. А 5.11.8, п. А 5.12, п. А 5.13, п. А 5.15.1, п. А 5.15.2, п. А.5.16, п. А 6.1, п. А 6.2, п. А 6.3, п. А 6.4, п. А 6.5, п. А 6.6, п. А 6.7, п. А 6.8, п. А 6.9, п. А 7.1, п. А 7.2, п. А 7.3, п. А 7.4, п. А 7.5, п. А 7.6, п. А 7.7,  п. А.8.1, п. А.8.2, п. А.8.3, п. А.8.4, п. А.8.5, п. А.8.6, п. А.8.7, п. А.8.8, п. А.8.9, п. А.8.10.1, п. А.8.10.2, п. А.8.10.3, п. А.8.11, п. А.8.12.1, п. А.8.12.2, п. А.8.12.3, п. А.8.12.4, п. А.8.13.1, п. А.8.13.2, п. А.8.14, п. А.8.15, п. А.8.16, п. А.8.17, п. А.8.18.2, п. А.8.18.3, п. А.8.18.4, п. А.8.19, п. А.8.20.1, п. А.8.20.2, п. А.8.20.3, п. А.8.20.4, п. А.8.20.5, п. А.8.20.6, п. А.8.20.7, п. А.8.20.8, п. А.8.21, п. А.8.22.1, п. А.8.22.2, п. А.8.22.3, п. А.8.23.1, п. А.8.23.2, п. А.8.24.1, п. А.8.24.2, п. А.8.24.3, п. А.8.25, п. А.8.26, п. А.8.27, п. А.8.28, п. А.10.1, п. А.10.2, п. А.10.3, п. А.10.4 п. А.10.5, п. А.10.6, п. А.10.7.1, п. А.10.7.2, п. А.10.7.3, п. А.10.7.4, п. А.10.7.5, п. А.10.8.1, п. А.10.8.2, п. А.10.8.3, п. А.10.8.4, п. А.10.9.1, п. А.10.9.2, п. А.10.9.2.1, п. А.10.9.2.2, п. А.10.9.2.3, п. А.10.9.2.4, п. А.10.9.2.5, п. А.10.9.3, А.11.1, п. А.11.2, п. А.11.3, п. А.11.4 п. А.11.5, п. А.11.6, п. А.11.8, п. А.11.9, п. А.11.10, п. А.11.11, п. А.11.12 п. А.11.13, п. А.11.14, п. А.11.15, п. А.11.16, п. А.11.17, п. А 12.1, п. А 12.2, п. А 12.3, п. А 13.1, п. А 13.2, п. А 13.3.1, п. А 13.3.2, п. А 13.4, п. А 13.5, п. А 13.6, п. А 13.7.1, п. А 13.7.2, п. А 13.8, п. А 13.9, п. А 13.10, п. А 13.11, п. А 13.12, п. А 13.13, п. А 13.14, п. А 13.15, п. А 13.16, п. А 13.17, п. А 13.19.1, п. А 13.19.2, п. А 13.19.3, п. А 13.19.4, , п. А 13.20, п. А 13.21, п. А 14.1, п. А 14.2, п. А 14.3, п. А 15.1, п. А 15.2, п. А 15.3, п. А 16.1, п. А 16.2, п. А 16.3, п. А 16.4, п. А 16.5, п. А 16.6, п. А 16.7, п. А 16.8, п. А 16.9, п. А 16.11, п. А 16.12, п. А 16.13, п. А 16.14, п. А 16.15, п. А 16.16, п. А 16.17, п. А 16.18, п. А 17.1, п. А 17.2, п. А 17.3, п. А 18.1, п. А 18.2, п. А 18.3, п. А 18.4, п. А 18.4.1, п. А 18.4.2, п. А 18.4.3, п. А 18.4.4, п. А 18.5, п. А.20.1, п. А.20.2, п. А.20.3, п. А.20.5, п. А.20.5.1, п. А.20.5.2, п. А.20.5.3, п. А.20.6, п. А.20.7, п. А.20.8, п. А 21.1, п. А 21.2, п. А 21.3, п. А 21.4, п. А 21.5, п. А 21.6, п. А 21.7, п. А 21.8, п. А 21.9, п. А 22.1, п. А 22.2, п. А 22.3, п. А 22.4, п. А 22.5.1, п. А 22.5.2, п. А 22.5.3, п. А 22.5.4, п. А 22.5.5, п. А 22.5.6.1, п. А 22.5.6.2, п. А 22.5.6.3, п. А 23.1, п. А 23.2, п. А 24.1, п. А 24.2, п. А 24.3, п. А 24.4, п. А 24.5, п. А 24.6, п. А 26.1, п. А 26.2, п. А 26.3, п. А 26.4, п. А 26.5, п. А 26.6, п. А 26.7, п. А 26.8, п. А 26.9, п. А 26.10, п. А 26.11, п. А 26.12, п. А 26.13, п. А 26.14, п. А 26.15, п. А 26.16, п. А 26.17, п. А.27.1, п. А.27.2, п. А.27.3, п. А.27.4, п. А.27.5 Приложение В, Приложение Г, ГОСТ 33997-2016 п. 5.11.14, СТБ 914-99 Приложение Е, п.Е.4.7, ГОСТ 22748-77, п. 2.2.1, п. 2.2.5, п. 2.2.21, п. 2.2.27, ГОСТ 33987-2016, Приложение В, Приложение Г</t>
  </si>
  <si>
    <t>Соответствует требованиям
ТР ТС 018/2011 Приложение №7 п.4.3.2
Требование: 90º ±30º</t>
  </si>
  <si>
    <t>Соответствует требованиям
ТР ТС 018/2011 Приложение №7 п.4.3.3
Требование: не более 1200 мм</t>
  </si>
  <si>
    <t>Для находящегося в снаряженном состоянии ТС высота от опорной плоскости нижнего края государственного регистрационного знака для ТС, кроме относящихся к категории L, должна быть не менее 300 мм, для ТС категории L она должна быть не менее 200 мм, а высота его верхнего края должна быть не более 1200 мм. Однако если конструкция ТС не позволяет обеспечить указанную в первом абзаце настоящего пункта высоту расположения государственного регистрационного знака, допускается его размещение таким образом, чтобы высота его верхнего края насколько возможно минимально превысила размер 1200 мм</t>
  </si>
  <si>
    <t>Соответствует требованиям
ТР ТС 018/2011 Приложение №7 п.4.3.3</t>
  </si>
  <si>
    <t>Абсолютная погрешность: ±10млн1, 
относительная погрешность: ±5%
Абсолютная погрешность: ±0,03%, 
относительная погрешность: ±3%
Абсолютная погрешность: ±0,5%, 
относительная погрешность: ±4%
Абсолютная погрешность: ±0,1%, 
относительная погрешность: ±3%
Абсолютная погрешность: ±50млн1, 
относительная погрешность: ±5%
Не нормируется
Относительная погрешность: ±2,5%
Абсолютная погрешность: ±2°С</t>
  </si>
  <si>
    <t>Углеводороды от 0 до 2000 млн1 
оксид углерода от 0 до 5%, 
диоксид углерода от 0 до 16%,
кислород от 0 до 21%,
окислы азота от 0 до 5000 млн1 
λ-параметр 0,5-2,00
частота оборотов от 0-8000 мин1 
температура масла от 0 до 125°С</t>
  </si>
  <si>
    <t>Погрешность показаний:
±0,5 % показ ±2 (200мВ - 200В)
±0,8 % показ ±2 (1000В)
±1,0 % показ ±3 (2В - 200В)
±1,2 % показ ±5 (700В)
±1,0 % показ ± 4 (200 Ом)
±1,0 % показ ± 2 (2кОм)
±1,2 % показ ± 2 (20кОм-2МОм)
±2,0% показ ±5 (20МОм)</t>
  </si>
  <si>
    <t>от 0,00 до ∞
от 0,0 до 100,0%
от 0 до 6000 мин
0 до +100°С</t>
  </si>
  <si>
    <t>от 0 до 30 кН (тормозная сила)
от 0 до 1000Н (сила на органе управления)
от 0 до 13000кг (масса ТС)</t>
  </si>
  <si>
    <t>Соответствует требованиям
ТР ТС 018/2011 Приложение №7 п.4.3.3
Требование: не менее 300 мм</t>
  </si>
  <si>
    <t>п. А 1.2.4 прил. А ГОСТ 33670-2015</t>
  </si>
  <si>
    <t>Государственный регистрационный знак должен быть видимым в пространстве, ограниченном четырьмя плоскостями, образующими углы видимости, не менее: вверх - 15°, вниз - 0°, влево и вправо - 30°</t>
  </si>
  <si>
    <t>Соответствует требованиям
ТР ТС 018/2011 Приложение №7 п.4.3.4</t>
  </si>
  <si>
    <t>не применяется</t>
  </si>
  <si>
    <t>Выпускаемые в обращение ТС категории M, используемые для коммерческих перевозок пассажиров, а также специально предназначенные для перевозки детей, и категории N, используемые для перевозки твердых бытовых отходов и мусора (мусоровозы), специальных, опасных, тяжеловесных и/или крупногабаритных грузов, а также ТС оперативных служб подлежат оснащению аппаратурой спутниковой навигации. Конструкция указанных ТС должна обеспечивать возможность оснащения их указанной аппаратурой.</t>
  </si>
  <si>
    <t>п. А 2.1 прил. А, прил. Г ГОСТ 33670-2015</t>
  </si>
  <si>
    <t>-</t>
  </si>
  <si>
    <t>п. А 3.1 прил. А, прил. Г ГОСТ 33670-2015</t>
  </si>
  <si>
    <t>Выпускаемые в обращение ТС категории M1, входящие в область применения Правил ООН N 94 [18] и 95 [19], и категории N1, входящие в область применения Правил ООН N 95 [19], оснащаются системой вызова экстренных оперативных служб, интегрированной в конструкцию ТС</t>
  </si>
  <si>
    <t>п. А 3.2 прил. А, прил. Г  ГОСТ 33670-2015</t>
  </si>
  <si>
    <t>ТС категории M1, не входящие в область применения Правил ООН N 94 [18] и 95 [19], категории N1, не входящие в область применения Правил ООН N 95 [19], категорий M2, M3, N2 и N3 должны комплектоваться сертифицированным устройством вызова экстренных оперативных служб</t>
  </si>
  <si>
    <t>Соответствует требованиям
ТР ТС 018/2011 Приложение № 3 п. 16.1; Приложение №4 п.5.1</t>
  </si>
  <si>
    <t>п. А 5.1.1.1 прил. А ГОСТ 33670-2015</t>
  </si>
  <si>
    <t>Рабочая тормозная система действует на все колеса от одного органа управления (кроме ТС категорий L1 - L4)</t>
  </si>
  <si>
    <t>Соответствует требованиям ТР ТС 018/2011 Приложения №4 п.2.1.1.1.1</t>
  </si>
  <si>
    <t>п. А 5.1.1.2 прил. А ГОСТ 33670-2015</t>
  </si>
  <si>
    <t>Рабочая тормозная система при воздействии водителя на орган управления со своего сиденья, при расположении обеих рук водителя на органе рулевого управления - замедляет движение ТС вплоть до полной остановки как при движении вперед, так и задним ходом</t>
  </si>
  <si>
    <t>Соответствует требованиям ТР ТС 018/2011 Приложения №4 п.2.1.1.1.2</t>
  </si>
  <si>
    <t>Рабочая тормозная система ТС должна обеспечивать выполнение нормативов эффективности торможения на стендах согласно таблице А.5.1 либо в дорожных условиях согласно таблице А.5.2. Начальная скорость торможения при проверках в дорожных условиях - 40 км/ч. Масса ТС при проверках не должна превышать технически допустимой максимальной массы</t>
  </si>
  <si>
    <t>Соответствует требованиям
ТР ТС 018/2011 Приложения N 8 п.1.2, п. 1.3</t>
  </si>
  <si>
    <t>Соответствует требованиям
ТР ТС 018/2011 Приложения N 8 п. 1.3
Требование:
Для М1 – не более 490 (980) Н
Для N1 – не более 686 (980) Н
Результат:</t>
  </si>
  <si>
    <t>Удельная тормозная сила</t>
  </si>
  <si>
    <t>автоматическое отключение стенда вследствие проскальзывания колес по роликам, согласно табл. А5.3</t>
  </si>
  <si>
    <t>Соответствует требованиям
ТР ТС 018/2011 Приложения N 8 п. 1.3</t>
  </si>
  <si>
    <t>Соответствует требованиям
ТР ТС 018/2011 Приложения N 8 п.1.4
Требование:
не более 20% (для дисковых колесных тормозных механизмов), 25% (для барабанных колесных тормозных механизмов)
Результат:</t>
  </si>
  <si>
    <t>п. А 5.1.2.1 прил. А ГОСТ 33670-2015</t>
  </si>
  <si>
    <t>Запасная тормозная система способна воздействовать на тормозные механизмы посредством по крайней мере половины двухконтурной рабочей тормозной системы по крайней мере на два колеса (на каждой из сторон ТС) в случае отказа рабочей тормозной системы или усилителя тормозной системы</t>
  </si>
  <si>
    <t xml:space="preserve">соответствует </t>
  </si>
  <si>
    <t>Соответствует требованиям ТР ТС 018/2011 Приложения №4 п.2.1.1.2.1</t>
  </si>
  <si>
    <t>п. А 5.1.2.2 прил. А ГОСТ 33670-2015</t>
  </si>
  <si>
    <t>Запасная тормозная система, снабженная независимым от других тормозных систем органом управления, должна обеспечивать соответствие нормативам показателей эффективности торможения ТС на стенде согласно таблице А.5.1 либо в дорожных условиях согласно таблице А.5.2 при начальной скорости торможения 40 км/ч</t>
  </si>
  <si>
    <t xml:space="preserve">не применяется </t>
  </si>
  <si>
    <t>п. А 5.1.3.1 прил. А ГОСТ 33670-2015</t>
  </si>
  <si>
    <t>Стояночная тормозная система затормаживает все колеса по крайней мере одной из осей</t>
  </si>
  <si>
    <t>Соответствует требованиям ТР ТС 018/2011 Приложения №4 п.2.1.1.3.1</t>
  </si>
  <si>
    <t>п. А 5.1.3.2 прил. А ГОСТ 33670-2015</t>
  </si>
  <si>
    <t>Стояночная тормозная система имеет орган управления, который, будучи приведенным в действие, способен сохранять заторможенное состояние ТС только механическим путем</t>
  </si>
  <si>
    <t>Соответствует требованиям ТР ТС 018/2011 Приложения №4 п.2.1.1.3.2</t>
  </si>
  <si>
    <t>п. А 5.1.4 прил. А ГОСТ 33670-2015</t>
  </si>
  <si>
    <t>Стояночная тормозная система считается работоспособной при выполнении требований п. А.5.1.4.1 – А.5.1.4.3</t>
  </si>
  <si>
    <t>Соответствует требованиям
ТР ТС 018/2011 Приложения N 8 п.1.8</t>
  </si>
  <si>
    <t>Соответствует требованиям
ТР ТС 018/2011 Приложения N 8 п.1.8.1.1
Требование:
не менее 0,16</t>
  </si>
  <si>
    <t>Результат:</t>
  </si>
  <si>
    <t>Ось 1:</t>
  </si>
  <si>
    <t>Ось 2:</t>
  </si>
  <si>
    <t>п. А5.1.4.2.1  прил. А ГОСТ 33670-2015</t>
  </si>
  <si>
    <t>Расчетная удельная тормозная сила, равная меньшему из двух значений: 0,15 отношения технически допустимой максимальной массы к массе транспортного средства при проверке, или 0,6 отношения массы транспортного средства в снаряженном состоянии, приходящейся на ось (оси), на которые воздействует стояночная тормозная система, к массе транспортного средства в снаряженном состоянии</t>
  </si>
  <si>
    <t>п. А 5.1.4.3 прил. А ГОСТ 33670-2015</t>
  </si>
  <si>
    <t>Стопорный механизм (или функция фиксации) органа управления стояночной тормозной системой работоспособен</t>
  </si>
  <si>
    <t>Соответствует требованиям
ТР ТС 018/2011 Приложения N 8 п.1.8.3</t>
  </si>
  <si>
    <t>п. А 5.1.5 прил. А ГОСТ 33670-2015</t>
  </si>
  <si>
    <t>Соответствует требованиям
ТР ТС 018/2011 Приложения N 8 п.1.9
Требование: не более 392/490Н для ТС M1</t>
  </si>
  <si>
    <t>п. А 5.2 прил. АГОСТ 33670-2015</t>
  </si>
  <si>
    <t>Тормозные силы на колесах не должны возникать, если органы управления тормозными системами не задействованы</t>
  </si>
  <si>
    <t>Соответствует требованиям ТР ТС 018/2011 Приложения №4 п.2.1.2</t>
  </si>
  <si>
    <t>п. А 5.3 прил. А ГОСТ 33670-2015</t>
  </si>
  <si>
    <t>Действие рабочей и запасной тормозных систем обеспечивает плавное, адекватное уменьшение или увеличение тормозных сил (замедление ТС) при уменьшении или увеличении соответственно усилия воздействия на орган управления тормозной системой</t>
  </si>
  <si>
    <t>Соответствует требованиям ТР ТС 018/2011 Приложения №4 п.2.1.3</t>
  </si>
  <si>
    <t>п. А 5.4 прил. А ГОСТ 33670-2015</t>
  </si>
  <si>
    <t>Гидравлическая тормозная система оборудуется красным сигнальным индикатором, который включается по сигналу от датчика давления, информирующим о неисправности любой части гидравлической тормозной системы, связанной с утечкой тормозной жидкости</t>
  </si>
  <si>
    <t>Соответствует требованиям ТР ТС 018/2011 Приложения №4 п.2.1.4</t>
  </si>
  <si>
    <t>п. А  5.5.1.1 прил. А ГОСТ 33670-2015</t>
  </si>
  <si>
    <t>Применяется ножной орган управления (педаль), который перемещается без помех при нахождении ноги в естественном положении.</t>
  </si>
  <si>
    <t>Соответствует требованиям ТР ТС 018/2011 Приложения №4 п.2.1.5.1.1</t>
  </si>
  <si>
    <t>п. А 5.5.1.1.1 прил. А ГОСТ 33670-2015</t>
  </si>
  <si>
    <t>При нажатой до упора педали должен оставаться зазор между педалью и полом.</t>
  </si>
  <si>
    <t>Соответствует требованиям ТР ТС 018/2011 Приложения №4 п.2.1.5.1.1.1</t>
  </si>
  <si>
    <t>п. А 5.5.1.1.2 прил. А ГОСТ 33670-2015</t>
  </si>
  <si>
    <t>При отпускании педаль должна полностью возвращаться в исходное положение</t>
  </si>
  <si>
    <t>Соответствует требованиям ТР ТС 018/2011 Приложения №4 п.2.1.5.1.1.2</t>
  </si>
  <si>
    <t>п. А 5.5.1.2 прил. А ГОСТ 33670-2015</t>
  </si>
  <si>
    <t>В рабочей тормозной системе предусматривается компенсационная регулировка в связи с износом фрикционного материала тормозных накладок. Такая регулировка должна осуществляться автоматически на всех осях ТС, имеющих не менее четырех колес</t>
  </si>
  <si>
    <t>Соответствует требованиям ТР ТС 018/2011 Приложения №4 п.2.1.5.1.2</t>
  </si>
  <si>
    <t>п. А 5.5.1.3 прил. А ГОСТ 33670-2015</t>
  </si>
  <si>
    <t>При наличии отдельных органов управления для рабочей и аварийной тормозных систем одновременное приведение в действие обоих органов управления не должно приводить к одновременному отключению систем рабочего и аварийного торможений</t>
  </si>
  <si>
    <t>п. А 5.5.2.1 прил. А ГОСТ 33670-2015</t>
  </si>
  <si>
    <t>Стояночная тормозная система оснащается органом управления, не зависящим от органа управления рабочей тормозной системой. Орган управления стояночной тормозной системой оборудуется работоспособным стопорным механизмом</t>
  </si>
  <si>
    <t>Соответствует требованиям ТР ТС 018/2011 Приложения №4 п.2.1.5.2.1</t>
  </si>
  <si>
    <t>п. А 5.5.2.2 прил. А ГОСТ 33670-2015</t>
  </si>
  <si>
    <t>В стояночной тормозной системе предусматривается ручная или автоматическая компенсационная регулировка в связи с износом фрикционного материала тормозных накладок</t>
  </si>
  <si>
    <t>Соответствует требованиям ТР ТС 018/2011 Приложения №4 п.2.1.5.2.2</t>
  </si>
  <si>
    <t>п. А 5.7 прил. А ГОСТ 33670-2015</t>
  </si>
  <si>
    <t>В целях обеспечения периодических технических проверок тормозных систем обеспечивается возможность проверки износа накладок рабочих тормозов ТС с использованием лишь обычно прилагаемых к нему инструментов или приспособлений, например, при помощи соответствующих смотровых отверстий или каким-либо иным способом. В качестве альтернативы допускаются звуковые или оптические устройства предупреждения водителя на его рабочем месте о необходимости замены накладок. В качестве визуального предупреждающего сигнала может использоваться желтый предупреждающий сигнал</t>
  </si>
  <si>
    <t>Соответствует требованиям ТР ТС 018/2011 Приложения №4 п.2.1.7</t>
  </si>
  <si>
    <t>п. А 5.8 прил. А ГОСТ 33670-2015</t>
  </si>
  <si>
    <t>Действие рабочей и запасной тормозных систем при воздействии на орган управления тормозной системы должно быть адекватным для водителя ТС</t>
  </si>
  <si>
    <t>Соответствует требованиям
ТР ТС 018/2011 Приложения N 8 п.1.1</t>
  </si>
  <si>
    <t>п. 5.9 прил. А ГОСТ 33670-2015</t>
  </si>
  <si>
    <t>Блокирование колес на роликах или автоматическое отключение стенда вследствие проскальзывания колес по роликам</t>
  </si>
  <si>
    <t>Рабочая</t>
  </si>
  <si>
    <t>Стояночная</t>
  </si>
  <si>
    <t>наличие</t>
  </si>
  <si>
    <t>Соответствует требованиям
ТР ТС 018/2011 Приложения N 8 п.1.2</t>
  </si>
  <si>
    <t>Соответствует требованиям
ТР ТС 018/2011 Приложения N 8 п.1.2
Требование:
не более 20% (для дисковых колесных тормозных механизмов), 25% (для барабанных колесных тормозных механизмов)
Результат:</t>
  </si>
  <si>
    <t>п. А 5.11.1 прил. А ГОСТ 33670-2015</t>
  </si>
  <si>
    <t>Не допускаются утечки сжатого воздуха из тормозных камер.</t>
  </si>
  <si>
    <t>п. А 5.11.2 прил. А ГОСТ 33670-2015</t>
  </si>
  <si>
    <t>Не допускаются нарушения герметичности трубопроводов или соединений в гидравлическом тормозном приводе и подтекание тормозной жидкости.</t>
  </si>
  <si>
    <t>Соответствует требованиям
ТР ТС 018/2011 Приложения N 8 п.1.11.2</t>
  </si>
  <si>
    <t>п. А 5.11.3 прил. А ГОСТ 33670-2015</t>
  </si>
  <si>
    <t>Не допускается коррозия, грозящая потерей герметичности или разрушением</t>
  </si>
  <si>
    <t>Соответствует требованиям
ТР ТС 018/2011 Приложения N 8 п.1.11.3</t>
  </si>
  <si>
    <t>п. А 5.11.4 прил. А ГОСТ 33670-2015</t>
  </si>
  <si>
    <t>Не допускаются перегибы, видимые перетирания и другие механические повреждения тормозных трубопроводов.</t>
  </si>
  <si>
    <t xml:space="preserve">Соответствует требованиям
ТР ТС 018/2011 Приложения N 8 п.1.11.4
</t>
  </si>
  <si>
    <t>п. А 5.11.5 прил. А ГОСТ 33670-2015</t>
  </si>
  <si>
    <t>Не допускается наличие деталей с трещинами или остаточной деформацией в тормозном приводе</t>
  </si>
  <si>
    <t>Соответствует требованиям
ТР ТС 018/2011 Приложения N 8 п.1.11.5</t>
  </si>
  <si>
    <t>Не допускается нарушение целостности регулятора тормозных сил на ТС, оборудованном этим устройством.</t>
  </si>
  <si>
    <t>п. А 5.11.6 прил. А ГОСТ 33670-2015</t>
  </si>
  <si>
    <t>п.  А 5.11.7 прил. А ГОСТ 33670-2015</t>
  </si>
  <si>
    <t>Не допускается набухание шлангов под давлением и наличие на них трещин и видимых мест перетирания.</t>
  </si>
  <si>
    <t>Соответствует требованиям
ТР ТС 018/2011 Приложения N 8 п.1.11.7</t>
  </si>
  <si>
    <t>п. А 5.11.8 прил. А ГОСТ 33670-2015</t>
  </si>
  <si>
    <t>Не допускается демонтаж регулятора тормозных сил, предусмотренного в эксплуатационной документации ТС</t>
  </si>
  <si>
    <t>п. А 5.12 прил. А ГОСТ 33670-2015</t>
  </si>
  <si>
    <t>Средства сигнализации и контроля тормозных систем, манометры пневматического и пневмогидравлического тормозного привода, устройство фиксации органа управления стояночной тормозной системы должны быть работоспособны</t>
  </si>
  <si>
    <t>Соответствует требованиям
ТР ТС 018/2011 Приложения N 8 п.1.12</t>
  </si>
  <si>
    <t>п. А 5.13 прил. А ГОСТ 33670-2015</t>
  </si>
  <si>
    <t>Гибкие тормозные шланги, передающие давление сжатого воздуха или тормозной жидкости колесным тормозным механизмам, должны соединяться друг с другом без дополнительных переходных элементов. Расположение и длина гибких тормозных шлангов должны обеспечивать герметичность соединений с учетом максимальных деформаций упругих элементов подвески и углов поворота колес ТС</t>
  </si>
  <si>
    <t>Соответствует требованиям
ТР ТС 018/2011 Приложения N 8 п.1.13</t>
  </si>
  <si>
    <t>п. А 5.15.1 прил. А ГОСТ 33670-2015</t>
  </si>
  <si>
    <t>АБС должна быть в комплектном и работоспособном состоянии. Должны отсутствовать видимые повреждения, ненадежное крепление, отсоединение элементов АБС</t>
  </si>
  <si>
    <t>Соответствует требованиям
ТР ТС 018/2011 Приложения N 8 п.1.15.1</t>
  </si>
  <si>
    <t>п. А 5.15.2 прил. А ГОСТ 33670-2015</t>
  </si>
  <si>
    <t>Световой индикатор мониторинга рабочего состояния АБС должен находиться в рабочем состоянии, включаться при активации АБС после включения зажигания и отключаться не позже, чем когда скорость ТС достигнет 10 км/ч</t>
  </si>
  <si>
    <t>Соответствует требованиям
ТР ТС 018/2011 Приложения N 8 п.1.15.2</t>
  </si>
  <si>
    <t>п. А 5.16 прил. А ГОСТ 33670-2015</t>
  </si>
  <si>
    <t>У ТС с пневматическими тормозными системами глушители шума истечения сжатого воздуха из тормозной системы должны быть герметично закреплены и работоспособны</t>
  </si>
  <si>
    <t xml:space="preserve">
не применяется</t>
  </si>
  <si>
    <t>Давление сжатого воздуха.</t>
  </si>
  <si>
    <t>Не применяется</t>
  </si>
  <si>
    <t>п. А.6.1 прил. А ГОСТ 33670-2015</t>
  </si>
  <si>
    <t>ТС категорий M, N, L6 и L7 на постоянной основе оснащаются противоугонными устройствами - системами для предотвращения несанкционированного приведения в действие двигателя обычными средствами или использования другого источника энергии основного двигателя ТС в комбинации по крайней мере с одной системой, которая: - блокирует рулевое управление; - блокирует передаточный механизм или - блокирует механизм переключения передач</t>
  </si>
  <si>
    <t>Соответствует требованиям ТР ТС 018/2011 Приложения №4 п.1.1.1</t>
  </si>
  <si>
    <t>п. А.6.2 прил. А ГОСТ 33670</t>
  </si>
  <si>
    <t>Противоугонное устройство должно быть сконструировано таким образом, чтобы его необходимо было отключить для: А.6.2.1 запуска двигателя при помощи обычного привода и А.6.2.2 управления ТС, вождения или перемещения ТС вперед при помощи его собственной тяги</t>
  </si>
  <si>
    <t>Соответствует требованиям ТР ТС 018/2011 Приложения №4 п.1.1.2</t>
  </si>
  <si>
    <t>п. А.6.3 прил. А ГОСТ 33670-2015</t>
  </si>
  <si>
    <t>Выполнение требований пункта А.6.2.1 должно обеспечиваться посредством одной операции, осуществляемой одним ключом</t>
  </si>
  <si>
    <t>Соответствует требованиям ТР ТС 018/2011 Приложения №4 п.1.1.3</t>
  </si>
  <si>
    <t>п. А.6.4 прил. А ГОСТ 33670</t>
  </si>
  <si>
    <t>Использование сервопривода допускается лишь для включения и/или отключения устройства для предотвращения несанкционированного использования. Работа этого устройства должна обеспечиваться при помощи любого подходящего средства, не требующего электропитания</t>
  </si>
  <si>
    <t>Соответствует требованиям ТР ТС 018/2011 Приложения №4 п.1.1.4</t>
  </si>
  <si>
    <t>п. А.6.5 прил. А ГОСТ 33670-2015</t>
  </si>
  <si>
    <t>Противоугонное устройство, действующее на рулевое управление, должно блокировать рулевое управление.</t>
  </si>
  <si>
    <t>п. А.6.6 прил. А ГОСТ 33670</t>
  </si>
  <si>
    <t>Противоугонное устройство, действующее на привод трансмиссии, должно препятствовать вращению ведущих колес ТС</t>
  </si>
  <si>
    <t>Соответствует требованиям ТР ТС 018/2011 Приложения №4 п.1.1.6</t>
  </si>
  <si>
    <t>п. А.6.7 прил. А ГОСТ 33670-2015</t>
  </si>
  <si>
    <t>Противоугонное устройство, действующее на механизм переключения передач, должно препятствовать переключению передач в следующих положениях: А.6.7.1 В автоматических коробках передач, в которых предусмотрено "стояночное" положение, блокировка должна осуществляться лишь в "стояночном" положении; допускается дополнительная блокировка в нейтральном положении и/или в положении заднего хода.  А.6.7.2 В автоматических коробках передач, в которых не предусмотрено "стояночное" положение, блокировка должна допускаться лишь в нейтральном положении и/или в положении заднего хода</t>
  </si>
  <si>
    <t>Соответствует требованиям ТР ТС 018/2011 Приложения №4 п.1.1.7</t>
  </si>
  <si>
    <t>п. А.6.8 прил. А ГОСТ 33670</t>
  </si>
  <si>
    <t>Противоугонные устройства должны быть такими, чтобы во время движения ТС исключалась возможность случайной блокировки</t>
  </si>
  <si>
    <t>Соответствует требованиям ТР ТС 018/2011 Приложения №4 п.1.1.8</t>
  </si>
  <si>
    <t>п. А.6.9 прил. А ГОСТ 33670-2015</t>
  </si>
  <si>
    <t>Противоугонные устройства, препятствующие растормаживанию ТС, не допускаются</t>
  </si>
  <si>
    <t>Соответствует требованиям ТР ТС 018/2011 Приложения №4 п.1.1.9</t>
  </si>
  <si>
    <t>п. А.7.1 прил. А ГОСТ 33670-2015</t>
  </si>
  <si>
    <t>Не допускается в составе кондиционеров, а также холодильного оборудования, применяемых на ТС, наличие озоноразрушающих веществ и материалов, перечень которых утвержден Комиссией Таможенного союза</t>
  </si>
  <si>
    <t>Соответствует требованиям ТР ТС 018/2011 п.12</t>
  </si>
  <si>
    <t>п. А.7.2 прил. А ГОСТ 33670</t>
  </si>
  <si>
    <t>Обитаемое помещение каждого ТС оснащается системой отопления</t>
  </si>
  <si>
    <t>Соответствует требованиям ТР ТС 018/2011 Приложения №4 п.1.2.1</t>
  </si>
  <si>
    <t>п. А.7.3 прил. А ГОСТ 33670-2015</t>
  </si>
  <si>
    <t>Автономная от двигателя система отопления должна отключаться автоматически, и подача топлива должна прекращаться в течение 5 с после прекращения работы двигателя ТС</t>
  </si>
  <si>
    <t>п. А.7.4 прил. А ГОСТ 33670</t>
  </si>
  <si>
    <t>Части кузова и любые другие элементы, располагающиеся поблизости от обогревательного прибора, систем подачи теплого воздуха внутрь ТС, должны быть размещены таким образом, чтобы была исключена возможность получения травм или порчи имущества при соприкосновении с ними, или защищены от чрезмерного нагревания и возможного загрязнения топливом или маслом</t>
  </si>
  <si>
    <t>п. А.7.5 прил. А ГОСТ 33670-2015</t>
  </si>
  <si>
    <t>Выхлопная труба системы выпуска отработавших газов отопителя должна быть расположена таким образом, чтобы была исключена возможность попадания выхлопных газов внутрь ТС через вентиляторы, воздухозаборники системы отопления или открытые окна</t>
  </si>
  <si>
    <t>п. А.7.6 прил. А ГОСТ 33670</t>
  </si>
  <si>
    <t>Воздух для камеры сгорания обогревательного прибора не должен поступать из пассажирского салона ТС</t>
  </si>
  <si>
    <t>п. А.7.7 прил. А ГОСТ 33670-2015</t>
  </si>
  <si>
    <t>Воздух, нагреваемый обогревательным прибором, должен поступать из чистой зоны, где отсутствует вероятность его загрязнения отработавшими газами, выделяемыми двигателем ТС или топливным обогревательным прибором</t>
  </si>
  <si>
    <t xml:space="preserve">
соответствует</t>
  </si>
  <si>
    <t>Соответствует требованиям ТР ТС 018/2011 Приложения №4 п.1.2.6</t>
  </si>
  <si>
    <t>п. А.8.1 прил. А ГОСТ 33670-2015</t>
  </si>
  <si>
    <t>Устройства освещения и световой сигнализации должны быть работоспособны, и их режим работы должен соответствовать требованиям настоящего стандарта. На ТС категорий M, N, O и L применение устройств освещения и световой сигнализации регламентируется таблицей А.8.1</t>
  </si>
  <si>
    <t>Соответствует требованиям ТР ТС 018/2011 Приложения №4 п. 1.3.1</t>
  </si>
  <si>
    <t>Цвет излучения фонаря углового</t>
  </si>
  <si>
    <t>Цвет излучения фонаря освещения заднего государственного регистрационного знака</t>
  </si>
  <si>
    <t>белый</t>
  </si>
  <si>
    <t>Число приборов</t>
  </si>
  <si>
    <t>Соответствует требованиям ТР ТС 018/2011 Приложения №4 п. 1.3.1 (таблица 1.3.1)</t>
  </si>
  <si>
    <t>Цвет излучения фонаря заднего хода</t>
  </si>
  <si>
    <t>Цвет излучения фары дальнего света</t>
  </si>
  <si>
    <t>Цвет излучения фары ближнего света</t>
  </si>
  <si>
    <t>Цвет излучения передних указателей поворота</t>
  </si>
  <si>
    <t>автожелтый</t>
  </si>
  <si>
    <t>Цвет излучения передних стояночных огней</t>
  </si>
  <si>
    <t>Цвет излучения передних контурных огней</t>
  </si>
  <si>
    <t>Цвет излучения передних габаритных огней</t>
  </si>
  <si>
    <t>Цвет излучения передней противотуманной фары</t>
  </si>
  <si>
    <t>Цвет излучения переднего светоотражающего устройства нетреугольной формы</t>
  </si>
  <si>
    <t>Цвет излучения переднего бокового светоотражающего устройства нетреугольной формы</t>
  </si>
  <si>
    <t>Цвет излучения основного сигнала торможения</t>
  </si>
  <si>
    <t>красный</t>
  </si>
  <si>
    <t>Цвет излучения задних указателей поворота</t>
  </si>
  <si>
    <t>Цвет излучения задних стояночных огней</t>
  </si>
  <si>
    <t>Цвет излучения задних противотуманных фонарей</t>
  </si>
  <si>
    <t>Цвет излучения задних контурных огней</t>
  </si>
  <si>
    <t>Цвет излучения задних габаритных огней</t>
  </si>
  <si>
    <t>Цвет излучения задней контурной маркировки</t>
  </si>
  <si>
    <t>Цвет излучения заднего светоотражающего устройства треугольной формы</t>
  </si>
  <si>
    <t>Цвет излучения заднего светоотражающего устройства нетреугольной формы</t>
  </si>
  <si>
    <t>Цвет излучения заднего бокового светоотражающего устройства нетреугольной формы</t>
  </si>
  <si>
    <t>Цвет излучения дополнительного (центрального) сигнала торможения</t>
  </si>
  <si>
    <t>Цвет излучения дневных ходовых огней</t>
  </si>
  <si>
    <t>Цвет излучения боковых указателей поворота</t>
  </si>
  <si>
    <t>Цвет излучения боковых стояночных огней</t>
  </si>
  <si>
    <t>Цвет излучения боковых габаритных фонарей</t>
  </si>
  <si>
    <t>Цвет излучения боковой контурной маркировки</t>
  </si>
  <si>
    <t>Цвет излучения бокового бокового светоотражающего устройства нетреугольной формы</t>
  </si>
  <si>
    <t>Цвет излучения адаптивной системы переднего освещения</t>
  </si>
  <si>
    <t>Цвет излучения аварийной сигнализации</t>
  </si>
  <si>
    <t>п. А.8.2 прил. А ГОСТ 33670-2015</t>
  </si>
  <si>
    <t>Никакой свет красного цвета не должен излучаться в направлении вперед, и никакой свет белого цвета, за исключением света от фонаря заднего хода, не должен излучаться в направлении назад</t>
  </si>
  <si>
    <t>Соответствует требованиям
ТР ТС 018/2011 Приложения N 4 п.1.3.2, Приложения N 8 п.3.4</t>
  </si>
  <si>
    <t>п. А.8.3 прил. А ГОСТ 33670-2015</t>
  </si>
  <si>
    <t>Включение и выключение передних и задних габаритных фонарей, контурных огней, если таковые имеются, боковых габаритных фонарей, если таковые имеются, и фонаря заднего государственного регистрационного знака должны осуществляться общим органом управления</t>
  </si>
  <si>
    <t xml:space="preserve">Соответствует требованиям
ТР ТС 018/2011 Приложения N 4 п.1.3.3
</t>
  </si>
  <si>
    <t>п. А.8.4 прил. А ГОСТ 33670-2015</t>
  </si>
  <si>
    <t>Включение фар дальнего и ближнего света и передних противотуманных фар должно осуществляться только в том случае, если включены также огни, упоминаемые в А.8.3</t>
  </si>
  <si>
    <t xml:space="preserve">Соответствует требованиям
ТР ТС 018/2011 Приложения N 4 п.1.3.4
</t>
  </si>
  <si>
    <t>п. А.8.5 прил. А ГОСТ 33670-2015</t>
  </si>
  <si>
    <t>Обязательно наличие работоспособных, видимых водителем контрольных световых сигналов включения для фар дальнего света, передних противотуманных фар, указателей поворота, передних и задних габаритных огней, задних противотуманных фонарей</t>
  </si>
  <si>
    <t>Соответствует требованиям
ТР ТС 018/2011 Приложения N 4 п.1.3.5</t>
  </si>
  <si>
    <t>п. А.8.6 прил. А ГОСТ 33670-2015</t>
  </si>
  <si>
    <t>Допускается одновременное либо попарное включение фар дальнего света. При переключении дальнего света на ближний все фары дальнего света должны выключаться одновременно</t>
  </si>
  <si>
    <t>Соответствует требованиям
ТР ТС 018/2011 Приложения N 4 п.1.3.6</t>
  </si>
  <si>
    <t>п. А.8.7 прил. А ГОСТ 33670-2015</t>
  </si>
  <si>
    <t>Адаптивные системы переднего освещения, выполняющие функцию ближнего света, независимо от используемого источника света, фары ближнего света с источниками света класса LED, а также фары ближнего света и противотуманные с источниками света любого класса, имеющими номинальный световой поток более 2000 лм, должны быть оснащены автоматическим корректирующим устройством регулировки угла наклона фар.
Фары ближнего света, имеющие источники света с номинальным световым потоком более 2000 лм, должны быть оснащены работоспособным устройством фароочистки</t>
  </si>
  <si>
    <t>п. А.8.8 прил. А ГОСТ 33670-2015</t>
  </si>
  <si>
    <t>Маркировка фар дальнего и ближнего света и противотуманных и классы установленных в них источников света должны соответствовать</t>
  </si>
  <si>
    <t>Соответствует требованиям
ТР ТС 018/2011 Приложения N 4 п.1.3.8</t>
  </si>
  <si>
    <t>Соответствует требованиям
ТР ТС 018/2011 Приложения N 4 п.1.3.9
Требование: не менее 500 мм и не более 1200 мм
Результат:</t>
  </si>
  <si>
    <t xml:space="preserve">Левая нижняя граница: </t>
  </si>
  <si>
    <t xml:space="preserve">Левая верхняя граница: </t>
  </si>
  <si>
    <t xml:space="preserve">Правая нижняя граница: </t>
  </si>
  <si>
    <t xml:space="preserve">Правая верхняя граница: </t>
  </si>
  <si>
    <t>Соответствует требованиям
ТР ТС 018/2011 Приложения N 4 п.1.3.10.1
Требование: не более 400 мм
Результат:</t>
  </si>
  <si>
    <t>Соответствует требованиям
ТР ТС 018/2011 Приложения N 4 п.1.3.10.2
Требование: не менее 250мм и не более 800мм
Результат:</t>
  </si>
  <si>
    <t>п. А.8.10.3 прил. А ГОСТ 33670-2015</t>
  </si>
  <si>
    <t>Требования к размещению передних противотуманных фар. Ни одна из точек на видимой поверхности не должна находиться выше наиболее высокой точки видимой поверхности фары ближнего света</t>
  </si>
  <si>
    <t>Соответствует требованиям
ТР ТС 018/2011 Приложения N 4 п.1.3.10.3</t>
  </si>
  <si>
    <t>п. А.8.11 прил. А ГОСТ 33670-2015</t>
  </si>
  <si>
    <t>Требования к размещению указателей поворота и аварийной сигнализации. Если установлены факультативные указатели поворота, то они должны располагаться симметрично и находиться на как можно большем расстоянии по вертикали, которое допускается контуром кузова, но не менее чем 600 мм над обязательными огнями</t>
  </si>
  <si>
    <t xml:space="preserve">Соответствует требованиям
ТР ТС 018/2011 Приложения N 4 п.1.3.12.1
Требование: не более 400мм
Результат: </t>
  </si>
  <si>
    <t>от опорной поверхности:</t>
  </si>
  <si>
    <t>Соответствует требованиям
ТР ТС 018/2011 Приложения N 4 п.1.3.12.3
Требование: не менее 850,0 мм</t>
  </si>
  <si>
    <t>Соответствует требованиям
ТР ТС 018/2011 Приложения N 4 п.1.3.12.4
Требование: не более 150 мм</t>
  </si>
  <si>
    <t>п. А.8.13.1 прил. А ГОСТ 33670-2015</t>
  </si>
  <si>
    <t>Требования к размещению задних противотуманных фонарей: по ширине: если имеется только один задний противотуманный фонарь, то он должен находиться с левой стороны от средней продольной плоскости ТС по отношению к направлению движения либо на этой плоскости</t>
  </si>
  <si>
    <t>Соответствует требованиям
ТР ТС 018/2011 Приложения N 4 п.1.3.13.1</t>
  </si>
  <si>
    <t>верхняя граница</t>
  </si>
  <si>
    <t>нижняя граница</t>
  </si>
  <si>
    <t>Соответствует требованиям
ТР ТС 018/2011 Приложения N 4 п.1.3.13.2
Требование: не менее 250мм и не более 1000мм</t>
  </si>
  <si>
    <t xml:space="preserve">нижняя граница: </t>
  </si>
  <si>
    <t xml:space="preserve">верхняя граница: </t>
  </si>
  <si>
    <t>п. А.8.14 прил. А ГОСТ 33670-2015</t>
  </si>
  <si>
    <t>Количество, расположение, назначение, режим работы, цвет огней внешних световых приборов и световой сигнализации на ТС должны соответствовать указанным изготовителем в эксплуатационной документации ТС. При этом световой пучок фар ближнего света должен соответствовать условиям правостороннего движения. Класс источника света, установленного в устройствах освещения и световой сигнализации ТС, должен соответствовать указанному изготовителем в эксплуатационной документации с учетом заводской комплектации данного ТС либо, в случае внесения изменений в конструкцию ТС, указанному в документации на световые приборы, установленные вместо предусмотренных конструкцией. Внешние световые приборы должны находиться в работоспособном состоянии</t>
  </si>
  <si>
    <t>Соответствует требованиям
ТР ТС 018/2011 Приложения N 8 п.3.1</t>
  </si>
  <si>
    <t>п. А.8.15 прил. А ГОСТ 33670-2015</t>
  </si>
  <si>
    <t>Изменение цвета огней, режима работы, мест расположения, назначения, замена, установка дополнительных и демонтаж предусмотренных изготовителем в эксплуатационной документации внешних световых приборов допускается только в соответствии с разделом А.8.1 и таблицей А.8.2, а также при выполнении требований А.8.18.2 - А.8.18.4</t>
  </si>
  <si>
    <t>отсутствие</t>
  </si>
  <si>
    <t>п. А.8.16 прил. А ГОСТ 33670-2015</t>
  </si>
  <si>
    <t>Никакой огонь не должен быть мигающим, за исключением огней указателей поворота, огней аварийной сигнализации, огней аварийного сигнала торможения и боковых габаритных огней автожелтого цвета, применяемых совместно с указателями поворота</t>
  </si>
  <si>
    <t xml:space="preserve">Соответствует требованиям
ТР ТС 018/2011 Приложения N 8 п.3.3
</t>
  </si>
  <si>
    <t>п. А.8.17 прил. А ГОСТ 33670-2015</t>
  </si>
  <si>
    <t>Отсутствие, разрушение и загрязнения рассеивателей внешних световых приборов и установка не предусмотренных конструкцией светового прибора оптических элементов (в том числе бесцветных или окрашенных оптических деталей и пленок) не допускаются</t>
  </si>
  <si>
    <t>Соответствует требованиям
ТР ТС 018/2011 Приложения N 8 п.3.6</t>
  </si>
  <si>
    <t>п. А.8.18.2 прил. А ГОСТ 33670-2015</t>
  </si>
  <si>
    <t>В случае замены предусмотренного конструкцией ТС источника света на источник света того же класса с иными фотометрическими характеристиками либо иного класса такая замена допускается только совместно со световым модулем, соответствующим заменяемому источнику света, либо фары в сборе. Не допускается установка нештатных световых модулей в случае, если освещающая поверхность рассеивателя в зоне прохождения пучка света нештатного светового модуля имеет оптические элементы, участвующие в формировании пучка света. В случае изменения класса источника света необходимо заключение аккредитованной испытательной лаборатории о соответствии Правилам ООН N 1 [20], 3 [21], 4 [22], 6 [23], 7 [24], 8 [25], 19 [26], 20 [27], 23 [28], 31 [29], 37 [30], 38 [31], 50 [32], 56 [33], 57 [34], 72 [35], 76 [36], 77 [37], 82 [38], 87 [39], 91 [40], 98 [41], 99 [42], 112 [43], 113 [44], 119 [45], 123 [46], применяемым в отношении соответствующих типов фар и источников света, фотометрических параметров фары с замененными источниками света и световыми модулями</t>
  </si>
  <si>
    <t>п. А.8.18.3 прил. А ГОСТ 33670-2015</t>
  </si>
  <si>
    <t>В случае установки элементов, предназначенных для коррекции светового пучка фар в целях приведения его в соответствие с требованиями настоящего стандарта, подтверждение этого соответствия производится путем проверки фотометрических параметров фары согласно требованиям А.8.20</t>
  </si>
  <si>
    <t>п. А.8.18.4 прил. А ГОСТ 33670-2015</t>
  </si>
  <si>
    <t>При установке на ТС не предусмотренных его конструкцией устройств освещения и световой сигнализации, а также изменении конструкции фар (изменении класса источника света в них) должны выполняться (с учетом категории ТС) требования Правил ООН N 48 [14], 53 [47], 74 [48]</t>
  </si>
  <si>
    <t>п. А.8.19 прил. А ГОСТ 33670-2015</t>
  </si>
  <si>
    <t>Повреждения и отслоения светоотражающей маркировки не допускаются</t>
  </si>
  <si>
    <t>п. А.8.20.1 прил. А ГОСТ 33670-2015</t>
  </si>
  <si>
    <t>Требования к фарам ближнего и дальнего света и противотуманным: форма, цвет и размер фар должны быть одинаковыми, а расположение - симметричным</t>
  </si>
  <si>
    <t xml:space="preserve">Соответствует требованиям
ТР ТС 018/2011 Приложения N 8 п.3.8.1
</t>
  </si>
  <si>
    <t>п. А.8.20.2 прил. А ГОСТ 33670-2015</t>
  </si>
  <si>
    <t>Требования к фарам ближнего и дальнего света и противотуманным: в фарах должны применяться источники света, соответствующие типу светового модуля, указанному изготовителем в эксплуатационной документации на ТС. Не допускается использование в фарах ТС сменных источников света, не имеющих знака официального утверждения либо с не соответствующими установленному изготовителем в эксплуатационной документации классом источника света, цоколем, мощностью, цветовой температурой, а также переходников с цоколя источника света одного класса на другой при установке источника света в световой модуль</t>
  </si>
  <si>
    <t xml:space="preserve">Соответствует требованиям
ТР ТС 018/2011 Приложения N 8 п.3.8.2
</t>
  </si>
  <si>
    <t>п. А.8.20.3 прил. А ГОСТ 33670-2015</t>
  </si>
  <si>
    <t>Требования к фарам ближнего и дальнего света и противотуманным: не допускается отсутствие или неработоспособность предусмотренных конструкцией ТС либо установленных при внесении изменений в конструкцию ТС устройства фароочистки и автоматического корректирующего устройства угла наклона фар</t>
  </si>
  <si>
    <t>п. А.8.20.4 прил. А ГОСТ 33670-2015</t>
  </si>
  <si>
    <t>Требования к фарам ближнего и дальнего света и противотуманным: угол наклона плоскости (рисунок А.8.1), содержащей левую (от ТС) часть верхней светотеневой границы пучка, именуемый углом регулировки ближнего света фар типов C, HC, DC, CR, HCR, DCR, должен быть в пределах +/- 0,2% в вертикальном направлении от нормативного значения угла регулировки, указанного в эксплуатационной документации и/или обозначенного на ТС</t>
  </si>
  <si>
    <t>Соответствует требованиям
ТР ТС 018/2011 Приложения N 8 п.3.8.4</t>
  </si>
  <si>
    <t>п. А.8.20.5 прил. А ГОСТ 33670-2015</t>
  </si>
  <si>
    <t>Требования к фарам ближнего и дальнего света и противотуманным: угловое отклонение в горизонтальном направлении точки пересечения левого горизонтального и правого наклонного участков светотеневой границы светового пучка фар типов C, HC, DC, CR, HCR, DCR от вертикальной плоскости, проходящей через ось отсчета, должно быть не более +/- 0,2%</t>
  </si>
  <si>
    <t>Соответствует требованиям
ТР ТС 018/2011 Приложения N 8 п.3.8.5</t>
  </si>
  <si>
    <t>Соответствует требованиям
ТР ТС 018/2011 Приложения №8 п.3.8.6
Требование: не более 750кд (34' вверх), не менее 1600кд (52'вниз)
Результат:</t>
  </si>
  <si>
    <t>Требования к фарам ближнего и дальнего света и противотуманным: сила света каждой из фар в режиме "ближний свет", измеренная в вертикальной плоскости, проходящей через ось отсчета, должна быть не более 750 кд в направлении 34' вверх от положения левой части светотеневой границы и не менее 1600 кд в направлении 52' вниз от положения левой части светотеневой границы, кд</t>
  </si>
  <si>
    <t>Левая 34' вверх:</t>
  </si>
  <si>
    <t>Левая 52' вниз:</t>
  </si>
  <si>
    <t>Правая 34' вверх:</t>
  </si>
  <si>
    <t>Правая 52' вниз:</t>
  </si>
  <si>
    <t>Соответствует требованиям
ТР ТС 018/2011 Приложения N 8 п.3.8.7
Требование: не более 300 000кд</t>
  </si>
  <si>
    <t>Расчетный показатель:</t>
  </si>
  <si>
    <t>п. А.8.20.8 прил. А ГОСТ 33670-2015</t>
  </si>
  <si>
    <t xml:space="preserve">Требования к фарам ближнего и дальнего света и противотуманным: противотуманные фары должны быть отрегулированы в соответствии с указаниями изготовителя ТС в эксплуатационной документации или, если они недоступны или отсутствуют, то светотеневая граница должна находиться ниже линии H в соответствии с таблицей А.8.4. Однако во всех случаях угол регулировки   света противотуманной фары типа B не должен быть менее угла регулировки фары ближнего света </t>
  </si>
  <si>
    <t>Соответствует требованиям
ТР ТС 018/2011 Приложения N 8 п.3.8.8</t>
  </si>
  <si>
    <t>п. А.8.21 прил. А ГОСТ 33670-2015</t>
  </si>
  <si>
    <t>Фонари заднего хода должны включаться при включении передачи заднего хода и работать в постоянном режиме</t>
  </si>
  <si>
    <t>Соответствует требованиям
ТР ТС 018/2011 Приложения N 8 п.3.9</t>
  </si>
  <si>
    <t>(проблесков в минуту)</t>
  </si>
  <si>
    <t>Соответствует требованиям
ТР ТС 018/2011 Приложения N 8 п.3.10.1
Требование: в пределах 1,5±0,5Гц (90±30 проблесков в минуту)</t>
  </si>
  <si>
    <t>Соответствует требованиям
ТР ТС 018/2011 Приложения N 8 п.3.10.2
Требование: в пределах 1,5±0,5Гц (90±30 проблесков в минуту)</t>
  </si>
  <si>
    <t>п. А.8.22.3 прил. А ГОСТ 33670-2015</t>
  </si>
  <si>
    <t>Все указатели поворота, расположенные на одной и той же стороне ТС, должны включаться и выключаться одним и тем же устройством и работать синхронно</t>
  </si>
  <si>
    <t>Соответствует требованиям
ТР ТС 018/2011 Приложения N 8 п.3.10.3</t>
  </si>
  <si>
    <t>п. А.8.23.1 прил. А ГОСТ 33670-2015</t>
  </si>
  <si>
    <t>Сигналы торможения (основные и дополнительные) должны включаться при воздействии на органы управления рабочей или аварийной тормозными системами и обеспечивать излучение в постоянном режиме</t>
  </si>
  <si>
    <t>Соответствует требованиям
ТР ТС 018/2011 Приложения N 8 п.3.11.1</t>
  </si>
  <si>
    <t>п. А.8.23.2 прил. А ГОСТ 33670-2015</t>
  </si>
  <si>
    <t>Совмещение для центрального дополнительного сигнала торможения с другими огнями не допускается</t>
  </si>
  <si>
    <t>Соответствует требованиям
ТР ТС 018/2011 Приложения N 8 п.3.11.2</t>
  </si>
  <si>
    <t>п. А.8.24.1 прил. А ГОСТ 33670-2015</t>
  </si>
  <si>
    <t>Включение задних противотуманных фонарей должно быть обеспечено только при включенных фарах дальнего или ближнего света либо противотуманных фарах и должно обеспечивать излучение в постоянном режиме</t>
  </si>
  <si>
    <t>Соответствует требованиям
ТР ТС 018/2011 Приложения N 8 п.3.12.1</t>
  </si>
  <si>
    <t>п. А.8.24.2 прил. А ГОСТ 33670-2015</t>
  </si>
  <si>
    <t>Задние противотуманные фонари могут оставаться включенными до тех пор, пока не выключены габаритные фонари</t>
  </si>
  <si>
    <t>Соответствует требованиям
ТР ТС 018/2011 Приложения N 8 п.3.12.2</t>
  </si>
  <si>
    <t>п. А.8.24.3 прил. А ГОСТ 33670-2015</t>
  </si>
  <si>
    <t>Задние противотуманные фонари не должны включаться при воздействии на педаль рабочей тормозной системы</t>
  </si>
  <si>
    <t>Соответствует требованиям
ТР ТС 018/2011 Приложения N 8 п.3.12.3</t>
  </si>
  <si>
    <t>п. А.8.25 прил. А ГОСТ 33670-2015</t>
  </si>
  <si>
    <t>Стояночные огни, расположенные с одной стороны ТС, должны включаться независимо от любых других огней, а также независимо от положения выключателя зажигания</t>
  </si>
  <si>
    <t>Соответствует требованиям
ТР ТС 018/2011 Приложения N 8 п.3.13</t>
  </si>
  <si>
    <t>п. А.8.26 прил. А ГОСТ 33670-2015</t>
  </si>
  <si>
    <t>Габаритные и контурные огни должны работать в постоянном режиме</t>
  </si>
  <si>
    <t>Соответствует требованиям
ТР ТС 018/2011 Приложения N 8 п.3.14</t>
  </si>
  <si>
    <t>п. А.8.27 прил. А ГОСТ 33670-2015</t>
  </si>
  <si>
    <t>Дневные ходовые огни, если таковые установлены, должны включаться автоматически, когда выключатель зажигания находится в таком положении, которое не исключает возможности работы двигателя, однако они могут оставаться выключенными при нахождении рычага автоматической коробки передач в положении "Стоянка", или приведенной в действие стояночной тормозной системы, или до начала движения ТС после каждого запуска двигателя вручную. Дневные ходовые огни должны выключаться автоматически при включении фар, в том числе передних противотуманных фар, за исключением тех случаев, когда мигание фар применяется для подачи кратковременных предупреждающих световых сигналов</t>
  </si>
  <si>
    <t xml:space="preserve">Соответствует требованиям
ТР ТС 018/2011 Приложения N 8 п.3.15
</t>
  </si>
  <si>
    <t>п. А.8.28 прил. А ГОСТ 33670-2015</t>
  </si>
  <si>
    <t>Фонарь освещения заднего государственного регистрационного знака должен включаться одновременно с габаритными огнями и работать в постоянном режиме</t>
  </si>
  <si>
    <t>Соответствует требованиям
ТР ТС 018/2011 Приложения N 8 п.3.16</t>
  </si>
  <si>
    <t>п. А.10.1 прил. А ГОСТ 33670-2015</t>
  </si>
  <si>
    <t>Каждая установленная на ТС шина:
- должна иметь маркировку "E", "e" или "DOT".
Образец маркировки приведен на рисунке А.10.1;
- должна иметь отформованную маркировку обозначения размера шины, индекса несущей способности и индекса категории скорости (см. таблицу А.10.1)</t>
  </si>
  <si>
    <t>Соответствует требованиям
ТР ТС 018/2011 Приложения N 4 п.2.2.1</t>
  </si>
  <si>
    <t>п. А.10.2 прил. А ГОСТ 33670-2015</t>
  </si>
  <si>
    <t>ТС должны быть укомплектованы шинами согласно эксплуатационной документации изготовителей ТС</t>
  </si>
  <si>
    <t>Соответствует требованиям
ТР ТС 018/2011 Приложения N 8 п.5.1</t>
  </si>
  <si>
    <t>п. А.10.3 прил. А ГОСТ 33670-2015</t>
  </si>
  <si>
    <t>Каждая установленная на ТС шина должна:
- по размерности соответствовать рекомендациям эксплуатационной документации ТС и размерности колеса, на котором она смонтирована;
- по категории скорости, указанной в нанесенной на шину маркировке, соответствовать или превышать максимальную конструктивную скорость ТС;
- по фактической максимальной массе, приходящейся на шину, не превышать значения, соответствующего индексу несущей способности, указанному в нанесенной на шину маркировке согласно таблице А.10.2</t>
  </si>
  <si>
    <t>Соответствует требованиям
ТР ТС 018/2011 Приложения N 8 п.5.2</t>
  </si>
  <si>
    <t>п. А.10.4 прил. А ГОСТ 33670-2015</t>
  </si>
  <si>
    <t>Сдвоенные колеса должны быть установлены таким образом, чтобы вентильные отверстия в дисках были совмещены для обеспечения возможности измерения давления воздуха и подкачивания шин</t>
  </si>
  <si>
    <t>п. А.10.5 прил. А ГОСТ 33670-2015</t>
  </si>
  <si>
    <t>Зимние шины в случае их применения должны быть установлены на все колеса ТС</t>
  </si>
  <si>
    <t>п. А.10.6 прил. А ГОСТ 33670-2015</t>
  </si>
  <si>
    <t>Шины с шипами противоскольжения в случае их применения должны быть установлены на все колеса ТС</t>
  </si>
  <si>
    <t>п. А.10.7.1 прил. А ГОСТ 33670-2015</t>
  </si>
  <si>
    <t>Шина считается непригодной к эксплуатации при: появлении одного индикатора износа (выступа по дну канавки беговой дорожки, предназначенного для визуального определения степени его износа, глубина которого соответствует минимально допустимой глубине рисунка протектора шин).</t>
  </si>
  <si>
    <t>Соответствует требованиям
ТР ТС 018/2011 Приложения N 8 п.5.6.1</t>
  </si>
  <si>
    <t>п. А.10.7.4 прил. А ГОСТ 33670-2015</t>
  </si>
  <si>
    <t>Шина считается непригодной к эксплуатации при: замене золотников заглушками, пробками и другими приспособлениями.</t>
  </si>
  <si>
    <t>Соответствует требованиям
ТР ТС 018/2011 Приложения N 8 п.5.6.4</t>
  </si>
  <si>
    <t>п. А.10.7.5 прил. А ГОСТ 33670-2015</t>
  </si>
  <si>
    <t>Шина считается непригодной к эксплуатации при: наличии местных повреждений шин (пробои, сквозные и несквозные порезы и прочие), которые обнажают корд, а также расслоений в каркасе, брекере, борте (вздутия), местном отслоении протектора, боковины и герметизирующего слоя</t>
  </si>
  <si>
    <t>п. А.10.8.1 прил. А ГОСТ 33670-2015</t>
  </si>
  <si>
    <t>Не допускается: отсутствие хотя бы одного болта или гайки крепления дисков и ободьев колес.</t>
  </si>
  <si>
    <t>Соответствует требованиям
ТР ТС 018/2011 Приложения N 8 п.5.7.1</t>
  </si>
  <si>
    <t>п. А.10.8.2 прил. А ГОСТ 33670-2015</t>
  </si>
  <si>
    <t>Не допускается: наличие трещин на дисках и ободьях колес, следов их устранения сваркой</t>
  </si>
  <si>
    <t>Соответствует требованиям
ТР ТС 018/2011 Приложения N 8 п.5.7.2</t>
  </si>
  <si>
    <t>п. А.10.8.3 прил. А ГОСТ 33670-2015</t>
  </si>
  <si>
    <t>Не допускается: видимые нарушения формы и размеров крепежных отверстий в дисках колес.</t>
  </si>
  <si>
    <t>Соответствует требованиям
ТР ТС 018/2011 Приложения N 8 п.5.7.3</t>
  </si>
  <si>
    <t>п. А.10.8.4 прил. А ГОСТ 33670-2015</t>
  </si>
  <si>
    <t>Не допускается: установка на одну ось ТС шин разной размерности, конструкции (радиальной, диагональной, камерной, бескамерной), с разными категориями скорости, индексами несущей способности, рисунками протектора, зимних и не зимних, новых и восстановленных, новых и с углубленным рисунком протектора.</t>
  </si>
  <si>
    <t>Соответствует требованиям
ТР ТС 018/2011 Приложения N 8 п.5.7.4</t>
  </si>
  <si>
    <t>п. А.10.9.1 прил. А ГОСТ 33670-2015</t>
  </si>
  <si>
    <t>Применение шин, восстановленных наложением нового протектора, не допускается на передней оси ТС</t>
  </si>
  <si>
    <t>п. А.10.9.2 прил. А ГОСТ 33670-2015</t>
  </si>
  <si>
    <t>В случаях, не предусмотренных пунктом А.10.9.1, на ТС могут применяться шины, восстановленные в соответствии со Следующими требованиями Правил ООН N 108 [49] и 109 [50] по производству восстановленных шин:</t>
  </si>
  <si>
    <t>п. А.10.9.2.1 прил. А ГОСТ 33670-2015</t>
  </si>
  <si>
    <t>Повторное восстановление шин с ранее уже восстановленным протектором по [15] не допускается</t>
  </si>
  <si>
    <t>п. А.10.9.2.2 прил. А ГОСТ 33670-2015</t>
  </si>
  <si>
    <t>Восстановление протектора шин, возраст которых превышает семь лет, по Правилам ООН N 108 [49] не допускается</t>
  </si>
  <si>
    <t>п. А.10.9.2.3 прил. А ГОСТ 33670-2015</t>
  </si>
  <si>
    <t>В маркировке восстановленной шины должно присутствовать указание "Retread"</t>
  </si>
  <si>
    <t>п. А.10.9.2.4 прил. А ГОСТ 33670-2015</t>
  </si>
  <si>
    <t>На шине с восстановленным протектором помимо маркировки должен быть четко проставлен международный знак официального утверждения, состоящий из круга, в котором указана буква "Е", за которой следует отличительный номер страны, предоставившей официальное утверждение по Правилам ООН N 108 [49] или 109 [50], и номера официального утверждения</t>
  </si>
  <si>
    <t>п. А.10.9.2.5 прил. А ГОСТ 33670-2015</t>
  </si>
  <si>
    <t>В маркировке шин с восстановленным протектором не допускается указание категории скорости и индекса несущей способности более высоких, чем до восстановления</t>
  </si>
  <si>
    <t>На задней оси ТС категории М, средней оси ТС категории М, средних и задней осях ТС категории N допускается применение шин с отремонтированными местными повреждениями, а в случае шин, имеющих маркировку "Regroovable", также с рисунком протектора, углубленным методом нарезки в соответствии с документацией изготовителя шин</t>
  </si>
  <si>
    <t>п. А.10.9.3 прил. А ГОСТ 33670-2015</t>
  </si>
  <si>
    <t>п. А.11.1 прил. А ГОСТ 33670-2015</t>
  </si>
  <si>
    <t>Водитель, который будет управлять ТС, должен иметь возможность беспрепятственно видеть дорогу впереди себя, а также иметь обзор справа и слева от ТС</t>
  </si>
  <si>
    <t>Соответствует требованиям
ТР ТС 018/2011 Приложения N 4 п.2.3.1</t>
  </si>
  <si>
    <t>п. А.11.2 прил. А ГОСТ 33670-2015</t>
  </si>
  <si>
    <t>ТС оборудуется встроенной на постоянной основе в конструкцию системой, способной очищать ветровое стекло от обледенения и запотевания. Система, использующая для очистки стекла нагретый воздух, должна иметь вентилятор и подвод воздуха к ветровому стеклу через сопла</t>
  </si>
  <si>
    <t>Соответствует требованиям
ТР ТС 018/2011 Приложения N 4 п.2.3.2</t>
  </si>
  <si>
    <t>п. А.11.3 прил. А ГОСТ 33670-2015</t>
  </si>
  <si>
    <t>ТС оснащается хотя бы одним стеклоочистителем и хотя бы одной форсункой стеклоомывателя ветрового стекла</t>
  </si>
  <si>
    <t>Соответствует требованиям
ТР ТС 018/2011 Приложения N 4 п.2.3.3</t>
  </si>
  <si>
    <t>п. А.11.4 прил. А ГОСТ 33670-2015</t>
  </si>
  <si>
    <t>Каждая из щеток стеклоочистителя после выключения автоматически возвращается в исходную позицию, располагающуюся на границе зоны очистки или ниже ее</t>
  </si>
  <si>
    <t>Соответствует требованиям
ТР ТС 018/2011 Приложения N 4 п.2.3.4</t>
  </si>
  <si>
    <t>п. А.11.5 прил. А ГОСТ 33670-2015</t>
  </si>
  <si>
    <t>ТС должно быть укомплектовано стеклами, предусмотренными изготовителем</t>
  </si>
  <si>
    <t>Соответствует требованиям
ТР ТС 018/2011 Приложения N 8 п.4.1</t>
  </si>
  <si>
    <t>п. А.11.6 прил. А ГОСТ 33670-2015</t>
  </si>
  <si>
    <t>Не допускается наличие дополнительных предметов или покрытий, ограничивающих обзорность с места водителя.</t>
  </si>
  <si>
    <t>Соответствует требованиям
ТР ТС 018/2011 Приложения N 8 п.4.2</t>
  </si>
  <si>
    <t>Соответствует требованиям
ТР ТС 018/2011 Приложения N 8 п.4.3
Требование: не менее 70%</t>
  </si>
  <si>
    <t xml:space="preserve">Результат: </t>
  </si>
  <si>
    <t xml:space="preserve">Ветровое стекло: </t>
  </si>
  <si>
    <t xml:space="preserve">Правоео: </t>
  </si>
  <si>
    <t xml:space="preserve">Левое: </t>
  </si>
  <si>
    <t>п. А.11.9 прил. А ГОСТ 33670-2015</t>
  </si>
  <si>
    <t>Окрашенные в массе и тонированные ветровые стекла не должны искажать правильное восприятие белого, желтого, красного, зеленого и голубого цветов</t>
  </si>
  <si>
    <t>Соответствует требованиям
ТР ТС 018/2011 Приложения N 8 п.4.4</t>
  </si>
  <si>
    <t>п. А.11.10 прил. А ГОСТ 33670-2015</t>
  </si>
  <si>
    <t>Не разрешается применять стекла, покрытие которых создает зеркальный эффект</t>
  </si>
  <si>
    <t>Соответствует требованиям
ТР ТС 018/2011 Приложения N 8 п.4.5</t>
  </si>
  <si>
    <t>п. А.11.11 прил. А ГОСТ 33670-2015</t>
  </si>
  <si>
    <t>Наличие трещин на ветровых стеклах ТС в зоне очистки стеклоочистителем половины стекла, расположенной со стороны водителя, не допускается</t>
  </si>
  <si>
    <t>Соответствует требованиям
ТР ТС 018/2011 Приложения N 8 п.4.7</t>
  </si>
  <si>
    <t>п. А.11.12 прил. А ГОСТ 33670-2015</t>
  </si>
  <si>
    <t>Стеклоочистители и стеклоомыватели должны быть работоспособны. Не допускается демонтаж предусмотренных изготовителем в эксплуатационной документации ТС стеклоочистителей и стеклоомывателей</t>
  </si>
  <si>
    <t>Соответствует требованиям
ТР ТС 018/2011 Приложения N 8 п.4.8</t>
  </si>
  <si>
    <t>Стеклоомыватели должны обеспечивать подачу жидкости в зоны очистки стекла</t>
  </si>
  <si>
    <t>п. А.11.13 прил. А ГОСТ 33670-2015</t>
  </si>
  <si>
    <t>Соответствует требованиям
ТР ТС 018/2011 Приложения N 8 п.4.9</t>
  </si>
  <si>
    <t>п. А.11.14 прил. А ГОСТ 33670-2015</t>
  </si>
  <si>
    <t>ТС должно быть укомплектовано противосолнечными козырьками</t>
  </si>
  <si>
    <t>Соответствует требованиям
ТР ТС 018/2011 Приложения N 8 п.4.10</t>
  </si>
  <si>
    <t>п. А.11.15 прил. А ГОСТ 33670-2015</t>
  </si>
  <si>
    <t>ТС должно быть укомплектовано зеркалами заднего вида согласно таблице А.11.1.</t>
  </si>
  <si>
    <t>Соответствует требованиям
ТР ТС 018/2011 Приложения N 8 п.4.11</t>
  </si>
  <si>
    <t>п. А.11.16 прил. А ГОСТ 33670-2015</t>
  </si>
  <si>
    <t>ТС, имеющие менее четырех колес, с кузовом, который полностью или частично закрывает водителя, должны быть оборудованы:
А.11.16.1 Либо внутренним зеркалом заднего вида класса I и внешним зеркалом заднего вида классов II или III, которые устанавливаются на ТС со стороны водителя.
А.11.16.2 Либо двумя внешними зеркалами заднего вида классов II или III - по одному с каждой стороны ТС</t>
  </si>
  <si>
    <t>п. А.11.17 прил. А ГОСТ 33670-2015</t>
  </si>
  <si>
    <t>Зеркала заднего вида должны быть закреплены так, чтобы исключалась возможность их произвольного смещения во время движения ТС</t>
  </si>
  <si>
    <t>Соответствует требованиям
ТР ТС 018/2011 Приложения N 8 п.4.13</t>
  </si>
  <si>
    <t>п. А.12.1 прил. А ГОСТ 33670-2015</t>
  </si>
  <si>
    <t>На каждом ТС категории L, M и N имеется спидометр</t>
  </si>
  <si>
    <t>Соответствует требованиям
ТР ТС 018/2011 Приложения N 4 п.2.4.1</t>
  </si>
  <si>
    <t>п. А.12.2 прил. А ГОСТ 33670-2015</t>
  </si>
  <si>
    <t>Показания спидометра видимы в любое время суток</t>
  </si>
  <si>
    <t>Соответствует требованиям
ТР ТС 018/2011 Приложения N 4 п.2.4.2</t>
  </si>
  <si>
    <t>Соответствует требованиям
ТР ТС 018/2011 Приложения N 4 п.2.4.3
Требование: скорость ТС по спидометру не должна быть меньше его фактической скорости</t>
  </si>
  <si>
    <t>Результат скорость по спидометру:</t>
  </si>
  <si>
    <t xml:space="preserve">Результат фактическая скорость: </t>
  </si>
  <si>
    <t>Скорость ТС по показаниям спидометра не должна быть меньше его фактической скорости, км/ч</t>
  </si>
  <si>
    <t>Сиденья ТС категорий M1, M2 и M3 классов II, III и B, категорий N, L6 и L7 (с автомобильной компоновкой), за исключением сидений, предназначенных для использования исключительно в неподвижном ТС, оснащаются ремнями безопасности.</t>
  </si>
  <si>
    <t>п. А.13.1 прил. А ГОСТ 33670-2015</t>
  </si>
  <si>
    <t>Соответствует требованиям
ТР ТС 018/2011 Приложения N 4 п.3.2.1</t>
  </si>
  <si>
    <t>п. А.13.2 прил. А ГОСТ 33670-2015</t>
  </si>
  <si>
    <t>Минимальные требования к типам ремней безопасности для различных типов сидений и категорий ТС приведены в таблице А.13.1</t>
  </si>
  <si>
    <t>Соответствует требованиям
ТР ТС 018/2011 Приложения N 4 п.3.2.2</t>
  </si>
  <si>
    <t>п. А.13.3.1 прил. А ГОСТ 33670-2015</t>
  </si>
  <si>
    <t>С ремнями безопасности не допускается использование втягивающих устройств: которые не имеют регулятора длины вытянутой лямки</t>
  </si>
  <si>
    <t>Соответствует требованиям
ТР ТС 018/2011 Приложения N 4 п.3.2.3.1</t>
  </si>
  <si>
    <t>п. А.13.3.2 прил. А ГОСТ 33670-2015</t>
  </si>
  <si>
    <t>С ремнями безопасности не допускается использование втягивающих устройств: которые требуют приведения в действие вручную приспособления для получения желаемой длины лямки и которые автоматически запираются после достижения пользователем желаемой длины</t>
  </si>
  <si>
    <t>Соответствует требованиям
ТР ТС 018/2011 Приложения N 4 п.3.2.3.2</t>
  </si>
  <si>
    <t>п. А.13.4 прил. А ГОСТ 33670-2015</t>
  </si>
  <si>
    <t>Ремни с креплением в трех точках и втягивающими устройствами имеют по крайней мере одно втягивающее устройство для диагональной лямки</t>
  </si>
  <si>
    <t>Соответствует требованиям
ТР ТС 018/2011 Приложения N 4 п.3.2.4</t>
  </si>
  <si>
    <t>п. А.13.5 прил. А ГОСТ 33670-2015</t>
  </si>
  <si>
    <t>За исключением случая, указанного в пункте А.13.6, для каждого пассажирского сиденья, оснащенного подушкой безопасности, предусматривается знак предупреждения против использования на нем детского удерживающего устройства, установленного против направления движения. Предупреждающая этикетка в виде пиктограммы, которая может содержать пояснительный текст, надежно прикрепляется и размещается таким образом, чтобы ее могло видеть лицо, намеревающееся установить на данном сиденье детское удерживающее устройство, расположенное против направления движения. Пример пиктограммы приведен на рисунке А.13.1. Предупреждающий знак должен быть виден во всех случаях, в том числе при закрытой двери.
Цвета:
- пиктограмма - красный;
- сиденье, детское сиденье и контурная линия подушки безопасности - черный;
- слова "AirBag" ("подушка безопасности"), а также рисунок подушки безопасности – белый</t>
  </si>
  <si>
    <t>Соответствует требованиям
ТР ТС 018/2011 Приложения N 4 п.3.2.5</t>
  </si>
  <si>
    <t>п. А.13.6 прил. А ГОСТ 33670-2015</t>
  </si>
  <si>
    <t>Предписания пункта А.13.5 не применяются, если ТС оборудовано сенсорным механизмом, который автоматически определяет наличие детского удерживающего устройства, установленного против направления движения, и не допускает срабатывания подушки безопасности при наличии такой детской удерживающей системы</t>
  </si>
  <si>
    <t xml:space="preserve">
Не применяется</t>
  </si>
  <si>
    <t>п. А.13.7.1 прил. А ГОСТ 33670-2015</t>
  </si>
  <si>
    <t>Ремни безопасности устанавливаются таким образом, чтобы: практически отсутствовала возможность соскальзывания с плеча правильно надетого ремня в результате смещения водителя или пассажира вперед</t>
  </si>
  <si>
    <t>Соответствует требованиям
ТР ТС 018/2011 Приложения N 4 п.3.2.7.1</t>
  </si>
  <si>
    <t>п. А.13.7.2 прил. А ГОСТ 33670-2015</t>
  </si>
  <si>
    <t>Ремни безопасности устанавливаются таким образом, чтобы: практически отсутствовала возможность повреждения лямки ремня при соприкосновении с острыми твердыми элементами конструкции ТС или сиденья детских удерживающих систем и детских удерживающих систем ISOFIX</t>
  </si>
  <si>
    <t>Соответствует требованиям
ТР ТС 018/2011 Приложения N 4 п.3.2.7.2</t>
  </si>
  <si>
    <t>п. А.13.8 прил. А ГОСТ 33670-2015</t>
  </si>
  <si>
    <t>Конструкция и установка ремней безопасности позволяют пристегнуться ими в любое время. Если сиденье в сборе или подушка сиденья и/или спинка сиденья могут складываться для обеспечения доступа к задней части ТС или грузовому, или багажному отделению, то после их откидывания и последующей установки в обычное положение предусмотренные ремни безопасности должны быть доступными или легко извлекаться из-под сиденья либо из-за него пользователем без посторонней помощи</t>
  </si>
  <si>
    <t>Соответствует требованиям
ТР ТС 018/2011 Приложения N 4 п.3.2.8</t>
  </si>
  <si>
    <t>п. А.13.9 прил. А ГОСТ 33670-2015</t>
  </si>
  <si>
    <t>Устройство, служащее для открывания пряжки, является хорошо заметным и легкодоступным для пользователя и конструируется таким образом, чтобы исключалась возможность его неожиданного или случайного открытия</t>
  </si>
  <si>
    <t>Соответствует требованиям
ТР ТС 018/2011 Приложения N 4 п.3.2.9</t>
  </si>
  <si>
    <t>п. А.13.10 прил. А ГОСТ 33670-2015</t>
  </si>
  <si>
    <t>Пряжка располагается в таком месте, чтобы она была легкодоступной для спасателя в том случае, если необходимо срочно высвободить из ТС водителя или пассажира</t>
  </si>
  <si>
    <t>Соответствует требованиям
ТР ТС 018/2011 Приложения N 4 п.3.2.10</t>
  </si>
  <si>
    <t>п. А.13.11 прил. А ГОСТ 33670-2015</t>
  </si>
  <si>
    <t>Пряжка устанавливается таким образом, чтобы как в открытом состоянии, так и под нагрузкой массы пользователя он мог ее открыть простым движением как левой, так и правой руки в одном направлении</t>
  </si>
  <si>
    <t>Соответствует требованиям
ТР ТС 018/2011 Приложения N 4 п.3.2.11</t>
  </si>
  <si>
    <t>п. А.13.12 прил. А ГОСТ 33670-2015</t>
  </si>
  <si>
    <t>Надетый ремень либо регулируется автоматически, либо имеет такую конструкцию, чтобы устройство ручной регулировки было легкодоступным для сидящего пользователя и удобным и простым в использовании. Кроме того, пользователь должен быть в состоянии затянуть ремень одной рукой, подогнав его под свою комплекцию и положение, в котором находится сиденье ТС</t>
  </si>
  <si>
    <t>Соответствует требованиям
ТР ТС 018/2011 Приложения N 4 п.3.2.12</t>
  </si>
  <si>
    <t>п. А.13.13 прил. А ГОСТ 33670-2015</t>
  </si>
  <si>
    <t>Каждое место для сидения оборудуется местами крепления ремней безопасности, соответствующими типу применяемых ремней</t>
  </si>
  <si>
    <t>Соответствует требованиям
ТР ТС 018/2011 Приложения N 4 п.3.2.13</t>
  </si>
  <si>
    <t>п. А.13.14 прил. А ГОСТ 33670-2015</t>
  </si>
  <si>
    <t>Если для обеспечения доступа к передним и задним сиденьям используется двустворчатая дверная конструкция, то конструкция системы крепления ремня не должна препятствовать свободному входу в ТС и выходу из него</t>
  </si>
  <si>
    <t>п. А.13.15 прил. А ГОСТ 33670-2015</t>
  </si>
  <si>
    <t>Места крепления не располагаются на тонких и/или плоских панелях с недостаточными жесткостью и усилением или в тонкостенных трубах</t>
  </si>
  <si>
    <t>Соответствует требованиям
ТР ТС 018/2011 Приложения N 4 п.3.2.15</t>
  </si>
  <si>
    <t>п. А.13.16 прил. А ГОСТ 33670-2015</t>
  </si>
  <si>
    <t>При визуальном осмотре мест крепления ремней безопасности не наблюдается пропусков в сварном шве, видимых непроваров</t>
  </si>
  <si>
    <t>Соответствует требованиям
ТР ТС 018/2011 Приложения N 4 п.3.2.16</t>
  </si>
  <si>
    <t>п. А.13.17 прил. А ГОСТ 33670-2015</t>
  </si>
  <si>
    <t>Болты, используемые в конструкции мест крепления ремней безопасности, должны быть класса 8.8 или более прочные. Такие болты маркируются обозначением 8.8 или 12.9 на шестигранной головке, однако болты 7/16" UNF для крепления ремней безопасности (с анодированным покрытием), не маркированные указанными обозначениями, могут рассматриваться в качестве болтов эквивалентной прочности. Диаметр резьбы болтов не меньше чем М8</t>
  </si>
  <si>
    <t>Соответствует требованиям
ТР ТС 018/2011 Приложения N 4 п.3.2.17</t>
  </si>
  <si>
    <t>п. А.13.19.1 прил. А ГОСТ 33670-2015</t>
  </si>
  <si>
    <t>Установленные на ТС ремни безопасности не должны иметь следующих дефектов: надрыв на лямке, видимый невооруженным глазом</t>
  </si>
  <si>
    <t>Соответствует требованиям
ТР ТС 018/2011 Приложения N 8 п.7.2.1</t>
  </si>
  <si>
    <t>п. А.13.19.2 прил. А ГОСТ 33670-2015</t>
  </si>
  <si>
    <t>Установленные на ТС ремни безопасности не должны иметь следующих дефектов: замок не фиксирует "язык" лямки или не выбрасывает его после нажатия на кнопку замыкающего устройства</t>
  </si>
  <si>
    <t>Соответствует требованиям
ТР ТС 018/2011 Приложения N 8 п.7.2.2</t>
  </si>
  <si>
    <t>п. А.13.19.3 прил. А ГОСТ 33670</t>
  </si>
  <si>
    <t>Установленные на ТС ремни безопасности не должны иметь следующих дефектов: лямка не вытягивается или не втягивается во втягивающее устройство (катушку)</t>
  </si>
  <si>
    <t>Соответствует требованиям
ТР ТС 018/2011 Приложения N 8 п.7.2.3</t>
  </si>
  <si>
    <t>п. А.13.19.4 прил. А ГОСТ 33670-2015</t>
  </si>
  <si>
    <t>Установленные на ТС ремни безопасности не должны иметь следующих дефектов: при резком вытягивании лямки ремня с аварийным запирающимся втягивающим устройством не обеспечивается прекращение (блокирование) ее вытягивания из втягивающего устройства (катушки)</t>
  </si>
  <si>
    <t>Соответствует требованиям
ТР ТС 018/2011 Приложения N 8 п.7.2.4</t>
  </si>
  <si>
    <t>п. А.13.20 прил. А ГОСТ 33670-2015</t>
  </si>
  <si>
    <t>Установка подушек безопасности, не предусмотренных изготовителем в эксплуатационной документации ТС, не допускается</t>
  </si>
  <si>
    <t>Соответствует требованиям
ТР ТС 018/2011 Приложения N 8 п.7.3</t>
  </si>
  <si>
    <t>п. А.13.21 прил. А ГОСТ 33670-2015</t>
  </si>
  <si>
    <t>Не допускается демонтаж подголовников, предусмотренных конструкцией ТС</t>
  </si>
  <si>
    <t>Соответствует требованиям
ТР ТС 018/2011 Приложения N 8 п.7.4</t>
  </si>
  <si>
    <t>п. А.14.1 прил. А ГОСТ 33670-2015</t>
  </si>
  <si>
    <t>Сиденья надежно прикрепляются к шасси или иным частям ТС</t>
  </si>
  <si>
    <t>Соответствует требованиям
ТР ТС 018/2011 Приложения N 4 п.3.3.1</t>
  </si>
  <si>
    <t>п. А.14.2 прил. А ГОСТ 33670</t>
  </si>
  <si>
    <t>На ТС, оборудованных механизмами продольной регулировки положения подушки и угла наклона спинки сиденья или механизмом перемещения сиденья (для посадки и высадки пассажиров), указанные механизмы должны быть работоспособны. После прекращения регулирования или пользования эти механизмы автоматически блокируются</t>
  </si>
  <si>
    <t>Соответствует требованиям
ТР ТС 018/2011 Приложения N 4 п.3.3.2</t>
  </si>
  <si>
    <t>п. А.14.3 прил. А ГОСТ 33670-2015</t>
  </si>
  <si>
    <t>Подголовники устанавливаются на каждом переднем боковом сиденье ТС категорий M1, M2 (технически допустимой максимальной массой не выше 3,5 тонн) и N1</t>
  </si>
  <si>
    <t>Соответствует требованиям
ТР ТС 018/2011 Приложения N 4 п.3.3.3</t>
  </si>
  <si>
    <t>п. А.15.1 прил. А ГОСТ 33670-2015</t>
  </si>
  <si>
    <t>Все двери, открывающие доступ в ТС, имеют возможность надежно фиксироваться замками в закрытом состоянии</t>
  </si>
  <si>
    <t>Соответствует требованиям
ТР ТС 018/2011 Приложения N 4 п.3.5.1</t>
  </si>
  <si>
    <t>п. А.15.2 прил. А ГОСТ 33670</t>
  </si>
  <si>
    <t>Механизмы замков дверей для входа и выхода водителя и пассажиров имеют два положения запирания: промежуточное и окончательное</t>
  </si>
  <si>
    <t>Соответствует требованиям
ТР ТС 018/2011 Приложения N 4 п.3.5.2</t>
  </si>
  <si>
    <t>п. А.15.3 прил. А ГОСТ 33670-2015</t>
  </si>
  <si>
    <t>Механизмы замков дверей, закрепленных на петлях, не открываются ни в промежуточном, ни в окончательном положениях запирания при приложении силы, равной 300 Н</t>
  </si>
  <si>
    <t>Соответствует требованиям
ТР ТС 018/2011 Приложения N 4 п.3.5.3</t>
  </si>
  <si>
    <t>п. А 16.1 прил. А ГОСТ 33670-2015</t>
  </si>
  <si>
    <t xml:space="preserve">В зоне наружной поверхности кузова, расположенной между дорожной поверхностью и высотой 2 м от дорожной поверхности, не имеется элементов конструкции, которые могли бы захватить (зацепить) или увеличивать риск или степень тяжести травмирования любого лица, которое может соприкоснуться с ТС </t>
  </si>
  <si>
    <t>Соответствует требованиям
ТР ТС 018/2011 Приложения N 4 п.3.6.1</t>
  </si>
  <si>
    <t>п. А 16.2 прил. А ГОСТ 33670-2015</t>
  </si>
  <si>
    <t>Относительная погрешность: ±3% (тормозная сила)
±5% (сила на органе управления)
±3% (масса ТС)</t>
  </si>
  <si>
    <t>№ВО017-№ВО020</t>
  </si>
  <si>
    <t>№ВО057; №ВО058</t>
  </si>
  <si>
    <t>№ВО059-№ВО062</t>
  </si>
  <si>
    <t>№ВО063-№ВО070</t>
  </si>
  <si>
    <t>Угол между плоскостью государственного регистрационного знака и продольной плоскостью симметрии ТС</t>
  </si>
  <si>
    <t>Угол между плоскостью государственного регистрационного знака и опорной поверхностью</t>
  </si>
  <si>
    <t>Высота от опорной плоскости верхнего края государственного регистрационного знака</t>
  </si>
  <si>
    <t>º</t>
  </si>
  <si>
    <t>Усилие на органе управления</t>
  </si>
  <si>
    <t>Высота от опорной плоскости нижнего края государственного регистрационного знака</t>
  </si>
  <si>
    <t>Нагрузка на оси</t>
  </si>
  <si>
    <t>шт.</t>
  </si>
  <si>
    <t xml:space="preserve">Скорость на спидометре автомобиля: </t>
  </si>
  <si>
    <t>Фактическая скорость:</t>
  </si>
  <si>
    <t>Эмблемы и другие декоративные объекты, выступающие более чем на 10 мм, включая любую подложку, над поверхностью, к которой они крепятся, имеют возможность отклоняться или отламываться при приложении к ним силы 100 Н, а в отклоненном или отломанном состоянии не выступают над поверхностью, к которой они крепятся, более чем на 10 мм</t>
  </si>
  <si>
    <t>Соответствует требованиям
ТР ТС 018/2011 Приложения N 4 п.3.6.2</t>
  </si>
  <si>
    <t>п. А 16.3 прил. А ГОСТ 33670-2015</t>
  </si>
  <si>
    <t>Колеса, гайки или болты крепления колес, колпаки ступиц и колесные колпаки не имеют остроконечных или режущих кромок, выступающих за поверхность обода колеса</t>
  </si>
  <si>
    <t xml:space="preserve">отсутствие </t>
  </si>
  <si>
    <t>п. А 16.4 прил. А ГОСТ 33670-2015</t>
  </si>
  <si>
    <t>Колеса не имеют "барашковых гаек"</t>
  </si>
  <si>
    <t>Соответствует требованиям
ТР ТС 018/2011 Приложения N 4 п.3.6.4</t>
  </si>
  <si>
    <t>Колеса не выступают за пределы наружного контура кузова в плане, за исключением шин, колпаков колес и гаек крепления колес</t>
  </si>
  <si>
    <t>п. А 16.5 прил. А ГОСТ 33670-2015</t>
  </si>
  <si>
    <t>Соответствует требованиям
ТР ТС 018/2011 Приложения N 4 п.3.6.5</t>
  </si>
  <si>
    <t>п. А 16.6 прил. А ГОСТ 33670-2015</t>
  </si>
  <si>
    <t>Боковые воздушные дефлекторы или водосточные желоба в том случае, если они не загнуты по направлению к кузову так, что их края не могут соприкоснуться с шаром диаметром 100 мм, имеют радиус закругления кромок не менее 1 мм</t>
  </si>
  <si>
    <t>п. А 16.7 прил. А ГОСТ 33670-2015</t>
  </si>
  <si>
    <t>Соответствует требованиям
ТР ТС 018/2011 Приложения N 4 п.3.6.7
Требование: расстояние между краем бампера и кузовом не превышает 20 мм</t>
  </si>
  <si>
    <t>п. А 16.8 прил. А ГОСТ 33670-2015</t>
  </si>
  <si>
    <t>Буксирные сцепки и лебедки (при наличии) не выступают за переднюю поверхность бампера.</t>
  </si>
  <si>
    <t>остальные выступающие элементы</t>
  </si>
  <si>
    <t>Соответствует требованиям ТР ТС 018/2011 Приложения N 4 п.3.6.9
Требование: ручки дверей и багажника не должны выступать больше, чем на 40 мм</t>
  </si>
  <si>
    <t>Требование: остальные выступающие элементы  не должны выступать больше, чем на 30 мм</t>
  </si>
  <si>
    <t>п. А 16.11 прил. А ГОСТ 33670-2015</t>
  </si>
  <si>
    <t>Открытые концы поворотных ручек, вращающихся параллельно плоскости двери, должны быть загнуты по направлению к поверхности кузова</t>
  </si>
  <si>
    <t>п. А 16.12 прил. А ГОСТ 33670-2015</t>
  </si>
  <si>
    <t>Поворотные ручки, которые вращаются наружу в любом направлении, но не параллельно плоскости двери, в закрытом положении ограждаются предохранительной рамкой или заглубляются. Конец ручки направляется либо назад, либо вниз</t>
  </si>
  <si>
    <t>п. А 16.13 прил. А ГОСТ 33670-2015</t>
  </si>
  <si>
    <t>Стекла окон, открывающихся наружу по отношению к внешней поверхности ТС, при открытии не имеют кромок, направленных вперед, а также не выступают за край габаритной ширины ТС</t>
  </si>
  <si>
    <t>п. А 16.14 прил. А ГОСТ 33670-2015</t>
  </si>
  <si>
    <t>Ободки и козырьки фар не выступают по отношению к наиболее выступающей точке поверхности стекла фары более чем на 30 мм (при горизонтальном измерении от точки контакта сферы диаметром 100 мм одновременно со стеклом фары и с ободком (козырьком) фары</t>
  </si>
  <si>
    <t>п. А 16.15 прил. А ГОСТ 33670-2015</t>
  </si>
  <si>
    <t>Кронштейны для домкрата не выступают за вертикальную проекцию линии пола, расположенную непосредственно над ними, более чем на 10 мм</t>
  </si>
  <si>
    <t>п. А 16.16 прил. А ГОСТ 33670-2015</t>
  </si>
  <si>
    <t>Выпускные трубы, выступающие за расположенную непосредственно над ними вертикальную проекцию линии пола более чем на 10 мм, заканчиваются насадкой или закругленной кромкой с радиусом закругления не менее 2,5 мм</t>
  </si>
  <si>
    <t xml:space="preserve">Не применяется </t>
  </si>
  <si>
    <t>п. А 16.17 прил. А ГОСТ 33670-2015</t>
  </si>
  <si>
    <t>Кромки подножек и ступенек должны закругляться</t>
  </si>
  <si>
    <t>п. А 16.18 прил. А ГОСТ 33670-2015</t>
  </si>
  <si>
    <t>Радиус кривизны выступающих наружу краев боковых воздушных обтекателей, дождевых щитков и противогрязевых дефлекторов окон выполняется не менее 1 мм</t>
  </si>
  <si>
    <t>Соответствует требованиям
ТР ТС 018/2011 Приложения N 4 п.3.6.18</t>
  </si>
  <si>
    <t>п. А 17.1 прил. А ГОСТ 33670-2015</t>
  </si>
  <si>
    <t>Рулевое колесо не должно зацеплять и захватывать часть одежды или ювелирные украшения водителя при обычном воздействии на него</t>
  </si>
  <si>
    <t>Соответствует требованиям
ТР ТС 018/2011 Приложения N 4 п.3.1.1</t>
  </si>
  <si>
    <t>п. А 17.2 прил. А ГОСТ 33670-2015</t>
  </si>
  <si>
    <t>Болты, используемые для крепления рулевого колеса к ступице, в том случае если они находятся снаружи, утапливаются заподлицо с поверхностью</t>
  </si>
  <si>
    <t>Соответствует требованиям
ТР ТС 018/2011 Приложения N 4 п.3.1.2</t>
  </si>
  <si>
    <t>п. А 17.3 прил. А ГОСТ 33670-2015</t>
  </si>
  <si>
    <t>Непокрытые металлические спицы могут применяться в том случае, если они имеют установленные радиусы закруглений</t>
  </si>
  <si>
    <t>п. А 18.1 прил. А ГОСТ 33670-2015</t>
  </si>
  <si>
    <t>Поверхности внутреннего объема пассажирского помещения ТС не должны иметь острых кромок.</t>
  </si>
  <si>
    <t>Соответствует требованиям
ТР ТС 018/2011 Приложения N 4 п.3.4.1</t>
  </si>
  <si>
    <t>п. А 18.2 прил. А ГОСТ 33670-2015</t>
  </si>
  <si>
    <t>Лицевые поверхности каркаса сиденья, позади которого расположено сиденье, предназначенное для обычного использования во время движения ТС, в верхней и задней части покрываются нежестким обивочным материалом.</t>
  </si>
  <si>
    <t>Соответствует требованиям
ТР ТС 018/2011 Приложения N 4 п.3.4.2</t>
  </si>
  <si>
    <t>п. А 18.3 прил. А ГОСТ 33670-2015</t>
  </si>
  <si>
    <t>Полки для вещей или аналогичные элементы интерьера не имеют кронштейнов или деталей крепления с выступающими краями, и если они имеют части, выступающие внутрь ТС, такие части имеют высоту не менее 25 мм, с краями, закругленными радиусами не менее 3,2 мм, и покрываются нежестким обивочным материалом</t>
  </si>
  <si>
    <t>п. А 18.4 прил. А ГОСТ 33670-2015</t>
  </si>
  <si>
    <t>Внутренняя поверхность кузова и установленные на ней элементы (например, поручни, лампы, противосолнечные козырьки), находящиеся впереди и сверху от сидящих водителя и пассажиров, которые могут контактировать со сферой диаметром 165 мм, в случае наличия у них выступающих частей из жесткого материала удовлетворяют следующим требованиям:</t>
  </si>
  <si>
    <t>Соответствует требованиям
ТР ТС 018/2011 Приложения N 4 п.3.4.4</t>
  </si>
  <si>
    <t>п. А 18.4.1 прил. А ГОСТ 33670-2015</t>
  </si>
  <si>
    <t>Ширина выступающих частей не меньше, чем величина выступания.</t>
  </si>
  <si>
    <t>Соответствует требованиям
ТР ТС 018/2011 Приложения N 4 п.3.4.4.1</t>
  </si>
  <si>
    <t>п. А 18.4.2 прил. А ГОСТ 33670-2015</t>
  </si>
  <si>
    <t>Если это элементы крыши, радиус закругления краев не меньше 5 мм</t>
  </si>
  <si>
    <t>Соответствует требованиям
ТР ТС 018/2011 Приложения N 4 п.3.4.4.2</t>
  </si>
  <si>
    <t>п. А 18.4.3 прил. А ГОСТ 33670-2015</t>
  </si>
  <si>
    <t>Если это установленные на крыше компоненты, радиусы закруглений контактирующих кромок не должны быть меньше 3,2 мм.</t>
  </si>
  <si>
    <t>Соответствует требованиям
ТР ТС 018/2011 Приложения N 4 п.3.4.4.3</t>
  </si>
  <si>
    <t>п. А 18.4.4 прил. А ГОСТ 33670-2015</t>
  </si>
  <si>
    <t>Любые планки и ребра крыши, за исключением передних рам остекленных поверхностей и дверных рам, сделанные из жесткого материала, не выступают вниз более чем на 19 мм.</t>
  </si>
  <si>
    <t>Соответствует требованиям
ТР ТС 018/2011 Приложения N 4 п.3.4.4.4</t>
  </si>
  <si>
    <t>п. А 18.5 прил. А ГОСТ 33670-2015</t>
  </si>
  <si>
    <t>Требования пункта А.18.4.4 применяются в том числе к ТС с открывающейся крышей, включая устройства открывания и закрывания, находящиеся в положении "закрыто", но не применяются к ТС со складывающейся мягкой крышей в части деталей складывающегося верха, покрытых нежестким обивочным материалом, и элементов каркаса складывающейся крыши</t>
  </si>
  <si>
    <t>Соответствует требованиям
ТР ТС 018/2011 Приложения N 4 п.3.4.5</t>
  </si>
  <si>
    <t>п. А.20.1
ГОСТ 33670-2015</t>
  </si>
  <si>
    <t>Топливо, которое может пролиться при наполнении топливного(ых) бака(ов), не попадает на систему выпуска выхлопных газов, а отводится на грунт</t>
  </si>
  <si>
    <t>Соответствует требованиям
ТР ТС 018/2011 Приложения N 4 п.3.8.1</t>
  </si>
  <si>
    <t>п. А.20.2
ГОСТ 33670-2015</t>
  </si>
  <si>
    <t>Топливный бак(и) не располагается(ются) в пассажирском помещении или другом отделении, являющемся его составной частью, и не составляет(ют) какую-либо его поверхность (пол, стенка, перегородка). Пассажирское помещение отделяется от топливного(ых) бака(ов) перегородкой. Перегородка может иметь отверстия при условии, что они устроены таким образом, чтобы при обычных условиях эксплуатации топливо из бака(ов) не могло свободно вытекать в пассажирское помещение или другое отделение, являющееся его составной частью</t>
  </si>
  <si>
    <t>Соответствует требованиям
ТР ТС 018/2011 Приложения N 4 п.3.8.2</t>
  </si>
  <si>
    <t>п. А.20.3
ГОСТ 33670-2015</t>
  </si>
  <si>
    <t>Наливная горловина топливного бака не находится в салоне, в багажном отделении и в моторном отсеке и снабжается крышкой для предотвращения выливания топлива</t>
  </si>
  <si>
    <t>Соответствует требованиям
ТР ТС 018/2011 Приложения N 4 п.3.8.3</t>
  </si>
  <si>
    <t>п. А.20.5
ГОСТ 33670-2015</t>
  </si>
  <si>
    <t>Предписания А.20.4 также считаются выполненными, если приняты меры для предотвращения утечки избыточных паров и топлива при отсутствии крышки наливной горловины.</t>
  </si>
  <si>
    <t>п. А.20.5.1
ГОСТ 33670-2015</t>
  </si>
  <si>
    <t>Использования несъемной крышки наливной горловины топливного бака, открывающейся и закрывающейся автоматически.</t>
  </si>
  <si>
    <t>п. А.20.5.2
ГОСТ 33670-2015</t>
  </si>
  <si>
    <t>Использования элементов конструкции, не допускающих утечки избыточных паров и топлива в случае отсутствия крышки наливной горловины.</t>
  </si>
  <si>
    <t>п. А.20.5.3
ГОСТ 33670-2015</t>
  </si>
  <si>
    <t>Принятия любой другой меры, дающей аналогичный результат. Примечание - Примеры могут включать, в частности, использование крышки на тросике, крышки, снабженной цепочкой, или крышки, для открытия которой используется тот же ключ, что и для замка зажигания ТС. В последнем случае ключ должен выниматься из замка крышки наливной горловины только в запертом положении</t>
  </si>
  <si>
    <t>п. А.20.6
ГОСТ 33670-2015</t>
  </si>
  <si>
    <t>Уплотнение между крышкой и наливной трубой прочно закрепляется. В закрытом положении крышка плотно прилегает к уплотнению и наливной трубе</t>
  </si>
  <si>
    <t>Соответствует требованиям
ТР ТС 018/2011 Приложения N 4 п.3.8.6</t>
  </si>
  <si>
    <t>п. А.20.7
ГОСТ 33670-2015</t>
  </si>
  <si>
    <t>Рядом с топливным(и) баком(ами) не имеется никаких выступающих частей, острых краев и т.п. с тем, чтобы топливный(е) бак(и) был(и) защищен(ы) на случай фронтального или бокового столкновения ТС</t>
  </si>
  <si>
    <t>Соответствует требованиям
ТР ТС 018/2011 Приложения N 4 п.3.8.7</t>
  </si>
  <si>
    <t>п. А.20.8
ГОСТ 33670-2015</t>
  </si>
  <si>
    <t>Компоненты топливной системы защищаются частями шасси или кузова от соприкосновения с возможными препятствиями на грунте.</t>
  </si>
  <si>
    <t>Соответствует требованиям
ТР ТС 018/2011 Приложения N 4 п.3.8.8</t>
  </si>
  <si>
    <t>п. А 21.1 прил. А ГОСТ 33670-2015</t>
  </si>
  <si>
    <t>Год выпуска (модельный год) ТС - не ранее 2007 г.
Примечание - ТС более раннего года выпуска (модельного года) считается соответствующим требованиям настоящего стандарта и экологическому классу 4 при наличии сообщения об официальном утверждении типа или сертификата соответствия, выданного государством - членом Таможенного союза</t>
  </si>
  <si>
    <t>Соответствует требованиям
ТР ТС 018/2011 Приложение N 4 п. 4.1.1</t>
  </si>
  <si>
    <t>п. А 21.2 прил. А ГОСТ 33670-2015</t>
  </si>
  <si>
    <t>Для ТС категорий M1 полной массой не более 3,5 т и N1 обязательное наличие системы бортовой диагностики (в отношении экологических показателей) в работоспособном состоянии</t>
  </si>
  <si>
    <t>Соответствует требованиям
ТР ТС 018/2011 Приложение N 4 п. 4.1.2</t>
  </si>
  <si>
    <t>п. А 21.3 прил. А ГОСТ 33670-2015</t>
  </si>
  <si>
    <t>Для ТС категорий М1 полной массой более 3,5 т 2008 г. и более поздних годов выпуска с дизелями и 2010 г. и более поздних годов выпуска с газовыми двигателями обязательное наличие системы бортовой диагностики в работоспособном состоянии</t>
  </si>
  <si>
    <t>п. А 21.4 прил. А ГОСТ 33670-2015</t>
  </si>
  <si>
    <t>Оснащение устройствами и системами снижения токсичности в исправном состоянии, как минимум:
- ТС категорий M1 полной массой до 3,5 т и N1 с двигателями с принудительным зажиганием - каталитическим нейтрализатором;
- ТС категорий M1 полной массой до 3,5 т и N1 с дизелями - системой рециркуляции отработавших газов и/или каталитическим нейтрализатором и/или фильтром частиц;
- ТС категорий M1 полной массой более 3,5 т, M2, M3, N2, N3 с дизелями - системой рециркуляции отработавших газов и фильтром частиц (каталитическим нейтрализатором) или каталитическим нейтрализатором и фильтром частиц или селективным нейтрализатором оксидов азота (с использованием раствора мочевины);
- ТС всех категорий с бензиновыми двигателями - уловителем углеводородов из бензобака (абсорбер)</t>
  </si>
  <si>
    <t>Соответствует требованиям
ТР ТС 018/2011 Приложение N 4 п. 4.1.4</t>
  </si>
  <si>
    <t>п. А 21.5 прил. А ГОСТ 33670-2015</t>
  </si>
  <si>
    <t>Система бортовой диагностики подтверждает комплектность и работоспособность систем, обеспечивающих уровень выбросов</t>
  </si>
  <si>
    <t>Соответствует требованиям
ТР ТС 018/2011 Приложение N 4 п. 4.1.5</t>
  </si>
  <si>
    <t>п. А 21.6 прил. А ГОСТ 33670-2015</t>
  </si>
  <si>
    <t>В конструкцию системы питания, системы выпуска и систем, обеспечивающих соответствующий уровень выбросов, не были внесены изменения</t>
  </si>
  <si>
    <t>Соответствует требованиям
ТР ТС 018/2011 Приложение N 4 п. 4.1.6</t>
  </si>
  <si>
    <t>Содержание оксида углерода (CO) в отработавших газах ТС с бензиновыми и газовыми двигателями в режиме холостого хода на минимальной и повышенной частотах вращения коленчатого вала двигателя не должно превышать значений, установленных изготовителем для целей оценки соответствия типа ТС перед его выпуском в обращение, а при отсутствии таких данных - не должно превышать значений, указанных в таблице А.21.1.</t>
  </si>
  <si>
    <t>Min обор: CO</t>
  </si>
  <si>
    <t>Max обор: CO</t>
  </si>
  <si>
    <t>Минимальная</t>
  </si>
  <si>
    <t>Повышенная</t>
  </si>
  <si>
    <t>п. А 21.8 прил. А ГОСТ 33670-2015</t>
  </si>
  <si>
    <t>Дымность отработавших газов ТС с дизелями в режиме свободного ускорения не должна превышать значений коэффициента поглощения света, указанного в документах, удостоверяющих соответствие ТС Правилам ООН N 24 [54], либо значений, указанных на знаке официального утверждения, нанесенном на двигатель или ТС, либо установленных изготовителем ТС в эксплуатационной документации</t>
  </si>
  <si>
    <t>м-1</t>
  </si>
  <si>
    <t>п. А 21.9 прил. А ГОСТ 33670-2015</t>
  </si>
  <si>
    <t>При проведении проверки соответствия требованиям А.21.7 и А.21.8 пробег ТС должен быть не менее 3000 км. При меньшем пробеге проверка не проводится</t>
  </si>
  <si>
    <t>Соответствует требованиям ТР ТС 018/2011 Приложения №8 п.9.3</t>
  </si>
  <si>
    <t>более 3 000 км</t>
  </si>
  <si>
    <t>п. А.22.1 прил. А ГОСТ 33670-2015</t>
  </si>
  <si>
    <t>Отсутствие и видимые повреждения элементов системы контроля и управления двигателем и системы снижения выбросов (электронный блок управления двигателем, кислородный датчик, каталитический нейтрализатор, система вентиляции картера двигателя, система рециркуляции отработавших газов, система улавливания паров топлива и другие) не допускаются.</t>
  </si>
  <si>
    <t>Соответствует требованиям
ТР ТС 018/2011 Приложения N 8 п.9.4</t>
  </si>
  <si>
    <t>п. А 22.2 прил. А ГОСТ 33670-2015</t>
  </si>
  <si>
    <t>Показания размещенных на комбинации приборов сигнализаторов средств контроля двигателя и его систем должны соответствовать исправному состоянию двигателя и его систем. На ТС, оснащенных системой бортовой диагностики, эта система должна быть комплектна и работоспособна, а также должны отсутствовать коды неисправностей систем обеспечения безопасности ТС, сохраненные системой бортовой диагностики.</t>
  </si>
  <si>
    <t>Соответствует требованиям
ТР ТС 018/2011 Приложения N 8 п.9.5</t>
  </si>
  <si>
    <t>п. А 22.3 прил. А ГОСТ 33670-2015</t>
  </si>
  <si>
    <t>Системы питания и выпуска ТС должны быть комплектны и герметичны. Подтекания и каплепадение топлива в системе питания двигателей не допускаются. Подсос воздуха и/или утечка отработавших газов, минуя систему выпуска, не допускаются. Системы улавливания паров топлива, рециркуляции отработавших газов и вентиляции картера, предусмотренные изготовителем в эксплуатационной документации ТС, должны быть комплектны и герметичны.</t>
  </si>
  <si>
    <t>Соответствует требованиям
ТР ТС 018/2011 Приложения N 8 п.9.6</t>
  </si>
  <si>
    <t>п. А 22.4 прил. А ГОСТ 33670-2015</t>
  </si>
  <si>
    <t>Запорные устройства топливных баков и устройства перекрытия топлива должны быть работоспособны. Крышки топливных баков должны фиксироваться в закрытом положении, повреждения уплотняющих элементов крышек не допускаются. Отсутствие, повреждение или ослабление деталей крепления элементов системы питания не допускаются.</t>
  </si>
  <si>
    <t>Соответствует требованиям
ТР ТС 018/2011 Приложения N 8 п.9.7</t>
  </si>
  <si>
    <t>п. А 22.5.1 прил. А ГОСТ 33670-2015</t>
  </si>
  <si>
    <t>На каждый газовый баллон должен иметься паспорт, оформленный его изготовителем.</t>
  </si>
  <si>
    <t>п. А.22.5.2 прил. А ГОСТ 33670-2015</t>
  </si>
  <si>
    <t>На каждом газовом баллоне, установленном на ТС, должны быть четко нанесены нестираемым образом по меньшей мере следующие данные: серийный номер; обозначение "СНГ" или "КПГ".</t>
  </si>
  <si>
    <t>п. А.22.5.3 прил. А ГОСТ 33670-2015</t>
  </si>
  <si>
    <t>Газобаллонное оборудование на ТС в специально уполномоченных организациях подвергается периодическим испытаниям с периодичностью, совпадающей с периодичностью освидетельствования баллонов, установленной изготовителем баллонов и указанной в паспорте на баллон (баллоны). По результатам периодических испытаний специально уполномоченные организации оформляют свидетельство о проведении периодических испытаний газобаллонного оборудования, установленного на ТС.</t>
  </si>
  <si>
    <t>п. А.22.5.4 прил. А ГОСТ 33670-2015</t>
  </si>
  <si>
    <t>Внесение изменений в конструкцию и комплектность установленного газобаллонного оборудования при эксплуатации не допускается. Изменения, вносимые при ремонте газобаллонного оборудования (замена редуктора или баллона), оформляются специально уполномоченными организациями свидетельством о соответствии газобаллонного оборудования требованиям безопасности.</t>
  </si>
  <si>
    <t>п. А.22.5.5 прил. А ГОСТ 33670-2015</t>
  </si>
  <si>
    <t>Единые для государств - членов Таможенного союза формы документов, упомянутых в А.22.5.1, А.22.5.3 и А.22.5.4, устанавливаются решением Комиссии Таможенного союза. Указанные документы предъявляются при проведении проверки технического состояния ТС.</t>
  </si>
  <si>
    <t>п. А.22.5.6.1 прил. А ГОСТ 33670-2015</t>
  </si>
  <si>
    <t>Не допускается использование газовых баллонов с истекшим сроком их периодического освидетельствования.</t>
  </si>
  <si>
    <t>п. А.22.5.6.2 прил. А ГОСТ 33670-2015</t>
  </si>
  <si>
    <t>Не допускаются нарушения крепления компонентов газобаллонного оборудования.</t>
  </si>
  <si>
    <t>п. А.22.5.6.3 прил. А ГОСТ 33670-2015</t>
  </si>
  <si>
    <t>Не допускаются утечки газа из элементов газобаллонного оборудования и в местах их соединений.</t>
  </si>
  <si>
    <t>в режиме замедления от целевой частоты до минимальной частоты холостого хода</t>
  </si>
  <si>
    <t>Соответствует требованиям
ТР ТС 018/2011 Приложения N 8 п.9.9
Требование: не более 96дБ</t>
  </si>
  <si>
    <t>при поддержании постоянной целевой частоты вращения</t>
  </si>
  <si>
    <t>п. А 23.2 прил. А ГОСТ 33670-2015</t>
  </si>
  <si>
    <t>Не допускается внесение изменений в конструкцию системы выпуска отработавших газов</t>
  </si>
  <si>
    <t>Соответствует требованиям
ТР ТС 018/2011 Приложения N 8 п.9.10</t>
  </si>
  <si>
    <t>п. А.24.1 прил. А ГОСТ 33670-2015</t>
  </si>
  <si>
    <t>Изменение усилия при повороте рулевого колеса должно быть плавным во всем диапазоне угла его поворота. Неработоспособность усилителя рулевого управления ТС (при его наличии на ТС) не допускается. Запрещен демонтаж усилителя рулевого управления, предусмотренного изготовителем в эксплуатационной документации ТС</t>
  </si>
  <si>
    <t>Соответствует требованиям
ТР ТС 018/2011 Приложения N 8 п.2.1</t>
  </si>
  <si>
    <t>п. А.24.2 прил. А ГОСТ 33670-2015</t>
  </si>
  <si>
    <t xml:space="preserve">Самопроизвольный поворот рулевого колеса с усилителем рулевого управления от нейтрального положения при работающем двигателе, вопреки желанию и ожиданиям водителя, не допускается </t>
  </si>
  <si>
    <t>Соответствует требованиям
ТР ТС 018/2011 Приложения N 8 п.2.2</t>
  </si>
  <si>
    <t>Соответствует требованиям
ТР ТС 018/2011 Приложения N 8 п.2.3
Требование:
ТС категории M1 не более 10°
ТС категорий N не более 25°</t>
  </si>
  <si>
    <t>°</t>
  </si>
  <si>
    <t>п. А.24.4 прил. А ГОСТ 33670-2015</t>
  </si>
  <si>
    <t>Повреждения и отсутствие деталей крепления рулевой колонки и картера рулевого механизма не допускаются. Резьбовые соединения должны быть затянуты и зафиксированы способом, предусмотренным изготовителем ТС. Люфт в соединениях рычагов поворотных цапф и шарнирах рулевых тяг не допускается. Устройство фиксации положения рулевой колонки с регулируемым положением рулевого колеса должно быть работоспособно</t>
  </si>
  <si>
    <t>Соответствует требованиям
ТР ТС 018/2011 Приложения N 8 п.2.4</t>
  </si>
  <si>
    <t>п. А.24.5 прил. А ГОСТ 33670-2015</t>
  </si>
  <si>
    <t>Применение в рулевом механизме и рулевом приводе деталей со следами остаточной деформации, с трещинами и другими дефектами не допускается</t>
  </si>
  <si>
    <t>Соответствует требованиям
ТР ТС 018/2011 Приложения N 8 п.2.5</t>
  </si>
  <si>
    <t>п. А.24.6 прил. А ГОСТ 33670-2015</t>
  </si>
  <si>
    <t>Подтекание рабочей жидкости в гидросистеме усилителя рулевого управления не допускается</t>
  </si>
  <si>
    <t>Соответствует требованиям
ТР ТС 018/2011 Приложения N 8 п.2.6</t>
  </si>
  <si>
    <t>п. А.26.1 прил. А ГОСТ 33670-2015</t>
  </si>
  <si>
    <t>Показания сигнализаторов бортовых (встроенных) средств контроля и диагностирования на ТС, оснащенных такими средствами, должны соответствовать работоспособному состоянию ТС. Бортовые средства контроля и диагностирования должны быть при этом комплектны и сохранны, их видимые повреждения не допускаются.</t>
  </si>
  <si>
    <t>Соответствует требованиям
ТР ТС 018/2011 Приложения N 8 п.10.1</t>
  </si>
  <si>
    <t>п. А.26.2 прил. А ГОСТ 33670-2015</t>
  </si>
  <si>
    <t>Замки дверей кузова или кабины, запоры бортов грузовой платформы, запоры горловин цистерн, механизмы регулировки и фиксирующие устройства сидений водителя и пассажиров, устройство обогрева и обдува ветрового стекла, предусмотренное изготовителем ТС противоугонное устройство должны быть работоспособны.</t>
  </si>
  <si>
    <t>работоспособен</t>
  </si>
  <si>
    <t>Соответствует требованиям
ТР ТС 018/2011 Приложения N 8 п.10.2</t>
  </si>
  <si>
    <t>п. А.26.3 прил. А ГОСТ 33670-2015</t>
  </si>
  <si>
    <t>Замки боковых навесных дверей ТС должны фиксироваться в двух положениях запирания: промежуточном и окончательном, если это предусмотрено изготовителем ТС в эксплуатационной документации.</t>
  </si>
  <si>
    <t>Соответствует требованиям
ТР ТС 018/2011 Приложения N 8 п.10.3</t>
  </si>
  <si>
    <t>п. А.26.4 прил. А ГОСТ 33670-2015</t>
  </si>
  <si>
    <t>ТС должно быть укомплектовано звуковым сигнальным прибором в работоспособном состоянии. Звуковой сигнальный прибор должен при приведении в действие органа его управления издавать непрерывный и монотонный звук, акустический спектр которого не должен претерпевать значительных изменений.</t>
  </si>
  <si>
    <t>Соответствует требованиям
ТР ТС 018/2011 Приложения N 8 п.10.4</t>
  </si>
  <si>
    <t>п. А.26.5 прил. А ГОСТ 33670-2015</t>
  </si>
  <si>
    <t>Демонтаж и неработоспособность средств измерения скорости (спидометры), а также технические средства контроля за соблюдением водителями режимов движения, труда и отдыха (если их установка предусмотрена настоящим стандартом) не допускаются.</t>
  </si>
  <si>
    <t>Соответствует требованиям
ТР ТС 018/2011 Приложения N 8 п.10.5</t>
  </si>
  <si>
    <t>п. А.26.6 прил. А ГОСТ 33670-2015</t>
  </si>
  <si>
    <t>Ослабление затяжки болтовых соединений и разрушения деталей подвески и карданной передачи ТС не допускаются.</t>
  </si>
  <si>
    <t>Соответствует требованиям
ТР ТС 018/2011 Приложения N 8 п.10.6</t>
  </si>
  <si>
    <t>п. А.26.8 прил. А ГОСТ 33670-2015</t>
  </si>
  <si>
    <t>Деформации в результате повреждений или изменения конструкции передних и задних бамперов ТС, при которых радиус кривизны выступающих наружу частей бампера (за исключением деталей, изготовленных из неметаллических эластичных материалов) менее 5 мм, не допускаются.</t>
  </si>
  <si>
    <t>Соответствует требованиям
ТР ТС 018/2011 Приложения N 8 п.10.8</t>
  </si>
  <si>
    <t>п. А.26.9 прил. А ГОСТ 33670-2015</t>
  </si>
  <si>
    <t>Видимые разрушения, короткие замыкания и следы пробоя изоляции электрических проводов не допускаются.</t>
  </si>
  <si>
    <t>Соответствует требованиям
ТР ТС 018/2011 Приложения N 8 п.10.9</t>
  </si>
  <si>
    <t>п. А.26.10 прил. А ГОСТ 33670-2015</t>
  </si>
  <si>
    <t>Запасное колесо, аккумуляторные батареи, сиденья должны быть надежно закреплены в местах, предусмотренных изготовителем в эксплуатационной документации ТС.</t>
  </si>
  <si>
    <t>Соответствует требованиям
ТР ТС 018/2011 Приложения N 8 п.10.10</t>
  </si>
  <si>
    <t>п. А.26.11 прил. А ГОСТ 33670-2015</t>
  </si>
  <si>
    <t>На ТС, оборудованных механизмами продольной регулировки положения подушки и угла наклона спинки сиденья или механизмом перемещения сиденья водителя (для посадки и высадки пассажиров), указанные механизмы должны быть работоспособны. После прекращения регулирования или пользования эти механизмы должны автоматически блокироваться.</t>
  </si>
  <si>
    <t>Соответствует требованиям
ТР ТС 018/2011 Приложения N 8 п.10.11</t>
  </si>
  <si>
    <t>п. А.26.12 прил. А ГОСТ 33670-2015</t>
  </si>
  <si>
    <t>Держатель запасного колеса должен быть работоспособен.</t>
  </si>
  <si>
    <t>Соответствует требованиям
ТР ТС 018/2011 Приложения N 8 п.10.12</t>
  </si>
  <si>
    <t>п. А.26.13 прил. А ГОСТ 33670-2015</t>
  </si>
  <si>
    <t>Каплепадение масел и рабочих жидкостей из двигателя, коробки передач, бортовых редукторов, заднего моста, сцепления, аккумуляторной батареи, системы охлаждения и кондиционирования воздуха и дополнительно устанавливаемых на ТС гидравлических устройств не допускается.</t>
  </si>
  <si>
    <t>Соответствует требованиям
ТР ТС 018/2011 Приложения N 8 п.10.14</t>
  </si>
  <si>
    <t>п. А.26.14 прил. А ГОСТ 33670-2015</t>
  </si>
  <si>
    <t>Ослабление крепления амортизаторов вследствие отсутствия, повреждения или сквозной коррозии деталей их крепления не допускается.</t>
  </si>
  <si>
    <t>Соответствует требованиям
ТР ТС 018/2011 Приложения N 8 п.10.15</t>
  </si>
  <si>
    <t>п. А.26.15 прил. А ГОСТ 33670-2015</t>
  </si>
  <si>
    <t>Трещины и разрушения щек кронштейнов подвески, а также стоек либо каркасов бортов и приспособлений для крепления грузов не допускаются.</t>
  </si>
  <si>
    <t>Соответствует требованиям
ТР ТС 018/2011 Приложения N 8 п.10.16</t>
  </si>
  <si>
    <t>п. А.26.16 прил. А ГОСТ 33670-2015</t>
  </si>
  <si>
    <t>Отсутствие предусмотренных изготовителем в эксплуатационной документации ТС элементов системы защиты от разбрызгивания из-под колес не допускается.</t>
  </si>
  <si>
    <t>Соответствует требованиям
ТР ТС 018/2011 Приложения N 8 п.10.17</t>
  </si>
  <si>
    <t>п. А.26.17 прил. А ГОСТ 33670-2015</t>
  </si>
  <si>
    <t>Запрещено неправомерное оборудование ТС специальными звуковыми и световыми сигнальными приборами, нанесение окраски по цветографическим схемам, установленным для ТС оперативных служб.</t>
  </si>
  <si>
    <t>Соответствует требованиям
ТР ТС 018/2011 Приложения N 8 п.10.18</t>
  </si>
  <si>
    <t>п. А.27.1 прил. А
ГОСТ 33670-2015</t>
  </si>
  <si>
    <t>ТС комплектуются знаком аварийной остановки, выполненным в соответствии с Правилами ООН № 27.</t>
  </si>
  <si>
    <t>Соответствует требованиям
ТР ТС 018/2011 Приложения N 8 п.11.1</t>
  </si>
  <si>
    <t>п. А.27.2 прил. А
ГОСТ 33670-2015</t>
  </si>
  <si>
    <t>ТС комплектуются аптечкой первой помощи (автомобильной), а ТС категории M3 классов II и III - тремя аптечками первой помощи (автомобильными). Указанные аптечки комплектуются пригодными для использования изделиями медицинского назначения и прочими средствами.</t>
  </si>
  <si>
    <t>Соответствует требованиям
ТР ТС 018/2011 Приложения N 8 п.11.2</t>
  </si>
  <si>
    <t>п. А.27.3 прил. А
ГОСТ 33670-2015</t>
  </si>
  <si>
    <t>ТС комплектуются не менее чем двумя противооткатными упорами, соответствующими диаметру колес ТС.</t>
  </si>
  <si>
    <t>Соответствует требованиям
ТР ТС 018/2011 Приложения N 8 п.11.3</t>
  </si>
  <si>
    <t>п. А.27.4 прил. А
ГОСТ 33670-2015</t>
  </si>
  <si>
    <t>Независимо от наличия автоматической системы пожаротушения ТС оснащаются не менее чем одним огнетушителем емкостью не менее 2 л. Огнетушитель размещается в легкодоступном месте. У ТС категорий M2 и M3 огнетушитель размещается поблизости от рабочего места водителя. В случае двухэтажного ТС на верхнем этаже должен находиться дополнительный огнетушитель. Огнетушители должны быть опломбированы, и на них должен быть указан срок окончания использования, который на момент проверки не должен быть завершен.</t>
  </si>
  <si>
    <t>Соответствует требованиям
ТР ТС 018/2011 Приложения N 8 п.11.4</t>
  </si>
  <si>
    <t>Протокол №</t>
  </si>
  <si>
    <t>УТВЕРЖДАЮ</t>
  </si>
  <si>
    <t>Руководитель ИЛ ООО «А-Профит»</t>
  </si>
  <si>
    <t xml:space="preserve">Подпись </t>
  </si>
  <si>
    <t>И.О. Фамилия</t>
  </si>
  <si>
    <t>п. А.27.5 прил. А
ГОСТ 33670-2015</t>
  </si>
  <si>
    <t>Огнетушители и аптечки первой помощи
(автомобильные) на ТС, оборудованных приспособлениями для их крепления, надежно закрепляются в местах, предусмотренных конструкцией ТС.</t>
  </si>
  <si>
    <t>Соответствует требованиям
ТР ТС 018/2011 Приложения N 8 п.11.5</t>
  </si>
  <si>
    <t>п.5.11.14
ГОСТ 33997-2016</t>
  </si>
  <si>
    <t>Запрещается установка на КТС категорий M1 и N1 конструкций, выступающих вперед относительно линии бампера по внешнему контуру проекции КТС на плоскость опорной поверхности, изготовленных из стали или материалов с аналогичными прочностными характеристиками. Требование не распространяется на конструкции, предусмотренные штатной комплектацией КТС и (или) прошедшие оценку соответствия в установленном порядке, а также на металлические решетки массой менее 0,5 кг, предназначенные для защиты только фар, и на государственный регистрационный знак и элементы его крепления.</t>
  </si>
  <si>
    <t>Соответствует требованиям
ТР ТС 018/2011 IV п.11</t>
  </si>
  <si>
    <t>п.Е.4.7
Приложение Е, СТБ 914-99</t>
  </si>
  <si>
    <t>Регистрационный знак на транспортном средстве установлен таким образом, чтобы в темное время суток обеспечивалось его прочтение с расстояния не менее 20 м при освещении штатным фонарем (фонарями) освещения знака транспортного средства</t>
  </si>
  <si>
    <t>Соответствует требованиям
ТР ТС 018/2011 Приложения N 5 п.1.1
Требование: не более 12000мм</t>
  </si>
  <si>
    <t>м</t>
  </si>
  <si>
    <t>Соответствует требованиям
ТР ТС 018/2011 Приложения N 5 п.1.1
Требование: не более 12,000 м</t>
  </si>
  <si>
    <t>Соответствует требованиям
ТР ТС 018/2011 Приложения N 5 п.1.2
Требование: не более 2,550м (для изотермических кузовов транспортных средств 2,600м)</t>
  </si>
  <si>
    <t>при измерений в диапазоне от 0 до 1 %</t>
  </si>
  <si>
    <t>при измерений в диапазоне от 1 до 5 %</t>
  </si>
  <si>
    <t>Соответствует требованиям
ТР ТС 018/2011 Приложения N 5 п.1.3
Требование: не более 4000мм</t>
  </si>
  <si>
    <t>ГОСТ 33987-2016, Приложение В</t>
  </si>
  <si>
    <t>Длина транспортного средства</t>
  </si>
  <si>
    <t>Ширина транспортного средства</t>
  </si>
  <si>
    <t>Высота транспортного средства</t>
  </si>
  <si>
    <t>Соответствует требованиям
ТР ТС 018/2011 Приложения N 5 п.1.2
Требование: не более 2550мм (для изотермических кузовов транспортных средств 2600мм)</t>
  </si>
  <si>
    <t>Нагрузка на ось</t>
  </si>
  <si>
    <t xml:space="preserve">Передняя ось: </t>
  </si>
  <si>
    <t xml:space="preserve">Задняя ось: </t>
  </si>
  <si>
    <t>Передняя ось</t>
  </si>
  <si>
    <t>Задняя ось</t>
  </si>
  <si>
    <t>Соответствует требованиям
ТР ТС 018/2011 Приложения N 5 п.1.3
Требование: не более 4,000м</t>
  </si>
  <si>
    <t>5. ФОТОМАТЕРИАЛЫ</t>
  </si>
  <si>
    <t>8. ЗАКЛЮЧЕНИЕ О СООТВЕТСТВИИ/НЕСООТВЕТСТВИИ ТРЕБОВАНИЯМ</t>
  </si>
  <si>
    <t>На основании результатов идентификации, технической экспертизы конструкции, исследований, испытаний и измерений определяемые характеристики образца (объекта) испытаний – транспортного средства:</t>
  </si>
  <si>
    <t>МАРКА</t>
  </si>
  <si>
    <t>КОММЕРЧЕСКОЕ НАИМЕНОВАНИЕ</t>
  </si>
  <si>
    <t>ТИП</t>
  </si>
  <si>
    <t>ИДЕНТИФИКАЦИОННЫЙ НОМЕР (VIN)</t>
  </si>
  <si>
    <t>КАТЕГОРИЯ</t>
  </si>
  <si>
    <t>HAVAL</t>
  </si>
  <si>
    <t>F7</t>
  </si>
  <si>
    <t>CC6475UM22B</t>
  </si>
  <si>
    <t>XZGFF06A9PA346000</t>
  </si>
  <si>
    <t>М1</t>
  </si>
  <si>
    <t>СООТВЕТСТВУЮТ требованиям технического регламента Таможенного союза «О безопасности колесных транспортных средств» ТР ТС 018/2011.</t>
  </si>
  <si>
    <t>оформлен на</t>
  </si>
  <si>
    <t>л</t>
  </si>
  <si>
    <t>- - - - - - - - - - - - - - - - - - - - - - Конец протокола- - - - - - - - - - -- - - - - - - - - - -</t>
  </si>
  <si>
    <t>Фото 1. Испытания на тормозном стенде</t>
  </si>
  <si>
    <t>Фото 2. Измерение уровня выбросов отработавших газов</t>
  </si>
  <si>
    <t>Фото 3. Измерение уровня шума</t>
  </si>
  <si>
    <t>А.Г. Луговой</t>
  </si>
  <si>
    <t>ООО «А-Профит»
Адрес места нахождения юридического лица: 
690074, Россия, Приморский край, г. Владивосток, ул. Снеговая, д. 64, офис 1
Адреса мест осуществления деятельности:
690074, Россия, Приморский край, г. Владивосток, ул. Снеговая, д. 64</t>
  </si>
  <si>
    <t>Изготовитель и его адрес: ООО "ХАВЕЙЛ МОТОР МАНУФЭКЧУРИНГ РУС" Адрес: г. Москва, Профсоюзная улица, д. 65, корпус 1
Сборочный завод и его адрес: Завод HAVAL Адрес: 301637, Российская Федерация, Тульская область, Узловский Район, ул. Индустриальная (Индустриальный парк тер.), здание 11</t>
  </si>
  <si>
    <r>
      <rPr>
        <b/>
        <sz val="10"/>
        <color theme="1"/>
        <rFont val="Times New Roman"/>
        <family val="1"/>
        <charset val="204"/>
      </rPr>
      <t>7. МНЕНИЯ И ИНТЕРПРЕТАЦИИ</t>
    </r>
    <r>
      <rPr>
        <sz val="10"/>
        <color theme="1"/>
        <rFont val="Times New Roman"/>
        <family val="1"/>
        <charset val="204"/>
      </rPr>
      <t xml:space="preserve">
Отсутствуют.</t>
    </r>
  </si>
  <si>
    <t xml:space="preserve">Протокол идентификации, технической экспертизы конструкции, исследований, испытаний и измерений транспортного средства на соответствия предъявляемым требованиям </t>
  </si>
  <si>
    <t xml:space="preserve">ТР ТС 018/2011 к Единичным транспортным средствам № </t>
  </si>
  <si>
    <t>идентификации, технической экспертизы конструкции, исследований, испытаний и измерений транспортного средства на соответствия предъявляемым требованиям ТР ТС 018/2011  к Единичным транспортным средствам</t>
  </si>
  <si>
    <t>Класс точности (разряд), погрешность</t>
  </si>
  <si>
    <t>Левая:</t>
  </si>
  <si>
    <t>Правая:</t>
  </si>
  <si>
    <t xml:space="preserve">9.2. Расчет неопределенности измерений дымности отработавших газов транспортного средства </t>
  </si>
  <si>
    <t xml:space="preserve">9.1 Расчет неопределенности измерений содержания оксида углерода (CO) в отработавших газах транспортного средства </t>
  </si>
  <si>
    <t>ед. изм</t>
  </si>
  <si>
    <t>Измеритель дымности отработав-ших газов АВГ-1Д-4.01</t>
  </si>
  <si>
    <t>кол-во</t>
  </si>
  <si>
    <t>показания</t>
  </si>
  <si>
    <t>Среднее арифметическое значение уровня дымности выпуска отработавших газов транспортно-го средства из всех измерений</t>
  </si>
  <si>
    <t>E=</t>
  </si>
  <si>
    <t>Неопределенность, рассчитанная по типу А:</t>
  </si>
  <si>
    <t>Суммарная стандартная неопределенность</t>
  </si>
  <si>
    <t xml:space="preserve">результат измерения дымности отработавших газов транспортного средства, </t>
  </si>
  <si>
    <t xml:space="preserve"> - поправка на погрешность средства измерений</t>
  </si>
  <si>
    <t>Бюджет неопределенности для измерения дымности отработавших газов транспортного средства</t>
  </si>
  <si>
    <t xml:space="preserve">Оценка входной величины, </t>
  </si>
  <si>
    <t>Стандартная неопределенность,</t>
  </si>
  <si>
    <t>Про-цент вклада, %</t>
  </si>
  <si>
    <t xml:space="preserve">Дымность отработавших газов транспортного средства, при k = 1,65, Р = 95% </t>
  </si>
  <si>
    <t>Пределы допускаемой относительной погрешности</t>
  </si>
  <si>
    <t>кН</t>
  </si>
  <si>
    <t>Бюджет неопределенности измерения уровня шума выпуска отработавших газов транспортного средства на холостом ходу при поддержании постоянной целевой частоты вращения</t>
  </si>
  <si>
    <r>
      <rPr>
        <b/>
        <sz val="10"/>
        <color theme="1"/>
        <rFont val="Times New Roman"/>
        <family val="1"/>
        <charset val="204"/>
      </rPr>
      <t>6. ДОПОЛНЕНИЯ, ОТКЛОНЕНИЯ ИЛИ ИСКЛЮЧЕНИЯ ИЗ МЕТОДА ИСПЫТАНИЯ</t>
    </r>
    <r>
      <rPr>
        <sz val="10"/>
        <color theme="1"/>
        <rFont val="Times New Roman"/>
        <family val="1"/>
        <charset val="204"/>
      </rPr>
      <t xml:space="preserve">
Отсутствуют.</t>
    </r>
  </si>
  <si>
    <t>Соответствует требованиям
ТР ТС 018/2011 Приложение п.13</t>
  </si>
  <si>
    <t>Соответствует требованиям
ТР ТС 018/2011 Приложение п.13.1</t>
  </si>
  <si>
    <t>Соответствует требованиям ТР ТС 018/2011 Приложения №8 п.1.6.</t>
  </si>
  <si>
    <t>Соответствует требованиям
ТР ТС 018/2011 Приложения N 8 п.1.8.2.1</t>
  </si>
  <si>
    <t>Соответствует требованиям ТР ТС 018/2011 Приложения №4 п.2.1.5.1.3</t>
  </si>
  <si>
    <t>Соответствует требованиям
ТР ТС 018/2011 Приложения N 8 п.1.11.1</t>
  </si>
  <si>
    <t>Соответствует требованиям
ТР ТС 018/2011 Приложения N 8 п.1.11.6</t>
  </si>
  <si>
    <t>Соответствует требованиям
ТР ТС 018/2011 Приложения N 8 п.1.11.8</t>
  </si>
  <si>
    <t>Соответствует требованиям
ТР ТС 018/2011 Приложения N 8 п.1.16</t>
  </si>
  <si>
    <t>Соответствует требованиям ТР ТС 018/2011 Приложения №4 п.1.1.5</t>
  </si>
  <si>
    <t>Соответствует требованиям ТР ТС 018/2011 Приложения №4 п.1.2.2</t>
  </si>
  <si>
    <t>Соответствует требованиям ТР ТС 018/2011 Приложения №4 п.1.2.3</t>
  </si>
  <si>
    <t>Соответствует требованиям ТР ТС 018/2011 Приложения №4 п.1.2.4</t>
  </si>
  <si>
    <t>Соответствует требованиям ТР ТС 018/2011 Приложения №4 п.1.2.5</t>
  </si>
  <si>
    <t>Соответствует требованиям
ТР ТС 018/2011 Приложения N 4 п.1.3.7</t>
  </si>
  <si>
    <t>Соответствует требованиям
ТР ТС 018/2011 Приложения N 4 п.1.3.11</t>
  </si>
  <si>
    <t xml:space="preserve">Соответствует требованиям
ТР ТС 018/2011 Приложения N 8 п.3.2
</t>
  </si>
  <si>
    <t>Соответствует требованиям
ТР ТС 018/2011 Приложения N 9 п. 9.2</t>
  </si>
  <si>
    <t>Соответствует требованиям
ТР ТС 018/2011 Приложения N 9 п. 9.3</t>
  </si>
  <si>
    <t>Соответствует требованиям
ТР ТС 018/2011 Приложения N 9 п. 9.4</t>
  </si>
  <si>
    <t>Соответствует требованиям
ТР ТС 018/2011 Приложения N 8 п. 3.7</t>
  </si>
  <si>
    <t xml:space="preserve">Соответствует требованиям
ТР ТС 018/2011 Приложения N 8 п.3.8.3
</t>
  </si>
  <si>
    <t>Соответствует требованиям
ТР ТС 018/2011 Приложения N 8 п.5.3</t>
  </si>
  <si>
    <t>Соответствует требованиям
ТР ТС 018/2011 Приложения N 8 п.5.4</t>
  </si>
  <si>
    <t>Соответствует требованиям
ТР ТС 018/2011 Приложения N 8 п.5.5</t>
  </si>
  <si>
    <t>Соответствует требованиям
ТР ТС 018/2011 Приложения N 8 п.5.6</t>
  </si>
  <si>
    <t>Соответствует требованиям
ТР ТС 018/2011 Приложения N 8 п.5.6.3</t>
  </si>
  <si>
    <t>Соответствует требованиям
ТР ТС 018/2011 Приложения N 8 п.5.8.1</t>
  </si>
  <si>
    <t>Соответствует требованиям
ТР ТС 018/2011 Приложения N 8 п.5.8.2</t>
  </si>
  <si>
    <t>Соответствует требованиям
ТР ТС 018/2011 Приложения N 8 п.5.8.3</t>
  </si>
  <si>
    <t>Соответствует требованиям
ТР ТС 018/2011 Приложения N 8 п.5.8.2.1</t>
  </si>
  <si>
    <t>Соответствует требованиям
ТР ТС 018/2011 Приложения N 8 п.5.8.2.2</t>
  </si>
  <si>
    <t>Соответствует требованиям
ТР ТС 018/2011 Приложения N 8 п.5.8.2.3</t>
  </si>
  <si>
    <t>Соответствует требованиям
ТР ТС 018/2011 Приложения N 8 п.5.8.2.4</t>
  </si>
  <si>
    <t>Соответствует требованиям
ТР ТС 018/2011 Приложения N 8 п.5.8.2.5</t>
  </si>
  <si>
    <t>Соответствует требованиям
ТР ТС 018/2011 Приложения N 8 п.4.12</t>
  </si>
  <si>
    <t>Соответствует требованиям
ТР ТС 018/2011 Приложения N 4 п.3.2.6</t>
  </si>
  <si>
    <t>Соответствует требованиям
ТР ТС 018/2011 Приложения N 4 п.3.6.3</t>
  </si>
  <si>
    <t>Соответствует требованиям
ТР ТС 018/2011 Приложения N 4 п.3.6.6</t>
  </si>
  <si>
    <t>Соответствует требованиям
ТР ТС 018/2011 Приложения N 4 п.3.6.8</t>
  </si>
  <si>
    <t>Соответствует требованиям
ТР ТС 018/2011 Приложения N 4 п.3.6.11</t>
  </si>
  <si>
    <t>Соответствует требованиям
ТР ТС 018/2011 Приложения N 4 п.3.6.12</t>
  </si>
  <si>
    <t>Соответствует требованиям
ТР ТС 018/2011 Приложения N 4 п.3.6.13</t>
  </si>
  <si>
    <t>Соответствует требованиям
ТР ТС 018/2011 Приложения N 4 п.3.6.14</t>
  </si>
  <si>
    <t>Соответствует требованиям
ТР ТС 018/2011 Приложения N 4 п.3.6.15</t>
  </si>
  <si>
    <t>Соответствует требованиям
ТР ТС 018/2011 Приложения N 4 п.3.6.16</t>
  </si>
  <si>
    <t>Соответствует требованиям
ТР ТС 018/2011 Приложения N 4 п.3.6.17</t>
  </si>
  <si>
    <t>Соответствует требованиям
ТР ТС 018/2011 Приложения N 4 п.3.1.3</t>
  </si>
  <si>
    <t>Соответствует требованиям
ТР ТС 018/2011 Приложения N 4 п.3.4.3</t>
  </si>
  <si>
    <t>Соответствует требованиям
ТР ТС 018/2011 Приложения N 4 п.3.8.5</t>
  </si>
  <si>
    <t>Соответствует требованиям
ТР ТС 018/2011 Приложения N 4 п.3.8.5.1</t>
  </si>
  <si>
    <t>Соответствует требованиям
ТР ТС 018/2011 Приложения N 4 п.3.8.5.2</t>
  </si>
  <si>
    <t>Соответствует требованиям
ТР ТС 018/2011 Приложения N 4 п.3.8.5.3</t>
  </si>
  <si>
    <t>Соответствует требованиям
ТР ТС 018/2011 Приложение N 4 п. 4.1.3</t>
  </si>
  <si>
    <t>Соответствует требованиям ТР ТС 018/2011 Приложения №8 п.9.1
Требование:
Минимальная - не более 0,3%; Повышенная - не более 0,2%</t>
  </si>
  <si>
    <t>Соответствует требованиям
ТР ТС 018/2011 Приложения N 8 п.9.8.1</t>
  </si>
  <si>
    <t>Соответствует требованиям
ТР ТС 018/2011 Приложения N 8 п.9.8.2</t>
  </si>
  <si>
    <t>Соответствует требованиям
ТР ТС 018/2011 Приложения N 8 п.9.8.3</t>
  </si>
  <si>
    <t>Соответствует требованиям
ТР ТС 018/2011 Приложения N 8 п.9.8.4</t>
  </si>
  <si>
    <t>Соответствует требованиям
ТР ТС 018/2011 Приложения N 8 п.9.8.5</t>
  </si>
  <si>
    <t>Соответствует требованиям
ТР ТС 018/2011 Приложения N 8 п.9.8.6.1</t>
  </si>
  <si>
    <t>Соответствует требованиям
ТР ТС 018/2011 Приложения N 8 п.9.8.6.2</t>
  </si>
  <si>
    <t>Соответствует требованиям
ТР ТС 018/2011 Приложения N 8 п.9.8.6.3</t>
  </si>
  <si>
    <t xml:space="preserve">Требование: не более </t>
  </si>
  <si>
    <t>Соответствует требованиям ТР ТС 018/2011 Приложения №8 п.9.2</t>
  </si>
  <si>
    <t>Требование: не менее</t>
  </si>
  <si>
    <t>(для кат. М1, N1)</t>
  </si>
  <si>
    <t>Соответствует требованиям
ТР ТС 018/2011 Приложения N 8 п.5.6.2</t>
  </si>
  <si>
    <t>Бюджет неопределенности для измерения остаточной глубины рисунка протектора переднего левого колеса</t>
  </si>
  <si>
    <t>Бюджет неопределенности для измерения остаточной глубины рисунка протектора переднего правого колеса:</t>
  </si>
  <si>
    <t>Остаточная глубина рисунка протектора шины переднего правого колеса, при k = 1,65, Р = 95%</t>
  </si>
  <si>
    <t>Остаточная глубина рисунка протектора шины переднего левого колеса, при k = 1,65, Р = 95%</t>
  </si>
  <si>
    <t>Бюджет неопределенности для измерения остаточной глубины рисунка протектора заднего левого колеса:</t>
  </si>
  <si>
    <t>Бюджет неопределенности для измерения остаточной глубины рисунка протектора заднего правого колеса:</t>
  </si>
  <si>
    <t>Остаточная глубина рисунка протектора шины заднего левого колеса, при k = 1,65, Р = 95%</t>
  </si>
  <si>
    <t>Остаточная глубина рисунка протектора шины заднего правого колеса, при k = 1,65, Р = 95%</t>
  </si>
  <si>
    <t>Соответствует требованиям
ТР ТС 018/2011 Приложения N 8 п.4.3
Требование: не менее 70%,</t>
  </si>
  <si>
    <t>Бюджет неопределенности для измерения содержания оксида углерода (CO) в отработавших газах транспортного средства на минимальной частоте вращения коленчатого вала двигателя</t>
  </si>
  <si>
    <t>Бюджет неопределенности для измерения содержания оксида углерода (CO) в отработавших газах транспортного средства на повышенной частоте вращения коленчатого вала двигателя</t>
  </si>
  <si>
    <t xml:space="preserve">Содержание оксида углерода (CO) в отработавших газах транспортного средства на минимальной частоте вращения коленчатого вала двигателя, при k = 1,65, Р = 95% </t>
  </si>
  <si>
    <t xml:space="preserve">Содержание оксида углерода (CO) в отработавших газах транспортного средства  на повышенной частоте вращения коленчатого вала двигателя, при k = 1,65, Р = 95% </t>
  </si>
  <si>
    <t xml:space="preserve">
Повышенная - не более </t>
  </si>
  <si>
    <t xml:space="preserve">Требование: Минимальная не более </t>
  </si>
  <si>
    <t>5.2 Расчет неопределенности измерений остаточной глубины рисунка протектора зимних шин</t>
  </si>
  <si>
    <t>мин</t>
  </si>
  <si>
    <t>макс</t>
  </si>
  <si>
    <t>ось 1</t>
  </si>
  <si>
    <t>ось 2</t>
  </si>
  <si>
    <t>Форточка передняя правая</t>
  </si>
  <si>
    <t>Форточка передняя левая</t>
  </si>
  <si>
    <t xml:space="preserve">Светопропускание левого стекла передней форточки, при k = 1,65, Р = 95% </t>
  </si>
  <si>
    <t xml:space="preserve">Светопропускание правого стекла передней форточки, при k = 1,65, Р = 95% </t>
  </si>
  <si>
    <t>Бюджет неопределенности для измерения светопропускания левого стекла передней форточки</t>
  </si>
  <si>
    <t>Бюджет неопределенности для измерения светопропускания правого стекла передней форточки</t>
  </si>
  <si>
    <t>°С</t>
  </si>
  <si>
    <t xml:space="preserve"> кПа</t>
  </si>
  <si>
    <t>Температура окружающей среды</t>
  </si>
  <si>
    <t>Относительная влажность</t>
  </si>
  <si>
    <t>Атмосферное давление</t>
  </si>
  <si>
    <t>В</t>
  </si>
  <si>
    <t>желтый</t>
  </si>
  <si>
    <t>Число приборов на транспортном средстве</t>
  </si>
  <si>
    <t xml:space="preserve">Соответствует требованиям
ТР ТС 018/2011 Приложения N 4 п.1.3.12.1
Требование: не более 400мм
Результат: </t>
  </si>
  <si>
    <t>Результат скорость на спидометре автомобиля:</t>
  </si>
  <si>
    <t>п. А.26.7 прил. А ГОСТ 33670-2015</t>
  </si>
  <si>
    <t>Давление на контрольном выводе регулятора уровня пола ТС с пневматической подвеской, изготовленного после 1 января 1997 г., должно соответствовать указанному изготовителем в эксплуатационной документации</t>
  </si>
  <si>
    <t>Соответствует требованиям
ТР ТС 018/2011 Приложения N 8 п.10.7</t>
  </si>
  <si>
    <t>Соответствует ТР ТС 018/2011 Приложение №7 п. 4.3.5</t>
  </si>
  <si>
    <t>Погрешность ±(10-5 ·Тх + 0,05+емр)</t>
  </si>
  <si>
    <t>Измеритель параметров света фар автотранспортных средств ИПФ-01</t>
  </si>
  <si>
    <t>Текущая дата</t>
  </si>
  <si>
    <t>г., 12 мес.</t>
  </si>
  <si>
    <t>г., 48 мес.</t>
  </si>
  <si>
    <t>г., 24 мес.</t>
  </si>
  <si>
    <t>г., 72 мес.</t>
  </si>
  <si>
    <t>Индефикационный номер (VIN) или серийный (заводской) номер</t>
  </si>
  <si>
    <t>4-24020385</t>
  </si>
  <si>
    <t>Угломер с нониусом Micron, мождификация УНЛ-360</t>
  </si>
  <si>
    <t>В соответствии с формулой 10 ГОСТ 34100.3-2017/ISO/IEC Guide 98-3:2008 суммарная стандартная неопределенность измерения удельной тормозной силы для рабочей тормозной системы:</t>
  </si>
  <si>
    <t>неопределенности измерения тормозных сил колес оси</t>
  </si>
  <si>
    <t xml:space="preserve">где, </t>
  </si>
  <si>
    <t>Суммарная стандартная неопределенность измерения тормозной силы для левого колеса оси 1 для стояночной тормозной системы:</t>
  </si>
  <si>
    <t>Суммарная стандартная неопределенность измерения тормозной силы для правого колеса оси 1 для стояночной тормозной системы:</t>
  </si>
  <si>
    <t xml:space="preserve">Стенд тормозной СТН 13000.01 имеет пределы допускаемой относительной погрешности при измерении массы транспортного средства - ±3%.
В соответствии с формулой 10 ГОСТ 34100.3-2017/ISO/IEC Guide 98-3:2008 суммарная стан-дартная неопределенность измерения массы транспортного средства: </t>
  </si>
  <si>
    <t>Суммарная стандартная неопределенность измерения удельной тормозной силы для рабочей тормозной системы</t>
  </si>
  <si>
    <t>Неопределенность для левого колеса ось 1</t>
  </si>
  <si>
    <t>Неопределенность для правого колеса ось 1</t>
  </si>
  <si>
    <t>Неопределенность для левого колеса ось 2</t>
  </si>
  <si>
    <t>Неопределенность для правого колеса ось 2</t>
  </si>
  <si>
    <t>Бюджет неопределенности для измерения удельной тормозной силы для рабочей тормозной системы</t>
  </si>
  <si>
    <t>Оценка входной величины</t>
  </si>
  <si>
    <t>Распределе-ние</t>
  </si>
  <si>
    <t>Коэффициент чувствитель-ности</t>
  </si>
  <si>
    <t>Расширенная неопределенность измерения удельной тормозной силы для рабочей тормозной системы:</t>
  </si>
  <si>
    <t>Представление результата измерения
Результат измерения записывается в виде:</t>
  </si>
  <si>
    <t>Удельная тормозная сила для рабочей тормозной системы при k = 1,65, Р = 95%</t>
  </si>
  <si>
    <t>g - ускорение свободного падения,</t>
  </si>
  <si>
    <t>2.2 Удельная тормозная сила для рабочей тормозной системы</t>
  </si>
  <si>
    <t>миллиметровый интервал</t>
  </si>
  <si>
    <t>сантиметровый интервал</t>
  </si>
  <si>
    <t xml:space="preserve"> - абсолютная погрешность рулетки RGK R-5</t>
  </si>
  <si>
    <t>Δ h</t>
  </si>
  <si>
    <t>Выступание ручек дверей и багажника</t>
  </si>
  <si>
    <t>Остальные выступающие элементы</t>
  </si>
  <si>
    <t>Бюджет неопределенности для измерения остальных выступающих элементов</t>
  </si>
  <si>
    <t>на багажнике</t>
  </si>
  <si>
    <t>на кузове</t>
  </si>
  <si>
    <t>На кузове</t>
  </si>
  <si>
    <t>на Багажнике</t>
  </si>
  <si>
    <t>Суммарная стандартная неопределенность измерения расстояния от нижней точки левого сигнала торможения на кузове до опорной поверхности:</t>
  </si>
  <si>
    <t>Суммарная стандартная неопределенность измерения расстояния от нижней точки правого сигнала торможения на кузове до опорной поверхности:</t>
  </si>
  <si>
    <t>Суммарная стандартная неопределенность измерения расстояния от верхнй точки левого сигнала торможения на кузове до опорной поверхности:</t>
  </si>
  <si>
    <t>Суммарная стандартная неопределенность измерения расстояния от верхнй точки правого сигнала торможения на кузове до опорной поверхности:</t>
  </si>
  <si>
    <t>Суммарная стандартная неопределенность измерения расстояния от нижней точки левого сигнала торможения на крышке багажника до опорной поверхности:</t>
  </si>
  <si>
    <t>Суммарная стандартная неопределенность измерения расстояния от нижней точки правого сигнала торможения на крышке багажника до опорной поверхности:</t>
  </si>
  <si>
    <t>Суммарная стандартная неопределенность измерения расстояния от верхнй точки левого сигнала торможения на крышке багажника до опорной поверхности:</t>
  </si>
  <si>
    <t>Суммарная стандартная неопределенность измерения расстояния от верхнй точки правого сигнала торможения на крышке багажника до опорной поверхности:</t>
  </si>
  <si>
    <t>Бюджет неопределенности для измерения расстояния от нижней точки левого сигнала торможения на кузове до опорной поверхности</t>
  </si>
  <si>
    <t>Бюджет неопределенности для измерения расстояния от нижней точки правого сигнала торможения на кузове до опорной поверхности</t>
  </si>
  <si>
    <t>Бюджет неопределенности для измерения расстояния от верхней точки левого сигнала торможения на кузове до опорной поверхности</t>
  </si>
  <si>
    <t>Бюджет неопределенности для измерения расстояния от верхней точки правого сигнала торможения на кузове до опорной поверхности</t>
  </si>
  <si>
    <t>Бюджет неопределенности для измерения расстояния от нижней точки левого сигнала торможения на крышке багажника до опорной поверхности</t>
  </si>
  <si>
    <t>Бюджет неопределенности для измерения расстояния от нижней точки правого сигнала торможения  на крышке багажника до опорной поверхности</t>
  </si>
  <si>
    <t>Бюджет неопределенности для измерения расстояния от верхней точки левого сигнала торможения  на крышке багажника до опорной поверхности</t>
  </si>
  <si>
    <t>Бюджет неопределенности для измерения расстояния от верхней точки правого сигнала торможения на крышке багажника до опорной поверхности</t>
  </si>
  <si>
    <t>Расстояние от нижней точки левого сигнала торможения на кузове до опорной поверхности, при k = 1,65, Р = 95%</t>
  </si>
  <si>
    <t>Расстояние от нижней точки правого сигнала торможения на кузове до опорной поверхности, при k = 1,65, Р = 95%</t>
  </si>
  <si>
    <t>Расстояние от верхней точки левого сигнала торможения  на кузове до опорной поверхности, при k = 1,65, Р = 95%</t>
  </si>
  <si>
    <t>Расстояние от верхней точки правого сигнала торможения  на кузове до опорной поверхности, при k = 1,65, Р = 95%</t>
  </si>
  <si>
    <t>Расстояние от нижней точки левого сигнала торможения на крышке багажника до опорной поверхности, при k = 1,65, Р = 95%</t>
  </si>
  <si>
    <t>Расстояние от нижней точки правого сигнала торможения на крышке багажника до опорной поверхности, при k = 1,65, Р = 95%</t>
  </si>
  <si>
    <t>Расстояние от верхней точки левого сигнала торможения  на крышке багажника до опорной поверхности, при k = 1,65, Р = 95%</t>
  </si>
  <si>
    <t>Расстояние от верхней точки правого сигнала торможения  на крышке багажника до опорной поверхности, при k = 1,65, Р = 95%</t>
  </si>
  <si>
    <t>Суммарная стандартная неопределенность измерения расстояния от нижней точки задних левых противотуманных фонарей до опорной поверхности:</t>
  </si>
  <si>
    <t>Суммарная стандартная неопределенность измерения расстояния от нижней точки задних правых противотуманных фонарей до опорной поверхности:</t>
  </si>
  <si>
    <t>Суммарная стандартная неопределенность измерения расстояния от верхней точки задних левых противотуманных фонарей до опорной поверхности:</t>
  </si>
  <si>
    <t>Суммарная стандартная неопределенность измерения расстояния от верхней точки задних правых противотуманных фонарей до опорной поверхности:</t>
  </si>
  <si>
    <t>Бюджет неопределенности для измерения расстояния от верхней точки правых задних противотуманных фонарей до опорной поверхности:</t>
  </si>
  <si>
    <t>Бюджет неопределенности для измерения расстояния от верхней точки левых задних противотуманных фонарей до опорной поверхности:</t>
  </si>
  <si>
    <t>Бюджет неопределенности для измерения расстояния от нижней точки правых задних противотуманных фонарей до опорной поверхности:</t>
  </si>
  <si>
    <t>Бюджет неопределенности для измерения расстояния от нижней точки левых задних противотуманных фонарей до опорной поверхности:</t>
  </si>
  <si>
    <t>Расстояние от нижней точки задних левых противотуманных фонарей до опорной поверхности, при k = 1,65, Р = 95%</t>
  </si>
  <si>
    <t>Расстояние от нижней точки задних правых противотуманных фонарей до опорной поверхности, при k = 1,65, Р = 95%</t>
  </si>
  <si>
    <t>Расстояние от верхней точки задних левых противотуманных фонарей до опорной поверхности, при k = 1,65, Р = 95%</t>
  </si>
  <si>
    <t>М.П.</t>
  </si>
  <si>
    <t>ГОСТ 33670-2015, приложение А п. А.1.1, п. А.1.2, п. А.1.2.1, п. А.1.2.2, п. А.1.2.3, п. А.1.2.4, п. А.2.1, п. А.3.1, п. А.3.2, п. А.5.1.1.1, п. А.5.1.1.2, п. А.5.1.1.3, п. А.5.1.1.4, п. А.5.1.2.1, п. А.5.1.2.2, п. А.5.1.3.1, п. А.5.1.3.2, п. А.5.1.4, п. А.5.1.4.1- 5.1.4.2, п. А.5.1.4.3, п. А.5.1.5, п. А.5.2, п. А.5.3, п. А.5.4, п. А.5.5.1.1, п. А.5.5.1.1.1, п. А.5.5.1.1.2, п. А.5.5.1.2, п. А.5.5.1.3, п. А.5.5.2.1, п. А.5.5.2.2, п. А.5.7, п. А.5.8, п. А.5.9, п. А.5.11.1, п. А.5.11.2, п. А.5.11.3, п. А.5.11.4, п. А.5.11.5, п. А.5.11.6, п. А.5.11.7, п. А.5.11.8, п. А.5.12, п. А.5.13, п. А.5.15.1, п. А.5.15.2, п. А.5.16, п. А.6.1, п. А.6.2, п. А.6.3, п. А.6.4, п. А.6.5, п. А.6.6, п. А.6.7, п. А.6.8, п. А.6.9, п. А.7.1, п. А.7.2, п. А.7.3, п. А.7.4, п. А.7.5, п. А.7.6, п. А.7.7,  п. А.8.1, п. А.8.2, п. А.8.3, п. А.8.4, п. А.8.5, п. А.8.6, п. А.8.7, п. А.8.8, п. А.8.9, п. А.8.10.1, п. А.8.10.2, п. А.8.10.3, п. А.8.11, п. А.8.12.1, п. А.8.12.2, п. А.8.12.3, п. А.8.12.4, п. А.8.13.1, п. А.8.13.2, п. А.8.14, п. А.8.15, п. А.8.16, п. А.8.17, п. А.8.18, п. А.8.18.2, п. А.8.18.3, п. А.8.18.4, п. А.8.19, п. А.8.20.1, п. А.8.20.2, п. А.8.20.3, п. А.8.20.4, п. А.8.20.5, п. А.8.20.6, п. А.8.20.7, п. А.8.20.8, п. А.8.21, п. А.8.22.1, п. А.8.22.2, п. А.8.22.3, п. А.8.23.1, п. А.8.23.2, п. А.8.24.1, п. А.8.24.2, п. А.8.24.3, п. А.8.25, п. А.8.26, п. А.8.27, п. А.8.28, п. А.10.1, п. А.10.2, п. А.10.3, п. А.10.4 п. А.10.5, п. А.10.6, п. А.10.7.1, п. А.10.7.2, п. А.10.7.3, п. А.10.7.4, п. А.10.7.5, п. А.10.8.1, п. А.10.8.2, п. А.10.8.3, п. А.10.8.4, п. А.10.9.1, п. А.10.9.2, п. А.10.9.2.1, п. А.10.9.2.2, п. А.10.9.2.3, п. А.10.9.2.4, п. А.10.9.2.5, п. А.10.9.3, А.11.1, п. А.11.2, п. А.11.3, п. А.11.4 п. А.11.5, п. А.11.6, п. А.11.8, п. А.11.9, п. А.11.10, п. А.11.11, п. А.11.12 п. А.11.13, п. А.11.14, п. А.11.15, п. А.11.16, п. А.11.17, п. А.12.1, п. А.12.2, п. А.12.3, п. А.13.1, п. А.13.2, п. А.13.3.1, п. А.13.3.2, п. А.13.4, п. А.13.5, п. А.13.6, п. А.13.7.1, п. А.13.7.2, п. А.13.8, п. А.13.9, п. А.13.10, п. А.13.11, п. А.13.12, п. А.13.13, п. А.13.14, п. А.13.15, п. А.13.16, п. А.13.17, п. А.13.19.1, п. А.13.19.2, п. А.13.19.3, п. А.13.19.4, п. А.13.20, п. А.13.21, п. А.14.1, п. А.14.2, п. А.14.3, п. А.15.1, п. А.15.2, п. А.15.3, п. А.16.1, п. А.16.2, п. А.16.3, п. А.16.4, п. А.16.5, п. А.16.6, п. А.16.7, п. А.16.8, п. А.16.9, п. А.16.11, п. А.16.12, п. А.16.13, п. А.16.14, п. А.16.15, п. А.16.16, п. А.16.17, п. А.16.18, п. А.17.1, п. А.17.2, п. А.17.3, п. А.18.1, п. А.18.2, п. А.18.3, п. А.18.4, п. А.18.4.1, п. А.18.4.2, п. А.18.4.3, п. А.18.4.4, п. А.18.5, п. А.20.1, п. А.20.2, п. А.20.3, п. А.20.5, п. А.20.5.1, п. А.20.5.2, п. А.20.5.3, п. А.20.6, п. А.20.7, п. А.20.8, п. А.21.1, п. А.21.2, п. А.21.3, п. А.21.4, п. А.21.5, п. А.21.6, п. А.21.7, п. А.21.8, п. А.21.9, п. А.22.1, п. А.22.2, п. А.22.3, п. А.22.4, п. А.22.5.1, п. А.22.5.2, п. А.22.5.3, п. А.22.5.4, п. А.22.5.5, п. А.22.5.6.1, п. А.22.5.6.2, п. А.22.5.6.3, п. А.23.1, п. А.23.2, п. А.24.1, п. А.24.2, п. А.24.3, п. А.24.4, п. А.24.5, п. А.24.6, п. А.26.1, п. А.26.2, п. А.26.3, п. А.26.4, п. А.26.5, п. А.26.6, п. А.26.7, п. А.26.8, п. А.26.9, п. А.26.10, п. А.26.11, п. А.26.12, п. А.26.13, п. А.26.14, п. А.26.15, п. А.26.16, п. А.26.17, п. А.27.1, п. А.27.2, п. А.27.3, п. А.27.4, п. А.27.5 Приложение В, Приложение Г, ГОСТ 33997-2016 п. 5.11.14, СТБ 914-99 Приложение Е, п.Е.4.7, ГОСТ 22748-77, п. 2.2.1, п. 2.2.5, п. 2.2.21, п. 2.2.27, ГОСТ 33987-2016, Приложение В, Приложение Г</t>
  </si>
  <si>
    <t>690074, Россия, Приморский край, г. Владивосток, ул. Снеговая, д. 64</t>
  </si>
  <si>
    <t>Постоянное напряжение: 
от 200 мВ до 1000 В
Переменное напряжение: 
от 2 В до 700 В
Постоянный ток:
от 2 мА до 20 А
Переменный ток:
от 2 мА до 20 А
Сопротивление: 
от 200 Ом 
до 20,0 МОм
Ёмкость: 
от 2 нФ до 20 мкФ
Частота: 2000 Гц
Температура:
от -20°С до 760°С</t>
  </si>
  <si>
    <t xml:space="preserve">±0,5 % показ ±2 (200мВ - 200В)
±0,8 % показ ±2 (1000В)
±1,0 % показ ±3 (2В - 200В)
±1,2 % показ ±5 (700В)
2 мА: ± 1,0 % показ. ± 3
200 мА: ± 1,5 % показ. ± 3
20 А: ± 2,5 % показ. ± 10
2 мА: ± 1,2 % показ. ± 3
200 мА: ± 2,0 % показ. ± 3
20 А: ± 3,0 % показ. ± 10
±1,0 % показ ± 4 (200 Ом)
±1,0 % показ ± 2 (2кОм)
±1,2 % показ ± 2 (20кОм-2МОм)
±2,0% показ ±5 (20МОм)
2 нФ: ± 4,0 % показ. ± 70
20 нФ - 200 нФ: ± 4,0 % показ. ± 3
2 мкФ: ± 4,0 % показ. ± 3
200 мкФ: ≤ 20 мкФ, ± 4,0% показ. ±15
2000 Гц: ±1,5 % показ. ±5
±3% показ. ±5°С
</t>
  </si>
  <si>
    <t>Рулетка измерительная металлическая Р30У2К</t>
  </si>
  <si>
    <t>Штангенциркуль 
ШЦ-I-150 0,05</t>
  </si>
  <si>
    <t>Угломер маятниковый 
ЗУРИ-М</t>
  </si>
  <si>
    <t>от 19дБА до 141дБА</t>
  </si>
  <si>
    <t>Класс 1
Погрешность показаний:
±0,5 дБА</t>
  </si>
  <si>
    <t>от 0,5 км/ч до 180 км/ч</t>
  </si>
  <si>
    <t>от -30°C до +400°C</t>
  </si>
  <si>
    <t>от 0,05кН до 0,5кН</t>
  </si>
  <si>
    <t>от 200кг до 30000кг</t>
  </si>
  <si>
    <t>Весы автомобильные ИСТОК-30-4П</t>
  </si>
  <si>
    <t>Весы неавтоматического действия МП150 ВДА Ф-3 (20/50; 300х400)</t>
  </si>
  <si>
    <t>Рейка нивелирная телескопическая 
Vega TS5M</t>
  </si>
  <si>
    <t xml:space="preserve">Уровень брусковый 
250-0,02
</t>
  </si>
  <si>
    <t>Цифровой мультиметр
DT-9908</t>
  </si>
  <si>
    <t>Прибор электроизмерительный цифровой Omix D4-M3-1</t>
  </si>
  <si>
    <t>Прибор электроизмерительный цифровой Omix D4-M6-3</t>
  </si>
  <si>
    <t>Плита поверочная 250х250</t>
  </si>
  <si>
    <t>Рулетка измерительная металлическая RGK R-5</t>
  </si>
  <si>
    <t>от 0 м до 5 м</t>
  </si>
  <si>
    <t>Размер 250x250 (мм)</t>
  </si>
  <si>
    <t>Угломер с нониусом Micron, модификация УНЛ-360</t>
  </si>
  <si>
    <t>от 0° до 90°х4</t>
  </si>
  <si>
    <t>Пределы допускаемой абсолютной погрешности измерений: ± 5,0’</t>
  </si>
  <si>
    <t>№ СИ036</t>
  </si>
  <si>
    <t>от 0 МПа до 1 Мпа</t>
  </si>
  <si>
    <t>Класс точности: 1,5
Погрешность: 1,5%</t>
  </si>
  <si>
    <t>№ СИ037</t>
  </si>
  <si>
    <t>Линейка измерительная металлическая 
ГОСТ 427-75 300ꝺ</t>
  </si>
  <si>
    <t>от 0 мм до 300 мм</t>
  </si>
  <si>
    <t>Погрешность показаний:
± 0,10 мм</t>
  </si>
  <si>
    <t>№ СИ038</t>
  </si>
  <si>
    <t>Манометр ФТ МП3-Уф 0-1 Мпа в составе прибора 
М-100-02 (ВО080)</t>
  </si>
  <si>
    <t>от 0 мм до 1000 мм</t>
  </si>
  <si>
    <t>Погрешность показаний:
- до 300 мм: ± 0,10 мм
- св. 300 мм до 500 мм: ± 0,15 мм
- св. 500 мм до 1000 мм: ± 0,20 мм</t>
  </si>
  <si>
    <t>№ СИ039</t>
  </si>
  <si>
    <t>Линейка измерительная металлическая 
ГОСТ 427-75 1000ꝺ</t>
  </si>
  <si>
    <t>Линейка измерительная металлическая 
ГОСТ 427-75 500ꝺ</t>
  </si>
  <si>
    <t>от 0 мм до 500 мм</t>
  </si>
  <si>
    <t>Погрешность показаний: 
- до 300 мм: ± 0,10 мм
- св. 300 мм до 500 мм: ± 0,15 мм</t>
  </si>
  <si>
    <t>№ СИ040</t>
  </si>
  <si>
    <t>Опорная поверхность ОП-2</t>
  </si>
  <si>
    <t>Ширина площадки: 3900 мм
Длина площадки: 6880 мм
Отклонение от плоскости горизонта опорной поверхности: ±2°
Отклонение от плоскостности опорной поверхности: ±3мм</t>
  </si>
  <si>
    <t>№ ИО009</t>
  </si>
  <si>
    <t>Набор радиусных шаблонов для измерения выпуклых и углублённых закруглений Vogel</t>
  </si>
  <si>
    <t>Диагностический мультимарочный сканер Launch CRP 919 MAX</t>
  </si>
  <si>
    <t>Отвес конусный, 100 гр., шнур 5м</t>
  </si>
  <si>
    <t>Отвес конусный, 200 гр., шнур 5м</t>
  </si>
  <si>
    <t>Отвес строительный Зубр, 500 гр., шнур 5 м.</t>
  </si>
  <si>
    <t>Тестер проверки люфтов в деталях рулевого управления легковых транспортных средств 
RT-4000PD</t>
  </si>
  <si>
    <t>Набор инструментов Stels, 82 предмета</t>
  </si>
  <si>
    <t>Автомобильный воздушный компрессор AGR-160</t>
  </si>
  <si>
    <t>Домкрат гидравлический подкатной, 3 т.</t>
  </si>
  <si>
    <t>Лазерный уровень ADA CUBE 3D со штативом</t>
  </si>
  <si>
    <t>Вороток 1/2” DR L-250 мм</t>
  </si>
  <si>
    <t>Эндоскоп бороскоп c экраном Inskam P40</t>
  </si>
  <si>
    <t>Лазерный измеритель уровня 3D-4D</t>
  </si>
  <si>
    <t>Ключ гаечный Thorvik W30030 (30)</t>
  </si>
  <si>
    <t>Предназначен для монтажа и демонтажа штуцеров при использовании прибора проверки пневматического привода автотранспортных средств М-100-02 в комплекте с манометром.</t>
  </si>
  <si>
    <t>№ ВО077</t>
  </si>
  <si>
    <t>Ключ гаечный Thorvik W30027 (27)</t>
  </si>
  <si>
    <t>Тиски слесарные ТС00072</t>
  </si>
  <si>
    <t>Предназначены для фиксации приспособлений и деталей разных форм и размеров. Работают на сжатие и растяжение с применением ненормированного усилия</t>
  </si>
  <si>
    <t>№ ВО076</t>
  </si>
  <si>
    <t>№ ВО078</t>
  </si>
  <si>
    <t>Ключ гаечный Thorvik W30024 (24)</t>
  </si>
  <si>
    <t>№ ВО079</t>
  </si>
  <si>
    <t>Прибор проверки пневматического тормозного привода автотранспортных средств М-100-02 (в комплекте наконечник с манометром)</t>
  </si>
  <si>
    <t>Предназначен для проверки герметичности пневматического привода тормозной системы автомобилей, автопоездов и автобусов, а также контроля давления в шинах транспортных средств</t>
  </si>
  <si>
    <t>№ ВО080</t>
  </si>
  <si>
    <t>Комплект усилитель сотовой связи TR-1800/2100-50-kit</t>
  </si>
  <si>
    <t>Предназначен для усиления слабого сигнала мобильной связи стандартов LTE-1800 (4G), LTE-2100 (4G), UMTS-2100 (3G) и GSM-1800 (2G)</t>
  </si>
  <si>
    <t>№ ВО081</t>
  </si>
  <si>
    <t>Заключение о
соответствии/несоответствии
Правило принятия решения: 
п. 7.8.2. Руководства по качеству ИЛ ООО «А-Профит», утвержденного руководителем 
от 12.01.2026г.</t>
  </si>
  <si>
    <t>Результат испытания (измерения), 
единицы измерения (где это применимо)</t>
  </si>
  <si>
    <t>Определяемая характеристика (показатель)</t>
  </si>
  <si>
    <t>Сведения о результатах поверки СИ (номер, дата, срок действия)</t>
  </si>
  <si>
    <t>Св-во №
С-АЭ/06-08-2025/ 453157456 от</t>
  </si>
  <si>
    <t>Св-во №
С-АЭ/06-08-2025/ 453155401 от</t>
  </si>
  <si>
    <t>Св-во №
С-АЭ/10-07-2025/ 446406612 от</t>
  </si>
  <si>
    <t>Св-во№
С-АЭ/05-09-2025/ 461489585 от</t>
  </si>
  <si>
    <t>Св-во №
С-АЭ/05-09-2025/ 461447340 от</t>
  </si>
  <si>
    <t>Св-во № 
С-АЭ/19-08-2025/ 457455641 от</t>
  </si>
  <si>
    <t>Св-во №
С-ВЦЛ/01-09-2025/ 460740052 от</t>
  </si>
  <si>
    <t>Св-во № 
С-АЭ/19-08-2025/ 457406029 от</t>
  </si>
  <si>
    <t>Св-во № 
С-АЭ/08-09-2025/ 461980384 от</t>
  </si>
  <si>
    <t>С-во № 
С-АЭ/21-08-2025/ 458005861 от</t>
  </si>
  <si>
    <t>Св-во № 
С-АЭ/05-09-2025/ 461489581 от</t>
  </si>
  <si>
    <t>Св-во №
С-АЭ/21-08-2025/ 458005859 от</t>
  </si>
  <si>
    <t>Св-во № 
С-АЭ/21-08-2025/ 458005860 от</t>
  </si>
  <si>
    <t>Св-во № 
С-АЭ/09-07-2025/ 446008084 от</t>
  </si>
  <si>
    <t>Св-во № 
С-АЭ/09-07-2025/ 446021695 от</t>
  </si>
  <si>
    <t>Св-во № 
С-АЭ/03-12-2025/ 486235847 от</t>
  </si>
  <si>
    <t>Св-во №  
С-С/15-10-2025/474327055 от</t>
  </si>
  <si>
    <t>Св-во № 
С-АЭ/14-01-2026/ 494028488 от</t>
  </si>
  <si>
    <t>Св-во № 
№ С-АЭ/02-06-2025/ 436547221 от</t>
  </si>
  <si>
    <t>Св-во № 
С-АЭ/31-10-2024/ 383811488 от</t>
  </si>
  <si>
    <t>Св-во № 
С-АЭ/31-10-2024/ 383811487 от</t>
  </si>
  <si>
    <t>Св-во № 
С-ГСХ/04-06-2025/ 437844704 от</t>
  </si>
  <si>
    <t>Св-во № 
С-АЭ/21-08-2025/ 458005863 от</t>
  </si>
  <si>
    <t>Св-во № 
С-АЭ/06-11-2025/ 478618345 от</t>
  </si>
  <si>
    <t>Св-во № 
С-АКЗ/05-09-2025/ 461700595 от</t>
  </si>
  <si>
    <t>Св-во № 
С-ГГИ/10-07-2025/ 446631972 от</t>
  </si>
  <si>
    <t>Св-во №
С-ЕПГ/07-07-2025/ 477252365 от</t>
  </si>
  <si>
    <t>Св-во №
С-ВДЧ/10-06-2025/ 439898933 от</t>
  </si>
  <si>
    <t>Протокол
№ 856/A/317  от</t>
  </si>
  <si>
    <t>Протокол
№ 855/A/317  от</t>
  </si>
  <si>
    <t>Протокол
№ 851/A/317  от</t>
  </si>
  <si>
    <t>Протокол
№ 849/A/317  от</t>
  </si>
  <si>
    <t>Абсолютная погрешность измерения углов наклона светотеневой границы светового пучка фары в вертикальной плоскости: ±0,1%
Абсолютная погрешность установки оптической камеры измерителя в горизонтальной плоскости: ±30
'
Относительная погрешность измерения силы света внешних световых источников: ±15%
Абсолютная погрешность измерения частоты следования световых проблесков фонарей указателей поворота: ±0,1 Гц</t>
  </si>
  <si>
    <t>Св-во №
С-АЭ/02-06-2025/ 436547222 от</t>
  </si>
  <si>
    <t>Св-во №
С-АЭ/02-06-2025/ 436579464 от</t>
  </si>
  <si>
    <t>Св-во №
С-АЭ/02-06-2025/ 436547220 от</t>
  </si>
  <si>
    <t xml:space="preserve">Св-во №
С-АЭ/21-08-2025/ 458005858 от </t>
  </si>
  <si>
    <t>Манометр 
ФТ МП3-Уф 0-1 МПа
в составе прибора 
М-100-02 (ВО080)</t>
  </si>
  <si>
    <t>Св-во №
С-ЕПГ/12-12-2025/ 489043564 от</t>
  </si>
  <si>
    <t>Протокол
№ 699/А/317  от</t>
  </si>
  <si>
    <t>Протокол 
№ 26/300 от</t>
  </si>
  <si>
    <t>Протокол  
№ 25/375 от</t>
  </si>
  <si>
    <t>Протокол  
№ 25060501ПА от</t>
  </si>
  <si>
    <r>
      <t>Погрешность ±(10</t>
    </r>
    <r>
      <rPr>
        <vertAlign val="superscript"/>
        <sz val="10"/>
        <color theme="1"/>
        <rFont val="Times New Roman"/>
        <family val="1"/>
        <charset val="204"/>
      </rPr>
      <t>-5</t>
    </r>
    <r>
      <rPr>
        <sz val="10"/>
        <color theme="1"/>
        <rFont val="Times New Roman"/>
        <family val="1"/>
        <charset val="204"/>
      </rPr>
      <t xml:space="preserve"> ·Тх + 0,05+емр)</t>
    </r>
  </si>
  <si>
    <t>п. А.1.1 прил. А ГОСТ 33670-2015</t>
  </si>
  <si>
    <t>п. А.1.2.1 прил. А ГОСТ 33670-2015</t>
  </si>
  <si>
    <t>п. А.1.2.2 прил. А ГОСТ 33670-2015</t>
  </si>
  <si>
    <t>п. А.1.2.3 прил. А ГОСТ 33670-2015</t>
  </si>
  <si>
    <t>п. А.1.2.4 прил. А ГОСТ 33670-2015</t>
  </si>
  <si>
    <t>п. А.2.1 прил. А, прил. Г ГОСТ 33670-2015</t>
  </si>
  <si>
    <t>п. А.3.1 прил. А, прил. Г ГОСТ 33670-2015</t>
  </si>
  <si>
    <t>п. А.3.2 прил. А, прил. Г  ГОСТ 33670-2015</t>
  </si>
  <si>
    <t>п. А.5.1.1.1 прил. А ГОСТ 33670-2015</t>
  </si>
  <si>
    <t>п. А.5.1.1.2 прил. А ГОСТ 33670-2015</t>
  </si>
  <si>
    <t>п. А.5.1.1.3 прил. А ГОСТ 33670-2015</t>
  </si>
  <si>
    <t>п. А.5.1.1.4 прил. А ГОСТ 33670-2015</t>
  </si>
  <si>
    <t>п. А.5.1.2.1 прил. А ГОСТ 33670-2015</t>
  </si>
  <si>
    <t>п. А.5.1.2.2 прил. А ГОСТ 33670-2015</t>
  </si>
  <si>
    <t>п. А.5.1.3.1 прил. А ГОСТ 33670-2015</t>
  </si>
  <si>
    <t>п. А.5.1.3.2 прил. А ГОСТ 33670-2015</t>
  </si>
  <si>
    <t>п. А.5.1.4 прил. А ГОСТ 33670-2015</t>
  </si>
  <si>
    <t>п. А.5.1.4.1.1 прил. А ГОСТ 33670-2015</t>
  </si>
  <si>
    <t>п. А.5.1.4.2.1  прил. А ГОСТ 33670-2015</t>
  </si>
  <si>
    <t>п. А.5.1.4.3 прил. А ГОСТ 33670-2015</t>
  </si>
  <si>
    <t>п. А.5.1.5 прил. А ГОСТ 33670-2015</t>
  </si>
  <si>
    <t>п. А.5.2 прил. АГОСТ 33670-2015</t>
  </si>
  <si>
    <t>п. А.5.3 прил. А ГОСТ 33670-2015</t>
  </si>
  <si>
    <t>п. А.5.4 прил. А ГОСТ 33670-2015</t>
  </si>
  <si>
    <t>п. А.5.5.1.1 прил. А ГОСТ 33670-2015</t>
  </si>
  <si>
    <t>п. А.5.5.1.1.1 прил. А ГОСТ 33670-2015</t>
  </si>
  <si>
    <t>п. А.5.5.1.1.2 прил. А ГОСТ 33670-2015</t>
  </si>
  <si>
    <t>п. А.5.5.1.2 прил. А ГОСТ 33670-2015</t>
  </si>
  <si>
    <t>п. А.5.5.1.3 прил. А ГОСТ 33670-2015</t>
  </si>
  <si>
    <t>п. А.5.5.2.1 прил. А ГОСТ 33670-2015</t>
  </si>
  <si>
    <t>п. А.5.5.2.2 прил. А ГОСТ 33670-2015</t>
  </si>
  <si>
    <t>п. А.5.7 прил. А ГОСТ 33670-2015</t>
  </si>
  <si>
    <t>п. А.5.8 прил. А ГОСТ 33670-2015</t>
  </si>
  <si>
    <t>п. А.5.9 прил. А ГОСТ 33670-2015</t>
  </si>
  <si>
    <t>п. А.5.11.1 прил. А ГОСТ 33670-2015</t>
  </si>
  <si>
    <t>п. А.5.11.2 прил. А ГОСТ 33670-2015</t>
  </si>
  <si>
    <t>п. А.5.11.3 прил. А ГОСТ 33670-2015</t>
  </si>
  <si>
    <t>п. А.5.11.4 прил. А ГОСТ 33670-2015</t>
  </si>
  <si>
    <t>п. А.5.11.6 прил. А ГОСТ 33670-2015</t>
  </si>
  <si>
    <t>п. А.5.11.7 прил. А ГОСТ 33670-2015</t>
  </si>
  <si>
    <t>п. А.5.11.8 прил. А ГОСТ 33670-2015</t>
  </si>
  <si>
    <t>п. А.5.12 прил. А ГОСТ 33670-2015</t>
  </si>
  <si>
    <t>п. А.5.13 прил. А ГОСТ 33670-2015</t>
  </si>
  <si>
    <t>п. А.5.15.1 прил. А ГОСТ 33670-2015</t>
  </si>
  <si>
    <t>п. А.5.15.2 прил. А ГОСТ 33670-2015</t>
  </si>
  <si>
    <t>п. А.5.16 прил. А ГОСТ 33670-2015</t>
  </si>
  <si>
    <t>п. А.5 прил. А ГОСТ 33670-2015</t>
  </si>
  <si>
    <t>п. А.7.2 прил. А ГОСТ 33670-2015</t>
  </si>
  <si>
    <t>п. А.7.4 прил. А ГОСТ 33670-2015</t>
  </si>
  <si>
    <t>п. А.7.6 прил. А ГОСТ 33670-2015</t>
  </si>
  <si>
    <t>п. А.6.8 прил. А ГОСТ 33670-2015</t>
  </si>
  <si>
    <t>п. А.6.6 прил. А ГОСТ 33670-2015</t>
  </si>
  <si>
    <t>п. А.6.4 прил. А ГОСТ 33670-2015</t>
  </si>
  <si>
    <t>п. А.6.2 прил. А ГОСТ 33670-2015</t>
  </si>
  <si>
    <t>Соответствует требованиям
ТР ТС 018/2011 Приложения N 4 п.1.3.12.3
Требование: от опорной поверхности не менее 850,00 мм
от нижнего края внешней поверхности или покрытия заднего стекла не более 150 мм</t>
  </si>
  <si>
    <t>от нижнего края внешней поверхности или покрытия заднего стекла</t>
  </si>
  <si>
    <t>от нижнего края внешней поверхности или покрытия заднего стекла:</t>
  </si>
  <si>
    <t>Стандартная неопределенность измерения размеров в миллиметровом интервале:</t>
  </si>
  <si>
    <t>абсолютная погрешность рулетки измерительной металлической RGK R-5 при проведении измерений в миллиметровом интервале</t>
  </si>
  <si>
    <t>Миллиметровый интервал</t>
  </si>
  <si>
    <t>Суммарная стандартная неопределенность измерения расстояния от дополнительного сигнала торможения до нижнего края внешней поверхности или покрытия заднего стеклаи:</t>
  </si>
  <si>
    <t>Расстояние от дополнительного сигнала торможения до нижнего края внешней поверхности или покрытия заднего стекла, при k = 1,65, Р = 95%</t>
  </si>
  <si>
    <t>п. А.8.18 прил. А ГОСТ 33670-2015</t>
  </si>
  <si>
    <t>В случае наличия оптических элементов, предназначенных для коррекции светового пучка фар в целях приведения его в соответствие с требованиями настоящего стандарта применяются следующие требования:</t>
  </si>
  <si>
    <t>п. А.13.19.3 прил. А ГОСТ 33670-2015</t>
  </si>
  <si>
    <t>п. А.14.2 прил. А ГОСТ 33670-2015</t>
  </si>
  <si>
    <t>п. А.15.2 прил. А ГОСТ 33670-2015</t>
  </si>
  <si>
    <t>п. А.16.1 прил. А ГОСТ 33670-2015</t>
  </si>
  <si>
    <t>п. А.16.2 прил. А ГОСТ 33670-2015</t>
  </si>
  <si>
    <t>п. А.16.3 прил. А ГОСТ 33670-2015</t>
  </si>
  <si>
    <t>п. А.16.4 прил. А ГОСТ 33670-2015</t>
  </si>
  <si>
    <t>п. А.16.5 прил. А ГОСТ 33670-2015</t>
  </si>
  <si>
    <t>п. А.16.6 прил. А ГОСТ 33670-2015</t>
  </si>
  <si>
    <t>п. А.16.7 прил. А ГОСТ 33670-2015</t>
  </si>
  <si>
    <t>п. А.16.8 прил. А ГОСТ 33670-2015</t>
  </si>
  <si>
    <t>п. А.16.9 прил. А ГОСТ 33670-2015</t>
  </si>
  <si>
    <t>п. А.16.11 прил. А ГОСТ 33670-2015</t>
  </si>
  <si>
    <t>п. А.16.12 прил. А ГОСТ 33670-2015</t>
  </si>
  <si>
    <t>п. А.16.13 прил. А ГОСТ 33670-2015</t>
  </si>
  <si>
    <t>п. А.16.14 прил. А ГОСТ 33670-2015</t>
  </si>
  <si>
    <t>п. А.16.15 прил. А ГОСТ 33670-2015</t>
  </si>
  <si>
    <t>п. А.16.16 прил. А ГОСТ 33670-2015</t>
  </si>
  <si>
    <t>п. А.16.17 прил. А ГОСТ 33670-2015</t>
  </si>
  <si>
    <t>п. А.16.18 прил. А ГОСТ 33670-2015</t>
  </si>
  <si>
    <t>п. А.17.1 прил. А ГОСТ 33670-2015</t>
  </si>
  <si>
    <t>п. А.17.2 прил. А ГОСТ 33670-2015</t>
  </si>
  <si>
    <t>п. А.17.3 прил. А ГОСТ 33670-2015</t>
  </si>
  <si>
    <t>п. А.18.1 прил. А ГОСТ 33670-2015</t>
  </si>
  <si>
    <t>Передние боковые повторители</t>
  </si>
  <si>
    <t>п. А.18.2 прил. А ГОСТ 33670-2015</t>
  </si>
  <si>
    <t>п. А.18.3 прил. А ГОСТ 33670-2015</t>
  </si>
  <si>
    <t>п. А.18.4 прил. А ГОСТ 33670-2015</t>
  </si>
  <si>
    <t>п. А.18.4.1 прил. А ГОСТ 33670-2015</t>
  </si>
  <si>
    <t>п. А.18.4.2 прил. А ГОСТ 33670-2015</t>
  </si>
  <si>
    <t>п. А.18.4.3 прил. А ГОСТ 33670-2015</t>
  </si>
  <si>
    <t>п. А.18.4.4 прил. А ГОСТ 33670-2015</t>
  </si>
  <si>
    <t>п. А.18.5 прил. А ГОСТ 33670-2015</t>
  </si>
  <si>
    <t>п. А.20.1 ГОСТ 33670-2015</t>
  </si>
  <si>
    <t>п. А.20.2 ГОСТ 33670-2015</t>
  </si>
  <si>
    <t>п. А.20.3 ГОСТ 33670-2015</t>
  </si>
  <si>
    <t>п. А.20.5 ГОСТ 33670-2015</t>
  </si>
  <si>
    <t>п. А.20.5.1 ГОСТ 33670-2015</t>
  </si>
  <si>
    <t>п. А.20.5.2 ГОСТ 33670-2015</t>
  </si>
  <si>
    <t>п. А.20.5.3 ГОСТ 33670-2015</t>
  </si>
  <si>
    <t>п. А.20.6 
ГОСТ 33670-2015</t>
  </si>
  <si>
    <t>п. А.21.1 прил. А ГОСТ 33670-2015</t>
  </si>
  <si>
    <t>п. А.21.2 прил. А ГОСТ 33670-2015</t>
  </si>
  <si>
    <t>п. А.21.3 прил. А ГОСТ 33670-2015</t>
  </si>
  <si>
    <t>п. А.21.4 прил. А ГОСТ 33670-2015</t>
  </si>
  <si>
    <t>п. А.21.5 прил. А ГОСТ 33670-2015</t>
  </si>
  <si>
    <t>п. А.21.6 прил. А ГОСТ 33670-2015</t>
  </si>
  <si>
    <t>п. А.21.7 прил. А ГОСТ 33670-2015</t>
  </si>
  <si>
    <t>п. А.21.8 прил. А ГОСТ 33670-2015</t>
  </si>
  <si>
    <t>п. А.21.9 прил. А ГОСТ 33670-2015</t>
  </si>
  <si>
    <t>п. А.22.2 прил. А ГОСТ 33670-2015</t>
  </si>
  <si>
    <t>п. А.22.3 прил. А ГОСТ 33670-2015</t>
  </si>
  <si>
    <t>п. А.22.4 прил. А ГОСТ 33670-2015</t>
  </si>
  <si>
    <t>п. А.22.5.1 прил. А ГОСТ 33670-2015</t>
  </si>
  <si>
    <t>При поддержании постоянной целевой частоты вращения:</t>
  </si>
  <si>
    <t>дБА</t>
  </si>
  <si>
    <t>Соответствует требованиям
ТР ТС 018/2011 Приложения N 8 п.9.9
Требование: не более 96дБА</t>
  </si>
  <si>
    <t>п. А.23.2 прил. А ГОСТ 33670-2015</t>
  </si>
  <si>
    <t>Kia</t>
  </si>
  <si>
    <t>Rio</t>
  </si>
  <si>
    <t>CB41</t>
  </si>
  <si>
    <t>Z94CB41BBHR378731</t>
  </si>
  <si>
    <t>С360СС 25RUS</t>
  </si>
  <si>
    <t>Изготовитель: ООО "Хендэ Мотор Мануфактуринг Рус" 
Адрес юридический и фактический: 197701, г. Санкт-Петербург, Курортный район, 
г. Сестрорецк, Левашовское шоссе, д.20, лит А, Российская Федерация
Сборочный завод: ООО "Хендэ Мотор Мануфактуринг Рус" 
Адрес юридический и фактический: 197701, г. Санкт-Петербург, Курортный район, 
г. Сестрорецк, Левашовское шоссе, д.20, лит А, Российская Федерация</t>
  </si>
  <si>
    <t>РАБ01</t>
  </si>
  <si>
    <t>г.</t>
  </si>
  <si>
    <t>Методика</t>
  </si>
  <si>
    <t>Определяемая характеристика</t>
  </si>
  <si>
    <t>Единицы измерения</t>
  </si>
  <si>
    <t>Используемое
оборудование</t>
  </si>
  <si>
    <t>Количество контрольных процедур (измерений)</t>
  </si>
  <si>
    <t>Результаты измерений: Х1 – если одно измерение, Хn если несколько измерений</t>
  </si>
  <si>
    <t>Расчет неопределенности</t>
  </si>
  <si>
    <t>Наименование оборудования, зав./инв. №</t>
  </si>
  <si>
    <t>Погрешность (применимая для расчета неопределённости)</t>
  </si>
  <si>
    <t>X1</t>
  </si>
  <si>
    <t>Неопределенность по типу А, UA</t>
  </si>
  <si>
    <t>Неопределенность по типу B, UB</t>
  </si>
  <si>
    <t xml:space="preserve">Суммарная стандартная неопределенность, uc </t>
  </si>
  <si>
    <t xml:space="preserve">Расширенная неопределенность
(при Р=95%, k=1,65 u
</t>
  </si>
  <si>
    <t>п.А.1.2.2 Приложения А, ГОСТ 33670-2015</t>
  </si>
  <si>
    <t>Угол между плоскостью переднего государственного регистрационного знака и продольной плоскостью симметрии ТС</t>
  </si>
  <si>
    <t>Градусы, °</t>
  </si>
  <si>
    <t>Угломер с нониусом Micron, модификация УНЛ-360
Зав. № 4-24020385
Инв. № СИ036</t>
  </si>
  <si>
    <t>± 5'</t>
  </si>
  <si>
    <t>Угол между плоскостью заднего государственного регистрационного знака и продольной плоскостью симметрии ТС</t>
  </si>
  <si>
    <t>Угол между плоскостью переднего государственного регистрационного знака и опорной поверхностью</t>
  </si>
  <si>
    <t>Угломер маятниковый З УРИ-М
Зав. № 9405
Инв. №  СИ009</t>
  </si>
  <si>
    <t>±1°</t>
  </si>
  <si>
    <t>Угол между плоскостью заднего  государственного регистрационного знака и опорной поверхностью</t>
  </si>
  <si>
    <t>п.А.1.2.2, п.А.1.2.3 Приложения А, ГОСТ 33670-2015</t>
  </si>
  <si>
    <t>Высота от опорной плоскости верхнего края переднего государственного регистрационного знака</t>
  </si>
  <si>
    <t>миллиметры, мм</t>
  </si>
  <si>
    <t>Рулетка RGK R-5
Зав. № 2438
Инв. № СИ035</t>
  </si>
  <si>
    <t>±0,3 мм</t>
  </si>
  <si>
    <t>Высота от опорной плоскости верхнего края заднего государственного регистрационного знака</t>
  </si>
  <si>
    <t xml:space="preserve"> п.А.1.2.3 Приложения А, ГОСТ 33670-2015</t>
  </si>
  <si>
    <t>Высота от опорной плоскости нижнего края переднего государственного регистрационного знака</t>
  </si>
  <si>
    <t>п.А.1.2.3 Приложения А, ГОСТ 33670-2015</t>
  </si>
  <si>
    <t>Высота от опорной плоскости нижнего края заднего государственного регистрационного знака</t>
  </si>
  <si>
    <t>п.А.5.1.1.3 Приложения А, ГОСТ 33670-2015</t>
  </si>
  <si>
    <t>Усилие на органе управления рабочей тормозной системы 1 Оси</t>
  </si>
  <si>
    <t>Ньютон, Н</t>
  </si>
  <si>
    <t>Стенд тормозной СТН 13000.01
Зав. № 507
Инв. № СИ006</t>
  </si>
  <si>
    <t>Относительная ± 5%</t>
  </si>
  <si>
    <t>Усилие на органе управления рабочей тормозной системы 2 Оси</t>
  </si>
  <si>
    <t>п.А.5.1.5 Приложения А, ГОСТ 33670-2015</t>
  </si>
  <si>
    <t>Усилие на органе управления стояночной тормозной системы</t>
  </si>
  <si>
    <t>Относительная разности тормозных сил колес 1 оси</t>
  </si>
  <si>
    <t>Проценты, %</t>
  </si>
  <si>
    <t>Относительная ± 3%</t>
  </si>
  <si>
    <t>п.А.5.1.1.4, А.5.9 Приложения А, ГОСТ 33670-2015</t>
  </si>
  <si>
    <t>Относительная разности тормозных сил колес 2 оси</t>
  </si>
  <si>
    <t>п.А.5.1.1.3, п.А.5.9 Приложения А, ГОСТ 33670-2015</t>
  </si>
  <si>
    <t>Удельная тормозная сила рабочей тормозной системы</t>
  </si>
  <si>
    <t>Безразмерная величина</t>
  </si>
  <si>
    <t>Удельная тормозная сила стояночной тормозной системы</t>
  </si>
  <si>
    <t>п.А.5 Приложения А, ГОСТ 33670-2015</t>
  </si>
  <si>
    <t>Нагрузка на 1 ось</t>
  </si>
  <si>
    <t>Килограммы, кг</t>
  </si>
  <si>
    <t>Нагрузка на 2 ось</t>
  </si>
  <si>
    <t>п.А.8.9 Приложения А, ГОСТ 33670-2015</t>
  </si>
  <si>
    <t>Высота нижней границы размещения левой фары ближнего света над опорной поверхностью</t>
  </si>
  <si>
    <t>Высота нижней границы размещения правой фары ближнего света над опорной поверхностью</t>
  </si>
  <si>
    <t>Высота верхней границы размещения левой фары ближнего света над опорной поверхностью</t>
  </si>
  <si>
    <t>Высота верхней границы размещения правой фары ближнего света над опорной поверхностью</t>
  </si>
  <si>
    <t>п.А.8.12.1 Приложения А, ГОСТ 33670-2015</t>
  </si>
  <si>
    <t>Расстояние от точки видимой поверхности левого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t>
  </si>
  <si>
    <t>Расстояние от точки видимой поверхности правого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t>
  </si>
  <si>
    <t>п.А.8.12.2 Приложения А, ГОСТ 33670-2015</t>
  </si>
  <si>
    <t>Расстояние от нижней точки левого сигнала торможения на кузове до опорной поверхности</t>
  </si>
  <si>
    <t>Расстояние от нижней точки правого сигнала торможения на кузове до опорной поверхности</t>
  </si>
  <si>
    <t>Расстояние от верхней точки левого сигнала торможения на кузове до опорной поверхности</t>
  </si>
  <si>
    <t>Расстояние от верхней точки правого сигнала торможения на кузове до опорной поверхности</t>
  </si>
  <si>
    <t>Расстояние от нижней точки левого сигнала торможения на крышке багажника до опорной поверхности</t>
  </si>
  <si>
    <t>Расстояние от нижней точки правого сигнала торможения на крышке багажника до опорной поверхности</t>
  </si>
  <si>
    <t>Расстояние от верхней точки левого сигнала торможения на крышке багажника до опорной поверхности</t>
  </si>
  <si>
    <t>Расстояние от верхней точки правого сигнала торможения на крышке багажника до опорной поверхности</t>
  </si>
  <si>
    <t>п.А.8.12.3 Приложения А, ГОСТ 33670-2015</t>
  </si>
  <si>
    <t>Расстояние от дополнительного сигнала торможения до опорной поверхности</t>
  </si>
  <si>
    <t>±(0,30+0,15(L-1)) мм</t>
  </si>
  <si>
    <t>п.А.8.12.4 Приложения А, ГОСТ 33670-2015</t>
  </si>
  <si>
    <t>Смещение оптического центра дополнительного сигнала торможения влево или вправо от оси симетрии транспортного средства</t>
  </si>
  <si>
    <t>±0,2 мм</t>
  </si>
  <si>
    <t>п.А.8.13.2 Приложения А, ГОСТ 33670-2015</t>
  </si>
  <si>
    <t>Расстояние от нижней точки задних левых противотуманных фар до опорной поверхности</t>
  </si>
  <si>
    <t>Расстояние от нижней точки задних правых противотуманных фонарей до опорной поверхности</t>
  </si>
  <si>
    <t>Расстояние от верхней точки задних левых противотуманных фар до опорной поверхности</t>
  </si>
  <si>
    <t>Расстояние от верхней точки задних правых противотуманных фонарей до опорной поверхности</t>
  </si>
  <si>
    <t>п.А.8.20.6 Приложения А, ГОСТ 33670-2015</t>
  </si>
  <si>
    <t>Сила света левой фары в направлении 34' вверх от положения левой части светодиодной границы</t>
  </si>
  <si>
    <t>Канделы, кд</t>
  </si>
  <si>
    <t>Измеритель параметров света фар автотранспортных средств ИПФ-01
Зав. № 9843
Инв. № СИ001</t>
  </si>
  <si>
    <t>± 15%</t>
  </si>
  <si>
    <t>Сила света правой фары в направлении 34' вверх от положения левой части светодиодной границы</t>
  </si>
  <si>
    <t>Сила света левой фары в направлении 52' вниз от положения левой части светодиодной границы</t>
  </si>
  <si>
    <t>Сила света правой фары в направлении 52' вниз от положения левой части светодиодной границы</t>
  </si>
  <si>
    <t>п.А.8.20.7 Приложения А, ГОСТ 33670-2015</t>
  </si>
  <si>
    <t>Максимальная сила света левой фары в режиме "Дальний свет"</t>
  </si>
  <si>
    <t>Максимальная сила света правой фары в режиме "Дальний свет"</t>
  </si>
  <si>
    <t>Максимальная сила света всех фар в режиме "Дальний свет"</t>
  </si>
  <si>
    <t>п.А.8.22.1 Приложения А, ГОСТ 33670-2015</t>
  </si>
  <si>
    <t>Частота следования проблесков указателей поворота</t>
  </si>
  <si>
    <t>Герц, Гц</t>
  </si>
  <si>
    <t>± 0,1 Гц</t>
  </si>
  <si>
    <t>п.А.8.22.2 Приложения А, ГОСТ 33670-2015</t>
  </si>
  <si>
    <t>Частота следования проблесков аварийной сигнализации</t>
  </si>
  <si>
    <t>п.А.10.7.2 Приложения А, ГОСТ 33670-2015</t>
  </si>
  <si>
    <t>Остаточная глубины рисунка протектора передней левой шины</t>
  </si>
  <si>
    <t>Миллиметры, мм</t>
  </si>
  <si>
    <t>Штангенциркуль ШЦ-I-150-0,05
Зав. № Н321080361
Инв. №  СИ008</t>
  </si>
  <si>
    <t>± 0,05 мм</t>
  </si>
  <si>
    <t>Остаточная глубины рисунка протектора передней правой шины</t>
  </si>
  <si>
    <t>Остаточная глубины рисунка протектора задней левой шины</t>
  </si>
  <si>
    <t>Остаточная глубины рисунка протектора задней правой шины</t>
  </si>
  <si>
    <t>п.А.11.8 Приложения А, ГОСТ 33670-2015</t>
  </si>
  <si>
    <t>Светопропускание ветровго стекла</t>
  </si>
  <si>
    <t>Измеритель светопропускания стекол «ТОНИК»
Зав. № 18861
Инв. №  СИ004</t>
  </si>
  <si>
    <t>± 2 %</t>
  </si>
  <si>
    <t>Светопропускание правого стекла</t>
  </si>
  <si>
    <t>Светопропускание левого стекла</t>
  </si>
  <si>
    <t>Рулетка RGK R-5
Зав.№ 2438
Инв. № СИ035</t>
  </si>
  <si>
    <t>± 0,2 мм</t>
  </si>
  <si>
    <t>п.А.12.3 Приложения А, ГОСТ 33670-2015</t>
  </si>
  <si>
    <t>Скорость транспортного средства</t>
  </si>
  <si>
    <t>Километры в час, км/ч</t>
  </si>
  <si>
    <t>Измеритель скорости и длины ИСД-5.1
Зав. № 2024.5379
Инв. №  СИ013</t>
  </si>
  <si>
    <t>± 0,15 %</t>
  </si>
  <si>
    <t>п.А.16.7 Приложения А, ГОСТ 33670-2015</t>
  </si>
  <si>
    <t>±0,14 мм</t>
  </si>
  <si>
    <t>п.А.16.9 Приложения А, ГОСТ 33670-2015</t>
  </si>
  <si>
    <t>Линейка измерительная металлическая L300
Зав. № 99
Инв. № СИ023</t>
  </si>
  <si>
    <t>±0,1 мм</t>
  </si>
  <si>
    <t>Выступание переднего правого повторителя указателя поворота за наружную поверхность кузова</t>
  </si>
  <si>
    <t>п.А.21.7 Приложения А, ГОСТ 33670-2015</t>
  </si>
  <si>
    <t>Содержание оксида углерода (СО) в отработавших газах ТС с бензиновым двигателем в режиме холостого хода на минимальной частоте вращения коленчатого вала</t>
  </si>
  <si>
    <t>Процент, %</t>
  </si>
  <si>
    <t>Газоанализатор многокомпонентный «АВТОТЕСТ-02.02»
Зав. № 26403
Инв. №  СИ005</t>
  </si>
  <si>
    <t>Абсолютная ± 0,03%</t>
  </si>
  <si>
    <t>Содержание оксида углерода (СО) в отработавших газах ТС с бензиновым двигателем на повышенной частоте вращения коленчатого вала</t>
  </si>
  <si>
    <t>п.А.23.1 Приложения А, ГОСТ 33670-2015</t>
  </si>
  <si>
    <t>Уровень шума выпуска отработавших газов ТС на холостом ходу при поддержании постоянной целевой частоты вращения</t>
  </si>
  <si>
    <t>Децибел А, дБА</t>
  </si>
  <si>
    <t>Шумомер-анализатор спектра портативный ОКТАВА-111 + Микрофонный предусилитель Р200
Зав. № 248268
Инв. № СИ014</t>
  </si>
  <si>
    <t>абсолютная ±0,5 дБА</t>
  </si>
  <si>
    <t>Уровень шума выпуска отработавших газов ТС в режиме замедления от целевой частоты до минимального частоты холостого хода</t>
  </si>
  <si>
    <t>п.А.24.3 Приложения А, ГОСТ 33670-2015</t>
  </si>
  <si>
    <t>Суммарный люфт в рулевом управлении</t>
  </si>
  <si>
    <t>Градус, ˚</t>
  </si>
  <si>
    <t>Преобразователь измерительный угла поворота ИСЛ-М
Зав. № 19694
Инв. № СИ002</t>
  </si>
  <si>
    <t>±0,5 ˚</t>
  </si>
  <si>
    <t>п 2.2.1, 2.2.5 ГОСТ 22748-77</t>
  </si>
  <si>
    <t>Габаритная длина транспортного средства</t>
  </si>
  <si>
    <t>Миллиметр, мм</t>
  </si>
  <si>
    <t>Рулетка измерительная металлическая 
RGK R-5
Зав. № 2438
Инв.№ СИ035</t>
  </si>
  <si>
    <t>±0,3мм</t>
  </si>
  <si>
    <t>п 2.2.1, 2.2.2.1 ГОСТ 22748-77</t>
  </si>
  <si>
    <t>Габаритная ширина  транспортного средства</t>
  </si>
  <si>
    <t>±0,75мм</t>
  </si>
  <si>
    <t>п 2.2.1, 2.2.27 ГОСТ 22748-77</t>
  </si>
  <si>
    <t>Габаритная высота транспортного средства</t>
  </si>
  <si>
    <t xml:space="preserve">Приложение В, ГОСТ 33987-2016 </t>
  </si>
  <si>
    <t>Приложение Г, ГОСТ 33987-2016</t>
  </si>
  <si>
    <t>Масса транспортного средства</t>
  </si>
  <si>
    <t>Килограмм, кг</t>
  </si>
  <si>
    <t>Весы автомобильные ИСТОК-30-4П
Зав. № 248399
Инв.№ СИ018</t>
  </si>
  <si>
    <t>± 5 кг</t>
  </si>
  <si>
    <t>Нагрузка на переднюю ось</t>
  </si>
  <si>
    <t>Нагрузка на заднюю ось</t>
  </si>
  <si>
    <t xml:space="preserve"> - формула из п. F.2.2 ГОСТ 34100.3-2017/ISO/IEC Guide 98-3:2008 </t>
  </si>
  <si>
    <t xml:space="preserve"> - формула из п. F.2.2 Приложения F ГОСТ 34100.3-2017/ISO/IEC Guide 98-3:2008 </t>
  </si>
  <si>
    <r>
      <t xml:space="preserve"> - Неопределенность погрешности, где </t>
    </r>
    <r>
      <rPr>
        <b/>
        <sz val="11"/>
        <color theme="1"/>
        <rFont val="Times New Roman"/>
        <family val="1"/>
        <charset val="204"/>
      </rPr>
      <t xml:space="preserve">ΔF=δ·F </t>
    </r>
    <r>
      <rPr>
        <sz val="11"/>
        <color theme="1"/>
        <rFont val="Times New Roman"/>
        <family val="1"/>
        <charset val="204"/>
      </rPr>
      <t xml:space="preserve">абсолютная погрешность измерения усилия на органе управления для стенда тормозного СТН 13000.01, </t>
    </r>
  </si>
  <si>
    <r>
      <rPr>
        <b/>
        <sz val="11"/>
        <color theme="1"/>
        <rFont val="Times New Roman"/>
        <family val="1"/>
        <charset val="204"/>
      </rPr>
      <t>δ</t>
    </r>
    <r>
      <rPr>
        <sz val="11"/>
        <color theme="1"/>
        <rFont val="Times New Roman"/>
        <family val="1"/>
        <charset val="204"/>
      </rPr>
      <t xml:space="preserve"> - относительная погрешность измерения усилия на органе управления для стенда тормозного </t>
    </r>
  </si>
  <si>
    <t xml:space="preserve"> - Неопределенность цены деления, где r-единица последнего разряда</t>
  </si>
  <si>
    <r>
      <rPr>
        <b/>
        <sz val="12"/>
        <color theme="1"/>
        <rFont val="Times New Roman"/>
        <family val="1"/>
        <charset val="204"/>
      </rPr>
      <t>δ</t>
    </r>
    <r>
      <rPr>
        <sz val="10.199999999999999"/>
        <color theme="1"/>
        <rFont val="Times New Roman"/>
        <family val="1"/>
        <charset val="204"/>
      </rPr>
      <t xml:space="preserve"> - относительная погрешность измерения тормозной силы для стенда тормозного СТН 13000.01</t>
    </r>
  </si>
  <si>
    <r>
      <t xml:space="preserve"> - Неопределенность погрешности, где </t>
    </r>
    <r>
      <rPr>
        <b/>
        <sz val="11"/>
        <color theme="1"/>
        <rFont val="Times New Roman"/>
        <family val="1"/>
        <charset val="204"/>
      </rPr>
      <t>ΔP=δ·</t>
    </r>
    <r>
      <rPr>
        <b/>
        <sz val="9.35"/>
        <color theme="1"/>
        <rFont val="Times New Roman"/>
        <family val="1"/>
        <charset val="204"/>
      </rPr>
      <t>P</t>
    </r>
    <r>
      <rPr>
        <b/>
        <sz val="11"/>
        <color theme="1"/>
        <rFont val="Times New Roman"/>
        <family val="1"/>
        <charset val="204"/>
      </rPr>
      <t>ᵢ</t>
    </r>
    <r>
      <rPr>
        <sz val="11"/>
        <color theme="1"/>
        <rFont val="Times New Roman"/>
        <family val="1"/>
        <charset val="204"/>
      </rPr>
      <t xml:space="preserve"> абсолютная погрешность измерения тормозной силы для стенда тормозного СТН 13000.01</t>
    </r>
  </si>
  <si>
    <r>
      <t xml:space="preserve"> - Неопределенность цены деления, где </t>
    </r>
    <r>
      <rPr>
        <b/>
        <sz val="11"/>
        <color theme="1"/>
        <rFont val="Times New Roman"/>
        <family val="1"/>
        <charset val="204"/>
      </rPr>
      <t>r</t>
    </r>
    <r>
      <rPr>
        <sz val="11"/>
        <color theme="1"/>
        <rFont val="Times New Roman"/>
        <family val="1"/>
        <charset val="204"/>
      </rPr>
      <t>-единица последнего разряда</t>
    </r>
  </si>
  <si>
    <r>
      <rPr>
        <b/>
        <sz val="12"/>
        <color theme="1"/>
        <rFont val="Times New Roman"/>
        <family val="1"/>
        <charset val="204"/>
      </rPr>
      <t xml:space="preserve">δ </t>
    </r>
    <r>
      <rPr>
        <sz val="12"/>
        <color theme="1"/>
        <rFont val="Times New Roman"/>
        <family val="1"/>
        <charset val="204"/>
      </rPr>
      <t>относительная погрешность измерения массы транспортного средства для стенда тормозного СТН 13000.01.</t>
    </r>
  </si>
  <si>
    <r>
      <t xml:space="preserve"> - Неопределенность погрешности, где</t>
    </r>
    <r>
      <rPr>
        <b/>
        <sz val="12"/>
        <color theme="1"/>
        <rFont val="Times New Roman"/>
        <family val="1"/>
        <charset val="204"/>
      </rPr>
      <t xml:space="preserve"> Δm=δ·m</t>
    </r>
    <r>
      <rPr>
        <sz val="12"/>
        <color theme="1"/>
        <rFont val="Times New Roman"/>
        <family val="1"/>
        <charset val="204"/>
      </rPr>
      <t xml:space="preserve"> абсолютная погрешность измерения массы транспортного средства для стенда тормозного СТН 13000.01</t>
    </r>
  </si>
  <si>
    <r>
      <t xml:space="preserve"> - Неопределенность погрешности, где </t>
    </r>
    <r>
      <rPr>
        <b/>
        <sz val="11"/>
        <color theme="1"/>
        <rFont val="Times New Roman"/>
        <family val="1"/>
        <charset val="204"/>
      </rPr>
      <t>ΔP=δ·Pᵢ</t>
    </r>
    <r>
      <rPr>
        <sz val="11"/>
        <color theme="1"/>
        <rFont val="Times New Roman"/>
        <family val="1"/>
        <charset val="204"/>
      </rPr>
      <t xml:space="preserve"> абсолютная погрешность измерения тормозной силы для стенда тормозного СТН 13000.01</t>
    </r>
  </si>
  <si>
    <r>
      <rPr>
        <b/>
        <sz val="11"/>
        <color theme="1"/>
        <rFont val="Times New Roman"/>
        <family val="1"/>
        <charset val="204"/>
      </rPr>
      <t>δ</t>
    </r>
    <r>
      <rPr>
        <sz val="11"/>
        <color theme="1"/>
        <rFont val="Times New Roman"/>
        <family val="1"/>
        <charset val="204"/>
      </rPr>
      <t xml:space="preserve"> - относительная погрешность измерения тормозной силы для стенда тормозного СТН 13000.01</t>
    </r>
  </si>
  <si>
    <t>Суммарная стандартная неопределенность по типу B измерения нагрузки транспортного средства на ось 1 для стенда тормозного СТН 13000.01</t>
  </si>
  <si>
    <r>
      <t xml:space="preserve"> - Неопределенность погрешности, где</t>
    </r>
    <r>
      <rPr>
        <b/>
        <sz val="12"/>
        <color theme="1"/>
        <rFont val="Times New Roman"/>
        <family val="1"/>
        <charset val="204"/>
      </rPr>
      <t xml:space="preserve"> Δm=δ·m</t>
    </r>
    <r>
      <rPr>
        <sz val="12"/>
        <color theme="1"/>
        <rFont val="Times New Roman"/>
        <family val="1"/>
        <charset val="204"/>
      </rPr>
      <t xml:space="preserve"> абсолютная погрешность измерения массы нагруженного транспортного средства для стенда тормозного СТН 13000.01</t>
    </r>
  </si>
  <si>
    <t>Сила света левойфары в направлении 34' вверх от положения левой части светотеневой границы, при k=1,65, Р=95%</t>
  </si>
  <si>
    <t>Сила света правой фары в направлении 34' вверх от положения левой части светотеневой границы, при k=1,65, Р=95%</t>
  </si>
  <si>
    <t xml:space="preserve">Сила света левой фары в направлении 52' вниз от положения левой части светотеневой границыпри k=1,65, Р=95% </t>
  </si>
  <si>
    <t xml:space="preserve">Сила света правой фары в направлении 52' вниз от положения левой части светотеневой границыпри k=1,65, Р=95% </t>
  </si>
  <si>
    <t>Суммарная стандартная неопределенность измерения светопропускания</t>
  </si>
  <si>
    <r>
      <t xml:space="preserve"> - Неопределенность погрешности, где</t>
    </r>
    <r>
      <rPr>
        <b/>
        <sz val="12"/>
        <color theme="1"/>
        <rFont val="Times New Roman"/>
        <family val="1"/>
        <charset val="204"/>
      </rPr>
      <t xml:space="preserve"> </t>
    </r>
    <r>
      <rPr>
        <b/>
        <i/>
        <sz val="12"/>
        <color theme="1"/>
        <rFont val="Times New Roman"/>
        <family val="1"/>
        <charset val="204"/>
      </rPr>
      <t>Δw</t>
    </r>
    <r>
      <rPr>
        <b/>
        <sz val="12"/>
        <color theme="1"/>
        <rFont val="Times New Roman"/>
        <family val="1"/>
        <charset val="204"/>
      </rPr>
      <t xml:space="preserve"> </t>
    </r>
    <r>
      <rPr>
        <sz val="12"/>
        <color theme="1"/>
        <rFont val="Times New Roman"/>
        <family val="1"/>
        <charset val="204"/>
      </rPr>
      <t xml:space="preserve">абсолютная погрешность </t>
    </r>
  </si>
  <si>
    <r>
      <t xml:space="preserve"> - Неопределенность погрешности, где</t>
    </r>
    <r>
      <rPr>
        <b/>
        <sz val="12"/>
        <color theme="1"/>
        <rFont val="Times New Roman"/>
        <family val="1"/>
        <charset val="204"/>
      </rPr>
      <t xml:space="preserve"> </t>
    </r>
    <r>
      <rPr>
        <b/>
        <i/>
        <sz val="12"/>
        <color theme="1"/>
        <rFont val="Times New Roman"/>
        <family val="1"/>
        <charset val="204"/>
      </rPr>
      <t>Δf=δ·I</t>
    </r>
    <r>
      <rPr>
        <b/>
        <sz val="12"/>
        <color theme="1"/>
        <rFont val="Times New Roman"/>
        <family val="1"/>
        <charset val="204"/>
      </rPr>
      <t xml:space="preserve"> </t>
    </r>
    <r>
      <rPr>
        <sz val="12"/>
        <color theme="1"/>
        <rFont val="Times New Roman"/>
        <family val="1"/>
        <charset val="204"/>
      </rPr>
      <t xml:space="preserve">абсолютная погрешность измерения </t>
    </r>
  </si>
  <si>
    <r>
      <t xml:space="preserve"> - Неопределенность погрешности, где</t>
    </r>
    <r>
      <rPr>
        <b/>
        <sz val="12"/>
        <color theme="1"/>
        <rFont val="Times New Roman"/>
        <family val="1"/>
        <charset val="204"/>
      </rPr>
      <t xml:space="preserve"> </t>
    </r>
    <r>
      <rPr>
        <b/>
        <i/>
        <sz val="12"/>
        <color theme="1"/>
        <rFont val="Times New Roman"/>
        <family val="1"/>
        <charset val="204"/>
      </rPr>
      <t>ΔI=δ·I</t>
    </r>
    <r>
      <rPr>
        <b/>
        <sz val="12"/>
        <color theme="1"/>
        <rFont val="Times New Roman"/>
        <family val="1"/>
        <charset val="204"/>
      </rPr>
      <t xml:space="preserve"> </t>
    </r>
    <r>
      <rPr>
        <sz val="12"/>
        <color theme="1"/>
        <rFont val="Times New Roman"/>
        <family val="1"/>
        <charset val="204"/>
      </rPr>
      <t xml:space="preserve">абсолютная погрешность измерения </t>
    </r>
  </si>
  <si>
    <r>
      <rPr>
        <b/>
        <sz val="12"/>
        <color theme="1"/>
        <rFont val="Times New Roman"/>
        <family val="1"/>
        <charset val="204"/>
      </rPr>
      <t xml:space="preserve">δ </t>
    </r>
    <r>
      <rPr>
        <sz val="12"/>
        <color theme="1"/>
        <rFont val="Times New Roman"/>
        <family val="1"/>
        <charset val="204"/>
      </rPr>
      <t>относительная погрешность измерения</t>
    </r>
  </si>
  <si>
    <r>
      <t xml:space="preserve"> - Неопределенность погрешности, </t>
    </r>
    <r>
      <rPr>
        <b/>
        <sz val="11"/>
        <color theme="1"/>
        <rFont val="Calibri"/>
        <family val="2"/>
        <charset val="204"/>
      </rPr>
      <t>Δ</t>
    </r>
    <r>
      <rPr>
        <b/>
        <sz val="9.35"/>
        <color theme="1"/>
        <rFont val="Times New Roman"/>
        <family val="1"/>
        <charset val="204"/>
      </rPr>
      <t>Ссо</t>
    </r>
    <r>
      <rPr>
        <sz val="11"/>
        <color theme="1"/>
        <rFont val="Times New Roman"/>
        <family val="1"/>
        <charset val="204"/>
      </rPr>
      <t xml:space="preserve"> абсолютная погрешность газоанализатора многокомпонентного «АВТОТЕСТ-02.02».</t>
    </r>
  </si>
  <si>
    <t>Шумомер-анализатор спектра портативный ОКТАВА-111 имеет пределы допускаемой абсолютной погрешности - ±0,5дБА</t>
  </si>
  <si>
    <t>Стандартная неопределенность, дБА</t>
  </si>
  <si>
    <t>˚</t>
  </si>
  <si>
    <t xml:space="preserve">Уровень шума выпуска отработавших газов транспортного средства на холостом ходу при поддержании постоянной целевой частоты вращения при k = 1,65, Р = 95%: </t>
  </si>
  <si>
    <t>Уровень шума выпуска отработавших газов транспортного средства в режиме замедления от целевой частоты до минимальной частоты холостого хода, при k = 1,65, Р = 95%</t>
  </si>
  <si>
    <r>
      <t xml:space="preserve"> - Неопределенность погрешности, </t>
    </r>
    <r>
      <rPr>
        <b/>
        <i/>
        <sz val="11"/>
        <color theme="1"/>
        <rFont val="Times New Roman"/>
        <family val="1"/>
        <charset val="204"/>
      </rPr>
      <t>ΔL</t>
    </r>
    <r>
      <rPr>
        <sz val="11"/>
        <color theme="1"/>
        <rFont val="Times New Roman"/>
        <family val="1"/>
        <charset val="204"/>
      </rPr>
      <t xml:space="preserve"> абсолютная погрешность шумомера-анализатора спектра портативного ОКТАВА-111</t>
    </r>
  </si>
  <si>
    <r>
      <rPr>
        <b/>
        <i/>
        <sz val="11"/>
        <color theme="1"/>
        <rFont val="Times New Roman"/>
        <family val="1"/>
        <charset val="204"/>
      </rPr>
      <t>u(</t>
    </r>
    <r>
      <rPr>
        <b/>
        <i/>
        <sz val="11"/>
        <color theme="1"/>
        <rFont val="Calibri"/>
        <family val="2"/>
        <charset val="204"/>
      </rPr>
      <t>ϕ</t>
    </r>
    <r>
      <rPr>
        <b/>
        <i/>
        <sz val="9.35"/>
        <color theme="1"/>
        <rFont val="Times New Roman"/>
        <family val="1"/>
        <charset val="204"/>
      </rPr>
      <t>)=</t>
    </r>
  </si>
  <si>
    <t xml:space="preserve">Выступание ростальных выступающих элементов, при k = 1,65, Р = 95% </t>
  </si>
  <si>
    <t>Дальномер лазерный RGK DL50</t>
  </si>
  <si>
    <t>Суммарная стандартная неопределенность измерения габаритной высоты транспортного средства</t>
  </si>
  <si>
    <r>
      <t xml:space="preserve"> - Неопределенность погрешности, </t>
    </r>
    <r>
      <rPr>
        <b/>
        <i/>
        <sz val="11"/>
        <color theme="1"/>
        <rFont val="Times New Roman"/>
        <family val="1"/>
        <charset val="204"/>
      </rPr>
      <t>Δϕ</t>
    </r>
    <r>
      <rPr>
        <sz val="11"/>
        <color theme="1"/>
        <rFont val="Times New Roman"/>
        <family val="1"/>
        <charset val="204"/>
      </rPr>
      <t xml:space="preserve"> абсолютная погрешность преобразователя измерительного угла поворота ИСЛ-М</t>
    </r>
  </si>
  <si>
    <r>
      <t xml:space="preserve"> - Неопределенность цены деления, где </t>
    </r>
    <r>
      <rPr>
        <b/>
        <i/>
        <sz val="11"/>
        <color theme="1"/>
        <rFont val="Times New Roman"/>
        <family val="1"/>
        <charset val="204"/>
      </rPr>
      <t>r</t>
    </r>
    <r>
      <rPr>
        <sz val="11"/>
        <color theme="1"/>
        <rFont val="Times New Roman"/>
        <family val="1"/>
        <charset val="204"/>
      </rPr>
      <t>-единица последнего разряда</t>
    </r>
  </si>
  <si>
    <r>
      <t xml:space="preserve"> - Неопределенность погрешности, </t>
    </r>
    <r>
      <rPr>
        <b/>
        <i/>
        <sz val="11"/>
        <color theme="1"/>
        <rFont val="Times New Roman"/>
        <family val="1"/>
        <charset val="204"/>
      </rPr>
      <t>Δl</t>
    </r>
    <r>
      <rPr>
        <sz val="11"/>
        <color theme="1"/>
        <rFont val="Times New Roman"/>
        <family val="1"/>
        <charset val="204"/>
      </rPr>
      <t xml:space="preserve"> абсолютная погрешность дальномера лазерного RGK DL50</t>
    </r>
  </si>
  <si>
    <r>
      <t xml:space="preserve"> - Неопределенность погрешности, </t>
    </r>
    <r>
      <rPr>
        <b/>
        <i/>
        <sz val="11"/>
        <color theme="1"/>
        <rFont val="Times New Roman"/>
        <family val="1"/>
        <charset val="204"/>
      </rPr>
      <t xml:space="preserve">Δm </t>
    </r>
    <r>
      <rPr>
        <sz val="11"/>
        <color theme="1"/>
        <rFont val="Times New Roman"/>
        <family val="1"/>
        <charset val="204"/>
      </rPr>
      <t>абсолютная погрешность автомобильных подкладных весов ИСТОК-30-4П</t>
    </r>
  </si>
  <si>
    <t>Неопределенность, рассчитанная по типу В:</t>
  </si>
  <si>
    <r>
      <t xml:space="preserve"> - Неопределенность погрешности, </t>
    </r>
    <r>
      <rPr>
        <b/>
        <i/>
        <sz val="11"/>
        <color theme="1"/>
        <rFont val="Times New Roman"/>
        <family val="1"/>
        <charset val="204"/>
      </rPr>
      <t xml:space="preserve">ΔE </t>
    </r>
    <r>
      <rPr>
        <sz val="11"/>
        <color theme="1"/>
        <rFont val="Times New Roman"/>
        <family val="1"/>
        <charset val="204"/>
      </rPr>
      <t>абсолютная погрешность измерителя дымности отработав-ших газов АВГ-1Д-4.01</t>
    </r>
  </si>
  <si>
    <t>Стандартная неопределенность измерения силы света, оцененная по типу B для левой фары</t>
  </si>
  <si>
    <t>Стандартная неопределенность измерения силы света, оцененная по типу B для правой фары</t>
  </si>
  <si>
    <t>п.А.21.8 Приложения А, ГОСТ 33670-2015</t>
  </si>
  <si>
    <t>п.А.5.1.4.1.1, п.А.5,9  Приложения А, ГОСТ 33670-2015</t>
  </si>
  <si>
    <t>п. А.8.10.1 Приложения А ГОСТ 33670-2015</t>
  </si>
  <si>
    <t>Точка видимой поверхности в направлении исходной оси, которая в наибольшей степени удалена от средней продольной плоскости ТС от края габаритной ширины ТС передней левой противотуманной фары</t>
  </si>
  <si>
    <t>Точка видимой поверхности в направлении исходной оси, которая в наибольшей степени удалена от средней продольной плоскости ТС от края габаритной ширины ТС передней правой противотуманной фары</t>
  </si>
  <si>
    <t>п. А.8.10.2 Приложения А ГОСТ 33670-2015</t>
  </si>
  <si>
    <t>Расстояние от нижней точки левой передней противотуманной фары до опорной поверхности</t>
  </si>
  <si>
    <t>Расстояние от нижней точки правой передней противотуманной фары до опорной поверхности</t>
  </si>
  <si>
    <t>Расстояние от верхней точки левой передней противотуманной фары до опорной поверхности</t>
  </si>
  <si>
    <t>Расстояние от верхней точки правой передней противотуманной фары до опорной поверхности</t>
  </si>
  <si>
    <t>На каких то машинах только кузов, а где то и багажник и кузов</t>
  </si>
  <si>
    <t>Расстояние от дополнительного сигнала торможения до нижнего края внешней поверхности или покрытия заднего стекла</t>
  </si>
  <si>
    <t>Наличие отсутствие противотуманок передних</t>
  </si>
  <si>
    <r>
      <rPr>
        <sz val="10"/>
        <rFont val="Calibri"/>
        <family val="2"/>
        <charset val="204"/>
      </rPr>
      <t>±</t>
    </r>
    <r>
      <rPr>
        <sz val="10"/>
        <rFont val="Times New Roman"/>
        <family val="1"/>
        <charset val="204"/>
      </rPr>
      <t>0,15 мм</t>
    </r>
  </si>
  <si>
    <t>Расширенная неопределенность измерения расстояний в дециметровом интервале, в миллимитровом интервале:</t>
  </si>
  <si>
    <t>Задние противотуманки могут быть 1 или 2</t>
  </si>
  <si>
    <t>Максимальная сила света всех фар, которые могут быть включены одновременно в режиме "дальний свет",  при k=1,65, Р=95%</t>
  </si>
  <si>
    <t>Нужно ли?</t>
  </si>
  <si>
    <t>Необходимо чтобы ссылка автоматически менялась летние или зимние шины</t>
  </si>
  <si>
    <t>Необходимо ли учитывать передние глухие форточки?!</t>
  </si>
  <si>
    <t>Полоса может быть может не быть</t>
  </si>
  <si>
    <t>Выступание  дверной ручки за наружную поверхность кузова</t>
  </si>
  <si>
    <r>
      <t xml:space="preserve">п.А.10.7.3 Приложения А, ГОСТ 33670-2015
</t>
    </r>
    <r>
      <rPr>
        <b/>
        <sz val="10"/>
        <color theme="1"/>
        <rFont val="Times New Roman"/>
        <family val="1"/>
        <charset val="204"/>
      </rPr>
      <t>ЕСЛИ зимние шины</t>
    </r>
  </si>
  <si>
    <t>Дымность отработавших газов ТС с дизелями в режиме свободного ускорения</t>
  </si>
  <si>
    <r>
      <t>натуральный показатель ослабления потока, м</t>
    </r>
    <r>
      <rPr>
        <sz val="10"/>
        <color theme="1"/>
        <rFont val="Calibri"/>
        <family val="2"/>
        <charset val="204"/>
      </rPr>
      <t>ˉ¹</t>
    </r>
  </si>
  <si>
    <t>Дымомер 
АВГ-1Д-4.01
Зав. № 33
Инв. № СИ003</t>
  </si>
  <si>
    <r>
      <t xml:space="preserve">Абсолютная погрешность </t>
    </r>
    <r>
      <rPr>
        <sz val="10"/>
        <color theme="1"/>
        <rFont val="Calibri"/>
        <family val="2"/>
        <charset val="204"/>
      </rPr>
      <t>±</t>
    </r>
    <r>
      <rPr>
        <sz val="10"/>
        <color theme="1"/>
        <rFont val="Times New Roman"/>
        <family val="1"/>
        <charset val="204"/>
      </rPr>
      <t>0,05 мˉ¹</t>
    </r>
  </si>
  <si>
    <t>Только при диз ТС</t>
  </si>
  <si>
    <t>Дальномер лазерный RGK DL50
Зав. № 23F001640
Инв.№ СИ033</t>
  </si>
  <si>
    <t>±2,0мм</t>
  </si>
  <si>
    <t>Эксперт ИЛ</t>
  </si>
  <si>
    <t>Евдомахов В.А.</t>
  </si>
  <si>
    <r>
      <t xml:space="preserve">Лист оценки неопределенности к протоколу </t>
    </r>
    <r>
      <rPr>
        <sz val="12"/>
        <color rgb="FFFF0000"/>
        <rFont val="Times New Roman"/>
        <family val="1"/>
        <charset val="204"/>
      </rPr>
      <t>№ АТ04 от 12.09.2025 г.</t>
    </r>
  </si>
  <si>
    <t>Угол между плоскостью заднего государственного регистрационного знака и продольной плоскостью симметрии при , k = 1,65, Р = 95%:</t>
  </si>
  <si>
    <t>P₁</t>
  </si>
  <si>
    <t>P₂</t>
  </si>
  <si>
    <t>P₃</t>
  </si>
  <si>
    <t>P₄</t>
  </si>
  <si>
    <t>P₅</t>
  </si>
  <si>
    <t>P₆</t>
  </si>
  <si>
    <t>Rстоян=</t>
  </si>
  <si>
    <t>Rраб=</t>
  </si>
  <si>
    <t>В соответствии с формулой 10 ГОСТ 34100.3-2017/ISO/IEC Guide 98-3:2008 суммарная стандартная неопределенность измерения удельной тормозной силы для стояночной тормозной системы: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</si>
</sst>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164" formatCode="#,##0.000"/>
    <numFmt numFmtId="165" formatCode="0.000"/>
    <numFmt numFmtId="166" formatCode="0.0"/>
    <numFmt numFmtId="167" formatCode="#,##0.0"/>
    <numFmt numFmtId="168" formatCode="#,##0.0000000"/>
    <numFmt numFmtId="169" formatCode="0.00000"/>
    <numFmt numFmtId="170" formatCode="0.000000000"/>
    <numFmt numFmtId="171" formatCode="#,##0.000000000"/>
    <numFmt numFmtId="172" formatCode="#,##0.0000"/>
    <numFmt numFmtId="173" formatCode="[$-F800]dddd\,\ mmmm\ dd\,\ yyyy"/>
    <numFmt numFmtId="174" formatCode="#,##0.00000000000"/>
    <numFmt numFmtId="175" formatCode="0.00000000000"/>
    <numFmt numFmtId="176" formatCode="0.000000"/>
    <numFmt numFmtId="177" formatCode="#,##0.000000"/>
    <numFmt numFmtId="178" formatCode="#,##0.00000"/>
  </numFmts>
  <fonts count="40" x14ac:knownFonts="1">
    <font>
      <sz val="11"/>
      <color theme="1"/>
      <name val="Calibri"/>
      <family val="2"/>
      <scheme val="minor"/>
    </font>
    <font>
      <sz val="11"/>
      <color theme="1"/>
      <name val="Times New Roman"/>
      <family val="1"/>
      <charset val="204"/>
    </font>
    <font>
      <b/>
      <sz val="11"/>
      <color theme="1"/>
      <name val="Times New Roman"/>
      <family val="1"/>
      <charset val="204"/>
    </font>
    <font>
      <i/>
      <sz val="11"/>
      <color theme="1"/>
      <name val="Times New Roman"/>
      <family val="1"/>
      <charset val="204"/>
    </font>
    <font>
      <sz val="11"/>
      <name val="Times New Roman"/>
      <family val="1"/>
      <charset val="204"/>
    </font>
    <font>
      <sz val="8"/>
      <color theme="1"/>
      <name val="Times New Roman"/>
      <family val="1"/>
      <charset val="204"/>
    </font>
    <font>
      <sz val="10"/>
      <color theme="1"/>
      <name val="Times New Roman"/>
      <family val="1"/>
      <charset val="204"/>
    </font>
    <font>
      <b/>
      <sz val="10"/>
      <color theme="1"/>
      <name val="Times New Roman"/>
      <family val="1"/>
      <charset val="204"/>
    </font>
    <font>
      <b/>
      <sz val="10"/>
      <color rgb="FF000000"/>
      <name val="Times New Roman"/>
      <family val="1"/>
      <charset val="204"/>
    </font>
    <font>
      <sz val="9"/>
      <color theme="1"/>
      <name val="Times New Roman"/>
      <family val="1"/>
      <charset val="204"/>
    </font>
    <font>
      <b/>
      <sz val="10"/>
      <color theme="1"/>
      <name val="Calibri"/>
      <family val="2"/>
      <scheme val="minor"/>
    </font>
    <font>
      <b/>
      <sz val="9"/>
      <color indexed="81"/>
      <name val="Tahoma"/>
      <family val="2"/>
      <charset val="204"/>
    </font>
    <font>
      <sz val="12"/>
      <color theme="1"/>
      <name val="Times New Roman"/>
      <family val="1"/>
      <charset val="204"/>
    </font>
    <font>
      <sz val="12"/>
      <color theme="1"/>
      <name val="Calibri"/>
      <family val="2"/>
      <scheme val="minor"/>
    </font>
    <font>
      <b/>
      <sz val="12"/>
      <color theme="1"/>
      <name val="Times New Roman"/>
      <family val="1"/>
      <charset val="204"/>
    </font>
    <font>
      <i/>
      <sz val="10"/>
      <color theme="1"/>
      <name val="Times New Roman"/>
      <family val="1"/>
      <charset val="204"/>
    </font>
    <font>
      <sz val="10"/>
      <color theme="1"/>
      <name val="Calibri"/>
      <family val="2"/>
      <scheme val="minor"/>
    </font>
    <font>
      <i/>
      <sz val="10"/>
      <color rgb="FF000000"/>
      <name val="Times New Roman"/>
      <family val="1"/>
      <charset val="204"/>
    </font>
    <font>
      <b/>
      <i/>
      <sz val="10"/>
      <color theme="1"/>
      <name val="Times New Roman"/>
      <family val="1"/>
      <charset val="204"/>
    </font>
    <font>
      <sz val="12"/>
      <color rgb="FF000000"/>
      <name val="Times New Roman"/>
      <family val="1"/>
      <charset val="204"/>
    </font>
    <font>
      <b/>
      <sz val="12"/>
      <color indexed="81"/>
      <name val="Times New Roman"/>
      <family val="1"/>
      <charset val="204"/>
    </font>
    <font>
      <b/>
      <sz val="14"/>
      <color theme="1"/>
      <name val="Times New Roman"/>
      <family val="1"/>
      <charset val="204"/>
    </font>
    <font>
      <b/>
      <sz val="14"/>
      <color theme="1"/>
      <name val="Calibri"/>
      <family val="2"/>
      <scheme val="minor"/>
    </font>
    <font>
      <sz val="8"/>
      <color rgb="FF000000"/>
      <name val="Segoe UI"/>
      <family val="2"/>
      <charset val="204"/>
    </font>
    <font>
      <sz val="10"/>
      <color rgb="FF000000"/>
      <name val="Times New Roman"/>
      <family val="1"/>
      <charset val="204"/>
    </font>
    <font>
      <vertAlign val="superscript"/>
      <sz val="10"/>
      <color theme="1"/>
      <name val="Times New Roman"/>
      <family val="1"/>
      <charset val="204"/>
    </font>
    <font>
      <b/>
      <u/>
      <sz val="10"/>
      <color theme="1"/>
      <name val="Times New Roman"/>
      <family val="1"/>
      <charset val="204"/>
    </font>
    <font>
      <sz val="10"/>
      <name val="Times New Roman"/>
      <family val="1"/>
      <charset val="204"/>
    </font>
    <font>
      <b/>
      <sz val="9.35"/>
      <color theme="1"/>
      <name val="Times New Roman"/>
      <family val="1"/>
      <charset val="204"/>
    </font>
    <font>
      <sz val="10.199999999999999"/>
      <color theme="1"/>
      <name val="Times New Roman"/>
      <family val="1"/>
      <charset val="204"/>
    </font>
    <font>
      <b/>
      <i/>
      <sz val="12"/>
      <color theme="1"/>
      <name val="Times New Roman"/>
      <family val="1"/>
      <charset val="204"/>
    </font>
    <font>
      <b/>
      <sz val="11"/>
      <color theme="1"/>
      <name val="Calibri"/>
      <family val="2"/>
      <charset val="204"/>
    </font>
    <font>
      <sz val="11"/>
      <color theme="1"/>
      <name val="Calibri"/>
      <family val="2"/>
      <charset val="204"/>
    </font>
    <font>
      <b/>
      <i/>
      <sz val="11"/>
      <color theme="1"/>
      <name val="Times New Roman"/>
      <family val="1"/>
      <charset val="204"/>
    </font>
    <font>
      <b/>
      <i/>
      <sz val="11"/>
      <color theme="1"/>
      <name val="Calibri"/>
      <family val="2"/>
      <charset val="204"/>
    </font>
    <font>
      <b/>
      <i/>
      <sz val="9.35"/>
      <color theme="1"/>
      <name val="Times New Roman"/>
      <family val="1"/>
      <charset val="204"/>
    </font>
    <font>
      <sz val="10"/>
      <name val="Calibri"/>
      <family val="2"/>
      <charset val="204"/>
    </font>
    <font>
      <sz val="11"/>
      <name val="Calibri"/>
      <family val="2"/>
      <scheme val="minor"/>
    </font>
    <font>
      <sz val="10"/>
      <color theme="1"/>
      <name val="Calibri"/>
      <family val="2"/>
      <charset val="204"/>
    </font>
    <font>
      <sz val="12"/>
      <color rgb="FFFF0000"/>
      <name val="Times New Roman"/>
      <family val="1"/>
      <charset val="204"/>
    </font>
  </fonts>
  <fills count="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top style="medium">
        <color rgb="FF000000"/>
      </top>
      <bottom/>
      <diagonal/>
    </border>
  </borders>
  <cellStyleXfs count="1">
    <xf numFmtId="0" fontId="0" fillId="0" borderId="0"/>
  </cellStyleXfs>
  <cellXfs count="1160">
    <xf numFmtId="0" fontId="0" fillId="0" borderId="0" xfId="0"/>
    <xf numFmtId="0" fontId="1" fillId="0" borderId="0" xfId="0" applyFont="1"/>
    <xf numFmtId="0" fontId="1" fillId="2" borderId="1" xfId="0" applyFont="1" applyFill="1" applyBorder="1" applyAlignment="1">
      <alignment horizontal="center" vertical="center"/>
    </xf>
    <xf numFmtId="49" fontId="1" fillId="0" borderId="0" xfId="0" applyNumberFormat="1" applyFont="1" applyAlignment="1">
      <alignment horizontal="left" vertical="center"/>
    </xf>
    <xf numFmtId="0" fontId="2" fillId="0" borderId="0" xfId="0" applyFont="1" applyAlignment="1">
      <alignment vertical="center"/>
    </xf>
    <xf numFmtId="49" fontId="1" fillId="0" borderId="0" xfId="0" applyNumberFormat="1" applyFont="1" applyAlignment="1">
      <alignment vertical="center"/>
    </xf>
    <xf numFmtId="0" fontId="1" fillId="5" borderId="0" xfId="0" applyFont="1" applyFill="1" applyAlignment="1">
      <alignment horizontal="center" vertical="center"/>
    </xf>
    <xf numFmtId="164" fontId="1" fillId="5" borderId="0" xfId="0" applyNumberFormat="1" applyFont="1" applyFill="1" applyAlignment="1">
      <alignment vertical="center"/>
    </xf>
    <xf numFmtId="2" fontId="1" fillId="5" borderId="0" xfId="0" applyNumberFormat="1" applyFont="1" applyFill="1" applyAlignment="1">
      <alignment horizontal="left" vertical="center"/>
    </xf>
    <xf numFmtId="0" fontId="1" fillId="0" borderId="14" xfId="0" applyFont="1" applyBorder="1" applyAlignment="1">
      <alignment horizontal="center" vertical="center"/>
    </xf>
    <xf numFmtId="0" fontId="1" fillId="0" borderId="22" xfId="0" applyFont="1" applyBorder="1" applyAlignment="1">
      <alignment horizontal="left" vertical="center"/>
    </xf>
    <xf numFmtId="0" fontId="1" fillId="0" borderId="23" xfId="0" applyFont="1" applyBorder="1" applyAlignment="1">
      <alignment horizontal="center" vertical="center"/>
    </xf>
    <xf numFmtId="0" fontId="1" fillId="0" borderId="16" xfId="0" applyFont="1" applyBorder="1" applyAlignment="1">
      <alignment horizontal="left" vertical="center"/>
    </xf>
    <xf numFmtId="0" fontId="1" fillId="0" borderId="18" xfId="0"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1" fillId="0" borderId="26" xfId="0" applyFont="1" applyBorder="1" applyAlignment="1">
      <alignment horizontal="center" vertical="center"/>
    </xf>
    <xf numFmtId="0" fontId="1" fillId="0" borderId="7" xfId="0" applyFont="1" applyBorder="1" applyAlignment="1">
      <alignment horizontal="center" vertical="center"/>
    </xf>
    <xf numFmtId="4" fontId="1" fillId="2" borderId="17" xfId="0" applyNumberFormat="1" applyFont="1" applyFill="1" applyBorder="1" applyAlignment="1">
      <alignment horizontal="center" vertical="center"/>
    </xf>
    <xf numFmtId="2" fontId="1" fillId="5" borderId="0" xfId="0" applyNumberFormat="1" applyFont="1" applyFill="1" applyAlignment="1">
      <alignment horizontal="right" vertical="center"/>
    </xf>
    <xf numFmtId="0" fontId="1" fillId="5" borderId="0" xfId="0" applyFont="1" applyFill="1" applyAlignment="1">
      <alignment vertical="center"/>
    </xf>
    <xf numFmtId="0" fontId="1" fillId="0" borderId="0" xfId="0" applyFont="1" applyAlignment="1">
      <alignment horizontal="right" vertical="center"/>
    </xf>
    <xf numFmtId="4" fontId="1" fillId="0" borderId="0" xfId="0" applyNumberFormat="1" applyFont="1" applyAlignment="1">
      <alignment vertical="center"/>
    </xf>
    <xf numFmtId="164" fontId="1" fillId="0" borderId="0" xfId="0" applyNumberFormat="1" applyFont="1" applyAlignment="1">
      <alignment vertical="center"/>
    </xf>
    <xf numFmtId="2" fontId="1" fillId="0" borderId="0" xfId="0" applyNumberFormat="1" applyFont="1" applyAlignment="1">
      <alignment vertical="center"/>
    </xf>
    <xf numFmtId="4" fontId="1" fillId="5" borderId="0" xfId="0" applyNumberFormat="1" applyFont="1" applyFill="1" applyAlignment="1">
      <alignment vertical="center"/>
    </xf>
    <xf numFmtId="4" fontId="4" fillId="5" borderId="0" xfId="0" applyNumberFormat="1" applyFont="1" applyFill="1" applyAlignment="1">
      <alignment vertical="center"/>
    </xf>
    <xf numFmtId="0" fontId="4" fillId="5" borderId="0" xfId="0" applyFont="1" applyFill="1" applyAlignment="1">
      <alignment horizontal="center" vertical="center"/>
    </xf>
    <xf numFmtId="4" fontId="4" fillId="5" borderId="0" xfId="0" applyNumberFormat="1" applyFont="1" applyFill="1" applyAlignment="1">
      <alignment horizontal="left" vertical="center"/>
    </xf>
    <xf numFmtId="0" fontId="4" fillId="5" borderId="0" xfId="0" applyFont="1" applyFill="1" applyAlignment="1">
      <alignment vertical="center"/>
    </xf>
    <xf numFmtId="4" fontId="1" fillId="2" borderId="16" xfId="0" applyNumberFormat="1" applyFont="1" applyFill="1" applyBorder="1" applyAlignment="1">
      <alignment horizontal="center" vertical="center"/>
    </xf>
    <xf numFmtId="166" fontId="1" fillId="2" borderId="16" xfId="0" applyNumberFormat="1" applyFont="1" applyFill="1" applyBorder="1" applyAlignment="1">
      <alignment horizontal="center" vertical="center"/>
    </xf>
    <xf numFmtId="166" fontId="1" fillId="2" borderId="17" xfId="0" applyNumberFormat="1" applyFont="1" applyFill="1" applyBorder="1" applyAlignment="1">
      <alignment horizontal="center" vertical="center"/>
    </xf>
    <xf numFmtId="167" fontId="1" fillId="5" borderId="0" xfId="0" applyNumberFormat="1" applyFont="1" applyFill="1" applyAlignment="1">
      <alignment vertical="center"/>
    </xf>
    <xf numFmtId="4" fontId="1" fillId="5" borderId="0" xfId="0" applyNumberFormat="1" applyFont="1" applyFill="1" applyAlignment="1">
      <alignment horizontal="left" vertical="center"/>
    </xf>
    <xf numFmtId="167" fontId="1" fillId="5" borderId="0" xfId="0" applyNumberFormat="1" applyFont="1" applyFill="1" applyAlignment="1">
      <alignment horizontal="left" vertical="center"/>
    </xf>
    <xf numFmtId="0" fontId="1" fillId="0" borderId="0" xfId="0" applyFont="1" applyAlignment="1">
      <alignment vertical="center"/>
    </xf>
    <xf numFmtId="0" fontId="1" fillId="0" borderId="0" xfId="0" applyFont="1" applyAlignment="1">
      <alignment horizontal="center" vertical="center"/>
    </xf>
    <xf numFmtId="0" fontId="0" fillId="0" borderId="0" xfId="0" applyAlignment="1">
      <alignment vertical="center"/>
    </xf>
    <xf numFmtId="166" fontId="1" fillId="0" borderId="0" xfId="0" applyNumberFormat="1" applyFont="1" applyAlignment="1">
      <alignment horizontal="center" vertical="center"/>
    </xf>
    <xf numFmtId="164" fontId="1" fillId="0" borderId="0" xfId="0" applyNumberFormat="1" applyFont="1" applyAlignment="1">
      <alignment horizontal="center" vertical="center"/>
    </xf>
    <xf numFmtId="2" fontId="1" fillId="0" borderId="0" xfId="0" applyNumberFormat="1" applyFont="1" applyAlignment="1">
      <alignment horizontal="center" vertical="center"/>
    </xf>
    <xf numFmtId="2" fontId="1" fillId="5" borderId="0" xfId="0" applyNumberFormat="1" applyFont="1" applyFill="1" applyAlignment="1">
      <alignment vertical="center"/>
    </xf>
    <xf numFmtId="167" fontId="1" fillId="0" borderId="0" xfId="0" applyNumberFormat="1" applyFont="1" applyAlignment="1">
      <alignment horizontal="center" vertical="center"/>
    </xf>
    <xf numFmtId="166" fontId="1" fillId="5" borderId="0" xfId="0" applyNumberFormat="1" applyFont="1" applyFill="1" applyAlignment="1">
      <alignment vertical="center"/>
    </xf>
    <xf numFmtId="166" fontId="1" fillId="5" borderId="0" xfId="0" applyNumberFormat="1" applyFont="1" applyFill="1" applyAlignment="1">
      <alignment horizontal="left" vertical="center"/>
    </xf>
    <xf numFmtId="4" fontId="1" fillId="5" borderId="0" xfId="0" applyNumberFormat="1" applyFont="1" applyFill="1" applyAlignment="1">
      <alignment horizontal="right" vertical="center"/>
    </xf>
    <xf numFmtId="4" fontId="1" fillId="0" borderId="0" xfId="0" applyNumberFormat="1" applyFont="1" applyAlignment="1">
      <alignment horizontal="center"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11" xfId="0" applyFont="1" applyBorder="1" applyAlignment="1">
      <alignment vertical="center"/>
    </xf>
    <xf numFmtId="0" fontId="1" fillId="0" borderId="13" xfId="0" applyFont="1" applyBorder="1" applyAlignment="1">
      <alignment vertical="center"/>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3" xfId="0" applyFont="1" applyBorder="1" applyAlignment="1">
      <alignment horizontal="left" vertical="center"/>
    </xf>
    <xf numFmtId="0" fontId="1" fillId="0" borderId="12" xfId="0" applyFont="1" applyBorder="1" applyAlignment="1">
      <alignment vertical="center"/>
    </xf>
    <xf numFmtId="0" fontId="1" fillId="0" borderId="11" xfId="0" applyFont="1" applyBorder="1" applyAlignment="1">
      <alignment horizontal="center" vertical="center"/>
    </xf>
    <xf numFmtId="0" fontId="1" fillId="0" borderId="13" xfId="0" applyFont="1" applyBorder="1" applyAlignment="1">
      <alignment horizontal="center" vertical="center"/>
    </xf>
    <xf numFmtId="0" fontId="1" fillId="0" borderId="12" xfId="0" applyFont="1" applyBorder="1" applyAlignment="1">
      <alignment horizontal="center" vertical="center"/>
    </xf>
    <xf numFmtId="165" fontId="1" fillId="0" borderId="0" xfId="0" applyNumberFormat="1" applyFont="1" applyAlignment="1">
      <alignment horizontal="center" vertical="center"/>
    </xf>
    <xf numFmtId="3" fontId="1" fillId="5" borderId="0" xfId="0" applyNumberFormat="1" applyFont="1" applyFill="1" applyAlignment="1">
      <alignment vertical="center"/>
    </xf>
    <xf numFmtId="1" fontId="1" fillId="5" borderId="0" xfId="0" applyNumberFormat="1" applyFont="1" applyFill="1" applyAlignment="1">
      <alignment horizontal="left" vertical="center"/>
    </xf>
    <xf numFmtId="0" fontId="1" fillId="2" borderId="1" xfId="0" applyFont="1" applyFill="1" applyBorder="1" applyAlignment="1">
      <alignment vertical="center"/>
    </xf>
    <xf numFmtId="165" fontId="1" fillId="0" borderId="0" xfId="0" applyNumberFormat="1" applyFont="1" applyAlignment="1">
      <alignment vertical="center"/>
    </xf>
    <xf numFmtId="165" fontId="1" fillId="5" borderId="0" xfId="0" applyNumberFormat="1" applyFont="1" applyFill="1" applyAlignment="1">
      <alignment vertical="center"/>
    </xf>
    <xf numFmtId="165" fontId="1" fillId="0" borderId="0" xfId="0" applyNumberFormat="1" applyFont="1" applyAlignment="1">
      <alignment horizontal="left" vertical="center"/>
    </xf>
    <xf numFmtId="167" fontId="1" fillId="0" borderId="0" xfId="0" applyNumberFormat="1" applyFont="1" applyAlignment="1">
      <alignment vertical="center"/>
    </xf>
    <xf numFmtId="167" fontId="1" fillId="0" borderId="0" xfId="0" applyNumberFormat="1" applyFont="1" applyAlignment="1">
      <alignment horizontal="right" vertical="center"/>
    </xf>
    <xf numFmtId="166" fontId="1" fillId="0" borderId="0" xfId="0" applyNumberFormat="1" applyFont="1" applyAlignment="1">
      <alignment horizontal="left" vertical="center"/>
    </xf>
    <xf numFmtId="3" fontId="1" fillId="0" borderId="0" xfId="0" applyNumberFormat="1" applyFont="1" applyAlignment="1">
      <alignment horizontal="center" vertical="center"/>
    </xf>
    <xf numFmtId="164" fontId="1" fillId="0" borderId="0" xfId="0" applyNumberFormat="1" applyFont="1" applyAlignment="1">
      <alignment horizontal="right" vertical="center"/>
    </xf>
    <xf numFmtId="166" fontId="1" fillId="0" borderId="0" xfId="0" applyNumberFormat="1" applyFont="1" applyAlignment="1">
      <alignment vertical="center"/>
    </xf>
    <xf numFmtId="170" fontId="1" fillId="0" borderId="0" xfId="0" applyNumberFormat="1" applyFont="1" applyAlignment="1">
      <alignment vertical="center"/>
    </xf>
    <xf numFmtId="171" fontId="1" fillId="0" borderId="0" xfId="0" applyNumberFormat="1" applyFont="1" applyAlignment="1">
      <alignment vertical="center"/>
    </xf>
    <xf numFmtId="171" fontId="1" fillId="0" borderId="0" xfId="0" applyNumberFormat="1" applyFont="1" applyAlignment="1">
      <alignment horizontal="left" vertical="center"/>
    </xf>
    <xf numFmtId="167" fontId="1" fillId="5" borderId="0" xfId="0" applyNumberFormat="1" applyFont="1" applyFill="1" applyAlignment="1">
      <alignment horizontal="right" vertical="center"/>
    </xf>
    <xf numFmtId="167" fontId="1" fillId="2" borderId="1" xfId="0" applyNumberFormat="1" applyFont="1" applyFill="1" applyBorder="1" applyAlignment="1">
      <alignment horizontal="center" vertical="center"/>
    </xf>
    <xf numFmtId="3" fontId="1" fillId="5" borderId="0" xfId="0" applyNumberFormat="1" applyFont="1" applyFill="1" applyAlignment="1">
      <alignment horizontal="left" vertical="center"/>
    </xf>
    <xf numFmtId="3" fontId="1" fillId="0" borderId="0" xfId="0" applyNumberFormat="1" applyFont="1" applyAlignment="1">
      <alignment vertical="center"/>
    </xf>
    <xf numFmtId="0" fontId="1" fillId="0" borderId="1" xfId="0" applyFont="1" applyBorder="1" applyAlignment="1">
      <alignment horizontal="center" vertical="center" wrapText="1"/>
    </xf>
    <xf numFmtId="0" fontId="1" fillId="0" borderId="0" xfId="0" applyFont="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4" fontId="1" fillId="2" borderId="1" xfId="0" applyNumberFormat="1" applyFont="1" applyFill="1" applyBorder="1" applyAlignment="1">
      <alignment horizontal="center" vertical="center"/>
    </xf>
    <xf numFmtId="0" fontId="1" fillId="0" borderId="0" xfId="0" applyFont="1" applyAlignment="1">
      <alignment horizontal="center" vertical="center" wrapText="1"/>
    </xf>
    <xf numFmtId="0" fontId="1" fillId="0" borderId="1" xfId="0" applyFont="1" applyBorder="1" applyAlignment="1">
      <alignment horizontal="left" vertical="center"/>
    </xf>
    <xf numFmtId="0" fontId="0" fillId="0" borderId="0" xfId="0" applyAlignment="1">
      <alignment wrapText="1"/>
    </xf>
    <xf numFmtId="0" fontId="1" fillId="0" borderId="15" xfId="0" applyFont="1" applyBorder="1" applyAlignment="1">
      <alignment horizontal="center" vertical="center"/>
    </xf>
    <xf numFmtId="167" fontId="1" fillId="2" borderId="14" xfId="0" applyNumberFormat="1" applyFont="1" applyFill="1" applyBorder="1" applyAlignment="1">
      <alignment horizontal="center" vertical="center"/>
    </xf>
    <xf numFmtId="0" fontId="5" fillId="0" borderId="1" xfId="0" applyFont="1" applyBorder="1"/>
    <xf numFmtId="0" fontId="5" fillId="0" borderId="1" xfId="0" applyFont="1" applyBorder="1" applyAlignment="1">
      <alignment horizontal="left" vertical="center"/>
    </xf>
    <xf numFmtId="0" fontId="0" fillId="0" borderId="2" xfId="0" applyBorder="1"/>
    <xf numFmtId="0" fontId="0" fillId="0" borderId="3" xfId="0" applyBorder="1"/>
    <xf numFmtId="0" fontId="0" fillId="0" borderId="4" xfId="0" applyBorder="1"/>
    <xf numFmtId="2" fontId="0" fillId="0" borderId="0" xfId="0" applyNumberFormat="1"/>
    <xf numFmtId="2" fontId="1" fillId="0" borderId="0" xfId="0" applyNumberFormat="1" applyFont="1" applyAlignment="1">
      <alignment horizontal="left" vertical="center"/>
    </xf>
    <xf numFmtId="2" fontId="2" fillId="0" borderId="0" xfId="0" applyNumberFormat="1" applyFont="1" applyAlignment="1">
      <alignment horizontal="center" vertical="center"/>
    </xf>
    <xf numFmtId="0" fontId="5" fillId="0" borderId="0" xfId="0" applyFont="1" applyAlignment="1">
      <alignment wrapText="1"/>
    </xf>
    <xf numFmtId="2" fontId="0" fillId="0" borderId="27" xfId="0" applyNumberFormat="1" applyBorder="1"/>
    <xf numFmtId="2" fontId="1" fillId="0" borderId="31" xfId="0" applyNumberFormat="1" applyFont="1" applyBorder="1" applyAlignment="1">
      <alignment horizontal="left" vertical="center"/>
    </xf>
    <xf numFmtId="0" fontId="1" fillId="0" borderId="31" xfId="0" applyFont="1" applyBorder="1" applyAlignment="1">
      <alignment horizontal="left" vertical="center"/>
    </xf>
    <xf numFmtId="0" fontId="1" fillId="0" borderId="32" xfId="0" applyFont="1" applyBorder="1" applyAlignment="1">
      <alignment horizontal="left" vertical="center"/>
    </xf>
    <xf numFmtId="2" fontId="1" fillId="0" borderId="30" xfId="0" applyNumberFormat="1" applyFont="1" applyBorder="1" applyAlignment="1">
      <alignment horizontal="left" vertical="center"/>
    </xf>
    <xf numFmtId="2" fontId="0" fillId="0" borderId="28" xfId="0" applyNumberFormat="1" applyBorder="1"/>
    <xf numFmtId="2" fontId="1" fillId="0" borderId="33" xfId="0" applyNumberFormat="1" applyFont="1" applyBorder="1" applyAlignment="1">
      <alignment horizontal="left" vertical="center"/>
    </xf>
    <xf numFmtId="2" fontId="1" fillId="0" borderId="34" xfId="0" applyNumberFormat="1" applyFont="1" applyBorder="1" applyAlignment="1">
      <alignment horizontal="left" vertical="center"/>
    </xf>
    <xf numFmtId="2" fontId="1" fillId="0" borderId="32" xfId="0" applyNumberFormat="1" applyFont="1" applyBorder="1" applyAlignment="1">
      <alignment horizontal="left" vertical="center"/>
    </xf>
    <xf numFmtId="0" fontId="0" fillId="0" borderId="29" xfId="0" applyBorder="1" applyAlignment="1">
      <alignment wrapText="1"/>
    </xf>
    <xf numFmtId="0" fontId="1" fillId="6" borderId="1" xfId="0" applyFont="1" applyFill="1" applyBorder="1" applyAlignment="1">
      <alignment horizontal="center" vertical="center"/>
    </xf>
    <xf numFmtId="0" fontId="7" fillId="0" borderId="0" xfId="0" applyFont="1" applyAlignment="1">
      <alignment horizontal="center" vertical="center"/>
    </xf>
    <xf numFmtId="0" fontId="6" fillId="0" borderId="0" xfId="0" applyFont="1"/>
    <xf numFmtId="0" fontId="6" fillId="0" borderId="12" xfId="0" applyFont="1" applyBorder="1"/>
    <xf numFmtId="0" fontId="6" fillId="0" borderId="3" xfId="0" applyFont="1" applyBorder="1"/>
    <xf numFmtId="0" fontId="8" fillId="0" borderId="0" xfId="0" applyFont="1" applyAlignment="1">
      <alignment horizontal="center" vertical="center"/>
    </xf>
    <xf numFmtId="0" fontId="7" fillId="0" borderId="0" xfId="0" applyFont="1" applyAlignment="1">
      <alignment vertical="center"/>
    </xf>
    <xf numFmtId="0" fontId="9" fillId="0" borderId="0" xfId="0" applyFont="1"/>
    <xf numFmtId="0" fontId="5" fillId="0" borderId="0" xfId="0" applyFont="1" applyAlignment="1">
      <alignment horizontal="center" vertical="center"/>
    </xf>
    <xf numFmtId="0" fontId="5" fillId="0" borderId="0" xfId="0" applyFont="1" applyAlignment="1">
      <alignment vertical="center" wrapText="1"/>
    </xf>
    <xf numFmtId="167" fontId="1" fillId="0" borderId="0" xfId="0" applyNumberFormat="1" applyFont="1" applyAlignment="1">
      <alignment horizontal="left" vertical="center"/>
    </xf>
    <xf numFmtId="0" fontId="6" fillId="0" borderId="0" xfId="0" applyFont="1" applyAlignment="1">
      <alignment vertical="center"/>
    </xf>
    <xf numFmtId="0" fontId="6" fillId="0" borderId="0" xfId="0" applyFont="1" applyAlignment="1">
      <alignment wrapText="1"/>
    </xf>
    <xf numFmtId="0" fontId="12" fillId="0" borderId="0" xfId="0" applyFont="1" applyAlignment="1">
      <alignment horizontal="left" vertical="center"/>
    </xf>
    <xf numFmtId="0" fontId="12" fillId="0" borderId="0" xfId="0" applyFont="1"/>
    <xf numFmtId="0" fontId="12" fillId="0" borderId="0" xfId="0" applyFont="1" applyAlignment="1">
      <alignment horizontal="center" vertical="center"/>
    </xf>
    <xf numFmtId="0" fontId="12" fillId="0" borderId="12" xfId="0" applyFont="1" applyBorder="1"/>
    <xf numFmtId="173" fontId="12" fillId="0" borderId="0" xfId="0" applyNumberFormat="1" applyFont="1"/>
    <xf numFmtId="0" fontId="13" fillId="0" borderId="0" xfId="0" applyFont="1"/>
    <xf numFmtId="0" fontId="14" fillId="0" borderId="0" xfId="0" applyFont="1" applyAlignment="1">
      <alignment horizontal="center" vertical="center"/>
    </xf>
    <xf numFmtId="0" fontId="12" fillId="0" borderId="12" xfId="0" applyFont="1" applyBorder="1" applyAlignment="1">
      <alignment horizontal="center"/>
    </xf>
    <xf numFmtId="0" fontId="12" fillId="0" borderId="3" xfId="0" applyFont="1" applyBorder="1"/>
    <xf numFmtId="0" fontId="5" fillId="0" borderId="0" xfId="0" applyFont="1" applyAlignment="1">
      <alignment horizontal="center" vertical="top"/>
    </xf>
    <xf numFmtId="0" fontId="5" fillId="0" borderId="0" xfId="0" applyFont="1" applyAlignment="1">
      <alignment vertical="top"/>
    </xf>
    <xf numFmtId="0" fontId="16" fillId="0" borderId="0" xfId="0" applyFont="1"/>
    <xf numFmtId="0" fontId="17" fillId="0" borderId="0" xfId="0" applyFont="1" applyAlignment="1">
      <alignment horizontal="right" vertical="center"/>
    </xf>
    <xf numFmtId="0" fontId="15" fillId="0" borderId="0" xfId="0" applyFont="1" applyAlignment="1">
      <alignment vertical="center"/>
    </xf>
    <xf numFmtId="0" fontId="16" fillId="0" borderId="0" xfId="0" applyFont="1" applyAlignment="1">
      <alignment vertical="center"/>
    </xf>
    <xf numFmtId="0" fontId="6" fillId="0" borderId="0" xfId="0" applyFont="1" applyAlignment="1">
      <alignment vertical="center" wrapText="1"/>
    </xf>
    <xf numFmtId="0" fontId="7" fillId="0" borderId="0" xfId="0" applyFont="1" applyAlignment="1">
      <alignment horizontal="center" vertical="center" wrapText="1"/>
    </xf>
    <xf numFmtId="0" fontId="6" fillId="0" borderId="0" xfId="0" applyFont="1" applyAlignment="1">
      <alignment horizontal="center" vertical="center"/>
    </xf>
    <xf numFmtId="0" fontId="6" fillId="0" borderId="3" xfId="0" applyFont="1" applyBorder="1" applyAlignment="1">
      <alignment horizontal="left"/>
    </xf>
    <xf numFmtId="0" fontId="6" fillId="0" borderId="3" xfId="0" applyFont="1" applyBorder="1" applyAlignment="1">
      <alignment horizontal="center" vertical="center"/>
    </xf>
    <xf numFmtId="0" fontId="6" fillId="0" borderId="4" xfId="0" applyFont="1" applyBorder="1" applyAlignment="1">
      <alignment horizontal="left"/>
    </xf>
    <xf numFmtId="0" fontId="6" fillId="0" borderId="4" xfId="0" applyFont="1" applyBorder="1"/>
    <xf numFmtId="4" fontId="6" fillId="0" borderId="3" xfId="0" applyNumberFormat="1" applyFont="1" applyBorder="1" applyAlignment="1">
      <alignment horizontal="center" vertical="center"/>
    </xf>
    <xf numFmtId="0" fontId="6" fillId="0" borderId="3" xfId="0" applyFont="1" applyBorder="1" applyAlignment="1">
      <alignment vertical="center"/>
    </xf>
    <xf numFmtId="0" fontId="6" fillId="0" borderId="4" xfId="0" applyFont="1" applyBorder="1" applyAlignment="1">
      <alignment vertical="center"/>
    </xf>
    <xf numFmtId="0" fontId="16" fillId="0" borderId="3" xfId="0" applyFont="1" applyBorder="1"/>
    <xf numFmtId="0" fontId="16" fillId="0" borderId="4" xfId="0" applyFont="1" applyBorder="1"/>
    <xf numFmtId="0" fontId="18" fillId="0" borderId="0" xfId="0" applyFont="1" applyAlignment="1">
      <alignment vertical="center"/>
    </xf>
    <xf numFmtId="4" fontId="6" fillId="0" borderId="4" xfId="0" applyNumberFormat="1" applyFont="1" applyBorder="1" applyAlignment="1">
      <alignment horizontal="center" vertical="center" wrapText="1"/>
    </xf>
    <xf numFmtId="0" fontId="6" fillId="0" borderId="2" xfId="0" applyFont="1" applyBorder="1" applyAlignment="1">
      <alignment horizontal="center" vertical="center" wrapText="1"/>
    </xf>
    <xf numFmtId="0" fontId="16" fillId="0" borderId="3" xfId="0" applyFont="1" applyBorder="1" applyAlignment="1">
      <alignment horizontal="left" vertical="center"/>
    </xf>
    <xf numFmtId="0" fontId="16" fillId="0" borderId="4" xfId="0" applyFont="1" applyBorder="1" applyAlignment="1">
      <alignment horizontal="left" vertical="center"/>
    </xf>
    <xf numFmtId="0" fontId="6" fillId="0" borderId="4" xfId="0" applyFont="1" applyBorder="1" applyAlignment="1">
      <alignment horizontal="left" vertical="center" wrapText="1"/>
    </xf>
    <xf numFmtId="0" fontId="6" fillId="0" borderId="3" xfId="0" applyFont="1" applyBorder="1" applyAlignment="1">
      <alignment vertical="center" wrapText="1"/>
    </xf>
    <xf numFmtId="0" fontId="6" fillId="0" borderId="3" xfId="0" applyFont="1" applyBorder="1" applyAlignment="1">
      <alignment horizontal="right" vertical="center"/>
    </xf>
    <xf numFmtId="0" fontId="6" fillId="0" borderId="4" xfId="0" applyFont="1" applyBorder="1" applyAlignment="1">
      <alignment vertical="center" wrapText="1"/>
    </xf>
    <xf numFmtId="2" fontId="6" fillId="0" borderId="3" xfId="0" applyNumberFormat="1" applyFont="1" applyBorder="1" applyAlignment="1">
      <alignment vertical="center" wrapText="1"/>
    </xf>
    <xf numFmtId="0" fontId="6" fillId="0" borderId="2" xfId="0" applyFont="1" applyBorder="1" applyAlignment="1">
      <alignment vertical="center" wrapText="1"/>
    </xf>
    <xf numFmtId="0" fontId="6" fillId="0" borderId="2" xfId="0" applyFont="1" applyBorder="1" applyAlignment="1">
      <alignment vertical="center"/>
    </xf>
    <xf numFmtId="167" fontId="6" fillId="0" borderId="3" xfId="0" applyNumberFormat="1" applyFont="1" applyBorder="1" applyAlignment="1">
      <alignment vertical="center" wrapText="1"/>
    </xf>
    <xf numFmtId="172" fontId="6" fillId="0" borderId="3" xfId="0" applyNumberFormat="1" applyFont="1" applyBorder="1" applyAlignment="1">
      <alignment vertical="center" wrapText="1"/>
    </xf>
    <xf numFmtId="0" fontId="6" fillId="0" borderId="2" xfId="0" applyFont="1" applyBorder="1"/>
    <xf numFmtId="1" fontId="6" fillId="0" borderId="3" xfId="0" applyNumberFormat="1" applyFont="1" applyBorder="1" applyAlignment="1">
      <alignment vertical="center" wrapText="1"/>
    </xf>
    <xf numFmtId="0" fontId="16" fillId="0" borderId="0" xfId="0" applyFont="1" applyAlignment="1">
      <alignment wrapText="1"/>
    </xf>
    <xf numFmtId="0" fontId="19" fillId="0" borderId="0" xfId="0" applyFont="1" applyAlignment="1">
      <alignment horizontal="center" vertical="center"/>
    </xf>
    <xf numFmtId="0" fontId="12" fillId="0" borderId="0" xfId="0" applyFont="1" applyAlignment="1">
      <alignment wrapText="1"/>
    </xf>
    <xf numFmtId="0" fontId="0" fillId="0" borderId="12" xfId="0" applyBorder="1"/>
    <xf numFmtId="0" fontId="16" fillId="0" borderId="0" xfId="0" applyFont="1" applyAlignment="1">
      <alignment horizontal="center" vertical="center" wrapText="1"/>
    </xf>
    <xf numFmtId="0" fontId="6" fillId="0" borderId="12" xfId="0" applyFont="1" applyBorder="1" applyAlignment="1">
      <alignment vertical="center"/>
    </xf>
    <xf numFmtId="0" fontId="16" fillId="0" borderId="12" xfId="0" applyFont="1" applyBorder="1"/>
    <xf numFmtId="0" fontId="17" fillId="0" borderId="12" xfId="0" applyFont="1" applyBorder="1" applyAlignment="1">
      <alignment horizontal="right" vertical="center"/>
    </xf>
    <xf numFmtId="0" fontId="15" fillId="0" borderId="12" xfId="0" applyFont="1" applyBorder="1" applyAlignment="1">
      <alignment vertical="center"/>
    </xf>
    <xf numFmtId="0" fontId="16" fillId="0" borderId="12" xfId="0" applyFont="1" applyBorder="1" applyAlignment="1">
      <alignment vertical="center"/>
    </xf>
    <xf numFmtId="0" fontId="6" fillId="0" borderId="12" xfId="0" applyFont="1" applyBorder="1" applyAlignment="1">
      <alignment horizontal="center" vertical="center"/>
    </xf>
    <xf numFmtId="0" fontId="16" fillId="0" borderId="12" xfId="0" applyFont="1" applyBorder="1" applyAlignment="1">
      <alignment horizontal="center" vertical="center" wrapText="1"/>
    </xf>
    <xf numFmtId="0" fontId="16" fillId="0" borderId="0" xfId="0" applyFont="1" applyAlignment="1">
      <alignment vertical="center" wrapText="1"/>
    </xf>
    <xf numFmtId="4" fontId="6" fillId="0" borderId="12" xfId="0" applyNumberFormat="1" applyFont="1" applyBorder="1" applyAlignment="1">
      <alignment horizontal="center" vertical="center" wrapText="1"/>
    </xf>
    <xf numFmtId="0" fontId="6" fillId="0" borderId="12" xfId="0" applyFont="1" applyBorder="1" applyAlignment="1">
      <alignment horizontal="left" vertical="center"/>
    </xf>
    <xf numFmtId="4" fontId="6" fillId="0" borderId="12" xfId="0" applyNumberFormat="1" applyFont="1" applyBorder="1" applyAlignment="1">
      <alignment horizontal="center" vertical="center"/>
    </xf>
    <xf numFmtId="0" fontId="7"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6" fillId="0" borderId="3" xfId="0" applyFont="1" applyBorder="1" applyAlignment="1">
      <alignment horizontal="left" vertical="center" wrapText="1"/>
    </xf>
    <xf numFmtId="0" fontId="6" fillId="0" borderId="2" xfId="0" applyFont="1" applyBorder="1" applyAlignment="1">
      <alignment horizontal="right" vertical="center" wrapText="1"/>
    </xf>
    <xf numFmtId="0" fontId="6" fillId="0" borderId="3" xfId="0" applyFont="1" applyBorder="1" applyAlignment="1">
      <alignment horizontal="right" vertical="center" wrapText="1"/>
    </xf>
    <xf numFmtId="0" fontId="6" fillId="0" borderId="1" xfId="0" applyFont="1" applyBorder="1" applyAlignment="1">
      <alignment horizontal="center" vertical="center"/>
    </xf>
    <xf numFmtId="4" fontId="6" fillId="0" borderId="2" xfId="0" applyNumberFormat="1" applyFont="1" applyBorder="1" applyAlignment="1">
      <alignment horizontal="right" vertical="center" wrapText="1"/>
    </xf>
    <xf numFmtId="0" fontId="6" fillId="0" borderId="2" xfId="0" applyFont="1" applyBorder="1" applyAlignment="1">
      <alignment horizontal="center"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4" fontId="6" fillId="0" borderId="3" xfId="0" applyNumberFormat="1" applyFont="1" applyBorder="1" applyAlignment="1">
      <alignment horizontal="right"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0" borderId="12" xfId="0" applyFont="1" applyBorder="1" applyAlignment="1">
      <alignment horizontal="center" vertical="center" wrapText="1"/>
    </xf>
    <xf numFmtId="4" fontId="6" fillId="0" borderId="3" xfId="0" applyNumberFormat="1" applyFont="1" applyBorder="1" applyAlignment="1">
      <alignment horizontal="left" vertical="center" wrapText="1"/>
    </xf>
    <xf numFmtId="4" fontId="6" fillId="0" borderId="3" xfId="0" applyNumberFormat="1" applyFont="1" applyBorder="1" applyAlignment="1">
      <alignment vertical="center" wrapText="1"/>
    </xf>
    <xf numFmtId="4" fontId="6" fillId="0" borderId="4" xfId="0" applyNumberFormat="1" applyFont="1" applyBorder="1" applyAlignment="1">
      <alignment horizontal="left" vertical="center" wrapText="1"/>
    </xf>
    <xf numFmtId="0" fontId="6" fillId="0" borderId="12" xfId="0" applyFont="1" applyBorder="1" applyAlignment="1">
      <alignment horizontal="left" vertical="center" wrapText="1"/>
    </xf>
    <xf numFmtId="0" fontId="6" fillId="0" borderId="0" xfId="0" applyFont="1" applyAlignment="1">
      <alignment horizontal="left" vertical="center" wrapText="1"/>
    </xf>
    <xf numFmtId="0" fontId="16" fillId="0" borderId="3" xfId="0" applyFont="1" applyBorder="1" applyAlignment="1">
      <alignment vertical="center"/>
    </xf>
    <xf numFmtId="0" fontId="6" fillId="0" borderId="14" xfId="0" applyFont="1" applyBorder="1" applyAlignment="1">
      <alignment horizontal="center" vertical="center" wrapText="1"/>
    </xf>
    <xf numFmtId="2" fontId="6" fillId="0" borderId="3" xfId="0" applyNumberFormat="1" applyFont="1" applyBorder="1" applyAlignment="1">
      <alignment horizontal="right" vertical="center" wrapText="1"/>
    </xf>
    <xf numFmtId="4" fontId="6" fillId="0" borderId="12" xfId="0" applyNumberFormat="1" applyFont="1" applyBorder="1" applyAlignment="1">
      <alignment horizontal="right" vertical="center" wrapText="1"/>
    </xf>
    <xf numFmtId="4" fontId="6" fillId="0" borderId="3" xfId="0" applyNumberFormat="1" applyFont="1" applyBorder="1" applyAlignment="1">
      <alignment horizontal="right" vertical="center"/>
    </xf>
    <xf numFmtId="4" fontId="6" fillId="0" borderId="3" xfId="0" applyNumberFormat="1" applyFont="1" applyBorder="1" applyAlignment="1">
      <alignment horizontal="center" vertical="center" wrapText="1"/>
    </xf>
    <xf numFmtId="16" fontId="2" fillId="0" borderId="0" xfId="0" applyNumberFormat="1" applyFont="1" applyAlignment="1">
      <alignment vertical="center"/>
    </xf>
    <xf numFmtId="0" fontId="14" fillId="0" borderId="1" xfId="0" applyFont="1" applyBorder="1" applyAlignment="1">
      <alignment horizontal="center" vertical="center" wrapText="1"/>
    </xf>
    <xf numFmtId="0" fontId="12" fillId="0" borderId="14" xfId="0" applyFont="1" applyBorder="1"/>
    <xf numFmtId="0" fontId="12" fillId="0" borderId="14" xfId="0" applyFont="1" applyBorder="1" applyAlignment="1">
      <alignment horizontal="center" vertical="center"/>
    </xf>
    <xf numFmtId="0" fontId="12" fillId="0" borderId="13" xfId="0" applyFont="1" applyBorder="1"/>
    <xf numFmtId="0" fontId="12" fillId="0" borderId="1" xfId="0" applyFont="1" applyBorder="1"/>
    <xf numFmtId="0" fontId="12" fillId="0" borderId="1" xfId="0" applyFont="1" applyBorder="1" applyAlignment="1">
      <alignment horizontal="center" vertical="center" wrapText="1"/>
    </xf>
    <xf numFmtId="0" fontId="12" fillId="2" borderId="1" xfId="0" applyFont="1" applyFill="1" applyBorder="1" applyAlignment="1">
      <alignment horizontal="center" vertical="center"/>
    </xf>
    <xf numFmtId="0" fontId="12" fillId="0" borderId="0" xfId="0" applyFont="1" applyAlignment="1">
      <alignment horizontal="right"/>
    </xf>
    <xf numFmtId="164" fontId="12" fillId="0" borderId="0" xfId="0" applyNumberFormat="1" applyFont="1" applyAlignment="1">
      <alignment horizontal="center" vertical="center"/>
    </xf>
    <xf numFmtId="4" fontId="12" fillId="0" borderId="0" xfId="0" applyNumberFormat="1" applyFont="1"/>
    <xf numFmtId="0" fontId="12" fillId="0" borderId="0" xfId="0" applyFont="1" applyAlignment="1">
      <alignment vertical="center"/>
    </xf>
    <xf numFmtId="165" fontId="12" fillId="0" borderId="0" xfId="0" applyNumberFormat="1" applyFont="1"/>
    <xf numFmtId="164" fontId="12" fillId="0" borderId="0" xfId="0" applyNumberFormat="1" applyFont="1"/>
    <xf numFmtId="0" fontId="12" fillId="5" borderId="0" xfId="0" applyFont="1" applyFill="1"/>
    <xf numFmtId="0" fontId="12" fillId="5" borderId="0" xfId="0" applyFont="1" applyFill="1" applyAlignment="1">
      <alignment horizontal="center" vertical="center"/>
    </xf>
    <xf numFmtId="164" fontId="12" fillId="5" borderId="0" xfId="0" applyNumberFormat="1" applyFont="1" applyFill="1" applyAlignment="1">
      <alignment horizontal="left"/>
    </xf>
    <xf numFmtId="4" fontId="1" fillId="0" borderId="0" xfId="0" applyNumberFormat="1" applyFont="1" applyAlignment="1">
      <alignment horizontal="center" vertical="center" wrapText="1"/>
    </xf>
    <xf numFmtId="4" fontId="1" fillId="2" borderId="0" xfId="0" applyNumberFormat="1" applyFont="1" applyFill="1" applyAlignment="1">
      <alignment horizontal="center" vertical="center" wrapText="1"/>
    </xf>
    <xf numFmtId="0" fontId="1" fillId="2" borderId="0" xfId="0" applyFont="1" applyFill="1" applyAlignment="1">
      <alignment horizontal="left" vertical="center"/>
    </xf>
    <xf numFmtId="4" fontId="1" fillId="6" borderId="1" xfId="0" applyNumberFormat="1" applyFont="1" applyFill="1" applyBorder="1" applyAlignment="1">
      <alignment horizontal="center" vertical="center"/>
    </xf>
    <xf numFmtId="4" fontId="1" fillId="6" borderId="17" xfId="0" applyNumberFormat="1" applyFont="1" applyFill="1" applyBorder="1" applyAlignment="1">
      <alignment horizontal="center" vertical="center"/>
    </xf>
    <xf numFmtId="2" fontId="1" fillId="2" borderId="1" xfId="0" applyNumberFormat="1" applyFont="1" applyFill="1" applyBorder="1" applyAlignment="1">
      <alignment horizontal="center" vertical="center"/>
    </xf>
    <xf numFmtId="2" fontId="1" fillId="2" borderId="33" xfId="0" applyNumberFormat="1" applyFont="1" applyFill="1" applyBorder="1" applyAlignment="1">
      <alignment horizontal="left" vertical="center"/>
    </xf>
    <xf numFmtId="2" fontId="1" fillId="2" borderId="34" xfId="0" applyNumberFormat="1" applyFont="1" applyFill="1" applyBorder="1" applyAlignment="1">
      <alignment horizontal="left" vertical="center"/>
    </xf>
    <xf numFmtId="2" fontId="1" fillId="2" borderId="0" xfId="0" applyNumberFormat="1" applyFont="1" applyFill="1" applyAlignment="1">
      <alignment horizontal="left" vertical="center"/>
    </xf>
    <xf numFmtId="2" fontId="1" fillId="2" borderId="30" xfId="0" applyNumberFormat="1" applyFont="1" applyFill="1" applyBorder="1" applyAlignment="1">
      <alignment horizontal="left" vertical="center"/>
    </xf>
    <xf numFmtId="0" fontId="0" fillId="2" borderId="0" xfId="0" applyFill="1"/>
    <xf numFmtId="0" fontId="0" fillId="2" borderId="33" xfId="0" applyFill="1" applyBorder="1" applyAlignment="1">
      <alignment wrapText="1"/>
    </xf>
    <xf numFmtId="0" fontId="0" fillId="2" borderId="34" xfId="0" applyFill="1" applyBorder="1" applyAlignment="1">
      <alignment wrapText="1"/>
    </xf>
    <xf numFmtId="2" fontId="4" fillId="5" borderId="0" xfId="0" applyNumberFormat="1" applyFont="1" applyFill="1" applyAlignment="1">
      <alignment horizontal="right" vertical="center"/>
    </xf>
    <xf numFmtId="0" fontId="12" fillId="0" borderId="0" xfId="0" applyFont="1" applyAlignment="1">
      <alignment horizontal="center"/>
    </xf>
    <xf numFmtId="0" fontId="0" fillId="0" borderId="1" xfId="0" applyBorder="1" applyAlignment="1">
      <alignment wrapText="1"/>
    </xf>
    <xf numFmtId="0" fontId="1" fillId="2" borderId="0" xfId="0" applyFont="1" applyFill="1" applyAlignment="1">
      <alignment horizontal="center" vertical="center"/>
    </xf>
    <xf numFmtId="0" fontId="0" fillId="7" borderId="1" xfId="0" applyFill="1" applyBorder="1" applyAlignment="1">
      <alignment wrapText="1"/>
    </xf>
    <xf numFmtId="165" fontId="1" fillId="0" borderId="0" xfId="0" applyNumberFormat="1" applyFont="1" applyAlignment="1">
      <alignment horizontal="center" vertical="center" wrapText="1"/>
    </xf>
    <xf numFmtId="4" fontId="1" fillId="7" borderId="1" xfId="0" applyNumberFormat="1" applyFont="1" applyFill="1" applyBorder="1" applyAlignment="1">
      <alignment horizontal="center" vertical="center"/>
    </xf>
    <xf numFmtId="4" fontId="1" fillId="7" borderId="17" xfId="0" applyNumberFormat="1" applyFont="1" applyFill="1" applyBorder="1" applyAlignment="1">
      <alignment horizontal="center" vertical="center"/>
    </xf>
    <xf numFmtId="0" fontId="1" fillId="7" borderId="1" xfId="0" applyFont="1" applyFill="1" applyBorder="1" applyAlignment="1">
      <alignment horizontal="center" vertical="center" wrapText="1"/>
    </xf>
    <xf numFmtId="4" fontId="0" fillId="0" borderId="1" xfId="0" applyNumberFormat="1" applyBorder="1" applyAlignment="1">
      <alignment wrapText="1"/>
    </xf>
    <xf numFmtId="0" fontId="6" fillId="0" borderId="6" xfId="0" applyFont="1" applyBorder="1"/>
    <xf numFmtId="0" fontId="6" fillId="0" borderId="6" xfId="0" applyFont="1" applyBorder="1" applyAlignment="1">
      <alignment horizontal="left" vertical="center" wrapText="1"/>
    </xf>
    <xf numFmtId="0" fontId="6" fillId="0" borderId="13" xfId="0" applyFont="1" applyBorder="1" applyAlignment="1">
      <alignment horizontal="left" vertical="center" wrapText="1"/>
    </xf>
    <xf numFmtId="0" fontId="6" fillId="0" borderId="5" xfId="0" applyFont="1" applyBorder="1" applyAlignment="1">
      <alignment horizontal="center" vertical="center" wrapText="1"/>
    </xf>
    <xf numFmtId="0" fontId="6" fillId="0" borderId="11" xfId="0" applyFont="1" applyBorder="1" applyAlignment="1">
      <alignment horizontal="center" vertical="center" wrapText="1"/>
    </xf>
    <xf numFmtId="4" fontId="6" fillId="0" borderId="0" xfId="0" applyNumberFormat="1" applyFont="1" applyAlignment="1">
      <alignment horizontal="right" vertical="center" wrapText="1"/>
    </xf>
    <xf numFmtId="4" fontId="6" fillId="0" borderId="0" xfId="0" applyNumberFormat="1" applyFont="1" applyAlignment="1">
      <alignment vertical="center" wrapText="1"/>
    </xf>
    <xf numFmtId="0" fontId="6" fillId="0" borderId="6" xfId="0" applyFont="1" applyBorder="1" applyAlignment="1">
      <alignment vertical="center" wrapText="1"/>
    </xf>
    <xf numFmtId="0" fontId="6" fillId="0" borderId="13" xfId="0" applyFont="1" applyBorder="1" applyAlignment="1">
      <alignment vertical="center" wrapText="1"/>
    </xf>
    <xf numFmtId="0" fontId="6" fillId="0" borderId="13" xfId="0" applyFont="1" applyBorder="1" applyAlignment="1">
      <alignment horizontal="left" vertical="center"/>
    </xf>
    <xf numFmtId="0" fontId="6" fillId="0" borderId="12" xfId="0" applyFont="1" applyBorder="1" applyAlignment="1">
      <alignment vertical="center" wrapText="1"/>
    </xf>
    <xf numFmtId="0" fontId="6" fillId="0" borderId="12" xfId="0" applyFont="1" applyBorder="1" applyAlignment="1" applyProtection="1">
      <alignment horizontal="center" vertical="center" wrapText="1"/>
      <protection locked="0"/>
    </xf>
    <xf numFmtId="0" fontId="6" fillId="0" borderId="5" xfId="0" applyFont="1" applyBorder="1" applyAlignment="1">
      <alignment vertical="center" wrapText="1"/>
    </xf>
    <xf numFmtId="0" fontId="6" fillId="0" borderId="11" xfId="0" applyFont="1" applyBorder="1" applyAlignment="1">
      <alignment vertical="center" wrapText="1"/>
    </xf>
    <xf numFmtId="0" fontId="12" fillId="0" borderId="9" xfId="0" applyFont="1" applyBorder="1" applyAlignment="1">
      <alignment wrapText="1"/>
    </xf>
    <xf numFmtId="0" fontId="18" fillId="0" borderId="12" xfId="0" applyFont="1" applyBorder="1" applyAlignment="1">
      <alignment vertical="center"/>
    </xf>
    <xf numFmtId="0" fontId="16" fillId="0" borderId="0" xfId="0" applyFont="1" applyAlignment="1">
      <alignment horizontal="left" vertical="center" wrapText="1"/>
    </xf>
    <xf numFmtId="4" fontId="6" fillId="0" borderId="0" xfId="0" applyNumberFormat="1" applyFont="1" applyAlignment="1">
      <alignment horizontal="right" vertical="center"/>
    </xf>
    <xf numFmtId="4" fontId="6" fillId="0" borderId="0" xfId="0" applyNumberFormat="1" applyFont="1" applyAlignment="1">
      <alignment horizontal="left" vertical="center"/>
    </xf>
    <xf numFmtId="4" fontId="6" fillId="0" borderId="0" xfId="0" applyNumberFormat="1" applyFont="1" applyAlignment="1">
      <alignment horizontal="left" vertical="center" wrapText="1"/>
    </xf>
    <xf numFmtId="4" fontId="6" fillId="0" borderId="12" xfId="0" applyNumberFormat="1" applyFont="1" applyBorder="1" applyAlignment="1">
      <alignment horizontal="right" vertical="center"/>
    </xf>
    <xf numFmtId="4" fontId="6" fillId="0" borderId="12" xfId="0" applyNumberFormat="1" applyFont="1" applyBorder="1" applyAlignment="1">
      <alignment horizontal="left" vertical="center" wrapText="1"/>
    </xf>
    <xf numFmtId="0" fontId="6" fillId="0" borderId="13" xfId="0" applyFont="1" applyBorder="1" applyAlignment="1">
      <alignment vertical="center"/>
    </xf>
    <xf numFmtId="0" fontId="6" fillId="0" borderId="6" xfId="0" applyFont="1" applyBorder="1" applyAlignment="1">
      <alignment vertical="center"/>
    </xf>
    <xf numFmtId="0" fontId="6" fillId="0" borderId="11" xfId="0" applyFont="1" applyBorder="1" applyAlignment="1">
      <alignment horizontal="center" vertical="top" wrapText="1"/>
    </xf>
    <xf numFmtId="0" fontId="6" fillId="0" borderId="12" xfId="0" applyFont="1" applyBorder="1" applyAlignment="1">
      <alignment vertical="top"/>
    </xf>
    <xf numFmtId="0" fontId="6" fillId="0" borderId="12" xfId="0" applyFont="1" applyBorder="1" applyAlignment="1">
      <alignment horizontal="center" vertical="top"/>
    </xf>
    <xf numFmtId="0" fontId="6" fillId="0" borderId="13" xfId="0" applyFont="1" applyBorder="1" applyAlignment="1">
      <alignment vertical="top"/>
    </xf>
    <xf numFmtId="0" fontId="6" fillId="0" borderId="5" xfId="0" applyFont="1" applyBorder="1" applyAlignment="1">
      <alignment horizontal="center" wrapText="1"/>
    </xf>
    <xf numFmtId="0" fontId="6" fillId="0" borderId="0" xfId="0" applyFont="1" applyAlignment="1">
      <alignment horizontal="center"/>
    </xf>
    <xf numFmtId="0" fontId="6" fillId="0" borderId="13" xfId="0" applyFont="1" applyBorder="1"/>
    <xf numFmtId="0" fontId="6" fillId="0" borderId="5" xfId="0" applyFont="1" applyBorder="1" applyAlignment="1">
      <alignment horizontal="center" vertical="center"/>
    </xf>
    <xf numFmtId="0" fontId="6" fillId="0" borderId="11" xfId="0" applyFont="1" applyBorder="1" applyAlignment="1">
      <alignment horizontal="center" vertical="center"/>
    </xf>
    <xf numFmtId="2" fontId="6" fillId="0" borderId="0" xfId="0" applyNumberFormat="1" applyFont="1" applyAlignment="1">
      <alignment horizontal="right" vertical="center" wrapText="1"/>
    </xf>
    <xf numFmtId="4" fontId="6" fillId="0" borderId="0" xfId="0" applyNumberFormat="1" applyFont="1" applyAlignment="1">
      <alignment horizontal="center" vertical="center"/>
    </xf>
    <xf numFmtId="0" fontId="6" fillId="0" borderId="0" xfId="0" applyFont="1" applyAlignment="1">
      <alignment horizontal="left"/>
    </xf>
    <xf numFmtId="0" fontId="6" fillId="0" borderId="12" xfId="0" applyFont="1" applyBorder="1" applyAlignment="1">
      <alignment horizontal="left"/>
    </xf>
    <xf numFmtId="0" fontId="6" fillId="0" borderId="5" xfId="0" applyFont="1" applyBorder="1" applyAlignment="1">
      <alignment vertical="center"/>
    </xf>
    <xf numFmtId="167" fontId="6" fillId="0" borderId="0" xfId="0" applyNumberFormat="1" applyFont="1" applyAlignment="1">
      <alignment vertical="center" wrapText="1"/>
    </xf>
    <xf numFmtId="0" fontId="6" fillId="0" borderId="11" xfId="0" applyFont="1" applyBorder="1"/>
    <xf numFmtId="1" fontId="6" fillId="0" borderId="0" xfId="0" applyNumberFormat="1" applyFont="1" applyAlignment="1">
      <alignment vertical="center" wrapText="1"/>
    </xf>
    <xf numFmtId="0" fontId="6" fillId="0" borderId="0" xfId="0" applyFont="1" applyAlignment="1">
      <alignment horizontal="right" vertical="center" wrapText="1"/>
    </xf>
    <xf numFmtId="0" fontId="6" fillId="0" borderId="0" xfId="0" applyFont="1" applyAlignment="1">
      <alignment horizontal="right" wrapText="1"/>
    </xf>
    <xf numFmtId="0" fontId="12" fillId="2" borderId="0" xfId="0" applyFont="1" applyFill="1" applyProtection="1">
      <protection locked="0"/>
    </xf>
    <xf numFmtId="2" fontId="1" fillId="0" borderId="0" xfId="0" applyNumberFormat="1" applyFont="1" applyAlignment="1">
      <alignment horizontal="right" vertical="center"/>
    </xf>
    <xf numFmtId="0" fontId="12" fillId="0" borderId="9" xfId="0" applyFont="1" applyBorder="1" applyAlignment="1">
      <alignment horizontal="center" vertical="center" wrapText="1"/>
    </xf>
    <xf numFmtId="0" fontId="12" fillId="3" borderId="9" xfId="0" applyFont="1" applyFill="1" applyBorder="1" applyAlignment="1">
      <alignment horizontal="center" vertical="center" wrapText="1"/>
    </xf>
    <xf numFmtId="0" fontId="12" fillId="3" borderId="9" xfId="0" applyFont="1" applyFill="1" applyBorder="1" applyAlignment="1">
      <alignment wrapText="1"/>
    </xf>
    <xf numFmtId="164" fontId="12" fillId="3" borderId="9" xfId="0" applyNumberFormat="1" applyFont="1" applyFill="1" applyBorder="1" applyAlignment="1">
      <alignment horizontal="center" vertical="center" wrapText="1"/>
    </xf>
    <xf numFmtId="0" fontId="21" fillId="0" borderId="0" xfId="0" applyFont="1"/>
    <xf numFmtId="173" fontId="21" fillId="5" borderId="0" xfId="0" applyNumberFormat="1" applyFont="1" applyFill="1"/>
    <xf numFmtId="4" fontId="0" fillId="0" borderId="2" xfId="0" applyNumberFormat="1" applyBorder="1" applyAlignment="1">
      <alignment wrapText="1"/>
    </xf>
    <xf numFmtId="0" fontId="2" fillId="0" borderId="0" xfId="0" applyFont="1" applyAlignment="1">
      <alignment horizontal="center" vertical="center" wrapText="1"/>
    </xf>
    <xf numFmtId="0" fontId="1" fillId="2" borderId="2" xfId="0" applyFont="1" applyFill="1" applyBorder="1" applyAlignment="1">
      <alignment horizontal="center" vertical="center" wrapText="1"/>
    </xf>
    <xf numFmtId="0" fontId="0" fillId="0" borderId="28" xfId="0" applyBorder="1" applyAlignment="1">
      <alignment wrapText="1"/>
    </xf>
    <xf numFmtId="0" fontId="12" fillId="0" borderId="0" xfId="0" applyFont="1" applyAlignment="1">
      <alignment horizontal="justify" vertical="center"/>
    </xf>
    <xf numFmtId="0" fontId="12" fillId="0" borderId="0" xfId="0" applyFont="1" applyAlignment="1">
      <alignment horizontal="center" vertical="center" wrapText="1"/>
    </xf>
    <xf numFmtId="49" fontId="12" fillId="0" borderId="0" xfId="0" applyNumberFormat="1" applyFont="1"/>
    <xf numFmtId="49" fontId="12" fillId="0" borderId="0" xfId="0" applyNumberFormat="1" applyFont="1" applyAlignment="1">
      <alignment horizontal="left" vertical="center"/>
    </xf>
    <xf numFmtId="165" fontId="12" fillId="0" borderId="0" xfId="0" applyNumberFormat="1" applyFont="1" applyAlignment="1">
      <alignment horizontal="center" vertical="center"/>
    </xf>
    <xf numFmtId="0" fontId="12" fillId="0" borderId="0" xfId="0" applyFont="1" applyAlignment="1">
      <alignment horizontal="left"/>
    </xf>
    <xf numFmtId="166" fontId="12" fillId="0" borderId="0" xfId="0" applyNumberFormat="1" applyFont="1" applyAlignment="1">
      <alignment horizontal="left"/>
    </xf>
    <xf numFmtId="166" fontId="12" fillId="0" borderId="0" xfId="0" applyNumberFormat="1" applyFont="1" applyAlignment="1">
      <alignment horizontal="center" vertical="center"/>
    </xf>
    <xf numFmtId="0" fontId="14" fillId="0" borderId="0" xfId="0" applyFont="1"/>
    <xf numFmtId="49" fontId="12" fillId="0" borderId="0" xfId="0" applyNumberFormat="1" applyFont="1" applyAlignment="1">
      <alignment horizontal="center" vertical="center" wrapText="1"/>
    </xf>
    <xf numFmtId="0" fontId="12" fillId="0" borderId="0" xfId="0" applyFont="1" applyAlignment="1">
      <alignment horizontal="right" wrapText="1"/>
    </xf>
    <xf numFmtId="0" fontId="12" fillId="0" borderId="0" xfId="0" applyFont="1" applyAlignment="1">
      <alignment horizontal="right" vertical="center"/>
    </xf>
    <xf numFmtId="164" fontId="12" fillId="0" borderId="0" xfId="0" applyNumberFormat="1" applyFont="1" applyAlignment="1">
      <alignment horizontal="left" vertical="center"/>
    </xf>
    <xf numFmtId="0" fontId="12" fillId="0" borderId="0" xfId="0" applyFont="1" applyAlignment="1">
      <alignment horizontal="left" vertical="center" wrapText="1"/>
    </xf>
    <xf numFmtId="169" fontId="12" fillId="0" borderId="0" xfId="0" applyNumberFormat="1" applyFont="1" applyAlignment="1">
      <alignment horizontal="center" vertical="center"/>
    </xf>
    <xf numFmtId="169" fontId="12" fillId="0" borderId="0" xfId="0" applyNumberFormat="1" applyFont="1"/>
    <xf numFmtId="0" fontId="12" fillId="0" borderId="0" xfId="0" applyFont="1" applyAlignment="1">
      <alignment horizontal="right" vertical="center" wrapText="1"/>
    </xf>
    <xf numFmtId="165" fontId="12" fillId="0" borderId="0" xfId="0" applyNumberFormat="1" applyFont="1" applyAlignment="1">
      <alignment horizontal="left" vertical="center"/>
    </xf>
    <xf numFmtId="172" fontId="12" fillId="0" borderId="0" xfId="0" applyNumberFormat="1" applyFont="1" applyAlignment="1">
      <alignment horizontal="center"/>
    </xf>
    <xf numFmtId="4" fontId="12" fillId="0" borderId="0" xfId="0" applyNumberFormat="1" applyFont="1" applyAlignment="1">
      <alignment horizontal="left"/>
    </xf>
    <xf numFmtId="2" fontId="12" fillId="0" borderId="0" xfId="0" applyNumberFormat="1" applyFont="1" applyAlignment="1">
      <alignment horizontal="left" vertical="center" wrapText="1"/>
    </xf>
    <xf numFmtId="2" fontId="12" fillId="0" borderId="0" xfId="0" applyNumberFormat="1" applyFont="1" applyAlignment="1">
      <alignment horizontal="left"/>
    </xf>
    <xf numFmtId="2" fontId="12" fillId="0" borderId="0" xfId="0" applyNumberFormat="1" applyFont="1"/>
    <xf numFmtId="165" fontId="12" fillId="0" borderId="0" xfId="0" applyNumberFormat="1" applyFont="1" applyAlignment="1">
      <alignment horizontal="left" vertical="center" wrapText="1"/>
    </xf>
    <xf numFmtId="9" fontId="12" fillId="0" borderId="0" xfId="0" applyNumberFormat="1" applyFont="1"/>
    <xf numFmtId="171" fontId="12" fillId="0" borderId="0" xfId="0" applyNumberFormat="1" applyFont="1"/>
    <xf numFmtId="4" fontId="12" fillId="5" borderId="1" xfId="0" applyNumberFormat="1" applyFont="1" applyFill="1" applyBorder="1"/>
    <xf numFmtId="0" fontId="12" fillId="5" borderId="1" xfId="0" applyFont="1" applyFill="1" applyBorder="1" applyAlignment="1">
      <alignment horizontal="center"/>
    </xf>
    <xf numFmtId="0" fontId="14" fillId="0" borderId="0" xfId="0" applyFont="1" applyAlignment="1">
      <alignment horizontal="left" vertical="center"/>
    </xf>
    <xf numFmtId="0" fontId="14" fillId="0" borderId="0" xfId="0" applyFont="1" applyAlignment="1">
      <alignment horizontal="left"/>
    </xf>
    <xf numFmtId="164" fontId="1" fillId="0" borderId="0" xfId="0" applyNumberFormat="1" applyFont="1" applyAlignment="1">
      <alignment horizontal="center" vertical="center" wrapText="1"/>
    </xf>
    <xf numFmtId="0" fontId="1" fillId="2" borderId="4" xfId="0" applyFont="1" applyFill="1" applyBorder="1" applyAlignment="1">
      <alignment horizontal="center" vertical="center" wrapText="1"/>
    </xf>
    <xf numFmtId="0" fontId="1" fillId="2" borderId="2" xfId="0" applyFont="1" applyFill="1" applyBorder="1" applyAlignment="1">
      <alignment vertical="center" wrapText="1"/>
    </xf>
    <xf numFmtId="0" fontId="1" fillId="2" borderId="4" xfId="0" applyFont="1" applyFill="1" applyBorder="1" applyAlignment="1">
      <alignment vertical="center" wrapText="1"/>
    </xf>
    <xf numFmtId="0" fontId="1" fillId="8" borderId="0" xfId="0" applyFont="1" applyFill="1" applyAlignment="1">
      <alignment vertical="center"/>
    </xf>
    <xf numFmtId="0" fontId="6" fillId="0" borderId="4" xfId="0" applyFont="1" applyBorder="1" applyAlignment="1">
      <alignment horizontal="center" vertical="center" wrapText="1"/>
    </xf>
    <xf numFmtId="0" fontId="6" fillId="0" borderId="0" xfId="0" applyFont="1" applyAlignment="1">
      <alignment horizontal="left" vertical="center"/>
    </xf>
    <xf numFmtId="0" fontId="6" fillId="0" borderId="6" xfId="0" applyFont="1" applyBorder="1" applyAlignment="1">
      <alignment horizontal="left" vertical="center"/>
    </xf>
    <xf numFmtId="0" fontId="6" fillId="0" borderId="6" xfId="0" applyFont="1" applyBorder="1" applyAlignment="1">
      <alignment horizontal="left"/>
    </xf>
    <xf numFmtId="0" fontId="6" fillId="0" borderId="13" xfId="0" applyFont="1" applyBorder="1" applyAlignment="1">
      <alignment horizontal="left"/>
    </xf>
    <xf numFmtId="0" fontId="6" fillId="0" borderId="10" xfId="0" applyFont="1" applyBorder="1" applyAlignment="1">
      <alignment horizontal="center" vertical="center" wrapText="1"/>
    </xf>
    <xf numFmtId="4" fontId="6" fillId="0" borderId="13" xfId="0" applyNumberFormat="1" applyFont="1" applyBorder="1" applyAlignment="1">
      <alignment horizontal="center" vertical="center" wrapText="1"/>
    </xf>
    <xf numFmtId="4" fontId="6" fillId="0" borderId="6" xfId="0" applyNumberFormat="1" applyFont="1" applyBorder="1" applyAlignment="1">
      <alignment horizontal="center" vertical="center" wrapText="1"/>
    </xf>
    <xf numFmtId="0" fontId="17" fillId="0" borderId="0" xfId="0" applyFont="1" applyAlignment="1">
      <alignment horizontal="center" vertical="center"/>
    </xf>
    <xf numFmtId="0" fontId="18" fillId="0" borderId="0" xfId="0" applyFont="1" applyAlignment="1">
      <alignment horizontal="center" vertical="center"/>
    </xf>
    <xf numFmtId="0" fontId="15" fillId="0" borderId="0" xfId="0" applyFont="1" applyAlignment="1">
      <alignment horizontal="center" vertical="center"/>
    </xf>
    <xf numFmtId="4" fontId="6" fillId="0" borderId="9" xfId="0" applyNumberFormat="1" applyFont="1" applyBorder="1" applyAlignment="1">
      <alignment horizontal="center" vertical="center" wrapText="1"/>
    </xf>
    <xf numFmtId="0" fontId="5" fillId="0" borderId="0" xfId="0" applyFont="1" applyAlignment="1">
      <alignment horizontal="left" vertical="center"/>
    </xf>
    <xf numFmtId="0" fontId="0" fillId="2" borderId="0" xfId="0" applyFill="1" applyAlignment="1">
      <alignment horizontal="center" vertical="center" wrapText="1"/>
    </xf>
    <xf numFmtId="0" fontId="1" fillId="2" borderId="0" xfId="0" applyFont="1" applyFill="1" applyAlignment="1">
      <alignment vertical="center"/>
    </xf>
    <xf numFmtId="164" fontId="1" fillId="2" borderId="0" xfId="0" applyNumberFormat="1" applyFont="1" applyFill="1" applyAlignment="1">
      <alignment vertical="center"/>
    </xf>
    <xf numFmtId="0" fontId="6" fillId="0" borderId="5" xfId="0" applyFont="1" applyBorder="1"/>
    <xf numFmtId="2" fontId="1" fillId="7" borderId="0" xfId="0" applyNumberFormat="1" applyFont="1" applyFill="1" applyAlignment="1">
      <alignment horizontal="left" vertical="center"/>
    </xf>
    <xf numFmtId="2" fontId="0" fillId="7" borderId="0" xfId="0" applyNumberFormat="1" applyFill="1"/>
    <xf numFmtId="0" fontId="1" fillId="7" borderId="31" xfId="0" applyFont="1" applyFill="1" applyBorder="1" applyAlignment="1">
      <alignment horizontal="left" vertical="center"/>
    </xf>
    <xf numFmtId="0" fontId="1" fillId="7" borderId="32" xfId="0" applyFont="1" applyFill="1" applyBorder="1" applyAlignment="1">
      <alignment horizontal="left" vertical="center"/>
    </xf>
    <xf numFmtId="2" fontId="1" fillId="7" borderId="30" xfId="0" applyNumberFormat="1" applyFont="1" applyFill="1" applyBorder="1" applyAlignment="1">
      <alignment horizontal="left" vertical="center"/>
    </xf>
    <xf numFmtId="2" fontId="1" fillId="7" borderId="33" xfId="0" applyNumberFormat="1" applyFont="1" applyFill="1" applyBorder="1" applyAlignment="1">
      <alignment horizontal="left" vertical="center"/>
    </xf>
    <xf numFmtId="2" fontId="1" fillId="7" borderId="34" xfId="0" applyNumberFormat="1" applyFont="1" applyFill="1" applyBorder="1" applyAlignment="1">
      <alignment horizontal="left" vertical="center"/>
    </xf>
    <xf numFmtId="0" fontId="0" fillId="7" borderId="33" xfId="0" applyFill="1" applyBorder="1" applyAlignment="1">
      <alignment wrapText="1"/>
    </xf>
    <xf numFmtId="0" fontId="0" fillId="7" borderId="34" xfId="0" applyFill="1" applyBorder="1" applyAlignment="1">
      <alignment wrapText="1"/>
    </xf>
    <xf numFmtId="14" fontId="0" fillId="0" borderId="0" xfId="0" applyNumberFormat="1"/>
    <xf numFmtId="14" fontId="18" fillId="0" borderId="0" xfId="0" applyNumberFormat="1" applyFont="1" applyAlignment="1">
      <alignment vertical="center"/>
    </xf>
    <xf numFmtId="14" fontId="18" fillId="0" borderId="0" xfId="0" applyNumberFormat="1" applyFont="1" applyAlignment="1">
      <alignment horizontal="center" vertical="center"/>
    </xf>
    <xf numFmtId="4" fontId="6" fillId="6" borderId="0" xfId="0" applyNumberFormat="1" applyFont="1" applyFill="1" applyAlignment="1">
      <alignment horizontal="right" vertical="center"/>
    </xf>
    <xf numFmtId="4" fontId="6" fillId="6" borderId="12" xfId="0" applyNumberFormat="1" applyFont="1" applyFill="1" applyBorder="1" applyAlignment="1">
      <alignment horizontal="right" vertical="center"/>
    </xf>
    <xf numFmtId="2" fontId="6" fillId="6" borderId="0" xfId="0" applyNumberFormat="1" applyFont="1" applyFill="1" applyAlignment="1">
      <alignment horizontal="right" vertical="center" wrapText="1"/>
    </xf>
    <xf numFmtId="2" fontId="6" fillId="6" borderId="12" xfId="0" applyNumberFormat="1" applyFont="1" applyFill="1" applyBorder="1" applyAlignment="1">
      <alignment horizontal="right" vertical="center" wrapText="1"/>
    </xf>
    <xf numFmtId="4" fontId="6" fillId="6" borderId="3" xfId="0" applyNumberFormat="1" applyFont="1" applyFill="1" applyBorder="1" applyAlignment="1">
      <alignment horizontal="center" vertical="center" wrapText="1"/>
    </xf>
    <xf numFmtId="2" fontId="6" fillId="6" borderId="3" xfId="0" applyNumberFormat="1" applyFont="1" applyFill="1" applyBorder="1" applyAlignment="1">
      <alignment horizontal="center" vertical="center" wrapText="1"/>
    </xf>
    <xf numFmtId="4" fontId="6" fillId="6" borderId="0" xfId="0" applyNumberFormat="1" applyFont="1" applyFill="1" applyAlignment="1">
      <alignment horizontal="right" vertical="center" wrapText="1"/>
    </xf>
    <xf numFmtId="4" fontId="6" fillId="6" borderId="12" xfId="0" applyNumberFormat="1" applyFont="1" applyFill="1" applyBorder="1" applyAlignment="1">
      <alignment horizontal="right" vertical="center" wrapText="1"/>
    </xf>
    <xf numFmtId="4" fontId="6" fillId="6" borderId="9" xfId="0" applyNumberFormat="1" applyFont="1" applyFill="1" applyBorder="1" applyAlignment="1">
      <alignment horizontal="center" vertical="center" wrapText="1"/>
    </xf>
    <xf numFmtId="0" fontId="6" fillId="6" borderId="12" xfId="0" applyFont="1" applyFill="1" applyBorder="1" applyAlignment="1">
      <alignment horizontal="center" vertical="center" wrapText="1"/>
    </xf>
    <xf numFmtId="2" fontId="6" fillId="6" borderId="12" xfId="0" applyNumberFormat="1" applyFont="1" applyFill="1" applyBorder="1" applyAlignment="1">
      <alignment horizontal="center" vertical="center" wrapText="1"/>
    </xf>
    <xf numFmtId="4" fontId="6" fillId="6" borderId="5" xfId="0" applyNumberFormat="1" applyFont="1" applyFill="1" applyBorder="1" applyAlignment="1">
      <alignment horizontal="right" vertical="center" wrapText="1"/>
    </xf>
    <xf numFmtId="4" fontId="6" fillId="6" borderId="11" xfId="0" applyNumberFormat="1" applyFont="1" applyFill="1" applyBorder="1" applyAlignment="1">
      <alignment horizontal="right" vertical="center" wrapText="1"/>
    </xf>
    <xf numFmtId="0" fontId="6" fillId="6" borderId="0" xfId="0" applyFont="1" applyFill="1"/>
    <xf numFmtId="0" fontId="6" fillId="6" borderId="0" xfId="0" applyFont="1" applyFill="1" applyAlignment="1">
      <alignment horizontal="center" vertical="center"/>
    </xf>
    <xf numFmtId="0" fontId="6" fillId="6" borderId="6" xfId="0" applyFont="1" applyFill="1" applyBorder="1"/>
    <xf numFmtId="0" fontId="6" fillId="6" borderId="12" xfId="0" applyFont="1" applyFill="1" applyBorder="1"/>
    <xf numFmtId="0" fontId="6" fillId="6" borderId="12" xfId="0" applyFont="1" applyFill="1" applyBorder="1" applyAlignment="1">
      <alignment horizontal="center" vertical="center"/>
    </xf>
    <xf numFmtId="0" fontId="6" fillId="6" borderId="13" xfId="0" applyFont="1" applyFill="1" applyBorder="1"/>
    <xf numFmtId="4" fontId="6" fillId="6" borderId="0" xfId="0" applyNumberFormat="1" applyFont="1" applyFill="1" applyAlignment="1">
      <alignment vertical="center" wrapText="1"/>
    </xf>
    <xf numFmtId="4" fontId="6" fillId="6" borderId="12" xfId="0" applyNumberFormat="1" applyFont="1" applyFill="1" applyBorder="1" applyAlignment="1">
      <alignment vertical="center" wrapText="1"/>
    </xf>
    <xf numFmtId="4" fontId="6" fillId="6" borderId="0" xfId="0" applyNumberFormat="1" applyFont="1" applyFill="1" applyAlignment="1">
      <alignment horizontal="center" wrapText="1"/>
    </xf>
    <xf numFmtId="4" fontId="6" fillId="6" borderId="12" xfId="0" applyNumberFormat="1" applyFont="1" applyFill="1" applyBorder="1" applyAlignment="1">
      <alignment horizontal="center" vertical="top" wrapText="1"/>
    </xf>
    <xf numFmtId="4" fontId="6" fillId="6" borderId="0" xfId="0" applyNumberFormat="1" applyFont="1" applyFill="1" applyAlignment="1">
      <alignment horizontal="center" vertical="center" wrapText="1"/>
    </xf>
    <xf numFmtId="4" fontId="6" fillId="6" borderId="12" xfId="0" applyNumberFormat="1" applyFont="1" applyFill="1" applyBorder="1" applyAlignment="1">
      <alignment horizontal="center" vertical="center" wrapText="1"/>
    </xf>
    <xf numFmtId="4" fontId="6" fillId="6" borderId="3" xfId="0" applyNumberFormat="1" applyFont="1" applyFill="1" applyBorder="1" applyAlignment="1">
      <alignment horizontal="right" vertical="center" wrapText="1"/>
    </xf>
    <xf numFmtId="2" fontId="6" fillId="6" borderId="3" xfId="0" applyNumberFormat="1" applyFont="1" applyFill="1" applyBorder="1" applyAlignment="1">
      <alignment horizontal="right" vertical="center" wrapText="1"/>
    </xf>
    <xf numFmtId="0" fontId="6" fillId="6" borderId="3" xfId="0" applyFont="1" applyFill="1" applyBorder="1" applyAlignment="1">
      <alignment horizontal="right" vertical="center" wrapText="1"/>
    </xf>
    <xf numFmtId="0" fontId="6" fillId="6" borderId="0" xfId="0" applyFont="1" applyFill="1" applyAlignment="1">
      <alignment horizontal="left" vertical="center" wrapText="1"/>
    </xf>
    <xf numFmtId="0" fontId="6" fillId="6" borderId="6" xfId="0" applyFont="1" applyFill="1" applyBorder="1" applyAlignment="1">
      <alignment horizontal="left" vertical="center" wrapText="1"/>
    </xf>
    <xf numFmtId="0" fontId="6" fillId="6" borderId="12" xfId="0" applyFont="1" applyFill="1" applyBorder="1" applyAlignment="1">
      <alignment horizontal="left" vertical="center" wrapText="1"/>
    </xf>
    <xf numFmtId="167" fontId="6" fillId="6" borderId="3" xfId="0" applyNumberFormat="1" applyFont="1" applyFill="1" applyBorder="1" applyAlignment="1">
      <alignment vertical="center" wrapText="1"/>
    </xf>
    <xf numFmtId="167" fontId="6" fillId="6" borderId="3" xfId="0" applyNumberFormat="1" applyFont="1" applyFill="1" applyBorder="1" applyAlignment="1">
      <alignment horizontal="right" vertical="center" wrapText="1"/>
    </xf>
    <xf numFmtId="167" fontId="6" fillId="6" borderId="3" xfId="0" applyNumberFormat="1" applyFont="1" applyFill="1" applyBorder="1" applyAlignment="1">
      <alignment horizontal="right" vertical="center"/>
    </xf>
    <xf numFmtId="4" fontId="6" fillId="6" borderId="3" xfId="0" applyNumberFormat="1" applyFont="1" applyFill="1" applyBorder="1" applyAlignment="1">
      <alignment horizontal="right" vertical="center"/>
    </xf>
    <xf numFmtId="4" fontId="6" fillId="6" borderId="3" xfId="0" applyNumberFormat="1" applyFont="1" applyFill="1" applyBorder="1" applyAlignment="1">
      <alignment vertical="center" wrapText="1"/>
    </xf>
    <xf numFmtId="167" fontId="6" fillId="6" borderId="12" xfId="0" applyNumberFormat="1" applyFont="1" applyFill="1" applyBorder="1" applyAlignment="1">
      <alignment horizontal="right" vertical="center"/>
    </xf>
    <xf numFmtId="167" fontId="6" fillId="6" borderId="12" xfId="0" applyNumberFormat="1" applyFont="1" applyFill="1" applyBorder="1" applyAlignment="1">
      <alignment horizontal="right" vertical="center" wrapText="1"/>
    </xf>
    <xf numFmtId="0" fontId="6" fillId="6" borderId="5" xfId="0" applyFont="1" applyFill="1" applyBorder="1" applyAlignment="1">
      <alignment vertical="center"/>
    </xf>
    <xf numFmtId="0" fontId="6" fillId="6" borderId="0" xfId="0" applyFont="1" applyFill="1" applyAlignment="1">
      <alignment vertical="center" wrapText="1"/>
    </xf>
    <xf numFmtId="0" fontId="6" fillId="6" borderId="6" xfId="0" applyFont="1" applyFill="1" applyBorder="1" applyAlignment="1">
      <alignment vertical="center" wrapText="1"/>
    </xf>
    <xf numFmtId="0" fontId="6" fillId="6" borderId="11" xfId="0" applyFont="1" applyFill="1" applyBorder="1" applyAlignment="1">
      <alignment vertical="center"/>
    </xf>
    <xf numFmtId="165" fontId="6" fillId="6" borderId="12" xfId="0" applyNumberFormat="1" applyFont="1" applyFill="1" applyBorder="1" applyAlignment="1">
      <alignment horizontal="center" vertical="center"/>
    </xf>
    <xf numFmtId="0" fontId="6" fillId="6" borderId="12" xfId="0" applyFont="1" applyFill="1" applyBorder="1" applyAlignment="1">
      <alignment vertical="center"/>
    </xf>
    <xf numFmtId="0" fontId="6" fillId="6" borderId="13" xfId="0" applyFont="1" applyFill="1" applyBorder="1" applyAlignment="1">
      <alignment vertical="center"/>
    </xf>
    <xf numFmtId="167" fontId="6" fillId="6" borderId="0" xfId="0" applyNumberFormat="1" applyFont="1" applyFill="1" applyAlignment="1">
      <alignment vertical="center" wrapText="1"/>
    </xf>
    <xf numFmtId="167" fontId="6" fillId="6" borderId="12" xfId="0" applyNumberFormat="1" applyFont="1" applyFill="1" applyBorder="1" applyAlignment="1">
      <alignment vertical="center" wrapText="1"/>
    </xf>
    <xf numFmtId="0" fontId="6" fillId="6" borderId="12" xfId="0" applyFont="1" applyFill="1" applyBorder="1" applyAlignment="1">
      <alignment vertical="center" wrapText="1"/>
    </xf>
    <xf numFmtId="0" fontId="6" fillId="6" borderId="3" xfId="0" applyFont="1" applyFill="1" applyBorder="1" applyAlignment="1">
      <alignment vertical="center" wrapText="1"/>
    </xf>
    <xf numFmtId="1" fontId="6" fillId="6" borderId="3" xfId="0" applyNumberFormat="1" applyFont="1" applyFill="1" applyBorder="1" applyAlignment="1">
      <alignment vertical="center" wrapText="1"/>
    </xf>
    <xf numFmtId="1" fontId="6" fillId="6" borderId="0" xfId="0" applyNumberFormat="1" applyFont="1" applyFill="1" applyAlignment="1">
      <alignment vertical="center" wrapText="1"/>
    </xf>
    <xf numFmtId="1" fontId="6" fillId="6" borderId="12" xfId="0" applyNumberFormat="1" applyFont="1" applyFill="1" applyBorder="1" applyAlignment="1">
      <alignment vertical="center" wrapText="1"/>
    </xf>
    <xf numFmtId="172" fontId="6" fillId="6" borderId="12" xfId="0" applyNumberFormat="1" applyFont="1" applyFill="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xf>
    <xf numFmtId="0" fontId="6" fillId="0" borderId="0" xfId="0" applyFont="1"/>
    <xf numFmtId="0" fontId="6" fillId="0" borderId="1" xfId="0" applyFont="1" applyBorder="1"/>
    <xf numFmtId="4" fontId="6" fillId="0" borderId="1" xfId="0" applyNumberFormat="1" applyFont="1" applyBorder="1" applyAlignment="1">
      <alignment horizontal="center" vertical="center"/>
    </xf>
    <xf numFmtId="0" fontId="12" fillId="0" borderId="0" xfId="0" applyFont="1"/>
    <xf numFmtId="0" fontId="12" fillId="0" borderId="0" xfId="0" applyFont="1" applyAlignment="1">
      <alignment wrapText="1"/>
    </xf>
    <xf numFmtId="0" fontId="0" fillId="0" borderId="0" xfId="0"/>
    <xf numFmtId="0" fontId="1" fillId="0" borderId="0" xfId="0" applyFont="1" applyAlignment="1">
      <alignment vertical="center"/>
    </xf>
    <xf numFmtId="4" fontId="6" fillId="0" borderId="1" xfId="0" applyNumberFormat="1" applyFont="1" applyBorder="1" applyAlignment="1">
      <alignment horizontal="center" vertical="center" wrapText="1"/>
    </xf>
    <xf numFmtId="2" fontId="6" fillId="0" borderId="1" xfId="0" applyNumberFormat="1" applyFont="1" applyBorder="1" applyAlignment="1">
      <alignment horizontal="center" vertical="center" wrapText="1"/>
    </xf>
    <xf numFmtId="0" fontId="6" fillId="0" borderId="1" xfId="0" applyFont="1" applyBorder="1" applyAlignment="1">
      <alignment horizontal="center" vertical="center" textRotation="90" wrapText="1"/>
    </xf>
    <xf numFmtId="0" fontId="1" fillId="0" borderId="1" xfId="0" applyFont="1" applyBorder="1"/>
    <xf numFmtId="0" fontId="6" fillId="0" borderId="1" xfId="0" applyFont="1" applyFill="1" applyBorder="1" applyAlignment="1">
      <alignment horizontal="center" vertical="center" wrapText="1"/>
    </xf>
    <xf numFmtId="0" fontId="12" fillId="0" borderId="0" xfId="0" applyFont="1" applyAlignment="1">
      <alignment wrapText="1"/>
    </xf>
    <xf numFmtId="0" fontId="1" fillId="0" borderId="0" xfId="0" applyFont="1" applyAlignment="1">
      <alignment vertical="center"/>
    </xf>
    <xf numFmtId="0" fontId="12" fillId="0" borderId="0" xfId="0" applyFont="1"/>
    <xf numFmtId="0" fontId="12" fillId="0" borderId="0" xfId="0" applyFont="1" applyAlignment="1">
      <alignment vertical="center"/>
    </xf>
    <xf numFmtId="0" fontId="12" fillId="0" borderId="0" xfId="0" applyFont="1" applyAlignment="1">
      <alignment horizontal="left" vertical="center" wrapText="1"/>
    </xf>
    <xf numFmtId="0" fontId="0" fillId="0" borderId="0" xfId="0"/>
    <xf numFmtId="4" fontId="12" fillId="0" borderId="0" xfId="0" applyNumberFormat="1" applyFont="1" applyAlignment="1">
      <alignment horizontal="right" vertical="center"/>
    </xf>
    <xf numFmtId="2" fontId="12" fillId="0" borderId="0" xfId="0" applyNumberFormat="1" applyFont="1" applyAlignment="1">
      <alignment horizontal="right" vertical="center"/>
    </xf>
    <xf numFmtId="0" fontId="12" fillId="0" borderId="0" xfId="0" applyFont="1" applyAlignment="1">
      <alignment wrapText="1"/>
    </xf>
    <xf numFmtId="0" fontId="1" fillId="0" borderId="0" xfId="0" applyFont="1" applyAlignment="1">
      <alignment horizontal="left" vertical="center" wrapText="1"/>
    </xf>
    <xf numFmtId="0" fontId="1" fillId="0" borderId="0" xfId="0" applyFont="1" applyAlignment="1">
      <alignment vertical="center"/>
    </xf>
    <xf numFmtId="0" fontId="12" fillId="0" borderId="0" xfId="0" applyFont="1"/>
    <xf numFmtId="0" fontId="12" fillId="0" borderId="0" xfId="0" applyFont="1" applyAlignment="1">
      <alignment vertical="center"/>
    </xf>
    <xf numFmtId="0" fontId="1" fillId="0" borderId="0" xfId="0" applyFont="1" applyAlignment="1">
      <alignment horizontal="left" vertical="center"/>
    </xf>
    <xf numFmtId="0" fontId="12" fillId="0" borderId="0" xfId="0" applyFont="1" applyAlignment="1">
      <alignment horizontal="left" vertical="center" wrapText="1"/>
    </xf>
    <xf numFmtId="0" fontId="0" fillId="0" borderId="0" xfId="0"/>
    <xf numFmtId="0" fontId="1" fillId="0" borderId="0" xfId="0" applyFont="1" applyAlignment="1">
      <alignment vertical="center" wrapText="1"/>
    </xf>
    <xf numFmtId="0" fontId="0" fillId="0" borderId="0" xfId="0"/>
    <xf numFmtId="0" fontId="12" fillId="0" borderId="0" xfId="0" applyFont="1"/>
    <xf numFmtId="0" fontId="1" fillId="0" borderId="0" xfId="0" applyFont="1" applyAlignment="1">
      <alignment vertical="center"/>
    </xf>
    <xf numFmtId="0" fontId="12" fillId="0" borderId="0" xfId="0" applyFont="1" applyAlignment="1">
      <alignment vertical="center"/>
    </xf>
    <xf numFmtId="0" fontId="0" fillId="0" borderId="0" xfId="0" applyAlignment="1">
      <alignment horizontal="left" vertical="center"/>
    </xf>
    <xf numFmtId="4" fontId="12" fillId="0" borderId="0" xfId="0" applyNumberFormat="1" applyFont="1" applyBorder="1" applyAlignment="1">
      <alignment horizontal="center" vertical="center" wrapText="1"/>
    </xf>
    <xf numFmtId="0" fontId="0" fillId="0" borderId="0" xfId="0" applyBorder="1"/>
    <xf numFmtId="2" fontId="12" fillId="5" borderId="1" xfId="0" applyNumberFormat="1" applyFont="1" applyFill="1" applyBorder="1" applyAlignment="1">
      <alignment horizontal="left"/>
    </xf>
    <xf numFmtId="2" fontId="1" fillId="0" borderId="0" xfId="0" applyNumberFormat="1" applyFont="1"/>
    <xf numFmtId="0" fontId="1" fillId="0" borderId="0" xfId="0" applyFont="1" applyAlignment="1">
      <alignment wrapText="1"/>
    </xf>
    <xf numFmtId="0" fontId="6" fillId="0" borderId="1" xfId="0" applyFont="1" applyBorder="1" applyAlignment="1">
      <alignment horizontal="center" vertical="center" wrapText="1"/>
    </xf>
    <xf numFmtId="0" fontId="6" fillId="6" borderId="1" xfId="0" applyFont="1" applyFill="1" applyBorder="1" applyAlignment="1">
      <alignment horizontal="center" vertical="center" wrapText="1"/>
    </xf>
    <xf numFmtId="0" fontId="1" fillId="0" borderId="0" xfId="0" applyFont="1" applyAlignment="1">
      <alignment vertical="center"/>
    </xf>
    <xf numFmtId="0" fontId="12" fillId="0" borderId="0" xfId="0" applyFont="1"/>
    <xf numFmtId="0" fontId="1" fillId="0" borderId="0" xfId="0" applyFont="1" applyAlignment="1">
      <alignment horizontal="left" vertical="center"/>
    </xf>
    <xf numFmtId="0" fontId="0" fillId="0" borderId="0" xfId="0"/>
    <xf numFmtId="0" fontId="6" fillId="2" borderId="1" xfId="0" applyFont="1" applyFill="1" applyBorder="1" applyAlignment="1">
      <alignment horizontal="center" vertical="center" wrapText="1"/>
    </xf>
    <xf numFmtId="4" fontId="0" fillId="0" borderId="0" xfId="0" applyNumberFormat="1"/>
    <xf numFmtId="0" fontId="32" fillId="0" borderId="0" xfId="0" applyFont="1" applyAlignment="1">
      <alignment vertical="center"/>
    </xf>
    <xf numFmtId="4" fontId="1" fillId="0" borderId="0" xfId="0" applyNumberFormat="1" applyFont="1" applyAlignment="1">
      <alignment vertical="center" wrapText="1"/>
    </xf>
    <xf numFmtId="0" fontId="33" fillId="0" borderId="0" xfId="0" applyFont="1" applyAlignment="1">
      <alignment horizontal="right" vertical="center"/>
    </xf>
    <xf numFmtId="0" fontId="32" fillId="5" borderId="0" xfId="0" applyFont="1" applyFill="1" applyAlignment="1">
      <alignment horizontal="center" vertical="center"/>
    </xf>
    <xf numFmtId="4" fontId="1" fillId="0" borderId="0" xfId="0" applyNumberFormat="1" applyFont="1" applyFill="1" applyAlignment="1">
      <alignment vertical="center"/>
    </xf>
    <xf numFmtId="0" fontId="1" fillId="0" borderId="0" xfId="0" applyFont="1" applyFill="1" applyAlignment="1">
      <alignment horizontal="center" vertical="center"/>
    </xf>
    <xf numFmtId="4" fontId="1" fillId="0" borderId="0" xfId="0" applyNumberFormat="1" applyFont="1" applyFill="1" applyAlignment="1">
      <alignment horizontal="left" vertical="center"/>
    </xf>
    <xf numFmtId="0" fontId="1" fillId="0" borderId="0" xfId="0" applyFont="1" applyFill="1" applyAlignment="1">
      <alignment vertical="center"/>
    </xf>
    <xf numFmtId="0" fontId="6" fillId="2" borderId="1" xfId="0" applyFont="1" applyFill="1" applyBorder="1" applyAlignment="1">
      <alignment horizontal="left" vertical="center" wrapText="1"/>
    </xf>
    <xf numFmtId="4" fontId="6" fillId="2" borderId="1" xfId="0" applyNumberFormat="1" applyFont="1" applyFill="1" applyBorder="1" applyAlignment="1">
      <alignment horizontal="center" vertical="center" wrapText="1"/>
    </xf>
    <xf numFmtId="0" fontId="6" fillId="6" borderId="1" xfId="0" applyFont="1" applyFill="1" applyBorder="1" applyAlignment="1">
      <alignment horizontal="left" vertical="center" wrapText="1"/>
    </xf>
    <xf numFmtId="4" fontId="6" fillId="6" borderId="1" xfId="0" applyNumberFormat="1" applyFont="1" applyFill="1" applyBorder="1" applyAlignment="1">
      <alignment horizontal="center" vertical="center" wrapText="1"/>
    </xf>
    <xf numFmtId="0" fontId="6" fillId="0" borderId="1" xfId="0" applyFont="1" applyFill="1" applyBorder="1" applyAlignment="1">
      <alignment horizontal="left" vertical="center" wrapText="1"/>
    </xf>
    <xf numFmtId="4" fontId="6" fillId="0" borderId="1" xfId="0" applyNumberFormat="1" applyFont="1" applyFill="1" applyBorder="1" applyAlignment="1">
      <alignment horizontal="center" vertical="center" wrapText="1"/>
    </xf>
    <xf numFmtId="4" fontId="6" fillId="0" borderId="1" xfId="0" applyNumberFormat="1" applyFont="1" applyFill="1" applyBorder="1" applyAlignment="1">
      <alignment horizontal="center" vertical="center"/>
    </xf>
    <xf numFmtId="2" fontId="6" fillId="0" borderId="1" xfId="0" applyNumberFormat="1" applyFont="1" applyFill="1" applyBorder="1" applyAlignment="1">
      <alignment horizontal="center" vertical="center"/>
    </xf>
    <xf numFmtId="2" fontId="6"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textRotation="90" wrapText="1"/>
    </xf>
    <xf numFmtId="0" fontId="6" fillId="0" borderId="1" xfId="0" applyFont="1" applyFill="1" applyBorder="1" applyAlignment="1">
      <alignment horizontal="center" vertical="center"/>
    </xf>
    <xf numFmtId="0" fontId="6" fillId="0" borderId="1" xfId="0" applyFont="1" applyFill="1" applyBorder="1"/>
    <xf numFmtId="0" fontId="27" fillId="0" borderId="1" xfId="0" applyFont="1" applyFill="1" applyBorder="1" applyAlignment="1">
      <alignment horizontal="left" vertical="center" wrapText="1"/>
    </xf>
    <xf numFmtId="0" fontId="27" fillId="0" borderId="1" xfId="0" applyFont="1" applyFill="1" applyBorder="1" applyAlignment="1">
      <alignment horizontal="center" vertical="center" wrapText="1"/>
    </xf>
    <xf numFmtId="4" fontId="27" fillId="0" borderId="1" xfId="0" applyNumberFormat="1" applyFont="1" applyFill="1" applyBorder="1" applyAlignment="1">
      <alignment horizontal="center" vertical="center" wrapText="1"/>
    </xf>
    <xf numFmtId="2" fontId="27" fillId="0" borderId="1" xfId="0" applyNumberFormat="1" applyFont="1" applyFill="1" applyBorder="1" applyAlignment="1">
      <alignment horizontal="center" vertical="center" wrapText="1"/>
    </xf>
    <xf numFmtId="0" fontId="27" fillId="6" borderId="1" xfId="0" applyFont="1" applyFill="1" applyBorder="1" applyAlignment="1">
      <alignment horizontal="left" vertical="center" wrapText="1"/>
    </xf>
    <xf numFmtId="0" fontId="27" fillId="6" borderId="1" xfId="0" applyFont="1" applyFill="1" applyBorder="1" applyAlignment="1">
      <alignment horizontal="center" vertical="center" wrapText="1"/>
    </xf>
    <xf numFmtId="4" fontId="27" fillId="6" borderId="1" xfId="0" applyNumberFormat="1" applyFont="1" applyFill="1" applyBorder="1" applyAlignment="1">
      <alignment horizontal="center" vertical="center" wrapText="1"/>
    </xf>
    <xf numFmtId="2" fontId="27" fillId="6" borderId="1" xfId="0" applyNumberFormat="1" applyFont="1" applyFill="1" applyBorder="1" applyAlignment="1">
      <alignment horizontal="center" vertical="center" wrapText="1"/>
    </xf>
    <xf numFmtId="0" fontId="27" fillId="0" borderId="1" xfId="0" applyFont="1" applyFill="1" applyBorder="1" applyAlignment="1">
      <alignment horizontal="center" vertical="center" textRotation="90" wrapText="1"/>
    </xf>
    <xf numFmtId="0" fontId="27" fillId="0" borderId="1" xfId="0" applyFont="1" applyFill="1" applyBorder="1" applyAlignment="1">
      <alignment horizontal="center" vertical="center"/>
    </xf>
    <xf numFmtId="0" fontId="27" fillId="0" borderId="1" xfId="0" applyFont="1" applyFill="1" applyBorder="1"/>
    <xf numFmtId="0" fontId="27" fillId="6" borderId="1" xfId="0" applyFont="1" applyFill="1" applyBorder="1"/>
    <xf numFmtId="0" fontId="4" fillId="6" borderId="1" xfId="0" applyFont="1" applyFill="1" applyBorder="1"/>
    <xf numFmtId="2" fontId="6" fillId="2" borderId="1" xfId="0" applyNumberFormat="1" applyFont="1" applyFill="1" applyBorder="1" applyAlignment="1">
      <alignment horizontal="center" vertical="center" wrapText="1"/>
    </xf>
    <xf numFmtId="2" fontId="6" fillId="6"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textRotation="90" wrapText="1"/>
    </xf>
    <xf numFmtId="0" fontId="6" fillId="2" borderId="1" xfId="0" applyFont="1" applyFill="1" applyBorder="1" applyAlignment="1">
      <alignment horizontal="center" vertical="center"/>
    </xf>
    <xf numFmtId="0" fontId="37" fillId="6" borderId="0" xfId="0" applyFont="1" applyFill="1"/>
    <xf numFmtId="0" fontId="0" fillId="6" borderId="0" xfId="0" applyFill="1"/>
    <xf numFmtId="0" fontId="6" fillId="6" borderId="1" xfId="0" applyFont="1" applyFill="1" applyBorder="1" applyAlignment="1">
      <alignment horizontal="center" vertical="center"/>
    </xf>
    <xf numFmtId="0" fontId="1" fillId="0" borderId="0" xfId="0" applyFont="1" applyAlignment="1">
      <alignment horizontal="right"/>
    </xf>
    <xf numFmtId="0" fontId="1" fillId="0" borderId="12" xfId="0" applyFont="1" applyBorder="1"/>
    <xf numFmtId="0" fontId="32" fillId="0" borderId="0" xfId="0" applyFont="1"/>
    <xf numFmtId="0" fontId="12" fillId="0" borderId="5" xfId="0" applyFont="1" applyBorder="1" applyAlignment="1">
      <alignment vertical="center" wrapText="1"/>
    </xf>
    <xf numFmtId="0" fontId="12" fillId="0" borderId="0" xfId="0" applyFont="1" applyBorder="1" applyAlignment="1">
      <alignment vertical="center" wrapText="1"/>
    </xf>
    <xf numFmtId="0" fontId="12" fillId="0" borderId="0" xfId="0" applyFont="1" applyAlignment="1">
      <alignment vertical="center"/>
    </xf>
    <xf numFmtId="0" fontId="14" fillId="0" borderId="0" xfId="0" applyFont="1" applyAlignment="1">
      <alignment horizontal="right"/>
    </xf>
    <xf numFmtId="0" fontId="0" fillId="0" borderId="6" xfId="0" applyBorder="1" applyAlignment="1">
      <alignment wrapText="1"/>
    </xf>
    <xf numFmtId="0" fontId="6" fillId="0" borderId="8"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8" xfId="0" applyFont="1" applyBorder="1" applyAlignment="1">
      <alignment horizontal="center" wrapText="1"/>
    </xf>
    <xf numFmtId="0" fontId="6" fillId="0" borderId="9" xfId="0" applyFont="1" applyBorder="1" applyAlignment="1">
      <alignment horizontal="center" wrapText="1"/>
    </xf>
    <xf numFmtId="0" fontId="6" fillId="0" borderId="10" xfId="0" applyFont="1" applyBorder="1" applyAlignment="1">
      <alignment horizontal="center" wrapText="1"/>
    </xf>
    <xf numFmtId="0" fontId="6" fillId="0" borderId="9" xfId="0" applyFont="1" applyBorder="1" applyAlignment="1">
      <alignment horizontal="center" vertical="center" wrapText="1"/>
    </xf>
    <xf numFmtId="0" fontId="6" fillId="6" borderId="11" xfId="0" applyFont="1" applyFill="1" applyBorder="1" applyAlignment="1">
      <alignment horizontal="right" vertical="top"/>
    </xf>
    <xf numFmtId="0" fontId="6" fillId="6" borderId="12" xfId="0" applyFont="1" applyFill="1" applyBorder="1" applyAlignment="1">
      <alignment horizontal="right" vertical="top"/>
    </xf>
    <xf numFmtId="4" fontId="6" fillId="0" borderId="12" xfId="0" applyNumberFormat="1" applyFont="1" applyBorder="1" applyAlignment="1">
      <alignment horizontal="left" vertical="top" wrapText="1"/>
    </xf>
    <xf numFmtId="4" fontId="6" fillId="0" borderId="13" xfId="0" applyNumberFormat="1" applyFont="1" applyBorder="1" applyAlignment="1">
      <alignment horizontal="left" vertical="top" wrapText="1"/>
    </xf>
    <xf numFmtId="0" fontId="6" fillId="5" borderId="2"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0" fontId="6" fillId="0" borderId="3" xfId="0" applyFont="1" applyBorder="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xf>
    <xf numFmtId="0" fontId="7" fillId="0" borderId="1" xfId="0" applyFont="1" applyBorder="1" applyAlignment="1">
      <alignment horizontal="center" vertical="center" wrapText="1"/>
    </xf>
    <xf numFmtId="0" fontId="10" fillId="0" borderId="1" xfId="0" applyFont="1" applyBorder="1" applyAlignment="1">
      <alignment wrapText="1"/>
    </xf>
    <xf numFmtId="0" fontId="7"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6" fillId="0" borderId="1" xfId="0" applyFont="1" applyBorder="1" applyAlignment="1">
      <alignment horizontal="center" vertical="center" wrapText="1"/>
    </xf>
    <xf numFmtId="4" fontId="6" fillId="6" borderId="11" xfId="0" applyNumberFormat="1" applyFont="1" applyFill="1" applyBorder="1" applyAlignment="1">
      <alignment horizontal="right" vertical="center" wrapText="1"/>
    </xf>
    <xf numFmtId="4" fontId="6" fillId="6" borderId="12" xfId="0" applyNumberFormat="1" applyFont="1" applyFill="1" applyBorder="1" applyAlignment="1">
      <alignment horizontal="right" vertical="center" wrapText="1"/>
    </xf>
    <xf numFmtId="0" fontId="6" fillId="0" borderId="12" xfId="0" applyFont="1" applyBorder="1" applyAlignment="1">
      <alignment horizontal="center" vertical="center" wrapText="1"/>
    </xf>
    <xf numFmtId="0" fontId="6" fillId="0" borderId="1" xfId="0" applyFont="1" applyBorder="1" applyAlignment="1">
      <alignment horizontal="left" vertical="center" wrapText="1"/>
    </xf>
    <xf numFmtId="4" fontId="6" fillId="6" borderId="2" xfId="0" applyNumberFormat="1" applyFont="1" applyFill="1" applyBorder="1" applyAlignment="1">
      <alignment horizontal="right" vertical="center"/>
    </xf>
    <xf numFmtId="4" fontId="6" fillId="6" borderId="3" xfId="0" applyNumberFormat="1" applyFont="1" applyFill="1" applyBorder="1" applyAlignment="1">
      <alignment horizontal="right" vertical="center"/>
    </xf>
    <xf numFmtId="0" fontId="6" fillId="0" borderId="0" xfId="0" applyFont="1" applyAlignment="1">
      <alignment horizontal="center"/>
    </xf>
    <xf numFmtId="0" fontId="7" fillId="0" borderId="1" xfId="0" applyFont="1" applyBorder="1" applyAlignment="1">
      <alignment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6" fillId="0" borderId="0" xfId="0" applyFont="1" applyAlignment="1">
      <alignment horizontal="center" vertical="center" wrapText="1"/>
    </xf>
    <xf numFmtId="0" fontId="6" fillId="0" borderId="14" xfId="0" applyFont="1" applyBorder="1" applyAlignment="1">
      <alignment horizontal="center" vertical="center"/>
    </xf>
    <xf numFmtId="0" fontId="6" fillId="0" borderId="7" xfId="0" applyFont="1" applyBorder="1" applyAlignment="1">
      <alignment horizontal="center" vertical="center"/>
    </xf>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6" fillId="0" borderId="15" xfId="0" applyFont="1" applyBorder="1" applyAlignment="1">
      <alignment horizontal="left" vertical="center" wrapText="1"/>
    </xf>
    <xf numFmtId="0" fontId="6" fillId="0" borderId="15" xfId="0" applyFont="1" applyBorder="1" applyAlignment="1">
      <alignment horizontal="left" wrapText="1"/>
    </xf>
    <xf numFmtId="0" fontId="6" fillId="0" borderId="1" xfId="0" applyFont="1" applyBorder="1" applyAlignment="1">
      <alignment horizontal="left" wrapText="1"/>
    </xf>
    <xf numFmtId="0" fontId="6" fillId="0" borderId="15" xfId="0" applyFont="1" applyBorder="1" applyAlignment="1">
      <alignment horizontal="left"/>
    </xf>
    <xf numFmtId="0" fontId="6" fillId="0" borderId="1" xfId="0" applyFont="1" applyBorder="1" applyAlignment="1">
      <alignment horizontal="left"/>
    </xf>
    <xf numFmtId="0" fontId="6" fillId="0" borderId="0" xfId="0" applyFont="1" applyAlignment="1">
      <alignment horizontal="center" vertical="center"/>
    </xf>
    <xf numFmtId="0" fontId="6" fillId="0" borderId="6" xfId="0" applyFont="1" applyBorder="1" applyAlignment="1">
      <alignment horizontal="center" vertical="center"/>
    </xf>
    <xf numFmtId="2" fontId="6" fillId="0" borderId="10" xfId="0" applyNumberFormat="1" applyFont="1" applyBorder="1" applyAlignment="1">
      <alignment horizontal="left" vertical="center" wrapText="1"/>
    </xf>
    <xf numFmtId="0" fontId="6" fillId="0" borderId="13" xfId="0" applyFont="1" applyBorder="1" applyAlignment="1">
      <alignment horizontal="left" vertical="center" wrapText="1"/>
    </xf>
    <xf numFmtId="0" fontId="6" fillId="0" borderId="1" xfId="0" applyFont="1" applyBorder="1"/>
    <xf numFmtId="0" fontId="6" fillId="0" borderId="1" xfId="0" applyFont="1" applyBorder="1" applyAlignment="1">
      <alignment horizontal="center" vertical="center"/>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14" fontId="6" fillId="0" borderId="2" xfId="0" applyNumberFormat="1" applyFont="1" applyBorder="1" applyAlignment="1" applyProtection="1">
      <alignment horizontal="center" vertical="center" wrapText="1"/>
      <protection locked="0"/>
    </xf>
    <xf numFmtId="14" fontId="6" fillId="0" borderId="3" xfId="0" applyNumberFormat="1" applyFont="1" applyBorder="1" applyAlignment="1" applyProtection="1">
      <alignment horizontal="center" vertical="center" wrapText="1"/>
      <protection locked="0"/>
    </xf>
    <xf numFmtId="14" fontId="6" fillId="0" borderId="4" xfId="0" applyNumberFormat="1" applyFont="1" applyBorder="1" applyAlignment="1" applyProtection="1">
      <alignment horizontal="center" vertical="center" wrapText="1"/>
      <protection locked="0"/>
    </xf>
    <xf numFmtId="14" fontId="6" fillId="0" borderId="2" xfId="0" applyNumberFormat="1" applyFont="1" applyBorder="1" applyAlignment="1">
      <alignment horizontal="right" vertical="top"/>
    </xf>
    <xf numFmtId="0" fontId="6" fillId="0" borderId="3" xfId="0" applyFont="1" applyBorder="1" applyAlignment="1">
      <alignment horizontal="right" vertical="top"/>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7" fillId="0" borderId="1" xfId="0" applyFont="1" applyBorder="1" applyAlignment="1">
      <alignment horizontal="center" vertical="center"/>
    </xf>
    <xf numFmtId="0" fontId="6" fillId="0" borderId="3" xfId="0" applyFont="1" applyBorder="1" applyAlignment="1" applyProtection="1">
      <alignment horizontal="left" vertical="top" wrapText="1"/>
      <protection locked="0"/>
    </xf>
    <xf numFmtId="0" fontId="6" fillId="0" borderId="4" xfId="0" applyFont="1" applyBorder="1" applyAlignment="1" applyProtection="1">
      <alignment horizontal="left" vertical="top" wrapText="1"/>
      <protection locked="0"/>
    </xf>
    <xf numFmtId="0" fontId="6" fillId="0" borderId="1" xfId="0" applyFont="1" applyBorder="1" applyAlignment="1">
      <alignment vertical="center" wrapText="1"/>
    </xf>
    <xf numFmtId="0" fontId="6" fillId="0" borderId="4" xfId="0" applyFont="1" applyBorder="1" applyAlignment="1">
      <alignment vertical="center" wrapText="1"/>
    </xf>
    <xf numFmtId="0" fontId="1" fillId="0" borderId="1" xfId="0" applyFont="1" applyBorder="1" applyAlignment="1">
      <alignment horizontal="center" vertical="center" wrapText="1"/>
    </xf>
    <xf numFmtId="0" fontId="6" fillId="0" borderId="15" xfId="0" applyFont="1" applyBorder="1" applyAlignment="1">
      <alignment horizontal="center" vertical="center"/>
    </xf>
    <xf numFmtId="0" fontId="6" fillId="0" borderId="1" xfId="0" applyFont="1" applyBorder="1" applyAlignment="1">
      <alignment horizontal="center" wrapText="1"/>
    </xf>
    <xf numFmtId="14" fontId="6" fillId="0" borderId="2" xfId="0" applyNumberFormat="1" applyFont="1" applyBorder="1" applyAlignment="1">
      <alignment horizontal="right" vertical="top" wrapText="1"/>
    </xf>
    <xf numFmtId="0" fontId="6" fillId="0" borderId="3" xfId="0" applyFont="1" applyBorder="1" applyAlignment="1">
      <alignment horizontal="right" vertical="top" wrapText="1"/>
    </xf>
    <xf numFmtId="14" fontId="6" fillId="0" borderId="2" xfId="0" applyNumberFormat="1" applyFont="1" applyBorder="1" applyAlignment="1">
      <alignment horizontal="center" vertical="center" wrapText="1"/>
    </xf>
    <xf numFmtId="0" fontId="6" fillId="0" borderId="3" xfId="0" applyFont="1" applyBorder="1" applyAlignment="1">
      <alignment horizontal="center" vertical="center"/>
    </xf>
    <xf numFmtId="14" fontId="6" fillId="0" borderId="2" xfId="0" applyNumberFormat="1" applyFont="1" applyBorder="1" applyAlignment="1" applyProtection="1">
      <alignment horizontal="right" vertical="top" wrapText="1"/>
      <protection locked="0"/>
    </xf>
    <xf numFmtId="14" fontId="6" fillId="0" borderId="3" xfId="0" applyNumberFormat="1" applyFont="1" applyBorder="1" applyAlignment="1" applyProtection="1">
      <alignment horizontal="right" vertical="top" wrapText="1"/>
      <protection locked="0"/>
    </xf>
    <xf numFmtId="0" fontId="6" fillId="0" borderId="3" xfId="0" applyFont="1" applyBorder="1" applyAlignment="1">
      <alignment horizontal="left" vertical="top"/>
    </xf>
    <xf numFmtId="0" fontId="6" fillId="0" borderId="4" xfId="0" applyFont="1" applyBorder="1" applyAlignment="1">
      <alignment horizontal="left" vertical="top"/>
    </xf>
    <xf numFmtId="14" fontId="6" fillId="0" borderId="2" xfId="0" applyNumberFormat="1" applyFont="1" applyBorder="1" applyAlignment="1" applyProtection="1">
      <alignment horizontal="center" wrapText="1"/>
      <protection locked="0"/>
    </xf>
    <xf numFmtId="14" fontId="6" fillId="0" borderId="3" xfId="0" applyNumberFormat="1" applyFont="1" applyBorder="1" applyAlignment="1" applyProtection="1">
      <alignment horizontal="center" wrapText="1"/>
      <protection locked="0"/>
    </xf>
    <xf numFmtId="14" fontId="6" fillId="0" borderId="4" xfId="0" applyNumberFormat="1" applyFont="1" applyBorder="1" applyAlignment="1" applyProtection="1">
      <alignment horizontal="center" wrapText="1"/>
      <protection locked="0"/>
    </xf>
    <xf numFmtId="0" fontId="6" fillId="0" borderId="8"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3" xfId="0" applyFont="1" applyBorder="1" applyAlignment="1">
      <alignment horizontal="center" vertical="center"/>
    </xf>
    <xf numFmtId="0" fontId="6" fillId="6" borderId="2" xfId="0" applyFont="1" applyFill="1" applyBorder="1" applyAlignment="1" applyProtection="1">
      <alignment horizontal="center" vertical="center" wrapText="1"/>
      <protection locked="0"/>
    </xf>
    <xf numFmtId="0" fontId="6" fillId="6" borderId="3" xfId="0" applyFont="1" applyFill="1" applyBorder="1" applyAlignment="1" applyProtection="1">
      <alignment horizontal="center" vertical="center" wrapText="1"/>
      <protection locked="0"/>
    </xf>
    <xf numFmtId="0" fontId="6" fillId="6" borderId="4" xfId="0" applyFont="1" applyFill="1" applyBorder="1" applyAlignment="1" applyProtection="1">
      <alignment horizontal="center" vertical="center" wrapText="1"/>
      <protection locked="0"/>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5" xfId="0" applyFont="1" applyBorder="1" applyAlignment="1">
      <alignment horizontal="left" vertical="center" wrapText="1"/>
    </xf>
    <xf numFmtId="0" fontId="6" fillId="0" borderId="0" xfId="0" applyFont="1" applyAlignment="1">
      <alignment horizontal="left" vertical="center" wrapText="1"/>
    </xf>
    <xf numFmtId="0" fontId="6" fillId="0" borderId="6"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4" fontId="6" fillId="0" borderId="1" xfId="0" applyNumberFormat="1" applyFont="1" applyBorder="1" applyAlignment="1">
      <alignment horizontal="center" vertical="center"/>
    </xf>
    <xf numFmtId="0" fontId="0" fillId="0" borderId="1" xfId="0" applyBorder="1" applyAlignment="1">
      <alignment vertical="center" wrapText="1"/>
    </xf>
    <xf numFmtId="0" fontId="6" fillId="0" borderId="1" xfId="0" applyFont="1" applyBorder="1" applyAlignment="1" applyProtection="1">
      <alignment horizontal="center" vertical="center" wrapText="1"/>
      <protection locked="0"/>
    </xf>
    <xf numFmtId="0" fontId="16" fillId="0" borderId="1" xfId="0" applyFont="1" applyBorder="1" applyAlignment="1">
      <alignment horizontal="left" vertical="center" wrapText="1"/>
    </xf>
    <xf numFmtId="0" fontId="6" fillId="0" borderId="2" xfId="0" applyFont="1" applyBorder="1" applyAlignment="1" applyProtection="1">
      <alignment horizontal="right" vertical="center" wrapText="1"/>
      <protection locked="0"/>
    </xf>
    <xf numFmtId="0" fontId="6" fillId="0" borderId="4" xfId="0" applyFont="1" applyBorder="1" applyAlignment="1" applyProtection="1">
      <alignment horizontal="right" vertical="center" wrapText="1"/>
      <protection locked="0"/>
    </xf>
    <xf numFmtId="0" fontId="6" fillId="2" borderId="2" xfId="0" applyFont="1" applyFill="1" applyBorder="1" applyAlignment="1" applyProtection="1">
      <alignment horizontal="right" vertical="center" wrapText="1"/>
      <protection locked="0"/>
    </xf>
    <xf numFmtId="0" fontId="6" fillId="2" borderId="3" xfId="0" applyFont="1" applyFill="1" applyBorder="1" applyAlignment="1" applyProtection="1">
      <alignment horizontal="right" vertical="center" wrapText="1"/>
      <protection locked="0"/>
    </xf>
    <xf numFmtId="0" fontId="6" fillId="0" borderId="3" xfId="0" applyFont="1" applyBorder="1" applyAlignment="1" applyProtection="1">
      <alignment horizontal="right" vertical="center" wrapText="1"/>
      <protection locked="0"/>
    </xf>
    <xf numFmtId="0" fontId="6" fillId="2" borderId="1" xfId="0" applyFont="1" applyFill="1" applyBorder="1" applyAlignment="1" applyProtection="1">
      <alignment horizontal="right" vertical="center" wrapText="1"/>
      <protection locked="0"/>
    </xf>
    <xf numFmtId="0" fontId="6" fillId="0" borderId="1" xfId="0" applyFont="1" applyBorder="1" applyAlignment="1" applyProtection="1">
      <alignment horizontal="right" vertical="center" wrapText="1"/>
      <protection locked="0"/>
    </xf>
    <xf numFmtId="0" fontId="6" fillId="2" borderId="4" xfId="0" applyFont="1" applyFill="1" applyBorder="1" applyAlignment="1" applyProtection="1">
      <alignment horizontal="right" vertical="center" wrapText="1"/>
      <protection locked="0"/>
    </xf>
    <xf numFmtId="0" fontId="16" fillId="0" borderId="9" xfId="0" applyFont="1" applyBorder="1" applyAlignment="1">
      <alignment vertical="center"/>
    </xf>
    <xf numFmtId="0" fontId="16" fillId="0" borderId="10" xfId="0" applyFont="1" applyBorder="1" applyAlignment="1">
      <alignment vertical="center"/>
    </xf>
    <xf numFmtId="0" fontId="16" fillId="0" borderId="1" xfId="0" applyFont="1" applyBorder="1" applyAlignment="1">
      <alignment horizontal="center" vertical="center" wrapText="1"/>
    </xf>
    <xf numFmtId="167" fontId="6" fillId="6" borderId="2" xfId="0" applyNumberFormat="1" applyFont="1" applyFill="1" applyBorder="1" applyAlignment="1">
      <alignment horizontal="right" vertical="center" wrapText="1"/>
    </xf>
    <xf numFmtId="167" fontId="6" fillId="6" borderId="3" xfId="0" applyNumberFormat="1" applyFont="1" applyFill="1" applyBorder="1" applyAlignment="1">
      <alignment horizontal="right" vertical="center" wrapText="1"/>
    </xf>
    <xf numFmtId="167" fontId="6" fillId="6" borderId="8" xfId="0" applyNumberFormat="1" applyFont="1" applyFill="1" applyBorder="1" applyAlignment="1">
      <alignment horizontal="center" vertical="center" wrapText="1"/>
    </xf>
    <xf numFmtId="167" fontId="6" fillId="6" borderId="9" xfId="0" applyNumberFormat="1" applyFont="1" applyFill="1" applyBorder="1" applyAlignment="1">
      <alignment horizontal="center" vertical="center" wrapText="1"/>
    </xf>
    <xf numFmtId="167" fontId="6" fillId="6" borderId="5" xfId="0" applyNumberFormat="1" applyFont="1" applyFill="1" applyBorder="1" applyAlignment="1">
      <alignment horizontal="center" vertical="center" wrapText="1"/>
    </xf>
    <xf numFmtId="167" fontId="6" fillId="6" borderId="0" xfId="0" applyNumberFormat="1" applyFont="1" applyFill="1" applyAlignment="1">
      <alignment horizontal="center" vertical="center" wrapText="1"/>
    </xf>
    <xf numFmtId="167" fontId="6" fillId="6" borderId="11" xfId="0" applyNumberFormat="1" applyFont="1" applyFill="1" applyBorder="1" applyAlignment="1">
      <alignment horizontal="center" vertical="center" wrapText="1"/>
    </xf>
    <xf numFmtId="167" fontId="6" fillId="6" borderId="12" xfId="0" applyNumberFormat="1" applyFont="1" applyFill="1" applyBorder="1" applyAlignment="1">
      <alignment horizontal="center" vertical="center" wrapText="1"/>
    </xf>
    <xf numFmtId="0" fontId="16" fillId="0" borderId="1" xfId="0" applyFont="1" applyBorder="1" applyAlignment="1">
      <alignment vertical="center" wrapText="1"/>
    </xf>
    <xf numFmtId="0" fontId="6" fillId="0" borderId="0" xfId="0" applyFont="1" applyAlignment="1">
      <alignment horizontal="left" wrapText="1"/>
    </xf>
    <xf numFmtId="0" fontId="6" fillId="0" borderId="12" xfId="0" applyFont="1" applyBorder="1" applyAlignment="1">
      <alignment horizontal="center" wrapText="1"/>
    </xf>
    <xf numFmtId="14" fontId="6" fillId="0" borderId="0" xfId="0" applyNumberFormat="1" applyFont="1" applyAlignment="1">
      <alignment horizontal="center" vertical="center" wrapText="1"/>
    </xf>
    <xf numFmtId="49" fontId="7" fillId="0" borderId="0" xfId="0" applyNumberFormat="1" applyFont="1" applyAlignment="1">
      <alignment horizontal="center" wrapText="1"/>
    </xf>
    <xf numFmtId="0" fontId="6" fillId="0" borderId="2" xfId="0" applyFont="1" applyBorder="1" applyAlignment="1">
      <alignment vertical="center" wrapText="1"/>
    </xf>
    <xf numFmtId="0" fontId="6" fillId="0" borderId="3" xfId="0" applyFont="1" applyBorder="1" applyAlignment="1">
      <alignment vertical="center" wrapText="1"/>
    </xf>
    <xf numFmtId="0" fontId="6" fillId="0" borderId="0" xfId="0" applyFont="1" applyAlignment="1">
      <alignment vertical="center" wrapText="1"/>
    </xf>
    <xf numFmtId="0" fontId="16" fillId="0" borderId="0" xfId="0" applyFont="1" applyAlignment="1">
      <alignment vertical="center" wrapText="1"/>
    </xf>
    <xf numFmtId="0" fontId="6" fillId="0" borderId="1" xfId="0" applyFont="1" applyBorder="1" applyAlignment="1">
      <alignment wrapText="1"/>
    </xf>
    <xf numFmtId="0" fontId="16" fillId="0" borderId="1" xfId="0" applyFont="1" applyBorder="1" applyAlignment="1">
      <alignment wrapText="1"/>
    </xf>
    <xf numFmtId="0" fontId="6" fillId="0" borderId="0" xfId="0" applyFont="1" applyAlignment="1">
      <alignment wrapText="1"/>
    </xf>
    <xf numFmtId="0" fontId="16" fillId="0" borderId="0" xfId="0" applyFont="1" applyAlignment="1">
      <alignment wrapText="1"/>
    </xf>
    <xf numFmtId="0" fontId="6" fillId="6"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6" fillId="0" borderId="0" xfId="0" applyFont="1" applyAlignment="1">
      <alignment horizontal="center" wrapText="1"/>
    </xf>
    <xf numFmtId="0" fontId="7" fillId="0" borderId="0" xfId="0" applyFont="1" applyAlignment="1">
      <alignment horizontal="center" wrapText="1"/>
    </xf>
    <xf numFmtId="0" fontId="7" fillId="0" borderId="0" xfId="0" applyFont="1" applyAlignment="1">
      <alignment horizontal="center" vertical="center" wrapText="1"/>
    </xf>
    <xf numFmtId="0" fontId="6" fillId="6" borderId="2" xfId="0" applyFont="1" applyFill="1" applyBorder="1" applyAlignment="1">
      <alignment horizontal="right" vertical="center" wrapText="1"/>
    </xf>
    <xf numFmtId="0" fontId="6" fillId="6" borderId="3" xfId="0" applyFont="1" applyFill="1" applyBorder="1" applyAlignment="1">
      <alignment horizontal="right" vertical="center" wrapText="1"/>
    </xf>
    <xf numFmtId="0" fontId="6" fillId="0" borderId="14" xfId="0" applyFont="1" applyBorder="1" applyAlignment="1">
      <alignment horizontal="left" vertical="center" wrapText="1"/>
    </xf>
    <xf numFmtId="0" fontId="6" fillId="0" borderId="7" xfId="0" applyFont="1" applyBorder="1" applyAlignment="1">
      <alignment horizontal="left" vertical="center" wrapText="1"/>
    </xf>
    <xf numFmtId="4" fontId="6" fillId="0" borderId="2" xfId="0" applyNumberFormat="1" applyFont="1" applyBorder="1" applyAlignment="1">
      <alignment horizontal="center" vertical="center" wrapText="1"/>
    </xf>
    <xf numFmtId="4" fontId="6" fillId="0" borderId="3" xfId="0" applyNumberFormat="1" applyFont="1" applyBorder="1" applyAlignment="1">
      <alignment horizontal="center" vertical="center" wrapText="1"/>
    </xf>
    <xf numFmtId="4" fontId="6" fillId="0" borderId="4" xfId="0" applyNumberFormat="1" applyFont="1" applyBorder="1" applyAlignment="1">
      <alignment horizontal="center" vertical="center" wrapText="1"/>
    </xf>
    <xf numFmtId="0" fontId="6" fillId="0" borderId="8" xfId="0" applyFont="1" applyBorder="1" applyAlignment="1">
      <alignment vertical="center" wrapText="1"/>
    </xf>
    <xf numFmtId="0" fontId="16" fillId="0" borderId="9" xfId="0" applyFont="1" applyBorder="1" applyAlignment="1">
      <alignment vertical="center" wrapText="1"/>
    </xf>
    <xf numFmtId="0" fontId="16" fillId="0" borderId="10" xfId="0" applyFont="1" applyBorder="1" applyAlignment="1">
      <alignment vertical="center" wrapText="1"/>
    </xf>
    <xf numFmtId="4" fontId="6" fillId="6" borderId="2" xfId="0" applyNumberFormat="1" applyFont="1" applyFill="1" applyBorder="1" applyAlignment="1">
      <alignment horizontal="right" vertical="center" wrapText="1"/>
    </xf>
    <xf numFmtId="4" fontId="6" fillId="6" borderId="3" xfId="0" applyNumberFormat="1" applyFont="1" applyFill="1" applyBorder="1" applyAlignment="1">
      <alignment horizontal="right" vertic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5" xfId="0" applyFont="1" applyBorder="1" applyAlignment="1">
      <alignment horizontal="center"/>
    </xf>
    <xf numFmtId="0" fontId="6" fillId="0" borderId="6" xfId="0" applyFont="1" applyBorder="1" applyAlignment="1">
      <alignment horizontal="center"/>
    </xf>
    <xf numFmtId="4" fontId="6" fillId="0" borderId="5" xfId="0" applyNumberFormat="1" applyFont="1" applyBorder="1" applyAlignment="1">
      <alignment horizontal="right" vertical="center" wrapText="1"/>
    </xf>
    <xf numFmtId="4" fontId="6" fillId="0" borderId="0" xfId="0" applyNumberFormat="1" applyFont="1" applyAlignment="1">
      <alignment horizontal="right" vertical="center" wrapText="1"/>
    </xf>
    <xf numFmtId="0" fontId="6" fillId="0" borderId="0" xfId="0" applyFont="1" applyAlignment="1">
      <alignment horizontal="left" vertical="center"/>
    </xf>
    <xf numFmtId="0" fontId="6" fillId="0" borderId="6" xfId="0" applyFont="1" applyBorder="1" applyAlignment="1">
      <alignment horizontal="left" vertical="center"/>
    </xf>
    <xf numFmtId="2" fontId="6" fillId="0" borderId="12" xfId="0" applyNumberFormat="1" applyFont="1" applyBorder="1" applyAlignment="1">
      <alignment horizontal="left" vertical="center" wrapText="1"/>
    </xf>
    <xf numFmtId="2" fontId="6" fillId="0" borderId="13" xfId="0" applyNumberFormat="1" applyFont="1" applyBorder="1" applyAlignment="1">
      <alignment horizontal="left" vertical="center" wrapText="1"/>
    </xf>
    <xf numFmtId="4" fontId="6" fillId="6" borderId="9" xfId="0" applyNumberFormat="1" applyFont="1" applyFill="1" applyBorder="1" applyAlignment="1">
      <alignment vertical="center" wrapText="1"/>
    </xf>
    <xf numFmtId="4" fontId="6" fillId="6" borderId="0" xfId="0" applyNumberFormat="1" applyFont="1" applyFill="1" applyAlignment="1">
      <alignment vertical="center" wrapText="1"/>
    </xf>
    <xf numFmtId="4" fontId="6" fillId="6" borderId="12" xfId="0" applyNumberFormat="1" applyFont="1" applyFill="1" applyBorder="1" applyAlignment="1">
      <alignment vertical="center" wrapText="1"/>
    </xf>
    <xf numFmtId="0" fontId="6" fillId="0" borderId="10" xfId="0" applyFont="1" applyBorder="1" applyAlignment="1">
      <alignment vertical="center" wrapText="1"/>
    </xf>
    <xf numFmtId="0" fontId="6" fillId="0" borderId="6" xfId="0" applyFont="1" applyBorder="1" applyAlignment="1">
      <alignment vertical="center" wrapText="1"/>
    </xf>
    <xf numFmtId="0" fontId="6" fillId="0" borderId="13" xfId="0" applyFont="1" applyBorder="1" applyAlignment="1">
      <alignment vertical="center" wrapText="1"/>
    </xf>
    <xf numFmtId="0" fontId="6" fillId="6" borderId="2" xfId="0" applyFont="1" applyFill="1" applyBorder="1" applyAlignment="1">
      <alignment horizontal="right"/>
    </xf>
    <xf numFmtId="0" fontId="6" fillId="6" borderId="2"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6" fillId="0" borderId="3" xfId="0" applyFont="1" applyBorder="1" applyAlignment="1">
      <alignment horizontal="left"/>
    </xf>
    <xf numFmtId="0" fontId="6" fillId="0" borderId="4" xfId="0" applyFont="1" applyBorder="1" applyAlignment="1">
      <alignment horizontal="left"/>
    </xf>
    <xf numFmtId="0" fontId="6" fillId="0" borderId="2" xfId="0" applyFont="1" applyBorder="1" applyAlignment="1" applyProtection="1">
      <alignment horizontal="center" vertical="center" wrapText="1"/>
      <protection locked="0"/>
    </xf>
    <xf numFmtId="0" fontId="6" fillId="0" borderId="3" xfId="0" applyFont="1" applyBorder="1" applyAlignment="1" applyProtection="1">
      <alignment horizontal="center" vertical="center" wrapText="1"/>
      <protection locked="0"/>
    </xf>
    <xf numFmtId="0" fontId="6" fillId="0" borderId="4" xfId="0" applyFont="1" applyBorder="1" applyAlignment="1" applyProtection="1">
      <alignment horizontal="center" vertical="center" wrapText="1"/>
      <protection locked="0"/>
    </xf>
    <xf numFmtId="4" fontId="6" fillId="6" borderId="2" xfId="0" applyNumberFormat="1" applyFont="1" applyFill="1" applyBorder="1" applyAlignment="1">
      <alignment horizontal="center" vertical="center" wrapText="1"/>
    </xf>
    <xf numFmtId="4" fontId="6" fillId="6" borderId="3" xfId="0" applyNumberFormat="1" applyFont="1" applyFill="1" applyBorder="1" applyAlignment="1">
      <alignment horizontal="center" vertical="center" wrapText="1"/>
    </xf>
    <xf numFmtId="4" fontId="6" fillId="6" borderId="0" xfId="0" applyNumberFormat="1" applyFont="1" applyFill="1" applyAlignment="1">
      <alignment horizontal="left" vertical="center" wrapText="1"/>
    </xf>
    <xf numFmtId="4" fontId="6" fillId="6" borderId="6" xfId="0" applyNumberFormat="1" applyFont="1" applyFill="1" applyBorder="1" applyAlignment="1">
      <alignment horizontal="left" vertical="center" wrapText="1"/>
    </xf>
    <xf numFmtId="4" fontId="6" fillId="6" borderId="12" xfId="0" applyNumberFormat="1" applyFont="1" applyFill="1" applyBorder="1" applyAlignment="1">
      <alignment horizontal="left" vertical="center" wrapText="1"/>
    </xf>
    <xf numFmtId="4" fontId="6" fillId="6" borderId="13" xfId="0" applyNumberFormat="1" applyFont="1" applyFill="1" applyBorder="1" applyAlignment="1">
      <alignment horizontal="left" vertical="center" wrapText="1"/>
    </xf>
    <xf numFmtId="4" fontId="6" fillId="0" borderId="10" xfId="0" applyNumberFormat="1" applyFont="1" applyBorder="1" applyAlignment="1">
      <alignment horizontal="left" vertical="center"/>
    </xf>
    <xf numFmtId="4" fontId="6" fillId="0" borderId="6" xfId="0" applyNumberFormat="1" applyFont="1" applyBorder="1" applyAlignment="1">
      <alignment horizontal="left" vertical="center"/>
    </xf>
    <xf numFmtId="4" fontId="6" fillId="0" borderId="13" xfId="0" applyNumberFormat="1" applyFont="1" applyBorder="1" applyAlignment="1">
      <alignment horizontal="left" vertical="center"/>
    </xf>
    <xf numFmtId="4" fontId="6" fillId="6" borderId="8" xfId="0" applyNumberFormat="1" applyFont="1" applyFill="1" applyBorder="1" applyAlignment="1">
      <alignment horizontal="right" vertical="center" wrapText="1"/>
    </xf>
    <xf numFmtId="4" fontId="6" fillId="6" borderId="9" xfId="0" applyNumberFormat="1" applyFont="1" applyFill="1" applyBorder="1" applyAlignment="1">
      <alignment horizontal="right" vertical="center" wrapText="1"/>
    </xf>
    <xf numFmtId="4" fontId="6" fillId="6" borderId="5" xfId="0" applyNumberFormat="1" applyFont="1" applyFill="1" applyBorder="1" applyAlignment="1">
      <alignment horizontal="right" vertical="center" wrapText="1"/>
    </xf>
    <xf numFmtId="4" fontId="6" fillId="6" borderId="0" xfId="0" applyNumberFormat="1" applyFont="1" applyFill="1" applyAlignment="1">
      <alignment horizontal="right" vertical="center" wrapText="1"/>
    </xf>
    <xf numFmtId="4" fontId="6" fillId="0" borderId="12" xfId="0" applyNumberFormat="1" applyFont="1" applyBorder="1" applyAlignment="1">
      <alignment horizontal="left" vertical="center" wrapText="1"/>
    </xf>
    <xf numFmtId="4" fontId="6" fillId="0" borderId="13" xfId="0" applyNumberFormat="1" applyFont="1" applyBorder="1" applyAlignment="1">
      <alignment horizontal="left" vertical="center" wrapText="1"/>
    </xf>
    <xf numFmtId="4" fontId="6" fillId="0" borderId="0" xfId="0" applyNumberFormat="1" applyFont="1" applyAlignment="1">
      <alignment horizontal="left" vertical="center" wrapText="1"/>
    </xf>
    <xf numFmtId="4" fontId="6" fillId="0" borderId="6" xfId="0" applyNumberFormat="1" applyFont="1" applyBorder="1" applyAlignment="1">
      <alignment horizontal="left" vertical="center" wrapText="1"/>
    </xf>
    <xf numFmtId="4" fontId="6" fillId="0" borderId="10" xfId="0" applyNumberFormat="1" applyFont="1" applyBorder="1" applyAlignment="1">
      <alignment horizontal="left" vertical="center" wrapText="1"/>
    </xf>
    <xf numFmtId="0" fontId="6" fillId="0" borderId="5" xfId="0" applyFont="1" applyBorder="1" applyAlignment="1">
      <alignment horizontal="left" vertical="center"/>
    </xf>
    <xf numFmtId="0" fontId="26" fillId="5" borderId="2" xfId="0" applyFont="1" applyFill="1" applyBorder="1" applyAlignment="1">
      <alignment horizontal="center" vertical="center" wrapText="1"/>
    </xf>
    <xf numFmtId="0" fontId="26" fillId="5" borderId="3" xfId="0" applyFont="1" applyFill="1" applyBorder="1" applyAlignment="1">
      <alignment horizontal="center" vertical="center" wrapText="1"/>
    </xf>
    <xf numFmtId="0" fontId="26" fillId="5" borderId="4" xfId="0" applyFont="1" applyFill="1" applyBorder="1" applyAlignment="1">
      <alignment horizontal="center" vertical="center" wrapText="1"/>
    </xf>
    <xf numFmtId="2" fontId="6" fillId="6" borderId="8" xfId="0" applyNumberFormat="1" applyFont="1" applyFill="1" applyBorder="1" applyAlignment="1">
      <alignment horizontal="center" vertical="center" wrapText="1"/>
    </xf>
    <xf numFmtId="2" fontId="6" fillId="6" borderId="9" xfId="0" applyNumberFormat="1" applyFont="1" applyFill="1" applyBorder="1" applyAlignment="1">
      <alignment horizontal="center" vertical="center" wrapText="1"/>
    </xf>
    <xf numFmtId="2" fontId="6" fillId="6" borderId="10" xfId="0" applyNumberFormat="1" applyFont="1" applyFill="1" applyBorder="1" applyAlignment="1">
      <alignment horizontal="center" vertical="center" wrapText="1"/>
    </xf>
    <xf numFmtId="2" fontId="6" fillId="6" borderId="11" xfId="0" applyNumberFormat="1" applyFont="1" applyFill="1" applyBorder="1" applyAlignment="1">
      <alignment horizontal="center" vertical="center" wrapText="1"/>
    </xf>
    <xf numFmtId="2" fontId="6" fillId="6" borderId="12" xfId="0" applyNumberFormat="1" applyFont="1" applyFill="1" applyBorder="1" applyAlignment="1">
      <alignment horizontal="center" vertical="center" wrapText="1"/>
    </xf>
    <xf numFmtId="2" fontId="6" fillId="6" borderId="13" xfId="0" applyNumberFormat="1" applyFont="1" applyFill="1" applyBorder="1" applyAlignment="1">
      <alignment horizontal="center" vertical="center" wrapText="1"/>
    </xf>
    <xf numFmtId="4" fontId="6" fillId="6" borderId="8" xfId="0" applyNumberFormat="1"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6" fillId="6" borderId="12"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1" fillId="0" borderId="3" xfId="0" applyFont="1" applyBorder="1"/>
    <xf numFmtId="0" fontId="1" fillId="0" borderId="4" xfId="0" applyFont="1" applyBorder="1"/>
    <xf numFmtId="0" fontId="6" fillId="0" borderId="9" xfId="0" applyFont="1" applyBorder="1" applyAlignment="1">
      <alignment horizontal="center" vertical="center"/>
    </xf>
    <xf numFmtId="0" fontId="6" fillId="0" borderId="12" xfId="0" applyFont="1" applyBorder="1" applyAlignment="1">
      <alignment horizontal="center" vertical="center"/>
    </xf>
    <xf numFmtId="14" fontId="6" fillId="0" borderId="11" xfId="0" applyNumberFormat="1" applyFont="1" applyBorder="1" applyAlignment="1" applyProtection="1">
      <alignment horizontal="right" vertical="top" wrapText="1"/>
      <protection locked="0"/>
    </xf>
    <xf numFmtId="14" fontId="6" fillId="0" borderId="12" xfId="0" applyNumberFormat="1" applyFont="1" applyBorder="1" applyAlignment="1" applyProtection="1">
      <alignment horizontal="right" vertical="top" wrapText="1"/>
      <protection locked="0"/>
    </xf>
    <xf numFmtId="0" fontId="6" fillId="0" borderId="12" xfId="0" applyFont="1" applyBorder="1" applyAlignment="1" applyProtection="1">
      <alignment horizontal="left" vertical="top" wrapText="1"/>
      <protection locked="0"/>
    </xf>
    <xf numFmtId="0" fontId="6" fillId="0" borderId="13" xfId="0" applyFont="1" applyBorder="1" applyAlignment="1" applyProtection="1">
      <alignment horizontal="left" vertical="top" wrapText="1"/>
      <protection locked="0"/>
    </xf>
    <xf numFmtId="0" fontId="6" fillId="0" borderId="1" xfId="0" applyFont="1" applyBorder="1" applyAlignment="1">
      <alignment vertical="center"/>
    </xf>
    <xf numFmtId="0" fontId="6" fillId="2" borderId="3"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0" borderId="3" xfId="0" applyFont="1" applyBorder="1"/>
    <xf numFmtId="0" fontId="6" fillId="0" borderId="4" xfId="0" applyFont="1" applyBorder="1"/>
    <xf numFmtId="0" fontId="7" fillId="0" borderId="14" xfId="0" applyFont="1" applyBorder="1" applyAlignment="1">
      <alignment horizontal="center" vertical="center" wrapText="1"/>
    </xf>
    <xf numFmtId="0" fontId="6" fillId="0" borderId="3" xfId="0" applyFont="1" applyBorder="1" applyAlignment="1">
      <alignment horizontal="left" wrapText="1"/>
    </xf>
    <xf numFmtId="0" fontId="6" fillId="0" borderId="4" xfId="0" applyFont="1" applyBorder="1" applyAlignment="1">
      <alignment horizontal="left" wrapText="1"/>
    </xf>
    <xf numFmtId="0" fontId="6" fillId="0" borderId="2" xfId="0" applyFont="1" applyBorder="1" applyAlignment="1">
      <alignment horizontal="right" vertical="center" wrapText="1"/>
    </xf>
    <xf numFmtId="0" fontId="6" fillId="0" borderId="3" xfId="0" applyFont="1" applyBorder="1" applyAlignment="1">
      <alignment horizontal="right" vertical="center" wrapText="1"/>
    </xf>
    <xf numFmtId="0" fontId="6" fillId="0" borderId="1" xfId="0" applyFont="1" applyBorder="1" applyAlignment="1">
      <alignment horizontal="left" vertical="center"/>
    </xf>
    <xf numFmtId="0" fontId="16" fillId="0" borderId="1" xfId="0" applyFont="1" applyBorder="1" applyAlignment="1">
      <alignment vertical="center"/>
    </xf>
    <xf numFmtId="0" fontId="16" fillId="0" borderId="3" xfId="0" applyFont="1" applyBorder="1" applyAlignment="1">
      <alignment vertical="center" wrapText="1"/>
    </xf>
    <xf numFmtId="0" fontId="16" fillId="0" borderId="4" xfId="0" applyFont="1" applyBorder="1" applyAlignment="1">
      <alignment vertical="center" wrapText="1"/>
    </xf>
    <xf numFmtId="0" fontId="6" fillId="2" borderId="1" xfId="0" applyFont="1" applyFill="1" applyBorder="1" applyAlignment="1" applyProtection="1">
      <alignment vertical="center" wrapText="1"/>
      <protection locked="0"/>
    </xf>
    <xf numFmtId="0" fontId="6" fillId="2" borderId="2" xfId="0" applyFont="1" applyFill="1" applyBorder="1" applyAlignment="1" applyProtection="1">
      <alignment vertical="center" wrapText="1"/>
      <protection locked="0"/>
    </xf>
    <xf numFmtId="0" fontId="6" fillId="2" borderId="3" xfId="0" applyFont="1" applyFill="1" applyBorder="1" applyAlignment="1" applyProtection="1">
      <alignment vertical="center" wrapText="1"/>
      <protection locked="0"/>
    </xf>
    <xf numFmtId="0" fontId="16" fillId="2" borderId="3" xfId="0" applyFont="1" applyFill="1" applyBorder="1" applyAlignment="1" applyProtection="1">
      <alignment vertical="center" wrapText="1"/>
      <protection locked="0"/>
    </xf>
    <xf numFmtId="0" fontId="16" fillId="2" borderId="4" xfId="0" applyFont="1" applyFill="1" applyBorder="1" applyAlignment="1" applyProtection="1">
      <alignment vertical="center" wrapText="1"/>
      <protection locked="0"/>
    </xf>
    <xf numFmtId="14" fontId="6" fillId="0" borderId="1" xfId="0" applyNumberFormat="1" applyFont="1" applyBorder="1" applyAlignment="1">
      <alignment horizontal="center" vertical="center" wrapText="1"/>
    </xf>
    <xf numFmtId="2" fontId="6" fillId="0" borderId="8" xfId="0" applyNumberFormat="1" applyFont="1" applyBorder="1" applyAlignment="1">
      <alignment horizontal="right" vertical="center" wrapText="1"/>
    </xf>
    <xf numFmtId="2" fontId="6" fillId="0" borderId="9" xfId="0" applyNumberFormat="1" applyFont="1" applyBorder="1" applyAlignment="1">
      <alignment horizontal="right" vertical="center" wrapText="1"/>
    </xf>
    <xf numFmtId="2" fontId="6" fillId="0" borderId="11" xfId="0" applyNumberFormat="1" applyFont="1" applyBorder="1" applyAlignment="1">
      <alignment horizontal="right" vertical="center" wrapText="1"/>
    </xf>
    <xf numFmtId="2" fontId="6" fillId="0" borderId="12" xfId="0" applyNumberFormat="1" applyFont="1" applyBorder="1" applyAlignment="1">
      <alignment horizontal="right" vertical="center" wrapText="1"/>
    </xf>
    <xf numFmtId="4" fontId="6" fillId="6" borderId="8" xfId="0" applyNumberFormat="1" applyFont="1" applyFill="1" applyBorder="1" applyAlignment="1">
      <alignment vertical="center" wrapText="1"/>
    </xf>
    <xf numFmtId="0" fontId="6" fillId="6" borderId="9" xfId="0" applyFont="1" applyFill="1" applyBorder="1" applyAlignment="1">
      <alignment vertical="center" wrapText="1"/>
    </xf>
    <xf numFmtId="0" fontId="6" fillId="6" borderId="5" xfId="0" applyFont="1" applyFill="1" applyBorder="1" applyAlignment="1">
      <alignment vertical="center" wrapText="1"/>
    </xf>
    <xf numFmtId="0" fontId="6" fillId="6" borderId="0" xfId="0" applyFont="1" applyFill="1" applyAlignment="1">
      <alignment vertical="center" wrapText="1"/>
    </xf>
    <xf numFmtId="0" fontId="6" fillId="6" borderId="11" xfId="0" applyFont="1" applyFill="1" applyBorder="1" applyAlignment="1">
      <alignment vertical="center" wrapText="1"/>
    </xf>
    <xf numFmtId="0" fontId="6" fillId="6" borderId="12" xfId="0" applyFont="1" applyFill="1" applyBorder="1" applyAlignment="1">
      <alignment vertical="center" wrapText="1"/>
    </xf>
    <xf numFmtId="2" fontId="6" fillId="6" borderId="12" xfId="0" applyNumberFormat="1" applyFont="1" applyFill="1" applyBorder="1" applyAlignment="1">
      <alignment horizontal="left" vertical="center" wrapText="1"/>
    </xf>
    <xf numFmtId="2" fontId="6" fillId="6" borderId="13" xfId="0" applyNumberFormat="1" applyFont="1" applyFill="1" applyBorder="1" applyAlignment="1">
      <alignment horizontal="left" vertical="center" wrapText="1"/>
    </xf>
    <xf numFmtId="0" fontId="12" fillId="0" borderId="0" xfId="0" applyFont="1" applyAlignment="1">
      <alignment horizontal="center" vertical="center" wrapText="1"/>
    </xf>
    <xf numFmtId="0" fontId="12" fillId="0" borderId="0" xfId="0" applyFont="1" applyAlignment="1">
      <alignment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6" borderId="9" xfId="0" applyFont="1" applyFill="1" applyBorder="1" applyAlignment="1">
      <alignment vertical="center" wrapText="1"/>
    </xf>
    <xf numFmtId="0" fontId="1" fillId="6" borderId="10" xfId="0" applyFont="1" applyFill="1" applyBorder="1" applyAlignment="1">
      <alignment vertical="center" wrapText="1"/>
    </xf>
    <xf numFmtId="0" fontId="1" fillId="6" borderId="11" xfId="0" applyFont="1" applyFill="1" applyBorder="1" applyAlignment="1">
      <alignment vertical="center" wrapText="1"/>
    </xf>
    <xf numFmtId="0" fontId="1" fillId="6" borderId="12" xfId="0" applyFont="1" applyFill="1" applyBorder="1" applyAlignment="1">
      <alignment vertical="center" wrapText="1"/>
    </xf>
    <xf numFmtId="0" fontId="1" fillId="6" borderId="13" xfId="0" applyFont="1" applyFill="1" applyBorder="1" applyAlignment="1">
      <alignment vertical="center" wrapText="1"/>
    </xf>
    <xf numFmtId="14" fontId="6" fillId="0" borderId="1" xfId="0" applyNumberFormat="1" applyFont="1" applyBorder="1" applyAlignment="1" applyProtection="1">
      <alignment horizontal="center" vertical="center" wrapText="1"/>
      <protection locked="0"/>
    </xf>
    <xf numFmtId="2" fontId="6" fillId="0" borderId="8" xfId="0" applyNumberFormat="1" applyFont="1" applyBorder="1" applyAlignment="1">
      <alignment horizontal="center" vertical="center" wrapText="1"/>
    </xf>
    <xf numFmtId="2" fontId="6" fillId="0" borderId="9" xfId="0" applyNumberFormat="1" applyFont="1" applyBorder="1" applyAlignment="1">
      <alignment horizontal="center" vertical="center" wrapText="1"/>
    </xf>
    <xf numFmtId="2" fontId="6" fillId="0" borderId="11" xfId="0" applyNumberFormat="1" applyFont="1" applyBorder="1" applyAlignment="1">
      <alignment horizontal="center" vertical="center" wrapText="1"/>
    </xf>
    <xf numFmtId="2" fontId="6" fillId="0" borderId="12" xfId="0" applyNumberFormat="1" applyFont="1" applyBorder="1" applyAlignment="1">
      <alignment horizontal="center" vertical="center" wrapText="1"/>
    </xf>
    <xf numFmtId="4" fontId="6" fillId="6" borderId="10" xfId="0" applyNumberFormat="1" applyFont="1" applyFill="1" applyBorder="1" applyAlignment="1">
      <alignment horizontal="left" vertical="center" wrapText="1"/>
    </xf>
    <xf numFmtId="0" fontId="6" fillId="6" borderId="6" xfId="0" applyFont="1" applyFill="1" applyBorder="1" applyAlignment="1">
      <alignment horizontal="left" vertical="center" wrapText="1"/>
    </xf>
    <xf numFmtId="0" fontId="6" fillId="6" borderId="13" xfId="0" applyFont="1" applyFill="1" applyBorder="1" applyAlignment="1">
      <alignment horizontal="left" vertical="center" wrapText="1"/>
    </xf>
    <xf numFmtId="4" fontId="6" fillId="6" borderId="3" xfId="0" applyNumberFormat="1" applyFont="1" applyFill="1" applyBorder="1" applyAlignment="1">
      <alignment horizontal="right"/>
    </xf>
    <xf numFmtId="0" fontId="6" fillId="6" borderId="3" xfId="0" applyFont="1" applyFill="1" applyBorder="1" applyAlignment="1">
      <alignment horizontal="right"/>
    </xf>
    <xf numFmtId="4" fontId="6" fillId="6" borderId="2" xfId="0" applyNumberFormat="1" applyFont="1" applyFill="1" applyBorder="1" applyAlignment="1">
      <alignment vertical="center" wrapText="1"/>
    </xf>
    <xf numFmtId="4" fontId="6" fillId="6" borderId="3" xfId="0" applyNumberFormat="1" applyFont="1" applyFill="1" applyBorder="1" applyAlignment="1">
      <alignment vertical="center" wrapText="1"/>
    </xf>
    <xf numFmtId="0" fontId="6" fillId="0" borderId="10" xfId="0" applyFont="1" applyBorder="1"/>
    <xf numFmtId="0" fontId="6" fillId="0" borderId="5" xfId="0" applyFont="1" applyBorder="1"/>
    <xf numFmtId="0" fontId="6" fillId="0" borderId="0" xfId="0" applyFont="1"/>
    <xf numFmtId="0" fontId="6" fillId="0" borderId="6" xfId="0" applyFont="1" applyBorder="1"/>
    <xf numFmtId="0" fontId="6" fillId="0" borderId="11" xfId="0" applyFont="1" applyBorder="1"/>
    <xf numFmtId="0" fontId="6" fillId="0" borderId="12" xfId="0" applyFont="1" applyBorder="1"/>
    <xf numFmtId="0" fontId="6" fillId="0" borderId="13" xfId="0" applyFont="1" applyBorder="1"/>
    <xf numFmtId="0" fontId="6" fillId="0" borderId="6" xfId="0" applyFont="1" applyBorder="1" applyAlignment="1">
      <alignment horizontal="left"/>
    </xf>
    <xf numFmtId="0" fontId="6" fillId="0" borderId="13" xfId="0" applyFont="1" applyBorder="1" applyAlignment="1">
      <alignment horizontal="left"/>
    </xf>
    <xf numFmtId="4" fontId="6" fillId="0" borderId="3" xfId="0" applyNumberFormat="1" applyFont="1" applyBorder="1" applyAlignment="1">
      <alignment horizontal="left" vertical="center" wrapText="1"/>
    </xf>
    <xf numFmtId="0" fontId="6" fillId="6" borderId="1" xfId="0" applyFont="1" applyFill="1" applyBorder="1" applyAlignment="1" applyProtection="1">
      <alignment horizontal="center" vertical="center" wrapText="1"/>
      <protection locked="0"/>
    </xf>
    <xf numFmtId="0" fontId="27" fillId="0" borderId="1" xfId="0" applyFont="1" applyBorder="1" applyAlignment="1">
      <alignment horizontal="center" vertical="center" wrapText="1"/>
    </xf>
    <xf numFmtId="0" fontId="6" fillId="0" borderId="5" xfId="0" applyFont="1" applyBorder="1" applyAlignment="1">
      <alignment horizontal="right" vertical="center"/>
    </xf>
    <xf numFmtId="0" fontId="6" fillId="0" borderId="0" xfId="0" applyFont="1" applyAlignment="1">
      <alignment horizontal="right" vertical="center"/>
    </xf>
    <xf numFmtId="0" fontId="6" fillId="6" borderId="9" xfId="0" applyFont="1" applyFill="1" applyBorder="1" applyAlignment="1">
      <alignment horizontal="left" vertical="center"/>
    </xf>
    <xf numFmtId="0" fontId="6" fillId="6" borderId="10" xfId="0" applyFont="1" applyFill="1" applyBorder="1" applyAlignment="1">
      <alignment horizontal="left" vertical="center"/>
    </xf>
    <xf numFmtId="0" fontId="6" fillId="6" borderId="0" xfId="0" applyFont="1" applyFill="1" applyAlignment="1">
      <alignment horizontal="left" vertical="center"/>
    </xf>
    <xf numFmtId="0" fontId="6" fillId="6" borderId="6" xfId="0" applyFont="1" applyFill="1" applyBorder="1" applyAlignment="1">
      <alignment horizontal="left" vertical="center"/>
    </xf>
    <xf numFmtId="0" fontId="6" fillId="6" borderId="12" xfId="0" applyFont="1" applyFill="1" applyBorder="1" applyAlignment="1">
      <alignment horizontal="left" vertical="center"/>
    </xf>
    <xf numFmtId="0" fontId="6" fillId="6" borderId="13" xfId="0" applyFont="1" applyFill="1" applyBorder="1" applyAlignment="1">
      <alignment horizontal="left" vertical="center"/>
    </xf>
    <xf numFmtId="165" fontId="6" fillId="6" borderId="8" xfId="0" applyNumberFormat="1" applyFont="1" applyFill="1" applyBorder="1" applyAlignment="1">
      <alignment horizontal="right" vertical="center"/>
    </xf>
    <xf numFmtId="165" fontId="6" fillId="6" borderId="9" xfId="0" applyNumberFormat="1" applyFont="1" applyFill="1" applyBorder="1" applyAlignment="1">
      <alignment horizontal="right" vertical="center"/>
    </xf>
    <xf numFmtId="165" fontId="6" fillId="6" borderId="5" xfId="0" applyNumberFormat="1" applyFont="1" applyFill="1" applyBorder="1" applyAlignment="1">
      <alignment horizontal="right" vertical="center"/>
    </xf>
    <xf numFmtId="165" fontId="6" fillId="6" borderId="0" xfId="0" applyNumberFormat="1" applyFont="1" applyFill="1" applyAlignment="1">
      <alignment horizontal="right" vertical="center"/>
    </xf>
    <xf numFmtId="165" fontId="6" fillId="6" borderId="11" xfId="0" applyNumberFormat="1" applyFont="1" applyFill="1" applyBorder="1" applyAlignment="1">
      <alignment horizontal="right" vertical="center"/>
    </xf>
    <xf numFmtId="165" fontId="6" fillId="6" borderId="12" xfId="0" applyNumberFormat="1" applyFont="1" applyFill="1" applyBorder="1" applyAlignment="1">
      <alignment horizontal="right" vertical="center"/>
    </xf>
    <xf numFmtId="4" fontId="6" fillId="6" borderId="11" xfId="0" applyNumberFormat="1" applyFont="1" applyFill="1" applyBorder="1" applyAlignment="1">
      <alignment horizontal="right" vertical="top" wrapText="1"/>
    </xf>
    <xf numFmtId="4" fontId="6" fillId="6" borderId="12" xfId="0" applyNumberFormat="1" applyFont="1" applyFill="1" applyBorder="1" applyAlignment="1">
      <alignment horizontal="right" vertical="top" wrapText="1"/>
    </xf>
    <xf numFmtId="4" fontId="6" fillId="0" borderId="4" xfId="0" applyNumberFormat="1" applyFont="1" applyBorder="1" applyAlignment="1">
      <alignment horizontal="left" vertical="center" wrapText="1"/>
    </xf>
    <xf numFmtId="0" fontId="6" fillId="0" borderId="3" xfId="0" applyFont="1" applyBorder="1" applyAlignment="1">
      <alignment wrapText="1"/>
    </xf>
    <xf numFmtId="0" fontId="6" fillId="0" borderId="4" xfId="0" applyFont="1" applyBorder="1" applyAlignment="1">
      <alignment wrapText="1"/>
    </xf>
    <xf numFmtId="0" fontId="6" fillId="2" borderId="2" xfId="0" applyFont="1" applyFill="1" applyBorder="1" applyAlignment="1" applyProtection="1">
      <alignment horizontal="right" wrapText="1"/>
      <protection locked="0"/>
    </xf>
    <xf numFmtId="0" fontId="6" fillId="2" borderId="3" xfId="0" applyFont="1" applyFill="1" applyBorder="1" applyAlignment="1" applyProtection="1">
      <alignment horizontal="right" wrapText="1"/>
      <protection locked="0"/>
    </xf>
    <xf numFmtId="0" fontId="6" fillId="0" borderId="3" xfId="0" applyFont="1" applyBorder="1" applyAlignment="1">
      <alignment horizontal="left" vertical="center"/>
    </xf>
    <xf numFmtId="0" fontId="6" fillId="0" borderId="4" xfId="0" applyFont="1" applyBorder="1" applyAlignment="1">
      <alignment horizontal="left" vertical="center"/>
    </xf>
    <xf numFmtId="14" fontId="6" fillId="0" borderId="2" xfId="0" applyNumberFormat="1" applyFont="1" applyBorder="1" applyAlignment="1" applyProtection="1">
      <alignment horizontal="center" vertical="top" wrapText="1"/>
      <protection locked="0"/>
    </xf>
    <xf numFmtId="14" fontId="6" fillId="0" borderId="3" xfId="0" applyNumberFormat="1" applyFont="1" applyBorder="1" applyAlignment="1" applyProtection="1">
      <alignment horizontal="center" vertical="top" wrapText="1"/>
      <protection locked="0"/>
    </xf>
    <xf numFmtId="0" fontId="6" fillId="6" borderId="9" xfId="0" applyFont="1" applyFill="1" applyBorder="1" applyAlignment="1">
      <alignment horizontal="right"/>
    </xf>
    <xf numFmtId="0" fontId="6" fillId="6" borderId="11" xfId="0" applyFont="1" applyFill="1" applyBorder="1" applyAlignment="1">
      <alignment horizontal="right"/>
    </xf>
    <xf numFmtId="0" fontId="6" fillId="6" borderId="12" xfId="0" applyFont="1" applyFill="1" applyBorder="1" applyAlignment="1">
      <alignment horizontal="right"/>
    </xf>
    <xf numFmtId="4" fontId="6" fillId="0" borderId="9" xfId="0" applyNumberFormat="1" applyFont="1" applyBorder="1" applyAlignment="1">
      <alignment horizontal="left" vertical="center" wrapText="1"/>
    </xf>
    <xf numFmtId="0" fontId="10"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6" fillId="0" borderId="7" xfId="0" applyFont="1" applyBorder="1" applyAlignment="1">
      <alignment horizontal="center" vertical="center"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14" fontId="1" fillId="0" borderId="2" xfId="0" applyNumberFormat="1" applyFont="1" applyBorder="1" applyAlignment="1">
      <alignment horizontal="right" vertical="top" wrapText="1"/>
    </xf>
    <xf numFmtId="0" fontId="1" fillId="0" borderId="3" xfId="0" applyFont="1" applyBorder="1" applyAlignment="1">
      <alignment horizontal="right" vertical="top" wrapText="1"/>
    </xf>
    <xf numFmtId="4" fontId="6" fillId="0" borderId="10" xfId="0" applyNumberFormat="1" applyFont="1" applyBorder="1" applyAlignment="1">
      <alignment horizontal="center" vertical="center" wrapText="1"/>
    </xf>
    <xf numFmtId="4" fontId="6" fillId="0" borderId="13" xfId="0" applyNumberFormat="1" applyFont="1" applyBorder="1" applyAlignment="1">
      <alignment horizontal="center" vertical="center" wrapText="1"/>
    </xf>
    <xf numFmtId="14" fontId="12" fillId="2" borderId="0" xfId="0" applyNumberFormat="1" applyFont="1" applyFill="1" applyAlignment="1" applyProtection="1">
      <alignment horizontal="right"/>
      <protection locked="0"/>
    </xf>
    <xf numFmtId="173" fontId="12" fillId="0" borderId="0" xfId="0" applyNumberFormat="1" applyFont="1" applyAlignment="1">
      <alignment horizontal="center"/>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164" fontId="1" fillId="0" borderId="2" xfId="0" applyNumberFormat="1" applyFont="1" applyBorder="1" applyAlignment="1">
      <alignment horizontal="center" vertical="center" wrapText="1"/>
    </xf>
    <xf numFmtId="164" fontId="1" fillId="0" borderId="4" xfId="0" applyNumberFormat="1" applyFont="1" applyBorder="1" applyAlignment="1">
      <alignment horizontal="center" vertical="center" wrapText="1"/>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3" borderId="2"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0" borderId="0" xfId="0" applyFont="1" applyAlignment="1">
      <alignment vertical="center" wrapText="1"/>
    </xf>
    <xf numFmtId="0" fontId="1" fillId="0" borderId="2" xfId="0" applyFont="1" applyBorder="1" applyAlignment="1">
      <alignment horizontal="right" vertical="center" wrapText="1"/>
    </xf>
    <xf numFmtId="0" fontId="1" fillId="0" borderId="3" xfId="0" applyFont="1" applyBorder="1" applyAlignment="1">
      <alignment horizontal="right" vertical="center" wrapText="1"/>
    </xf>
    <xf numFmtId="0" fontId="1" fillId="0" borderId="4" xfId="0" applyFont="1" applyBorder="1" applyAlignment="1">
      <alignment horizontal="right"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2" fillId="0" borderId="2" xfId="0" applyFont="1" applyBorder="1" applyAlignment="1">
      <alignment horizontal="center"/>
    </xf>
    <xf numFmtId="0" fontId="12" fillId="0" borderId="4" xfId="0" applyFont="1" applyBorder="1" applyAlignment="1">
      <alignment horizontal="center"/>
    </xf>
    <xf numFmtId="0" fontId="12" fillId="0" borderId="0" xfId="0" applyFont="1" applyAlignment="1">
      <alignment horizontal="left" wrapText="1"/>
    </xf>
    <xf numFmtId="0" fontId="0" fillId="0" borderId="0" xfId="0"/>
    <xf numFmtId="0" fontId="12" fillId="0" borderId="0" xfId="0" applyFont="1"/>
    <xf numFmtId="0" fontId="0" fillId="0" borderId="6" xfId="0" applyBorder="1"/>
    <xf numFmtId="0" fontId="12" fillId="4" borderId="1" xfId="0" applyFont="1" applyFill="1" applyBorder="1" applyAlignment="1">
      <alignment horizontal="center" vertical="center"/>
    </xf>
    <xf numFmtId="177" fontId="12" fillId="0" borderId="1" xfId="0" applyNumberFormat="1" applyFont="1" applyBorder="1" applyAlignment="1">
      <alignment horizontal="center" vertical="center"/>
    </xf>
    <xf numFmtId="177" fontId="1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178" fontId="12" fillId="4" borderId="1" xfId="0" applyNumberFormat="1" applyFont="1" applyFill="1" applyBorder="1" applyAlignment="1">
      <alignment horizontal="center" vertical="center"/>
    </xf>
    <xf numFmtId="178" fontId="12" fillId="0" borderId="1" xfId="0" applyNumberFormat="1" applyFont="1" applyBorder="1" applyAlignment="1">
      <alignment horizontal="center" vertical="center"/>
    </xf>
    <xf numFmtId="178"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xf>
    <xf numFmtId="4" fontId="12" fillId="6" borderId="1" xfId="0" applyNumberFormat="1" applyFont="1" applyFill="1" applyBorder="1" applyAlignment="1">
      <alignment horizontal="center" vertical="center" wrapText="1"/>
    </xf>
    <xf numFmtId="0" fontId="12" fillId="0" borderId="1" xfId="0" applyFont="1" applyBorder="1" applyAlignment="1">
      <alignment horizontal="center"/>
    </xf>
    <xf numFmtId="0" fontId="12" fillId="0" borderId="1" xfId="0" applyFont="1" applyBorder="1" applyAlignment="1">
      <alignment horizontal="center" vertical="center"/>
    </xf>
    <xf numFmtId="4" fontId="12"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176" fontId="12" fillId="0" borderId="1" xfId="0" applyNumberFormat="1" applyFont="1" applyBorder="1" applyAlignment="1">
      <alignment horizontal="center" vertical="center"/>
    </xf>
    <xf numFmtId="176" fontId="12" fillId="0" borderId="1" xfId="0" applyNumberFormat="1" applyFont="1" applyBorder="1" applyAlignment="1">
      <alignment horizontal="center" vertical="center" wrapText="1"/>
    </xf>
    <xf numFmtId="174" fontId="12" fillId="0" borderId="0" xfId="0" applyNumberFormat="1" applyFont="1" applyAlignment="1">
      <alignment horizontal="left"/>
    </xf>
    <xf numFmtId="2" fontId="12" fillId="0" borderId="0" xfId="0" applyNumberFormat="1" applyFont="1" applyAlignment="1">
      <alignment horizontal="center" vertical="center"/>
    </xf>
    <xf numFmtId="175" fontId="12" fillId="0" borderId="0" xfId="0" applyNumberFormat="1" applyFont="1" applyAlignment="1">
      <alignment horizontal="center" vertical="center"/>
    </xf>
    <xf numFmtId="174" fontId="12" fillId="0" borderId="0" xfId="0" applyNumberFormat="1" applyFont="1" applyAlignment="1">
      <alignment horizontal="center"/>
    </xf>
    <xf numFmtId="2" fontId="12" fillId="0" borderId="0" xfId="0" applyNumberFormat="1" applyFont="1" applyAlignment="1">
      <alignment horizontal="center"/>
    </xf>
    <xf numFmtId="4" fontId="12" fillId="0" borderId="0" xfId="0" applyNumberFormat="1" applyFont="1" applyAlignment="1">
      <alignment horizontal="center"/>
    </xf>
    <xf numFmtId="164" fontId="12" fillId="0" borderId="1" xfId="0" applyNumberFormat="1" applyFont="1" applyBorder="1" applyAlignment="1">
      <alignment horizontal="center" vertical="center"/>
    </xf>
    <xf numFmtId="2" fontId="12" fillId="0" borderId="1" xfId="0" applyNumberFormat="1" applyFont="1" applyBorder="1" applyAlignment="1">
      <alignment horizontal="center" vertical="center" wrapText="1"/>
    </xf>
    <xf numFmtId="2" fontId="12" fillId="0" borderId="1" xfId="0" applyNumberFormat="1" applyFont="1" applyBorder="1" applyAlignment="1">
      <alignment horizontal="center" vertical="center"/>
    </xf>
    <xf numFmtId="0" fontId="1" fillId="0" borderId="0" xfId="0" applyFont="1" applyAlignment="1">
      <alignment horizontal="left"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12" fillId="0" borderId="0" xfId="0" applyFont="1" applyAlignment="1">
      <alignment horizontal="left" vertical="center" wrapText="1"/>
    </xf>
    <xf numFmtId="0" fontId="0" fillId="0" borderId="0" xfId="0" applyAlignment="1">
      <alignment wrapText="1"/>
    </xf>
    <xf numFmtId="169" fontId="12" fillId="4" borderId="1" xfId="0" applyNumberFormat="1" applyFont="1" applyFill="1" applyBorder="1" applyAlignment="1">
      <alignment horizontal="center" vertical="center"/>
    </xf>
    <xf numFmtId="169" fontId="12" fillId="0" borderId="1" xfId="0" applyNumberFormat="1" applyFont="1" applyBorder="1" applyAlignment="1">
      <alignment horizontal="center" vertical="center"/>
    </xf>
    <xf numFmtId="169" fontId="12" fillId="0" borderId="1" xfId="0" applyNumberFormat="1" applyFont="1" applyBorder="1" applyAlignment="1">
      <alignment horizontal="center" vertical="center" wrapText="1"/>
    </xf>
    <xf numFmtId="0" fontId="1" fillId="0" borderId="1" xfId="0" applyFont="1" applyBorder="1" applyAlignment="1">
      <alignment horizontal="left" vertical="center"/>
    </xf>
    <xf numFmtId="0" fontId="1" fillId="0" borderId="1" xfId="0" applyFont="1" applyBorder="1" applyAlignment="1">
      <alignment vertical="center"/>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5" borderId="8" xfId="0" applyFont="1" applyFill="1" applyBorder="1" applyAlignment="1">
      <alignment horizontal="center" vertical="center" wrapText="1"/>
    </xf>
    <xf numFmtId="0" fontId="1" fillId="5" borderId="9" xfId="0" applyFont="1" applyFill="1" applyBorder="1" applyAlignment="1">
      <alignment vertical="center" wrapText="1"/>
    </xf>
    <xf numFmtId="0" fontId="1" fillId="5" borderId="10" xfId="0" applyFont="1" applyFill="1" applyBorder="1" applyAlignment="1">
      <alignment vertical="center" wrapText="1"/>
    </xf>
    <xf numFmtId="0" fontId="1" fillId="5" borderId="5" xfId="0" applyFont="1" applyFill="1" applyBorder="1" applyAlignment="1">
      <alignment vertical="center" wrapText="1"/>
    </xf>
    <xf numFmtId="0" fontId="1" fillId="5" borderId="0" xfId="0" applyFont="1" applyFill="1" applyAlignment="1">
      <alignment vertical="center" wrapText="1"/>
    </xf>
    <xf numFmtId="0" fontId="1" fillId="5" borderId="6" xfId="0" applyFont="1" applyFill="1" applyBorder="1" applyAlignment="1">
      <alignment vertical="center" wrapText="1"/>
    </xf>
    <xf numFmtId="0" fontId="1" fillId="0" borderId="1" xfId="0" applyFont="1" applyBorder="1" applyAlignment="1">
      <alignment vertical="center" wrapText="1"/>
    </xf>
    <xf numFmtId="0" fontId="1" fillId="0" borderId="8" xfId="0" applyFont="1" applyBorder="1" applyAlignment="1">
      <alignment horizontal="center" vertical="center"/>
    </xf>
    <xf numFmtId="0" fontId="1" fillId="0" borderId="10" xfId="0" applyFont="1" applyBorder="1" applyAlignment="1">
      <alignment horizontal="center"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5" borderId="5" xfId="0" applyFont="1" applyFill="1" applyBorder="1" applyAlignment="1">
      <alignment horizontal="center" vertical="center"/>
    </xf>
    <xf numFmtId="0" fontId="1" fillId="5" borderId="0" xfId="0" applyFont="1" applyFill="1" applyAlignment="1">
      <alignment horizontal="center" vertical="center"/>
    </xf>
    <xf numFmtId="0" fontId="1" fillId="5" borderId="6" xfId="0" applyFont="1" applyFill="1" applyBorder="1" applyAlignment="1">
      <alignment horizontal="center" vertical="center"/>
    </xf>
    <xf numFmtId="0" fontId="1" fillId="5" borderId="1" xfId="0" applyFont="1" applyFill="1" applyBorder="1" applyAlignment="1">
      <alignment horizontal="center" vertical="center" wrapText="1"/>
    </xf>
    <xf numFmtId="4" fontId="1" fillId="0" borderId="2" xfId="0" applyNumberFormat="1" applyFont="1" applyBorder="1" applyAlignment="1">
      <alignment horizontal="center" vertical="center" wrapText="1"/>
    </xf>
    <xf numFmtId="4" fontId="1" fillId="0" borderId="4" xfId="0" applyNumberFormat="1" applyFont="1" applyBorder="1" applyAlignment="1">
      <alignment horizontal="center" vertical="center" wrapText="1"/>
    </xf>
    <xf numFmtId="0" fontId="1" fillId="0" borderId="3" xfId="0" applyFont="1" applyBorder="1" applyAlignment="1">
      <alignment horizontal="center" vertical="center" wrapText="1"/>
    </xf>
    <xf numFmtId="0" fontId="1" fillId="5" borderId="1" xfId="0" applyFont="1" applyFill="1" applyBorder="1" applyAlignment="1">
      <alignment horizontal="left" vertical="center" wrapText="1"/>
    </xf>
    <xf numFmtId="0" fontId="1" fillId="0" borderId="1" xfId="0" applyFont="1" applyBorder="1" applyAlignment="1">
      <alignment horizontal="left" vertical="center" wrapText="1"/>
    </xf>
    <xf numFmtId="164" fontId="1" fillId="2" borderId="1" xfId="0" applyNumberFormat="1" applyFont="1" applyFill="1" applyBorder="1" applyAlignment="1">
      <alignment horizontal="center" vertical="center" wrapText="1"/>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applyAlignment="1">
      <alignmen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4" fontId="1" fillId="2" borderId="1" xfId="0" applyNumberFormat="1" applyFont="1" applyFill="1" applyBorder="1" applyAlignment="1">
      <alignment horizontal="center" vertical="center" wrapText="1"/>
    </xf>
    <xf numFmtId="165" fontId="1" fillId="0" borderId="2" xfId="0" applyNumberFormat="1" applyFont="1" applyBorder="1" applyAlignment="1">
      <alignment horizontal="center" vertical="center" wrapText="1"/>
    </xf>
    <xf numFmtId="165" fontId="1" fillId="0" borderId="4" xfId="0" applyNumberFormat="1" applyFont="1" applyBorder="1" applyAlignment="1">
      <alignment horizontal="center" vertical="center" wrapText="1"/>
    </xf>
    <xf numFmtId="0" fontId="1" fillId="0" borderId="11" xfId="0" applyFont="1" applyBorder="1" applyAlignment="1">
      <alignment horizontal="center" vertical="center" wrapText="1"/>
    </xf>
    <xf numFmtId="0" fontId="1" fillId="0" borderId="13" xfId="0" applyFont="1" applyBorder="1" applyAlignment="1">
      <alignment horizontal="center" vertical="center" wrapText="1"/>
    </xf>
    <xf numFmtId="2" fontId="1" fillId="0" borderId="2" xfId="0" applyNumberFormat="1" applyFont="1" applyBorder="1" applyAlignment="1">
      <alignment horizontal="center" vertical="center" wrapText="1"/>
    </xf>
    <xf numFmtId="2" fontId="1" fillId="0" borderId="4" xfId="0" applyNumberFormat="1" applyFont="1" applyBorder="1" applyAlignment="1">
      <alignment horizontal="center" vertical="center" wrapText="1"/>
    </xf>
    <xf numFmtId="0" fontId="1" fillId="0" borderId="0" xfId="0" applyFont="1" applyAlignment="1">
      <alignment horizontal="left" vertical="center"/>
    </xf>
    <xf numFmtId="49" fontId="1" fillId="0" borderId="0" xfId="0" applyNumberFormat="1" applyFont="1" applyAlignment="1">
      <alignment vertical="center" wrapText="1"/>
    </xf>
    <xf numFmtId="0" fontId="1" fillId="5" borderId="5" xfId="0" applyFont="1" applyFill="1" applyBorder="1" applyAlignment="1">
      <alignment horizontal="left" vertical="center"/>
    </xf>
    <xf numFmtId="0" fontId="1" fillId="5" borderId="0" xfId="0" applyFont="1" applyFill="1" applyAlignment="1">
      <alignment horizontal="left" vertical="center"/>
    </xf>
    <xf numFmtId="0" fontId="1" fillId="5" borderId="6" xfId="0" applyFont="1" applyFill="1" applyBorder="1" applyAlignment="1">
      <alignment horizontal="left" vertical="center"/>
    </xf>
    <xf numFmtId="0" fontId="1" fillId="5" borderId="1" xfId="0" applyFont="1" applyFill="1" applyBorder="1" applyAlignment="1">
      <alignment horizontal="left" vertical="center"/>
    </xf>
    <xf numFmtId="164" fontId="1" fillId="0" borderId="1" xfId="0" applyNumberFormat="1" applyFont="1" applyBorder="1" applyAlignment="1">
      <alignment horizontal="center" vertical="center" wrapText="1"/>
    </xf>
    <xf numFmtId="0" fontId="1" fillId="4"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7" xfId="0" applyFont="1" applyBorder="1" applyAlignment="1">
      <alignment horizontal="center" vertical="center"/>
    </xf>
    <xf numFmtId="0" fontId="2" fillId="5" borderId="7" xfId="0" applyFont="1" applyFill="1" applyBorder="1" applyAlignment="1">
      <alignment horizontal="center" vertical="center"/>
    </xf>
    <xf numFmtId="0" fontId="2" fillId="0" borderId="15" xfId="0" applyFont="1" applyBorder="1" applyAlignment="1">
      <alignment horizontal="center" vertical="center"/>
    </xf>
    <xf numFmtId="0" fontId="2" fillId="0" borderId="14" xfId="0" applyFont="1" applyBorder="1" applyAlignment="1">
      <alignment horizontal="center" vertical="center"/>
    </xf>
    <xf numFmtId="4" fontId="1" fillId="2" borderId="7" xfId="0" applyNumberFormat="1" applyFont="1" applyFill="1" applyBorder="1" applyAlignment="1">
      <alignment horizontal="center" vertical="center"/>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1" fillId="0" borderId="21" xfId="0" applyFont="1" applyBorder="1" applyAlignment="1">
      <alignment horizontal="center" vertical="center"/>
    </xf>
    <xf numFmtId="4" fontId="1" fillId="2" borderId="1" xfId="0" applyNumberFormat="1" applyFont="1" applyFill="1" applyBorder="1" applyAlignment="1">
      <alignment horizontal="center" vertical="center"/>
    </xf>
    <xf numFmtId="0" fontId="1" fillId="2" borderId="14" xfId="0" applyFont="1" applyFill="1" applyBorder="1" applyAlignment="1">
      <alignment horizontal="center" vertical="center"/>
    </xf>
    <xf numFmtId="4" fontId="1" fillId="0" borderId="1" xfId="0" applyNumberFormat="1" applyFont="1" applyBorder="1" applyAlignment="1">
      <alignment horizontal="center" vertical="center" wrapText="1"/>
    </xf>
    <xf numFmtId="0" fontId="2" fillId="3"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0" fontId="12" fillId="0" borderId="0" xfId="0" applyFont="1" applyAlignment="1">
      <alignment horizontal="justify" vertical="center"/>
    </xf>
    <xf numFmtId="0" fontId="12" fillId="0" borderId="0" xfId="0" applyFont="1" applyAlignment="1">
      <alignment vertical="center"/>
    </xf>
    <xf numFmtId="167" fontId="1" fillId="0" borderId="1" xfId="0" applyNumberFormat="1" applyFont="1" applyBorder="1" applyAlignment="1">
      <alignment horizontal="center" vertical="center" wrapText="1"/>
    </xf>
    <xf numFmtId="0" fontId="1" fillId="3" borderId="2" xfId="0" applyFont="1" applyFill="1" applyBorder="1" applyAlignment="1">
      <alignment horizontal="center" vertical="center"/>
    </xf>
    <xf numFmtId="0" fontId="1" fillId="3" borderId="4" xfId="0" applyFont="1" applyFill="1" applyBorder="1" applyAlignment="1">
      <alignment horizontal="center" vertical="center"/>
    </xf>
    <xf numFmtId="168" fontId="1" fillId="3" borderId="1" xfId="0" applyNumberFormat="1" applyFont="1" applyFill="1" applyBorder="1" applyAlignment="1">
      <alignment horizontal="center" vertical="center" wrapText="1"/>
    </xf>
    <xf numFmtId="169" fontId="1" fillId="3" borderId="1" xfId="0" applyNumberFormat="1" applyFont="1" applyFill="1" applyBorder="1" applyAlignment="1">
      <alignment horizontal="center" vertical="center" wrapText="1"/>
    </xf>
    <xf numFmtId="168" fontId="1" fillId="0" borderId="1" xfId="0" applyNumberFormat="1" applyFont="1" applyBorder="1" applyAlignment="1">
      <alignment horizontal="center" vertical="center" wrapText="1"/>
    </xf>
    <xf numFmtId="169" fontId="1" fillId="0" borderId="1" xfId="0" applyNumberFormat="1" applyFont="1" applyBorder="1" applyAlignment="1">
      <alignment horizontal="center" vertical="center" wrapText="1"/>
    </xf>
    <xf numFmtId="0" fontId="1" fillId="0" borderId="0" xfId="0" applyFont="1" applyAlignment="1">
      <alignment horizontal="justify" vertical="center" wrapText="1"/>
    </xf>
    <xf numFmtId="0" fontId="0" fillId="0" borderId="0" xfId="0" applyAlignment="1">
      <alignment vertical="center" wrapText="1"/>
    </xf>
    <xf numFmtId="0" fontId="1" fillId="0" borderId="9" xfId="0" applyFont="1" applyBorder="1" applyAlignment="1">
      <alignment horizontal="center" vertical="center" wrapText="1"/>
    </xf>
    <xf numFmtId="0" fontId="1" fillId="0" borderId="0" xfId="0" applyFont="1" applyAlignment="1">
      <alignment horizontal="center" vertical="center" wrapText="1"/>
    </xf>
    <xf numFmtId="0" fontId="1" fillId="0" borderId="12" xfId="0" applyFont="1" applyBorder="1" applyAlignment="1">
      <alignment horizontal="center" vertical="center" wrapText="1"/>
    </xf>
    <xf numFmtId="0" fontId="1" fillId="0" borderId="12" xfId="0" applyFont="1" applyBorder="1" applyAlignment="1">
      <alignment vertical="center" wrapText="1"/>
    </xf>
    <xf numFmtId="0" fontId="0" fillId="0" borderId="12" xfId="0" applyBorder="1" applyAlignment="1">
      <alignment vertical="center" wrapText="1"/>
    </xf>
    <xf numFmtId="0" fontId="2" fillId="0" borderId="0" xfId="0" applyFont="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wrapText="1"/>
    </xf>
    <xf numFmtId="0" fontId="12" fillId="0" borderId="1" xfId="0" applyFont="1" applyBorder="1" applyAlignment="1">
      <alignment wrapText="1"/>
    </xf>
    <xf numFmtId="164" fontId="12" fillId="0" borderId="1" xfId="0" applyNumberFormat="1" applyFont="1" applyBorder="1" applyAlignment="1">
      <alignment horizontal="center" vertical="center" wrapText="1"/>
    </xf>
    <xf numFmtId="2" fontId="12" fillId="0" borderId="1" xfId="0" applyNumberFormat="1" applyFont="1" applyBorder="1" applyAlignment="1">
      <alignment wrapText="1"/>
    </xf>
    <xf numFmtId="165" fontId="12" fillId="0" borderId="1" xfId="0" applyNumberFormat="1" applyFont="1" applyBorder="1" applyAlignment="1">
      <alignment horizontal="center" vertical="center" wrapText="1"/>
    </xf>
    <xf numFmtId="0" fontId="12" fillId="3" borderId="1" xfId="0" applyFont="1" applyFill="1" applyBorder="1" applyAlignment="1">
      <alignment horizontal="center" vertical="center" wrapText="1"/>
    </xf>
    <xf numFmtId="0" fontId="12" fillId="3" borderId="1" xfId="0" applyFont="1" applyFill="1" applyBorder="1" applyAlignment="1">
      <alignment wrapText="1"/>
    </xf>
    <xf numFmtId="164" fontId="12" fillId="3" borderId="1" xfId="0" applyNumberFormat="1" applyFont="1" applyFill="1" applyBorder="1" applyAlignment="1">
      <alignment horizontal="center" vertical="center" wrapText="1"/>
    </xf>
    <xf numFmtId="0" fontId="12" fillId="0" borderId="9" xfId="0" applyFont="1" applyBorder="1" applyAlignment="1">
      <alignment wrapText="1"/>
    </xf>
    <xf numFmtId="0" fontId="0" fillId="0" borderId="9" xfId="0" applyBorder="1" applyAlignment="1">
      <alignment wrapText="1"/>
    </xf>
    <xf numFmtId="0" fontId="2" fillId="0" borderId="3" xfId="0" applyFont="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12" fillId="0" borderId="7" xfId="0" applyFont="1" applyBorder="1"/>
    <xf numFmtId="0" fontId="12" fillId="0" borderId="5" xfId="0" applyFont="1" applyBorder="1"/>
    <xf numFmtId="0" fontId="12" fillId="5" borderId="2" xfId="0" applyFont="1" applyFill="1" applyBorder="1" applyAlignment="1">
      <alignment horizontal="left" vertical="center" wrapText="1"/>
    </xf>
    <xf numFmtId="0" fontId="12" fillId="5" borderId="3" xfId="0" applyFont="1" applyFill="1" applyBorder="1" applyAlignment="1">
      <alignment horizontal="left" vertical="center" wrapText="1"/>
    </xf>
    <xf numFmtId="0" fontId="12" fillId="5" borderId="4" xfId="0" applyFont="1" applyFill="1" applyBorder="1" applyAlignment="1">
      <alignment horizontal="left" vertical="center" wrapText="1"/>
    </xf>
    <xf numFmtId="0" fontId="12" fillId="0" borderId="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2" fillId="0" borderId="7" xfId="0" applyFont="1" applyBorder="1" applyAlignment="1">
      <alignment wrapText="1"/>
    </xf>
    <xf numFmtId="0" fontId="12" fillId="0" borderId="5" xfId="0" applyFont="1" applyBorder="1" applyAlignment="1">
      <alignment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0" fillId="0" borderId="6" xfId="0" applyBorder="1" applyAlignment="1">
      <alignment wrapText="1"/>
    </xf>
    <xf numFmtId="0" fontId="0" fillId="0" borderId="13" xfId="0" applyBorder="1" applyAlignment="1">
      <alignment wrapText="1"/>
    </xf>
    <xf numFmtId="0" fontId="0" fillId="0" borderId="10" xfId="0" applyBorder="1" applyAlignment="1">
      <alignment wrapText="1"/>
    </xf>
    <xf numFmtId="0" fontId="0" fillId="0" borderId="10" xfId="0" applyBorder="1" applyAlignment="1">
      <alignment horizontal="center" wrapText="1"/>
    </xf>
    <xf numFmtId="0" fontId="0" fillId="0" borderId="6" xfId="0" applyBorder="1" applyAlignment="1">
      <alignment horizontal="center" wrapText="1"/>
    </xf>
    <xf numFmtId="0" fontId="0" fillId="0" borderId="13" xfId="0" applyBorder="1" applyAlignment="1">
      <alignment horizontal="center" wrapText="1"/>
    </xf>
    <xf numFmtId="0" fontId="1" fillId="7" borderId="1" xfId="0" applyFont="1" applyFill="1" applyBorder="1" applyAlignment="1">
      <alignment horizontal="center" vertical="center" wrapText="1"/>
    </xf>
    <xf numFmtId="0" fontId="1" fillId="0" borderId="2"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5" fillId="0" borderId="35" xfId="0" applyFont="1" applyBorder="1" applyAlignment="1">
      <alignment vertical="center" wrapText="1"/>
    </xf>
    <xf numFmtId="2" fontId="1" fillId="0" borderId="31" xfId="0" applyNumberFormat="1" applyFont="1" applyBorder="1" applyAlignment="1">
      <alignment horizontal="left" vertical="center" wrapText="1"/>
    </xf>
    <xf numFmtId="0" fontId="0" fillId="0" borderId="31" xfId="0" applyBorder="1" applyAlignment="1">
      <alignment horizontal="left" vertical="center" wrapText="1"/>
    </xf>
    <xf numFmtId="0" fontId="0" fillId="0" borderId="33" xfId="0" applyBorder="1" applyAlignment="1">
      <alignment horizontal="left" vertical="center" wrapText="1"/>
    </xf>
    <xf numFmtId="2" fontId="0" fillId="0" borderId="27" xfId="0" applyNumberFormat="1" applyBorder="1" applyAlignment="1">
      <alignment wrapText="1"/>
    </xf>
    <xf numFmtId="0" fontId="0" fillId="0" borderId="29" xfId="0" applyBorder="1" applyAlignment="1">
      <alignment wrapText="1"/>
    </xf>
    <xf numFmtId="0" fontId="5" fillId="0" borderId="28" xfId="0" applyFont="1" applyBorder="1" applyAlignment="1">
      <alignment vertical="center" wrapText="1"/>
    </xf>
    <xf numFmtId="0" fontId="0" fillId="0" borderId="31" xfId="0" applyBorder="1" applyAlignment="1">
      <alignment horizontal="center" wrapText="1"/>
    </xf>
    <xf numFmtId="0" fontId="0" fillId="0" borderId="0" xfId="0" applyAlignment="1">
      <alignment horizontal="center" wrapText="1"/>
    </xf>
    <xf numFmtId="0" fontId="0" fillId="0" borderId="0" xfId="0" applyAlignment="1">
      <alignment horizontal="left" vertical="center" wrapText="1"/>
    </xf>
    <xf numFmtId="0" fontId="0" fillId="0" borderId="28" xfId="0" applyBorder="1" applyAlignment="1">
      <alignment wrapText="1"/>
    </xf>
    <xf numFmtId="0" fontId="5" fillId="0" borderId="31" xfId="0" applyFont="1" applyBorder="1" applyAlignment="1">
      <alignment wrapText="1"/>
    </xf>
    <xf numFmtId="0" fontId="0" fillId="0" borderId="31" xfId="0" applyBorder="1" applyAlignment="1">
      <alignment wrapText="1"/>
    </xf>
    <xf numFmtId="0" fontId="0" fillId="0" borderId="33" xfId="0" applyBorder="1" applyAlignment="1">
      <alignment wrapText="1"/>
    </xf>
    <xf numFmtId="0" fontId="5" fillId="0" borderId="6" xfId="0" applyFont="1" applyBorder="1" applyAlignment="1">
      <alignment wrapText="1"/>
    </xf>
    <xf numFmtId="0" fontId="0" fillId="0" borderId="1" xfId="0" applyBorder="1" applyAlignment="1">
      <alignment wrapText="1"/>
    </xf>
    <xf numFmtId="0" fontId="1" fillId="0" borderId="8" xfId="0" applyFont="1"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wrapText="1"/>
    </xf>
    <xf numFmtId="0" fontId="0" fillId="0" borderId="7" xfId="0" applyBorder="1" applyAlignment="1">
      <alignment wrapText="1"/>
    </xf>
    <xf numFmtId="0" fontId="0" fillId="0" borderId="15" xfId="0" applyBorder="1" applyAlignment="1">
      <alignment wrapText="1"/>
    </xf>
    <xf numFmtId="0" fontId="5" fillId="0" borderId="0" xfId="0" applyFont="1"/>
    <xf numFmtId="4" fontId="1" fillId="2" borderId="15" xfId="0" applyNumberFormat="1" applyFont="1" applyFill="1" applyBorder="1" applyAlignment="1">
      <alignment horizontal="center" vertical="center"/>
    </xf>
    <xf numFmtId="0" fontId="5" fillId="0" borderId="0" xfId="0" applyFont="1" applyAlignment="1">
      <alignment wrapText="1"/>
    </xf>
    <xf numFmtId="0" fontId="1" fillId="0" borderId="14" xfId="0" applyFont="1" applyBorder="1" applyAlignment="1">
      <alignment vertical="center" wrapText="1"/>
    </xf>
    <xf numFmtId="0" fontId="5" fillId="0" borderId="1" xfId="0" applyFont="1" applyBorder="1" applyAlignment="1">
      <alignment vertical="center" wrapText="1"/>
    </xf>
    <xf numFmtId="0" fontId="0" fillId="0" borderId="1" xfId="0" applyBorder="1"/>
    <xf numFmtId="0" fontId="5" fillId="0" borderId="2" xfId="0" applyFont="1" applyBorder="1" applyAlignment="1">
      <alignment wrapText="1"/>
    </xf>
    <xf numFmtId="0" fontId="0" fillId="0" borderId="3" xfId="0" applyBorder="1" applyAlignment="1">
      <alignment wrapText="1"/>
    </xf>
    <xf numFmtId="0" fontId="0" fillId="0" borderId="4" xfId="0" applyBorder="1" applyAlignment="1">
      <alignment wrapText="1"/>
    </xf>
    <xf numFmtId="0" fontId="5" fillId="0" borderId="9" xfId="0" applyFont="1" applyBorder="1" applyAlignment="1">
      <alignment wrapText="1"/>
    </xf>
    <xf numFmtId="0" fontId="16" fillId="0" borderId="3" xfId="0" applyFont="1" applyBorder="1"/>
    <xf numFmtId="0" fontId="16" fillId="0" borderId="4" xfId="0" applyFont="1" applyBorder="1"/>
    <xf numFmtId="0" fontId="16" fillId="0" borderId="3" xfId="0" applyFont="1" applyBorder="1" applyAlignment="1">
      <alignment wrapText="1"/>
    </xf>
    <xf numFmtId="0" fontId="16" fillId="0" borderId="4" xfId="0" applyFont="1" applyBorder="1" applyAlignment="1">
      <alignment wrapText="1"/>
    </xf>
    <xf numFmtId="0" fontId="16" fillId="0" borderId="2" xfId="0" applyFont="1" applyBorder="1" applyAlignment="1">
      <alignment wrapText="1"/>
    </xf>
    <xf numFmtId="0" fontId="16" fillId="0" borderId="1" xfId="0" applyFont="1" applyBorder="1"/>
    <xf numFmtId="0" fontId="16" fillId="0" borderId="4" xfId="0" applyFont="1" applyBorder="1" applyAlignment="1">
      <alignment horizontal="center" vertical="center" wrapText="1"/>
    </xf>
    <xf numFmtId="0" fontId="16" fillId="0" borderId="2" xfId="0" applyFont="1" applyBorder="1" applyAlignment="1">
      <alignment vertical="center" wrapText="1"/>
    </xf>
    <xf numFmtId="0" fontId="16" fillId="0" borderId="3" xfId="0" applyFont="1" applyBorder="1" applyAlignment="1">
      <alignment vertical="center"/>
    </xf>
    <xf numFmtId="0" fontId="16" fillId="0" borderId="4" xfId="0" applyFont="1" applyBorder="1" applyAlignment="1">
      <alignment vertical="center"/>
    </xf>
    <xf numFmtId="0" fontId="16" fillId="0" borderId="4" xfId="0" applyFont="1" applyBorder="1" applyAlignment="1">
      <alignment horizontal="center" vertical="center"/>
    </xf>
    <xf numFmtId="0" fontId="16" fillId="0" borderId="14" xfId="0" applyFont="1" applyBorder="1" applyAlignment="1">
      <alignment wrapText="1"/>
    </xf>
    <xf numFmtId="0" fontId="16" fillId="0" borderId="10" xfId="0" applyFont="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6" fillId="0" borderId="1" xfId="0" applyFont="1" applyBorder="1" applyAlignment="1">
      <alignment horizontal="left" wrapText="1"/>
    </xf>
    <xf numFmtId="0" fontId="16" fillId="0" borderId="3" xfId="0" applyFont="1" applyBorder="1" applyAlignment="1">
      <alignment horizontal="center" vertical="center" wrapText="1"/>
    </xf>
    <xf numFmtId="2" fontId="6" fillId="0" borderId="2" xfId="0" applyNumberFormat="1" applyFont="1" applyBorder="1" applyAlignment="1">
      <alignment horizontal="right" vertical="center" wrapText="1"/>
    </xf>
    <xf numFmtId="2" fontId="6" fillId="0" borderId="3" xfId="0" applyNumberFormat="1" applyFont="1" applyBorder="1" applyAlignment="1">
      <alignment horizontal="right" vertical="center" wrapText="1"/>
    </xf>
    <xf numFmtId="2" fontId="6" fillId="0" borderId="10" xfId="0" applyNumberFormat="1" applyFont="1" applyBorder="1" applyAlignment="1">
      <alignment horizontal="center" vertical="center" wrapText="1"/>
    </xf>
    <xf numFmtId="2" fontId="6" fillId="0" borderId="13" xfId="0" applyNumberFormat="1" applyFont="1" applyBorder="1" applyAlignment="1">
      <alignment horizontal="center" vertical="center" wrapText="1"/>
    </xf>
    <xf numFmtId="0" fontId="6" fillId="0" borderId="9" xfId="0" applyFont="1" applyBorder="1" applyAlignment="1">
      <alignment horizontal="right" vertical="center" wrapText="1"/>
    </xf>
    <xf numFmtId="0" fontId="6" fillId="0" borderId="11" xfId="0" applyFont="1" applyBorder="1" applyAlignment="1">
      <alignment horizontal="right" vertical="center" wrapText="1"/>
    </xf>
    <xf numFmtId="0" fontId="6" fillId="0" borderId="12" xfId="0" applyFont="1" applyBorder="1" applyAlignment="1">
      <alignment horizontal="right" vertical="center" wrapText="1"/>
    </xf>
    <xf numFmtId="0" fontId="16" fillId="0" borderId="1" xfId="0" applyFont="1" applyBorder="1" applyAlignment="1">
      <alignment horizontal="left"/>
    </xf>
    <xf numFmtId="4" fontId="6" fillId="0" borderId="2" xfId="0" applyNumberFormat="1" applyFont="1" applyBorder="1" applyAlignment="1">
      <alignment horizontal="right" vertical="center" wrapText="1"/>
    </xf>
    <xf numFmtId="4" fontId="6" fillId="0" borderId="3" xfId="0" applyNumberFormat="1" applyFont="1" applyBorder="1" applyAlignment="1">
      <alignment horizontal="right" vertical="center" wrapText="1"/>
    </xf>
    <xf numFmtId="2" fontId="6" fillId="0" borderId="3" xfId="0" applyNumberFormat="1" applyFont="1" applyBorder="1" applyAlignment="1">
      <alignment horizontal="left" vertical="center" wrapText="1"/>
    </xf>
    <xf numFmtId="2" fontId="6" fillId="0" borderId="4" xfId="0" applyNumberFormat="1" applyFont="1" applyBorder="1" applyAlignment="1">
      <alignment horizontal="left" vertical="center" wrapText="1"/>
    </xf>
    <xf numFmtId="4" fontId="6" fillId="0" borderId="8" xfId="0" applyNumberFormat="1" applyFont="1" applyBorder="1" applyAlignment="1">
      <alignment horizontal="right" vertical="center" wrapText="1"/>
    </xf>
    <xf numFmtId="0" fontId="6" fillId="0" borderId="9" xfId="0" applyFont="1" applyBorder="1" applyAlignment="1">
      <alignment horizontal="right"/>
    </xf>
    <xf numFmtId="0" fontId="6" fillId="0" borderId="11" xfId="0" applyFont="1" applyBorder="1" applyAlignment="1">
      <alignment horizontal="right"/>
    </xf>
    <xf numFmtId="0" fontId="6" fillId="0" borderId="12" xfId="0" applyFont="1" applyBorder="1" applyAlignment="1">
      <alignment horizontal="right"/>
    </xf>
    <xf numFmtId="4" fontId="6" fillId="0" borderId="10" xfId="0" applyNumberFormat="1" applyFont="1" applyBorder="1" applyAlignment="1">
      <alignment horizontal="right" vertical="center" wrapText="1"/>
    </xf>
    <xf numFmtId="4" fontId="6" fillId="0" borderId="6" xfId="0" applyNumberFormat="1" applyFont="1" applyBorder="1" applyAlignment="1">
      <alignment horizontal="right" vertical="center" wrapText="1"/>
    </xf>
    <xf numFmtId="4" fontId="6" fillId="0" borderId="11" xfId="0" applyNumberFormat="1" applyFont="1" applyBorder="1" applyAlignment="1">
      <alignment horizontal="right" vertical="center" wrapText="1"/>
    </xf>
    <xf numFmtId="4" fontId="6" fillId="0" borderId="13" xfId="0" applyNumberFormat="1" applyFont="1" applyBorder="1" applyAlignment="1">
      <alignment horizontal="right" vertical="center" wrapText="1"/>
    </xf>
    <xf numFmtId="4" fontId="6" fillId="0" borderId="14" xfId="0" applyNumberFormat="1" applyFont="1" applyBorder="1" applyAlignment="1">
      <alignment horizontal="left" vertical="center" wrapText="1"/>
    </xf>
    <xf numFmtId="4" fontId="6" fillId="0" borderId="7" xfId="0" applyNumberFormat="1" applyFont="1" applyBorder="1" applyAlignment="1">
      <alignment horizontal="left" vertical="center" wrapText="1"/>
    </xf>
    <xf numFmtId="4" fontId="6" fillId="0" borderId="15" xfId="0" applyNumberFormat="1" applyFont="1" applyBorder="1" applyAlignment="1">
      <alignment horizontal="left" vertical="center" wrapText="1"/>
    </xf>
    <xf numFmtId="4" fontId="6" fillId="0" borderId="8" xfId="0" applyNumberFormat="1" applyFont="1" applyBorder="1" applyAlignment="1">
      <alignment vertical="center" wrapText="1"/>
    </xf>
    <xf numFmtId="0" fontId="16" fillId="0" borderId="5" xfId="0" applyFont="1" applyBorder="1" applyAlignment="1">
      <alignment vertical="center" wrapText="1"/>
    </xf>
    <xf numFmtId="0" fontId="16" fillId="0" borderId="6" xfId="0" applyFont="1" applyBorder="1" applyAlignment="1">
      <alignment vertical="center" wrapText="1"/>
    </xf>
    <xf numFmtId="0" fontId="16" fillId="0" borderId="11" xfId="0" applyFont="1" applyBorder="1" applyAlignment="1">
      <alignment vertical="center" wrapText="1"/>
    </xf>
    <xf numFmtId="0" fontId="16" fillId="0" borderId="13" xfId="0" applyFont="1" applyBorder="1" applyAlignment="1">
      <alignment vertical="center" wrapText="1"/>
    </xf>
    <xf numFmtId="0" fontId="16" fillId="0" borderId="7" xfId="0" applyFont="1" applyBorder="1" applyAlignment="1">
      <alignment horizontal="left" vertical="center" wrapText="1"/>
    </xf>
    <xf numFmtId="0" fontId="16" fillId="0" borderId="15" xfId="0" applyFont="1" applyBorder="1" applyAlignment="1">
      <alignment horizontal="left" vertical="center" wrapText="1"/>
    </xf>
    <xf numFmtId="4" fontId="6" fillId="0" borderId="9" xfId="0" applyNumberFormat="1" applyFont="1" applyBorder="1" applyAlignment="1">
      <alignment horizontal="right" vertical="center" wrapText="1"/>
    </xf>
    <xf numFmtId="4" fontId="6" fillId="0" borderId="12" xfId="0" applyNumberFormat="1" applyFont="1" applyBorder="1" applyAlignment="1">
      <alignment horizontal="right" vertical="center" wrapText="1"/>
    </xf>
    <xf numFmtId="4" fontId="6" fillId="0" borderId="2" xfId="0" applyNumberFormat="1" applyFont="1" applyBorder="1" applyAlignment="1">
      <alignment horizontal="right" vertical="center"/>
    </xf>
    <xf numFmtId="4" fontId="6" fillId="0" borderId="3" xfId="0" applyNumberFormat="1" applyFont="1" applyBorder="1" applyAlignment="1">
      <alignment horizontal="right" vertical="center"/>
    </xf>
    <xf numFmtId="4" fontId="6" fillId="0" borderId="10" xfId="0" applyNumberFormat="1" applyFont="1" applyBorder="1" applyAlignment="1">
      <alignment horizontal="center" vertical="center"/>
    </xf>
    <xf numFmtId="4" fontId="6" fillId="0" borderId="6" xfId="0" applyNumberFormat="1" applyFont="1" applyBorder="1" applyAlignment="1">
      <alignment horizontal="center" vertical="center"/>
    </xf>
    <xf numFmtId="4" fontId="6" fillId="0" borderId="13" xfId="0" applyNumberFormat="1" applyFont="1" applyBorder="1" applyAlignment="1">
      <alignment horizontal="center" vertical="center"/>
    </xf>
    <xf numFmtId="4" fontId="6" fillId="0" borderId="6" xfId="0" applyNumberFormat="1" applyFont="1" applyBorder="1" applyAlignment="1">
      <alignment horizontal="center" vertical="center" wrapText="1"/>
    </xf>
    <xf numFmtId="0" fontId="6" fillId="0" borderId="2" xfId="0" applyFont="1" applyBorder="1" applyAlignment="1">
      <alignment horizontal="right"/>
    </xf>
    <xf numFmtId="0" fontId="16" fillId="0" borderId="3" xfId="0" applyFont="1" applyBorder="1" applyAlignment="1">
      <alignment horizontal="left"/>
    </xf>
    <xf numFmtId="0" fontId="16" fillId="0" borderId="4" xfId="0" applyFont="1" applyBorder="1" applyAlignment="1">
      <alignment horizontal="left"/>
    </xf>
    <xf numFmtId="0" fontId="16" fillId="0" borderId="3" xfId="0" applyFont="1" applyBorder="1" applyAlignment="1">
      <alignment horizontal="left" vertical="center" wrapText="1"/>
    </xf>
    <xf numFmtId="0" fontId="16" fillId="0" borderId="4" xfId="0" applyFont="1" applyBorder="1" applyAlignment="1">
      <alignment horizontal="left" vertical="center" wrapText="1"/>
    </xf>
    <xf numFmtId="4" fontId="16" fillId="0" borderId="3" xfId="0" applyNumberFormat="1" applyFont="1" applyBorder="1" applyAlignment="1">
      <alignment horizontal="right"/>
    </xf>
    <xf numFmtId="0" fontId="16" fillId="0" borderId="3" xfId="0" applyFont="1" applyBorder="1" applyAlignment="1">
      <alignment horizontal="right"/>
    </xf>
    <xf numFmtId="4" fontId="6" fillId="0" borderId="2" xfId="0" applyNumberFormat="1" applyFont="1" applyBorder="1" applyAlignment="1">
      <alignment vertical="center" wrapText="1"/>
    </xf>
    <xf numFmtId="4" fontId="6" fillId="0" borderId="3" xfId="0" applyNumberFormat="1" applyFont="1" applyBorder="1" applyAlignment="1">
      <alignment vertical="center" wrapText="1"/>
    </xf>
    <xf numFmtId="0" fontId="6" fillId="0" borderId="9" xfId="0" applyFont="1" applyBorder="1" applyAlignment="1">
      <alignment vertical="center" wrapText="1"/>
    </xf>
    <xf numFmtId="0" fontId="6" fillId="0" borderId="12" xfId="0" applyFont="1" applyBorder="1" applyAlignment="1">
      <alignment vertical="center" wrapText="1"/>
    </xf>
    <xf numFmtId="167" fontId="6" fillId="0" borderId="2" xfId="0" applyNumberFormat="1" applyFont="1" applyBorder="1" applyAlignment="1">
      <alignment horizontal="right" vertical="center" wrapText="1"/>
    </xf>
    <xf numFmtId="167" fontId="6" fillId="0" borderId="3" xfId="0" applyNumberFormat="1" applyFont="1" applyBorder="1" applyAlignment="1">
      <alignment horizontal="right" vertical="center" wrapText="1"/>
    </xf>
    <xf numFmtId="172" fontId="6" fillId="0" borderId="2" xfId="0" applyNumberFormat="1" applyFont="1" applyBorder="1" applyAlignment="1">
      <alignment horizontal="right" vertical="center" wrapText="1"/>
    </xf>
    <xf numFmtId="172" fontId="6" fillId="0" borderId="3" xfId="0" applyNumberFormat="1" applyFont="1" applyBorder="1" applyAlignment="1">
      <alignment horizontal="right" vertical="center" wrapText="1"/>
    </xf>
    <xf numFmtId="14" fontId="6" fillId="0" borderId="1" xfId="0" applyNumberFormat="1" applyFont="1" applyBorder="1" applyAlignment="1">
      <alignment vertical="top"/>
    </xf>
    <xf numFmtId="0" fontId="6" fillId="0" borderId="1" xfId="0" applyFont="1" applyBorder="1" applyAlignment="1">
      <alignment vertical="top"/>
    </xf>
    <xf numFmtId="0" fontId="6" fillId="0" borderId="1" xfId="0" applyFont="1" applyBorder="1" applyAlignment="1" applyProtection="1">
      <alignment horizontal="left" vertical="top" wrapText="1"/>
      <protection locked="0"/>
    </xf>
    <xf numFmtId="0" fontId="6" fillId="0" borderId="1" xfId="0" applyFont="1" applyBorder="1" applyAlignment="1">
      <alignment horizontal="center"/>
    </xf>
    <xf numFmtId="14" fontId="6" fillId="0" borderId="1" xfId="0" applyNumberFormat="1" applyFont="1" applyBorder="1" applyAlignment="1" applyProtection="1">
      <alignment horizontal="center" wrapText="1"/>
      <protection locked="0"/>
    </xf>
    <xf numFmtId="14" fontId="6" fillId="0" borderId="1" xfId="0" applyNumberFormat="1" applyFont="1" applyBorder="1" applyAlignment="1" applyProtection="1">
      <alignment vertical="top" wrapText="1"/>
      <protection locked="0"/>
    </xf>
    <xf numFmtId="0" fontId="6" fillId="0" borderId="2" xfId="0" applyFont="1" applyBorder="1" applyAlignment="1" applyProtection="1">
      <alignment horizontal="left" vertical="top" wrapText="1"/>
      <protection locked="0"/>
    </xf>
    <xf numFmtId="14" fontId="6" fillId="0" borderId="2" xfId="0" applyNumberFormat="1" applyFont="1" applyBorder="1" applyAlignment="1" applyProtection="1">
      <alignment vertical="top" wrapText="1"/>
      <protection locked="0"/>
    </xf>
    <xf numFmtId="14" fontId="6" fillId="0" borderId="4" xfId="0" applyNumberFormat="1" applyFont="1" applyBorder="1" applyAlignment="1" applyProtection="1">
      <alignment vertical="top" wrapText="1"/>
      <protection locked="0"/>
    </xf>
    <xf numFmtId="0" fontId="6" fillId="0" borderId="1" xfId="0" applyFont="1" applyBorder="1" applyAlignment="1" applyProtection="1">
      <alignment vertical="top" wrapText="1"/>
      <protection locked="0"/>
    </xf>
    <xf numFmtId="0" fontId="7" fillId="0" borderId="2" xfId="0" applyFont="1" applyBorder="1" applyAlignment="1">
      <alignment horizontal="center" wrapText="1"/>
    </xf>
    <xf numFmtId="0" fontId="7" fillId="0" borderId="3" xfId="0" applyFont="1" applyBorder="1" applyAlignment="1">
      <alignment horizontal="center" wrapText="1"/>
    </xf>
    <xf numFmtId="0" fontId="7" fillId="0" borderId="4" xfId="0" applyFont="1" applyBorder="1" applyAlignment="1">
      <alignment horizontal="center" wrapText="1"/>
    </xf>
    <xf numFmtId="0" fontId="6" fillId="0" borderId="4" xfId="0" applyFont="1" applyBorder="1" applyAlignment="1" applyProtection="1">
      <alignment vertical="top" wrapText="1"/>
      <protection locked="0"/>
    </xf>
    <xf numFmtId="14" fontId="6" fillId="0" borderId="1" xfId="0" applyNumberFormat="1" applyFont="1" applyBorder="1" applyAlignment="1">
      <alignment horizontal="right" vertical="top"/>
    </xf>
    <xf numFmtId="0" fontId="6" fillId="0" borderId="1" xfId="0" applyFont="1" applyBorder="1" applyAlignment="1">
      <alignment horizontal="left" vertical="top"/>
    </xf>
    <xf numFmtId="14" fontId="6" fillId="0" borderId="1" xfId="0" applyNumberFormat="1" applyFont="1" applyBorder="1" applyAlignment="1" applyProtection="1">
      <alignment horizontal="right" vertical="top" wrapText="1"/>
      <protection locked="0"/>
    </xf>
    <xf numFmtId="14" fontId="6" fillId="0" borderId="1" xfId="0" applyNumberFormat="1" applyFont="1" applyBorder="1" applyAlignment="1" applyProtection="1">
      <alignment horizontal="center"/>
      <protection locked="0"/>
    </xf>
    <xf numFmtId="14" fontId="6" fillId="0" borderId="1" xfId="0" applyNumberFormat="1" applyFont="1" applyBorder="1" applyAlignment="1" applyProtection="1">
      <alignment horizontal="right" vertical="top"/>
      <protection locked="0"/>
    </xf>
    <xf numFmtId="0" fontId="21" fillId="0" borderId="1" xfId="0" applyFont="1" applyBorder="1" applyAlignment="1">
      <alignment horizontal="center" vertical="center" wrapText="1"/>
    </xf>
    <xf numFmtId="0" fontId="22" fillId="0" borderId="1" xfId="0" applyFont="1" applyBorder="1" applyAlignment="1">
      <alignment horizontal="center" vertical="center" wrapText="1"/>
    </xf>
  </cellXfs>
  <cellStyles count="1">
    <cellStyle name="Обычный" xfId="0" builtinId="0"/>
  </cellStyles>
  <dxfs count="30">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fmlaLink="$E$1"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6" Type="http://schemas.openxmlformats.org/officeDocument/2006/relationships/image" Target="../media/image29.png"/><Relationship Id="rId117" Type="http://schemas.openxmlformats.org/officeDocument/2006/relationships/image" Target="../media/image120.png"/><Relationship Id="rId21" Type="http://schemas.openxmlformats.org/officeDocument/2006/relationships/image" Target="../media/image24.png"/><Relationship Id="rId42" Type="http://schemas.openxmlformats.org/officeDocument/2006/relationships/image" Target="../media/image45.png"/><Relationship Id="rId47" Type="http://schemas.openxmlformats.org/officeDocument/2006/relationships/image" Target="../media/image50.png"/><Relationship Id="rId63" Type="http://schemas.openxmlformats.org/officeDocument/2006/relationships/image" Target="../media/image66.png"/><Relationship Id="rId68" Type="http://schemas.openxmlformats.org/officeDocument/2006/relationships/image" Target="../media/image71.png"/><Relationship Id="rId84" Type="http://schemas.openxmlformats.org/officeDocument/2006/relationships/image" Target="../media/image87.png"/><Relationship Id="rId89" Type="http://schemas.openxmlformats.org/officeDocument/2006/relationships/image" Target="../media/image92.png"/><Relationship Id="rId112" Type="http://schemas.openxmlformats.org/officeDocument/2006/relationships/image" Target="../media/image115.png"/><Relationship Id="rId133" Type="http://schemas.openxmlformats.org/officeDocument/2006/relationships/image" Target="../media/image136.png"/><Relationship Id="rId138" Type="http://schemas.openxmlformats.org/officeDocument/2006/relationships/image" Target="../media/image141.png"/><Relationship Id="rId154" Type="http://schemas.openxmlformats.org/officeDocument/2006/relationships/image" Target="../media/image157.png"/><Relationship Id="rId159" Type="http://schemas.openxmlformats.org/officeDocument/2006/relationships/image" Target="../media/image162.png"/><Relationship Id="rId175" Type="http://schemas.openxmlformats.org/officeDocument/2006/relationships/image" Target="../media/image178.png"/><Relationship Id="rId170" Type="http://schemas.openxmlformats.org/officeDocument/2006/relationships/image" Target="../media/image173.png"/><Relationship Id="rId16" Type="http://schemas.openxmlformats.org/officeDocument/2006/relationships/image" Target="../media/image19.png"/><Relationship Id="rId107" Type="http://schemas.openxmlformats.org/officeDocument/2006/relationships/image" Target="../media/image110.png"/><Relationship Id="rId11" Type="http://schemas.openxmlformats.org/officeDocument/2006/relationships/image" Target="../media/image14.png"/><Relationship Id="rId32" Type="http://schemas.openxmlformats.org/officeDocument/2006/relationships/image" Target="../media/image35.png"/><Relationship Id="rId37" Type="http://schemas.openxmlformats.org/officeDocument/2006/relationships/image" Target="../media/image40.png"/><Relationship Id="rId53" Type="http://schemas.openxmlformats.org/officeDocument/2006/relationships/image" Target="../media/image56.png"/><Relationship Id="rId58" Type="http://schemas.openxmlformats.org/officeDocument/2006/relationships/image" Target="../media/image61.png"/><Relationship Id="rId74" Type="http://schemas.openxmlformats.org/officeDocument/2006/relationships/image" Target="../media/image77.png"/><Relationship Id="rId79" Type="http://schemas.openxmlformats.org/officeDocument/2006/relationships/image" Target="../media/image82.png"/><Relationship Id="rId102" Type="http://schemas.openxmlformats.org/officeDocument/2006/relationships/image" Target="../media/image105.png"/><Relationship Id="rId123" Type="http://schemas.openxmlformats.org/officeDocument/2006/relationships/image" Target="../media/image126.png"/><Relationship Id="rId128" Type="http://schemas.openxmlformats.org/officeDocument/2006/relationships/image" Target="../media/image131.png"/><Relationship Id="rId144" Type="http://schemas.openxmlformats.org/officeDocument/2006/relationships/image" Target="../media/image147.png"/><Relationship Id="rId149" Type="http://schemas.openxmlformats.org/officeDocument/2006/relationships/image" Target="../media/image152.png"/><Relationship Id="rId5" Type="http://schemas.openxmlformats.org/officeDocument/2006/relationships/image" Target="../media/image8.png"/><Relationship Id="rId90" Type="http://schemas.openxmlformats.org/officeDocument/2006/relationships/image" Target="../media/image93.png"/><Relationship Id="rId95" Type="http://schemas.openxmlformats.org/officeDocument/2006/relationships/image" Target="../media/image98.png"/><Relationship Id="rId160" Type="http://schemas.openxmlformats.org/officeDocument/2006/relationships/image" Target="../media/image163.png"/><Relationship Id="rId165" Type="http://schemas.openxmlformats.org/officeDocument/2006/relationships/image" Target="../media/image168.png"/><Relationship Id="rId181" Type="http://schemas.openxmlformats.org/officeDocument/2006/relationships/image" Target="../media/image184.png"/><Relationship Id="rId22" Type="http://schemas.openxmlformats.org/officeDocument/2006/relationships/image" Target="../media/image25.png"/><Relationship Id="rId27" Type="http://schemas.openxmlformats.org/officeDocument/2006/relationships/image" Target="../media/image30.png"/><Relationship Id="rId43" Type="http://schemas.openxmlformats.org/officeDocument/2006/relationships/image" Target="../media/image46.png"/><Relationship Id="rId48" Type="http://schemas.openxmlformats.org/officeDocument/2006/relationships/image" Target="../media/image51.png"/><Relationship Id="rId64" Type="http://schemas.openxmlformats.org/officeDocument/2006/relationships/image" Target="../media/image67.png"/><Relationship Id="rId69" Type="http://schemas.openxmlformats.org/officeDocument/2006/relationships/image" Target="../media/image72.png"/><Relationship Id="rId113" Type="http://schemas.openxmlformats.org/officeDocument/2006/relationships/image" Target="../media/image116.png"/><Relationship Id="rId118" Type="http://schemas.openxmlformats.org/officeDocument/2006/relationships/image" Target="../media/image121.png"/><Relationship Id="rId134" Type="http://schemas.openxmlformats.org/officeDocument/2006/relationships/image" Target="../media/image137.png"/><Relationship Id="rId139" Type="http://schemas.openxmlformats.org/officeDocument/2006/relationships/image" Target="../media/image142.png"/><Relationship Id="rId80" Type="http://schemas.openxmlformats.org/officeDocument/2006/relationships/image" Target="../media/image83.png"/><Relationship Id="rId85" Type="http://schemas.openxmlformats.org/officeDocument/2006/relationships/image" Target="../media/image88.png"/><Relationship Id="rId150" Type="http://schemas.openxmlformats.org/officeDocument/2006/relationships/image" Target="../media/image153.png"/><Relationship Id="rId155" Type="http://schemas.openxmlformats.org/officeDocument/2006/relationships/image" Target="../media/image158.png"/><Relationship Id="rId171" Type="http://schemas.openxmlformats.org/officeDocument/2006/relationships/image" Target="../media/image174.png"/><Relationship Id="rId176" Type="http://schemas.openxmlformats.org/officeDocument/2006/relationships/image" Target="../media/image179.png"/><Relationship Id="rId12" Type="http://schemas.openxmlformats.org/officeDocument/2006/relationships/image" Target="../media/image15.png"/><Relationship Id="rId17" Type="http://schemas.openxmlformats.org/officeDocument/2006/relationships/image" Target="../media/image20.png"/><Relationship Id="rId33" Type="http://schemas.openxmlformats.org/officeDocument/2006/relationships/image" Target="../media/image36.png"/><Relationship Id="rId38" Type="http://schemas.openxmlformats.org/officeDocument/2006/relationships/image" Target="../media/image41.png"/><Relationship Id="rId59" Type="http://schemas.openxmlformats.org/officeDocument/2006/relationships/image" Target="../media/image62.png"/><Relationship Id="rId103" Type="http://schemas.openxmlformats.org/officeDocument/2006/relationships/image" Target="../media/image106.png"/><Relationship Id="rId108" Type="http://schemas.openxmlformats.org/officeDocument/2006/relationships/image" Target="../media/image111.png"/><Relationship Id="rId124" Type="http://schemas.openxmlformats.org/officeDocument/2006/relationships/image" Target="../media/image127.png"/><Relationship Id="rId129" Type="http://schemas.openxmlformats.org/officeDocument/2006/relationships/image" Target="../media/image132.png"/><Relationship Id="rId54" Type="http://schemas.openxmlformats.org/officeDocument/2006/relationships/image" Target="../media/image57.png"/><Relationship Id="rId70" Type="http://schemas.openxmlformats.org/officeDocument/2006/relationships/image" Target="../media/image73.png"/><Relationship Id="rId75" Type="http://schemas.openxmlformats.org/officeDocument/2006/relationships/image" Target="../media/image78.png"/><Relationship Id="rId91" Type="http://schemas.openxmlformats.org/officeDocument/2006/relationships/image" Target="../media/image94.png"/><Relationship Id="rId96" Type="http://schemas.openxmlformats.org/officeDocument/2006/relationships/image" Target="../media/image99.png"/><Relationship Id="rId140" Type="http://schemas.openxmlformats.org/officeDocument/2006/relationships/image" Target="../media/image143.png"/><Relationship Id="rId145" Type="http://schemas.openxmlformats.org/officeDocument/2006/relationships/image" Target="../media/image148.png"/><Relationship Id="rId161" Type="http://schemas.openxmlformats.org/officeDocument/2006/relationships/image" Target="../media/image164.png"/><Relationship Id="rId166" Type="http://schemas.openxmlformats.org/officeDocument/2006/relationships/image" Target="../media/image169.png"/><Relationship Id="rId182" Type="http://schemas.openxmlformats.org/officeDocument/2006/relationships/image" Target="../media/image185.png"/><Relationship Id="rId1" Type="http://schemas.openxmlformats.org/officeDocument/2006/relationships/image" Target="../media/image4.png"/><Relationship Id="rId6" Type="http://schemas.openxmlformats.org/officeDocument/2006/relationships/image" Target="../media/image9.png"/><Relationship Id="rId23" Type="http://schemas.openxmlformats.org/officeDocument/2006/relationships/image" Target="../media/image26.png"/><Relationship Id="rId28" Type="http://schemas.openxmlformats.org/officeDocument/2006/relationships/image" Target="../media/image31.png"/><Relationship Id="rId49" Type="http://schemas.openxmlformats.org/officeDocument/2006/relationships/image" Target="../media/image52.png"/><Relationship Id="rId114" Type="http://schemas.openxmlformats.org/officeDocument/2006/relationships/image" Target="../media/image117.png"/><Relationship Id="rId119" Type="http://schemas.openxmlformats.org/officeDocument/2006/relationships/image" Target="../media/image122.png"/><Relationship Id="rId44" Type="http://schemas.openxmlformats.org/officeDocument/2006/relationships/image" Target="../media/image47.png"/><Relationship Id="rId60" Type="http://schemas.openxmlformats.org/officeDocument/2006/relationships/image" Target="../media/image63.png"/><Relationship Id="rId65" Type="http://schemas.openxmlformats.org/officeDocument/2006/relationships/image" Target="../media/image68.png"/><Relationship Id="rId81" Type="http://schemas.openxmlformats.org/officeDocument/2006/relationships/image" Target="../media/image84.png"/><Relationship Id="rId86" Type="http://schemas.openxmlformats.org/officeDocument/2006/relationships/image" Target="../media/image89.png"/><Relationship Id="rId130" Type="http://schemas.openxmlformats.org/officeDocument/2006/relationships/image" Target="../media/image133.png"/><Relationship Id="rId135" Type="http://schemas.openxmlformats.org/officeDocument/2006/relationships/image" Target="../media/image138.png"/><Relationship Id="rId151" Type="http://schemas.openxmlformats.org/officeDocument/2006/relationships/image" Target="../media/image154.png"/><Relationship Id="rId156" Type="http://schemas.openxmlformats.org/officeDocument/2006/relationships/image" Target="../media/image159.png"/><Relationship Id="rId177" Type="http://schemas.openxmlformats.org/officeDocument/2006/relationships/image" Target="../media/image180.png"/><Relationship Id="rId4" Type="http://schemas.openxmlformats.org/officeDocument/2006/relationships/image" Target="../media/image7.png"/><Relationship Id="rId9" Type="http://schemas.openxmlformats.org/officeDocument/2006/relationships/image" Target="../media/image12.png"/><Relationship Id="rId172" Type="http://schemas.openxmlformats.org/officeDocument/2006/relationships/image" Target="../media/image175.png"/><Relationship Id="rId180" Type="http://schemas.openxmlformats.org/officeDocument/2006/relationships/image" Target="../media/image183.png"/><Relationship Id="rId13" Type="http://schemas.openxmlformats.org/officeDocument/2006/relationships/image" Target="../media/image16.png"/><Relationship Id="rId18" Type="http://schemas.openxmlformats.org/officeDocument/2006/relationships/image" Target="../media/image21.png"/><Relationship Id="rId39" Type="http://schemas.openxmlformats.org/officeDocument/2006/relationships/image" Target="../media/image42.png"/><Relationship Id="rId109" Type="http://schemas.openxmlformats.org/officeDocument/2006/relationships/image" Target="../media/image112.png"/><Relationship Id="rId34" Type="http://schemas.openxmlformats.org/officeDocument/2006/relationships/image" Target="../media/image37.png"/><Relationship Id="rId50" Type="http://schemas.openxmlformats.org/officeDocument/2006/relationships/image" Target="../media/image53.png"/><Relationship Id="rId55" Type="http://schemas.openxmlformats.org/officeDocument/2006/relationships/image" Target="../media/image58.png"/><Relationship Id="rId76" Type="http://schemas.openxmlformats.org/officeDocument/2006/relationships/image" Target="../media/image79.png"/><Relationship Id="rId97" Type="http://schemas.openxmlformats.org/officeDocument/2006/relationships/image" Target="../media/image100.png"/><Relationship Id="rId104" Type="http://schemas.openxmlformats.org/officeDocument/2006/relationships/image" Target="../media/image107.png"/><Relationship Id="rId120" Type="http://schemas.openxmlformats.org/officeDocument/2006/relationships/image" Target="../media/image123.png"/><Relationship Id="rId125" Type="http://schemas.openxmlformats.org/officeDocument/2006/relationships/image" Target="../media/image128.png"/><Relationship Id="rId141" Type="http://schemas.openxmlformats.org/officeDocument/2006/relationships/image" Target="../media/image144.png"/><Relationship Id="rId146" Type="http://schemas.openxmlformats.org/officeDocument/2006/relationships/image" Target="../media/image149.png"/><Relationship Id="rId167" Type="http://schemas.openxmlformats.org/officeDocument/2006/relationships/image" Target="../media/image170.png"/><Relationship Id="rId7" Type="http://schemas.openxmlformats.org/officeDocument/2006/relationships/image" Target="../media/image10.png"/><Relationship Id="rId71" Type="http://schemas.openxmlformats.org/officeDocument/2006/relationships/image" Target="../media/image74.png"/><Relationship Id="rId92" Type="http://schemas.openxmlformats.org/officeDocument/2006/relationships/image" Target="../media/image95.png"/><Relationship Id="rId162" Type="http://schemas.openxmlformats.org/officeDocument/2006/relationships/image" Target="../media/image165.png"/><Relationship Id="rId183" Type="http://schemas.openxmlformats.org/officeDocument/2006/relationships/image" Target="../media/image186.png"/><Relationship Id="rId2" Type="http://schemas.openxmlformats.org/officeDocument/2006/relationships/image" Target="../media/image5.png"/><Relationship Id="rId29" Type="http://schemas.openxmlformats.org/officeDocument/2006/relationships/image" Target="../media/image32.png"/><Relationship Id="rId24" Type="http://schemas.openxmlformats.org/officeDocument/2006/relationships/image" Target="../media/image27.png"/><Relationship Id="rId40" Type="http://schemas.openxmlformats.org/officeDocument/2006/relationships/image" Target="../media/image43.png"/><Relationship Id="rId45" Type="http://schemas.openxmlformats.org/officeDocument/2006/relationships/image" Target="../media/image48.png"/><Relationship Id="rId66" Type="http://schemas.openxmlformats.org/officeDocument/2006/relationships/image" Target="../media/image69.png"/><Relationship Id="rId87" Type="http://schemas.openxmlformats.org/officeDocument/2006/relationships/image" Target="../media/image90.png"/><Relationship Id="rId110" Type="http://schemas.openxmlformats.org/officeDocument/2006/relationships/image" Target="../media/image113.png"/><Relationship Id="rId115" Type="http://schemas.openxmlformats.org/officeDocument/2006/relationships/image" Target="../media/image118.png"/><Relationship Id="rId131" Type="http://schemas.openxmlformats.org/officeDocument/2006/relationships/image" Target="../media/image134.png"/><Relationship Id="rId136" Type="http://schemas.openxmlformats.org/officeDocument/2006/relationships/image" Target="../media/image139.png"/><Relationship Id="rId157" Type="http://schemas.openxmlformats.org/officeDocument/2006/relationships/image" Target="../media/image160.png"/><Relationship Id="rId178" Type="http://schemas.openxmlformats.org/officeDocument/2006/relationships/image" Target="../media/image181.png"/><Relationship Id="rId61" Type="http://schemas.openxmlformats.org/officeDocument/2006/relationships/image" Target="../media/image64.png"/><Relationship Id="rId82" Type="http://schemas.openxmlformats.org/officeDocument/2006/relationships/image" Target="../media/image85.png"/><Relationship Id="rId152" Type="http://schemas.openxmlformats.org/officeDocument/2006/relationships/image" Target="../media/image155.png"/><Relationship Id="rId173" Type="http://schemas.openxmlformats.org/officeDocument/2006/relationships/image" Target="../media/image176.png"/><Relationship Id="rId19" Type="http://schemas.openxmlformats.org/officeDocument/2006/relationships/image" Target="../media/image22.png"/><Relationship Id="rId14" Type="http://schemas.openxmlformats.org/officeDocument/2006/relationships/image" Target="../media/image17.png"/><Relationship Id="rId30" Type="http://schemas.openxmlformats.org/officeDocument/2006/relationships/image" Target="../media/image33.png"/><Relationship Id="rId35" Type="http://schemas.openxmlformats.org/officeDocument/2006/relationships/image" Target="../media/image38.png"/><Relationship Id="rId56" Type="http://schemas.openxmlformats.org/officeDocument/2006/relationships/image" Target="../media/image59.png"/><Relationship Id="rId77" Type="http://schemas.openxmlformats.org/officeDocument/2006/relationships/image" Target="../media/image80.png"/><Relationship Id="rId100" Type="http://schemas.openxmlformats.org/officeDocument/2006/relationships/image" Target="../media/image103.png"/><Relationship Id="rId105" Type="http://schemas.openxmlformats.org/officeDocument/2006/relationships/image" Target="../media/image108.png"/><Relationship Id="rId126" Type="http://schemas.openxmlformats.org/officeDocument/2006/relationships/image" Target="../media/image129.png"/><Relationship Id="rId147" Type="http://schemas.openxmlformats.org/officeDocument/2006/relationships/image" Target="../media/image150.png"/><Relationship Id="rId168" Type="http://schemas.openxmlformats.org/officeDocument/2006/relationships/image" Target="../media/image171.png"/><Relationship Id="rId8" Type="http://schemas.openxmlformats.org/officeDocument/2006/relationships/image" Target="../media/image11.png"/><Relationship Id="rId51" Type="http://schemas.openxmlformats.org/officeDocument/2006/relationships/image" Target="../media/image54.png"/><Relationship Id="rId72" Type="http://schemas.openxmlformats.org/officeDocument/2006/relationships/image" Target="../media/image75.png"/><Relationship Id="rId93" Type="http://schemas.openxmlformats.org/officeDocument/2006/relationships/image" Target="../media/image96.png"/><Relationship Id="rId98" Type="http://schemas.openxmlformats.org/officeDocument/2006/relationships/image" Target="../media/image101.png"/><Relationship Id="rId121" Type="http://schemas.openxmlformats.org/officeDocument/2006/relationships/image" Target="../media/image124.png"/><Relationship Id="rId142" Type="http://schemas.openxmlformats.org/officeDocument/2006/relationships/image" Target="../media/image145.png"/><Relationship Id="rId163" Type="http://schemas.openxmlformats.org/officeDocument/2006/relationships/image" Target="../media/image166.png"/><Relationship Id="rId184" Type="http://schemas.openxmlformats.org/officeDocument/2006/relationships/image" Target="../media/image187.png"/><Relationship Id="rId3" Type="http://schemas.openxmlformats.org/officeDocument/2006/relationships/image" Target="../media/image6.png"/><Relationship Id="rId25" Type="http://schemas.openxmlformats.org/officeDocument/2006/relationships/image" Target="../media/image28.png"/><Relationship Id="rId46" Type="http://schemas.openxmlformats.org/officeDocument/2006/relationships/image" Target="../media/image49.png"/><Relationship Id="rId67" Type="http://schemas.openxmlformats.org/officeDocument/2006/relationships/image" Target="../media/image70.png"/><Relationship Id="rId116" Type="http://schemas.openxmlformats.org/officeDocument/2006/relationships/image" Target="../media/image119.png"/><Relationship Id="rId137" Type="http://schemas.openxmlformats.org/officeDocument/2006/relationships/image" Target="../media/image140.png"/><Relationship Id="rId158" Type="http://schemas.openxmlformats.org/officeDocument/2006/relationships/image" Target="../media/image161.png"/><Relationship Id="rId20" Type="http://schemas.openxmlformats.org/officeDocument/2006/relationships/image" Target="../media/image23.png"/><Relationship Id="rId41" Type="http://schemas.openxmlformats.org/officeDocument/2006/relationships/image" Target="../media/image44.png"/><Relationship Id="rId62" Type="http://schemas.openxmlformats.org/officeDocument/2006/relationships/image" Target="../media/image65.png"/><Relationship Id="rId83" Type="http://schemas.openxmlformats.org/officeDocument/2006/relationships/image" Target="../media/image86.png"/><Relationship Id="rId88" Type="http://schemas.openxmlformats.org/officeDocument/2006/relationships/image" Target="../media/image91.png"/><Relationship Id="rId111" Type="http://schemas.openxmlformats.org/officeDocument/2006/relationships/image" Target="../media/image114.png"/><Relationship Id="rId132" Type="http://schemas.openxmlformats.org/officeDocument/2006/relationships/image" Target="../media/image135.png"/><Relationship Id="rId153" Type="http://schemas.openxmlformats.org/officeDocument/2006/relationships/image" Target="../media/image156.png"/><Relationship Id="rId174" Type="http://schemas.openxmlformats.org/officeDocument/2006/relationships/image" Target="../media/image177.png"/><Relationship Id="rId179" Type="http://schemas.openxmlformats.org/officeDocument/2006/relationships/image" Target="../media/image182.png"/><Relationship Id="rId15" Type="http://schemas.openxmlformats.org/officeDocument/2006/relationships/image" Target="../media/image18.png"/><Relationship Id="rId36" Type="http://schemas.openxmlformats.org/officeDocument/2006/relationships/image" Target="../media/image39.png"/><Relationship Id="rId57" Type="http://schemas.openxmlformats.org/officeDocument/2006/relationships/image" Target="../media/image60.png"/><Relationship Id="rId106" Type="http://schemas.openxmlformats.org/officeDocument/2006/relationships/image" Target="../media/image109.png"/><Relationship Id="rId127" Type="http://schemas.openxmlformats.org/officeDocument/2006/relationships/image" Target="../media/image130.png"/><Relationship Id="rId10" Type="http://schemas.openxmlformats.org/officeDocument/2006/relationships/image" Target="../media/image13.png"/><Relationship Id="rId31" Type="http://schemas.openxmlformats.org/officeDocument/2006/relationships/image" Target="../media/image34.png"/><Relationship Id="rId52" Type="http://schemas.openxmlformats.org/officeDocument/2006/relationships/image" Target="../media/image55.png"/><Relationship Id="rId73" Type="http://schemas.openxmlformats.org/officeDocument/2006/relationships/image" Target="../media/image76.png"/><Relationship Id="rId78" Type="http://schemas.openxmlformats.org/officeDocument/2006/relationships/image" Target="../media/image81.png"/><Relationship Id="rId94" Type="http://schemas.openxmlformats.org/officeDocument/2006/relationships/image" Target="../media/image97.png"/><Relationship Id="rId99" Type="http://schemas.openxmlformats.org/officeDocument/2006/relationships/image" Target="../media/image102.png"/><Relationship Id="rId101" Type="http://schemas.openxmlformats.org/officeDocument/2006/relationships/image" Target="../media/image104.png"/><Relationship Id="rId122" Type="http://schemas.openxmlformats.org/officeDocument/2006/relationships/image" Target="../media/image125.png"/><Relationship Id="rId143" Type="http://schemas.openxmlformats.org/officeDocument/2006/relationships/image" Target="../media/image146.png"/><Relationship Id="rId148" Type="http://schemas.openxmlformats.org/officeDocument/2006/relationships/image" Target="../media/image151.png"/><Relationship Id="rId164" Type="http://schemas.openxmlformats.org/officeDocument/2006/relationships/image" Target="../media/image167.png"/><Relationship Id="rId169" Type="http://schemas.openxmlformats.org/officeDocument/2006/relationships/image" Target="../media/image17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4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90.jpeg"/><Relationship Id="rId2" Type="http://schemas.openxmlformats.org/officeDocument/2006/relationships/image" Target="../media/image189.jpeg"/><Relationship Id="rId1" Type="http://schemas.openxmlformats.org/officeDocument/2006/relationships/image" Target="../media/image188.jpeg"/></Relationships>
</file>

<file path=xl/drawings/drawing1.xml><?xml version="1.0" encoding="utf-8"?>
<xdr:wsDr xmlns:xdr="http://schemas.openxmlformats.org/drawingml/2006/spreadsheetDrawing" xmlns:a="http://schemas.openxmlformats.org/drawingml/2006/main">
  <xdr:twoCellAnchor>
    <xdr:from>
      <xdr:col>0</xdr:col>
      <xdr:colOff>68035</xdr:colOff>
      <xdr:row>885</xdr:row>
      <xdr:rowOff>27214</xdr:rowOff>
    </xdr:from>
    <xdr:to>
      <xdr:col>7</xdr:col>
      <xdr:colOff>159424</xdr:colOff>
      <xdr:row>904</xdr:row>
      <xdr:rowOff>13607</xdr:rowOff>
    </xdr:to>
    <xdr:pic>
      <xdr:nvPicPr>
        <xdr:cNvPr id="5" name="Рисунок 4" descr="Протокол ВМ31_1">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035" y="462833357"/>
          <a:ext cx="4826675" cy="36058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666750</xdr:colOff>
      <xdr:row>884</xdr:row>
      <xdr:rowOff>190499</xdr:rowOff>
    </xdr:from>
    <xdr:to>
      <xdr:col>17</xdr:col>
      <xdr:colOff>54429</xdr:colOff>
      <xdr:row>904</xdr:row>
      <xdr:rowOff>98744</xdr:rowOff>
    </xdr:to>
    <xdr:pic>
      <xdr:nvPicPr>
        <xdr:cNvPr id="6" name="Рисунок 5" descr="IMG_20251216_154310">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02036" y="462806142"/>
          <a:ext cx="4953000" cy="3718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13607</xdr:colOff>
      <xdr:row>907</xdr:row>
      <xdr:rowOff>13607</xdr:rowOff>
    </xdr:from>
    <xdr:to>
      <xdr:col>6</xdr:col>
      <xdr:colOff>272143</xdr:colOff>
      <xdr:row>925</xdr:row>
      <xdr:rowOff>2937</xdr:rowOff>
    </xdr:to>
    <xdr:pic>
      <xdr:nvPicPr>
        <xdr:cNvPr id="7" name="Рисунок 6" descr="IMG_20251216_154842">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607" y="467010750"/>
          <a:ext cx="4558393" cy="3418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76198</xdr:colOff>
      <xdr:row>21</xdr:row>
      <xdr:rowOff>0</xdr:rowOff>
    </xdr:from>
    <xdr:to>
      <xdr:col>3</xdr:col>
      <xdr:colOff>590549</xdr:colOff>
      <xdr:row>22</xdr:row>
      <xdr:rowOff>66623</xdr:rowOff>
    </xdr:to>
    <xdr:pic>
      <xdr:nvPicPr>
        <xdr:cNvPr id="5" name="Рисунок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198" y="4769645"/>
          <a:ext cx="1733551" cy="3261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750094</xdr:colOff>
      <xdr:row>23</xdr:row>
      <xdr:rowOff>95248</xdr:rowOff>
    </xdr:from>
    <xdr:to>
      <xdr:col>2</xdr:col>
      <xdr:colOff>1702594</xdr:colOff>
      <xdr:row>23</xdr:row>
      <xdr:rowOff>473867</xdr:rowOff>
    </xdr:to>
    <xdr:pic>
      <xdr:nvPicPr>
        <xdr:cNvPr id="6" name="Рисунок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78794" y="9315448"/>
          <a:ext cx="952500" cy="378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773904</xdr:colOff>
      <xdr:row>24</xdr:row>
      <xdr:rowOff>142874</xdr:rowOff>
    </xdr:from>
    <xdr:to>
      <xdr:col>2</xdr:col>
      <xdr:colOff>1440655</xdr:colOff>
      <xdr:row>24</xdr:row>
      <xdr:rowOff>423863</xdr:rowOff>
    </xdr:to>
    <xdr:pic>
      <xdr:nvPicPr>
        <xdr:cNvPr id="7" name="Рисунок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02604" y="9991724"/>
          <a:ext cx="666751" cy="2809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438150</xdr:colOff>
      <xdr:row>22</xdr:row>
      <xdr:rowOff>180975</xdr:rowOff>
    </xdr:from>
    <xdr:to>
      <xdr:col>2</xdr:col>
      <xdr:colOff>542925</xdr:colOff>
      <xdr:row>24</xdr:row>
      <xdr:rowOff>45244</xdr:rowOff>
    </xdr:to>
    <xdr:pic>
      <xdr:nvPicPr>
        <xdr:cNvPr id="8" name="Рисунок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8150" y="5210175"/>
          <a:ext cx="714375" cy="254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390525</xdr:colOff>
      <xdr:row>23</xdr:row>
      <xdr:rowOff>190500</xdr:rowOff>
    </xdr:from>
    <xdr:to>
      <xdr:col>2</xdr:col>
      <xdr:colOff>304800</xdr:colOff>
      <xdr:row>25</xdr:row>
      <xdr:rowOff>44836</xdr:rowOff>
    </xdr:to>
    <xdr:pic>
      <xdr:nvPicPr>
        <xdr:cNvPr id="9" name="Рисунок 8">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90525" y="5410200"/>
          <a:ext cx="523875" cy="2448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78442</xdr:colOff>
      <xdr:row>27</xdr:row>
      <xdr:rowOff>44824</xdr:rowOff>
    </xdr:from>
    <xdr:to>
      <xdr:col>2</xdr:col>
      <xdr:colOff>344861</xdr:colOff>
      <xdr:row>28</xdr:row>
      <xdr:rowOff>190079</xdr:rowOff>
    </xdr:to>
    <xdr:pic>
      <xdr:nvPicPr>
        <xdr:cNvPr id="10" name="Рисунок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2" y="6039971"/>
          <a:ext cx="871537" cy="335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437028</xdr:colOff>
      <xdr:row>27</xdr:row>
      <xdr:rowOff>11206</xdr:rowOff>
    </xdr:from>
    <xdr:to>
      <xdr:col>4</xdr:col>
      <xdr:colOff>371473</xdr:colOff>
      <xdr:row>28</xdr:row>
      <xdr:rowOff>32638</xdr:rowOff>
    </xdr:to>
    <xdr:pic>
      <xdr:nvPicPr>
        <xdr:cNvPr id="11" name="Рисунок 10">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47263" y="5401235"/>
          <a:ext cx="752475" cy="211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67236</xdr:colOff>
      <xdr:row>28</xdr:row>
      <xdr:rowOff>190499</xdr:rowOff>
    </xdr:from>
    <xdr:to>
      <xdr:col>2</xdr:col>
      <xdr:colOff>333655</xdr:colOff>
      <xdr:row>30</xdr:row>
      <xdr:rowOff>145254</xdr:rowOff>
    </xdr:to>
    <xdr:pic>
      <xdr:nvPicPr>
        <xdr:cNvPr id="12" name="Рисунок 11">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7236" y="5771028"/>
          <a:ext cx="871537" cy="335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593910</xdr:colOff>
      <xdr:row>31</xdr:row>
      <xdr:rowOff>145675</xdr:rowOff>
    </xdr:from>
    <xdr:to>
      <xdr:col>7</xdr:col>
      <xdr:colOff>33616</xdr:colOff>
      <xdr:row>33</xdr:row>
      <xdr:rowOff>67235</xdr:rowOff>
    </xdr:to>
    <xdr:pic>
      <xdr:nvPicPr>
        <xdr:cNvPr id="13" name="Рисунок 12">
          <a:extLst>
            <a:ext uri="{FF2B5EF4-FFF2-40B4-BE49-F238E27FC236}">
              <a16:creationId xmlns:a16="http://schemas.microsoft.com/office/drawing/2014/main" id="{00000000-0008-0000-0100-00000D00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14381" y="7485528"/>
          <a:ext cx="1008529" cy="3137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288552</xdr:colOff>
      <xdr:row>32</xdr:row>
      <xdr:rowOff>178150</xdr:rowOff>
    </xdr:from>
    <xdr:to>
      <xdr:col>2</xdr:col>
      <xdr:colOff>569539</xdr:colOff>
      <xdr:row>34</xdr:row>
      <xdr:rowOff>9525</xdr:rowOff>
    </xdr:to>
    <xdr:pic>
      <xdr:nvPicPr>
        <xdr:cNvPr id="14" name="Рисунок 13">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3670" y="7708503"/>
          <a:ext cx="280987" cy="234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313063</xdr:colOff>
      <xdr:row>34</xdr:row>
      <xdr:rowOff>21711</xdr:rowOff>
    </xdr:from>
    <xdr:to>
      <xdr:col>2</xdr:col>
      <xdr:colOff>484513</xdr:colOff>
      <xdr:row>35</xdr:row>
      <xdr:rowOff>0</xdr:rowOff>
    </xdr:to>
    <xdr:pic>
      <xdr:nvPicPr>
        <xdr:cNvPr id="15" name="Рисунок 14">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18181" y="7955476"/>
          <a:ext cx="171450" cy="22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37</xdr:row>
      <xdr:rowOff>0</xdr:rowOff>
    </xdr:from>
    <xdr:to>
      <xdr:col>2</xdr:col>
      <xdr:colOff>124104</xdr:colOff>
      <xdr:row>38</xdr:row>
      <xdr:rowOff>21875</xdr:rowOff>
    </xdr:to>
    <xdr:pic>
      <xdr:nvPicPr>
        <xdr:cNvPr id="16" name="Рисунок 15">
          <a:extLst>
            <a:ext uri="{FF2B5EF4-FFF2-40B4-BE49-F238E27FC236}">
              <a16:creationId xmlns:a16="http://schemas.microsoft.com/office/drawing/2014/main" id="{00000000-0008-0000-0100-000010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35" y="8953500"/>
          <a:ext cx="280987" cy="212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470647</xdr:colOff>
      <xdr:row>38</xdr:row>
      <xdr:rowOff>11205</xdr:rowOff>
    </xdr:from>
    <xdr:to>
      <xdr:col>2</xdr:col>
      <xdr:colOff>36979</xdr:colOff>
      <xdr:row>39</xdr:row>
      <xdr:rowOff>48605</xdr:rowOff>
    </xdr:to>
    <xdr:pic>
      <xdr:nvPicPr>
        <xdr:cNvPr id="17" name="Рисунок 16">
          <a:extLst>
            <a:ext uri="{FF2B5EF4-FFF2-40B4-BE49-F238E27FC236}">
              <a16:creationId xmlns:a16="http://schemas.microsoft.com/office/drawing/2014/main" id="{00000000-0008-0000-0100-000011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7" y="9155205"/>
          <a:ext cx="171450" cy="22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470648</xdr:colOff>
      <xdr:row>38</xdr:row>
      <xdr:rowOff>168088</xdr:rowOff>
    </xdr:from>
    <xdr:to>
      <xdr:col>2</xdr:col>
      <xdr:colOff>22412</xdr:colOff>
      <xdr:row>39</xdr:row>
      <xdr:rowOff>188966</xdr:rowOff>
    </xdr:to>
    <xdr:pic>
      <xdr:nvPicPr>
        <xdr:cNvPr id="18" name="Рисунок 17">
          <a:extLst>
            <a:ext uri="{FF2B5EF4-FFF2-40B4-BE49-F238E27FC236}">
              <a16:creationId xmlns:a16="http://schemas.microsoft.com/office/drawing/2014/main" id="{00000000-0008-0000-0100-000012000000}"/>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8" y="9312088"/>
          <a:ext cx="156882" cy="211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43</xdr:row>
      <xdr:rowOff>0</xdr:rowOff>
    </xdr:from>
    <xdr:to>
      <xdr:col>2</xdr:col>
      <xdr:colOff>124104</xdr:colOff>
      <xdr:row>44</xdr:row>
      <xdr:rowOff>21875</xdr:rowOff>
    </xdr:to>
    <xdr:pic>
      <xdr:nvPicPr>
        <xdr:cNvPr id="19" name="Рисунок 18">
          <a:extLst>
            <a:ext uri="{FF2B5EF4-FFF2-40B4-BE49-F238E27FC236}">
              <a16:creationId xmlns:a16="http://schemas.microsoft.com/office/drawing/2014/main" id="{00000000-0008-0000-0100-000013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35" y="8953500"/>
          <a:ext cx="280987" cy="212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470647</xdr:colOff>
      <xdr:row>44</xdr:row>
      <xdr:rowOff>11205</xdr:rowOff>
    </xdr:from>
    <xdr:to>
      <xdr:col>2</xdr:col>
      <xdr:colOff>36979</xdr:colOff>
      <xdr:row>45</xdr:row>
      <xdr:rowOff>48605</xdr:rowOff>
    </xdr:to>
    <xdr:pic>
      <xdr:nvPicPr>
        <xdr:cNvPr id="20" name="Рисунок 19">
          <a:extLst>
            <a:ext uri="{FF2B5EF4-FFF2-40B4-BE49-F238E27FC236}">
              <a16:creationId xmlns:a16="http://schemas.microsoft.com/office/drawing/2014/main" id="{00000000-0008-0000-0100-000014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7" y="9155205"/>
          <a:ext cx="171450" cy="22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470648</xdr:colOff>
      <xdr:row>44</xdr:row>
      <xdr:rowOff>168088</xdr:rowOff>
    </xdr:from>
    <xdr:to>
      <xdr:col>2</xdr:col>
      <xdr:colOff>22412</xdr:colOff>
      <xdr:row>45</xdr:row>
      <xdr:rowOff>188966</xdr:rowOff>
    </xdr:to>
    <xdr:pic>
      <xdr:nvPicPr>
        <xdr:cNvPr id="21" name="Рисунок 20">
          <a:extLst>
            <a:ext uri="{FF2B5EF4-FFF2-40B4-BE49-F238E27FC236}">
              <a16:creationId xmlns:a16="http://schemas.microsoft.com/office/drawing/2014/main" id="{00000000-0008-0000-0100-000015000000}"/>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8" y="9312088"/>
          <a:ext cx="156882" cy="211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313765</xdr:colOff>
      <xdr:row>48</xdr:row>
      <xdr:rowOff>156882</xdr:rowOff>
    </xdr:from>
    <xdr:to>
      <xdr:col>3</xdr:col>
      <xdr:colOff>145677</xdr:colOff>
      <xdr:row>50</xdr:row>
      <xdr:rowOff>49414</xdr:rowOff>
    </xdr:to>
    <xdr:pic>
      <xdr:nvPicPr>
        <xdr:cNvPr id="22" name="Рисунок 21">
          <a:extLst>
            <a:ext uri="{FF2B5EF4-FFF2-40B4-BE49-F238E27FC236}">
              <a16:creationId xmlns:a16="http://schemas.microsoft.com/office/drawing/2014/main" id="{00000000-0008-0000-0100-000016000000}"/>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3765" y="10029264"/>
          <a:ext cx="1042147" cy="273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59</xdr:row>
      <xdr:rowOff>166066</xdr:rowOff>
    </xdr:from>
    <xdr:to>
      <xdr:col>3</xdr:col>
      <xdr:colOff>593912</xdr:colOff>
      <xdr:row>61</xdr:row>
      <xdr:rowOff>27311</xdr:rowOff>
    </xdr:to>
    <xdr:pic>
      <xdr:nvPicPr>
        <xdr:cNvPr id="26" name="Рисунок 25">
          <a:extLst>
            <a:ext uri="{FF2B5EF4-FFF2-40B4-BE49-F238E27FC236}">
              <a16:creationId xmlns:a16="http://schemas.microsoft.com/office/drawing/2014/main" id="{00000000-0008-0000-0100-00001A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467448"/>
          <a:ext cx="1804147" cy="242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100852</xdr:colOff>
      <xdr:row>61</xdr:row>
      <xdr:rowOff>134471</xdr:rowOff>
    </xdr:from>
    <xdr:to>
      <xdr:col>3</xdr:col>
      <xdr:colOff>281547</xdr:colOff>
      <xdr:row>63</xdr:row>
      <xdr:rowOff>50056</xdr:rowOff>
    </xdr:to>
    <xdr:pic>
      <xdr:nvPicPr>
        <xdr:cNvPr id="27" name="Рисунок 26">
          <a:extLst>
            <a:ext uri="{FF2B5EF4-FFF2-40B4-BE49-F238E27FC236}">
              <a16:creationId xmlns:a16="http://schemas.microsoft.com/office/drawing/2014/main" id="{00000000-0008-0000-0100-00001B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05970" y="13816853"/>
          <a:ext cx="785812" cy="307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89647</xdr:colOff>
      <xdr:row>62</xdr:row>
      <xdr:rowOff>194852</xdr:rowOff>
    </xdr:from>
    <xdr:to>
      <xdr:col>2</xdr:col>
      <xdr:colOff>504264</xdr:colOff>
      <xdr:row>64</xdr:row>
      <xdr:rowOff>95518</xdr:rowOff>
    </xdr:to>
    <xdr:pic>
      <xdr:nvPicPr>
        <xdr:cNvPr id="28" name="Рисунок 27">
          <a:extLst>
            <a:ext uri="{FF2B5EF4-FFF2-40B4-BE49-F238E27FC236}">
              <a16:creationId xmlns:a16="http://schemas.microsoft.com/office/drawing/2014/main" id="{00000000-0008-0000-0100-00001C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94765" y="14067734"/>
          <a:ext cx="414617" cy="2928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246529</xdr:colOff>
      <xdr:row>66</xdr:row>
      <xdr:rowOff>123265</xdr:rowOff>
    </xdr:from>
    <xdr:to>
      <xdr:col>2</xdr:col>
      <xdr:colOff>441511</xdr:colOff>
      <xdr:row>68</xdr:row>
      <xdr:rowOff>142315</xdr:rowOff>
    </xdr:to>
    <xdr:pic>
      <xdr:nvPicPr>
        <xdr:cNvPr id="29" name="Рисунок 28">
          <a:extLst>
            <a:ext uri="{FF2B5EF4-FFF2-40B4-BE49-F238E27FC236}">
              <a16:creationId xmlns:a16="http://schemas.microsoft.com/office/drawing/2014/main" id="{00000000-0008-0000-0100-00001D000000}"/>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6529" y="14769353"/>
          <a:ext cx="80010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224118</xdr:colOff>
      <xdr:row>68</xdr:row>
      <xdr:rowOff>190499</xdr:rowOff>
    </xdr:from>
    <xdr:to>
      <xdr:col>2</xdr:col>
      <xdr:colOff>424143</xdr:colOff>
      <xdr:row>70</xdr:row>
      <xdr:rowOff>19049</xdr:rowOff>
    </xdr:to>
    <xdr:pic>
      <xdr:nvPicPr>
        <xdr:cNvPr id="30" name="Рисунок 29">
          <a:extLst>
            <a:ext uri="{FF2B5EF4-FFF2-40B4-BE49-F238E27FC236}">
              <a16:creationId xmlns:a16="http://schemas.microsoft.com/office/drawing/2014/main" id="{00000000-0008-0000-0100-00001E000000}"/>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9236" y="15217587"/>
          <a:ext cx="2000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72</xdr:row>
      <xdr:rowOff>0</xdr:rowOff>
    </xdr:from>
    <xdr:to>
      <xdr:col>8</xdr:col>
      <xdr:colOff>101974</xdr:colOff>
      <xdr:row>73</xdr:row>
      <xdr:rowOff>40481</xdr:rowOff>
    </xdr:to>
    <xdr:pic>
      <xdr:nvPicPr>
        <xdr:cNvPr id="32" name="Рисунок 31">
          <a:extLst>
            <a:ext uri="{FF2B5EF4-FFF2-40B4-BE49-F238E27FC236}">
              <a16:creationId xmlns:a16="http://schemas.microsoft.com/office/drawing/2014/main" id="{00000000-0008-0000-0100-00002000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51412" y="15789088"/>
          <a:ext cx="1390650" cy="2309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73</xdr:row>
      <xdr:rowOff>0</xdr:rowOff>
    </xdr:from>
    <xdr:to>
      <xdr:col>2</xdr:col>
      <xdr:colOff>285750</xdr:colOff>
      <xdr:row>74</xdr:row>
      <xdr:rowOff>21432</xdr:rowOff>
    </xdr:to>
    <xdr:pic>
      <xdr:nvPicPr>
        <xdr:cNvPr id="33" name="Рисунок 32">
          <a:extLst>
            <a:ext uri="{FF2B5EF4-FFF2-40B4-BE49-F238E27FC236}">
              <a16:creationId xmlns:a16="http://schemas.microsoft.com/office/drawing/2014/main" id="{00000000-0008-0000-0100-000021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15979588"/>
          <a:ext cx="285750" cy="211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74</xdr:row>
      <xdr:rowOff>0</xdr:rowOff>
    </xdr:from>
    <xdr:to>
      <xdr:col>2</xdr:col>
      <xdr:colOff>171450</xdr:colOff>
      <xdr:row>75</xdr:row>
      <xdr:rowOff>40481</xdr:rowOff>
    </xdr:to>
    <xdr:pic>
      <xdr:nvPicPr>
        <xdr:cNvPr id="34" name="Рисунок 33">
          <a:extLst>
            <a:ext uri="{FF2B5EF4-FFF2-40B4-BE49-F238E27FC236}">
              <a16:creationId xmlns:a16="http://schemas.microsoft.com/office/drawing/2014/main" id="{00000000-0008-0000-0100-000022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16170088"/>
          <a:ext cx="171450" cy="2309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78</xdr:row>
      <xdr:rowOff>0</xdr:rowOff>
    </xdr:from>
    <xdr:to>
      <xdr:col>2</xdr:col>
      <xdr:colOff>124104</xdr:colOff>
      <xdr:row>79</xdr:row>
      <xdr:rowOff>21875</xdr:rowOff>
    </xdr:to>
    <xdr:pic>
      <xdr:nvPicPr>
        <xdr:cNvPr id="35" name="Рисунок 34">
          <a:extLst>
            <a:ext uri="{FF2B5EF4-FFF2-40B4-BE49-F238E27FC236}">
              <a16:creationId xmlns:a16="http://schemas.microsoft.com/office/drawing/2014/main" id="{00000000-0008-0000-0100-000023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35" y="8953500"/>
          <a:ext cx="280987" cy="212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470647</xdr:colOff>
      <xdr:row>79</xdr:row>
      <xdr:rowOff>11205</xdr:rowOff>
    </xdr:from>
    <xdr:to>
      <xdr:col>2</xdr:col>
      <xdr:colOff>36979</xdr:colOff>
      <xdr:row>80</xdr:row>
      <xdr:rowOff>48605</xdr:rowOff>
    </xdr:to>
    <xdr:pic>
      <xdr:nvPicPr>
        <xdr:cNvPr id="36" name="Рисунок 35">
          <a:extLst>
            <a:ext uri="{FF2B5EF4-FFF2-40B4-BE49-F238E27FC236}">
              <a16:creationId xmlns:a16="http://schemas.microsoft.com/office/drawing/2014/main" id="{00000000-0008-0000-0100-000024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7" y="9155205"/>
          <a:ext cx="171450" cy="22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470648</xdr:colOff>
      <xdr:row>79</xdr:row>
      <xdr:rowOff>168088</xdr:rowOff>
    </xdr:from>
    <xdr:to>
      <xdr:col>2</xdr:col>
      <xdr:colOff>22412</xdr:colOff>
      <xdr:row>80</xdr:row>
      <xdr:rowOff>188966</xdr:rowOff>
    </xdr:to>
    <xdr:pic>
      <xdr:nvPicPr>
        <xdr:cNvPr id="37" name="Рисунок 36">
          <a:extLst>
            <a:ext uri="{FF2B5EF4-FFF2-40B4-BE49-F238E27FC236}">
              <a16:creationId xmlns:a16="http://schemas.microsoft.com/office/drawing/2014/main" id="{00000000-0008-0000-0100-000025000000}"/>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8" y="9312088"/>
          <a:ext cx="156882" cy="211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84</xdr:row>
      <xdr:rowOff>0</xdr:rowOff>
    </xdr:from>
    <xdr:to>
      <xdr:col>2</xdr:col>
      <xdr:colOff>124104</xdr:colOff>
      <xdr:row>85</xdr:row>
      <xdr:rowOff>21875</xdr:rowOff>
    </xdr:to>
    <xdr:pic>
      <xdr:nvPicPr>
        <xdr:cNvPr id="38" name="Рисунок 37">
          <a:extLst>
            <a:ext uri="{FF2B5EF4-FFF2-40B4-BE49-F238E27FC236}">
              <a16:creationId xmlns:a16="http://schemas.microsoft.com/office/drawing/2014/main" id="{00000000-0008-0000-0100-000026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35" y="17268265"/>
          <a:ext cx="280987" cy="212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470647</xdr:colOff>
      <xdr:row>85</xdr:row>
      <xdr:rowOff>11205</xdr:rowOff>
    </xdr:from>
    <xdr:to>
      <xdr:col>2</xdr:col>
      <xdr:colOff>36979</xdr:colOff>
      <xdr:row>86</xdr:row>
      <xdr:rowOff>48605</xdr:rowOff>
    </xdr:to>
    <xdr:pic>
      <xdr:nvPicPr>
        <xdr:cNvPr id="39" name="Рисунок 38">
          <a:extLst>
            <a:ext uri="{FF2B5EF4-FFF2-40B4-BE49-F238E27FC236}">
              <a16:creationId xmlns:a16="http://schemas.microsoft.com/office/drawing/2014/main" id="{00000000-0008-0000-0100-000027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7" y="17469970"/>
          <a:ext cx="171450" cy="22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470648</xdr:colOff>
      <xdr:row>85</xdr:row>
      <xdr:rowOff>168088</xdr:rowOff>
    </xdr:from>
    <xdr:to>
      <xdr:col>2</xdr:col>
      <xdr:colOff>22412</xdr:colOff>
      <xdr:row>86</xdr:row>
      <xdr:rowOff>188966</xdr:rowOff>
    </xdr:to>
    <xdr:pic>
      <xdr:nvPicPr>
        <xdr:cNvPr id="40" name="Рисунок 39">
          <a:extLst>
            <a:ext uri="{FF2B5EF4-FFF2-40B4-BE49-F238E27FC236}">
              <a16:creationId xmlns:a16="http://schemas.microsoft.com/office/drawing/2014/main" id="{00000000-0008-0000-0100-000028000000}"/>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8" y="17626853"/>
          <a:ext cx="156882" cy="211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78442</xdr:colOff>
      <xdr:row>89</xdr:row>
      <xdr:rowOff>145677</xdr:rowOff>
    </xdr:from>
    <xdr:to>
      <xdr:col>3</xdr:col>
      <xdr:colOff>154082</xdr:colOff>
      <xdr:row>91</xdr:row>
      <xdr:rowOff>28055</xdr:rowOff>
    </xdr:to>
    <xdr:pic>
      <xdr:nvPicPr>
        <xdr:cNvPr id="41" name="Рисунок 40">
          <a:extLst>
            <a:ext uri="{FF2B5EF4-FFF2-40B4-BE49-F238E27FC236}">
              <a16:creationId xmlns:a16="http://schemas.microsoft.com/office/drawing/2014/main" id="{00000000-0008-0000-0100-000029000000}"/>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2" y="20024912"/>
          <a:ext cx="1285875" cy="263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112059</xdr:colOff>
      <xdr:row>99</xdr:row>
      <xdr:rowOff>44823</xdr:rowOff>
    </xdr:from>
    <xdr:to>
      <xdr:col>3</xdr:col>
      <xdr:colOff>349624</xdr:colOff>
      <xdr:row>101</xdr:row>
      <xdr:rowOff>63873</xdr:rowOff>
    </xdr:to>
    <xdr:pic>
      <xdr:nvPicPr>
        <xdr:cNvPr id="42" name="Рисунок 41">
          <a:extLst>
            <a:ext uri="{FF2B5EF4-FFF2-40B4-BE49-F238E27FC236}">
              <a16:creationId xmlns:a16="http://schemas.microsoft.com/office/drawing/2014/main" id="{00000000-0008-0000-0100-00002A000000}"/>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59" y="21829058"/>
          <a:ext cx="144780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102</xdr:row>
      <xdr:rowOff>11206</xdr:rowOff>
    </xdr:from>
    <xdr:to>
      <xdr:col>3</xdr:col>
      <xdr:colOff>14008</xdr:colOff>
      <xdr:row>103</xdr:row>
      <xdr:rowOff>19050</xdr:rowOff>
    </xdr:to>
    <xdr:pic>
      <xdr:nvPicPr>
        <xdr:cNvPr id="43" name="Рисунок 42">
          <a:extLst>
            <a:ext uri="{FF2B5EF4-FFF2-40B4-BE49-F238E27FC236}">
              <a16:creationId xmlns:a16="http://schemas.microsoft.com/office/drawing/2014/main" id="{00000000-0008-0000-0100-00002B00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22366941"/>
          <a:ext cx="619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103</xdr:row>
      <xdr:rowOff>0</xdr:rowOff>
    </xdr:from>
    <xdr:to>
      <xdr:col>2</xdr:col>
      <xdr:colOff>352425</xdr:colOff>
      <xdr:row>104</xdr:row>
      <xdr:rowOff>19050</xdr:rowOff>
    </xdr:to>
    <xdr:pic>
      <xdr:nvPicPr>
        <xdr:cNvPr id="44" name="Рисунок 43">
          <a:extLst>
            <a:ext uri="{FF2B5EF4-FFF2-40B4-BE49-F238E27FC236}">
              <a16:creationId xmlns:a16="http://schemas.microsoft.com/office/drawing/2014/main" id="{00000000-0008-0000-0100-00002C00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22557441"/>
          <a:ext cx="3524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168089</xdr:colOff>
      <xdr:row>108</xdr:row>
      <xdr:rowOff>145676</xdr:rowOff>
    </xdr:from>
    <xdr:to>
      <xdr:col>2</xdr:col>
      <xdr:colOff>347383</xdr:colOff>
      <xdr:row>111</xdr:row>
      <xdr:rowOff>65841</xdr:rowOff>
    </xdr:to>
    <xdr:pic>
      <xdr:nvPicPr>
        <xdr:cNvPr id="45" name="Рисунок 44">
          <a:extLst>
            <a:ext uri="{FF2B5EF4-FFF2-40B4-BE49-F238E27FC236}">
              <a16:creationId xmlns:a16="http://schemas.microsoft.com/office/drawing/2014/main" id="{00000000-0008-0000-0100-00002D000000}"/>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3207" y="22557441"/>
          <a:ext cx="784411" cy="491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168090</xdr:colOff>
      <xdr:row>108</xdr:row>
      <xdr:rowOff>179294</xdr:rowOff>
    </xdr:from>
    <xdr:to>
      <xdr:col>4</xdr:col>
      <xdr:colOff>479399</xdr:colOff>
      <xdr:row>110</xdr:row>
      <xdr:rowOff>56029</xdr:rowOff>
    </xdr:to>
    <xdr:pic>
      <xdr:nvPicPr>
        <xdr:cNvPr id="47" name="Рисунок 46">
          <a:extLst>
            <a:ext uri="{FF2B5EF4-FFF2-40B4-BE49-F238E27FC236}">
              <a16:creationId xmlns:a16="http://schemas.microsoft.com/office/drawing/2014/main" id="{00000000-0008-0000-0100-00002F000000}"/>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83443" y="23308235"/>
          <a:ext cx="311309" cy="257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152400</xdr:colOff>
      <xdr:row>110</xdr:row>
      <xdr:rowOff>6724</xdr:rowOff>
    </xdr:from>
    <xdr:to>
      <xdr:col>4</xdr:col>
      <xdr:colOff>463709</xdr:colOff>
      <xdr:row>111</xdr:row>
      <xdr:rowOff>73959</xdr:rowOff>
    </xdr:to>
    <xdr:pic>
      <xdr:nvPicPr>
        <xdr:cNvPr id="49" name="Рисунок 48">
          <a:extLst>
            <a:ext uri="{FF2B5EF4-FFF2-40B4-BE49-F238E27FC236}">
              <a16:creationId xmlns:a16="http://schemas.microsoft.com/office/drawing/2014/main" id="{00000000-0008-0000-0100-000031000000}"/>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67753" y="23516665"/>
          <a:ext cx="311309" cy="257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159122</xdr:colOff>
      <xdr:row>111</xdr:row>
      <xdr:rowOff>47067</xdr:rowOff>
    </xdr:from>
    <xdr:to>
      <xdr:col>4</xdr:col>
      <xdr:colOff>470431</xdr:colOff>
      <xdr:row>112</xdr:row>
      <xdr:rowOff>156883</xdr:rowOff>
    </xdr:to>
    <xdr:pic>
      <xdr:nvPicPr>
        <xdr:cNvPr id="50" name="Рисунок 49">
          <a:extLst>
            <a:ext uri="{FF2B5EF4-FFF2-40B4-BE49-F238E27FC236}">
              <a16:creationId xmlns:a16="http://schemas.microsoft.com/office/drawing/2014/main" id="{00000000-0008-0000-0100-000032000000}"/>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93357" y="23030332"/>
          <a:ext cx="311309" cy="300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437030</xdr:colOff>
      <xdr:row>114</xdr:row>
      <xdr:rowOff>100853</xdr:rowOff>
    </xdr:from>
    <xdr:to>
      <xdr:col>3</xdr:col>
      <xdr:colOff>426945</xdr:colOff>
      <xdr:row>116</xdr:row>
      <xdr:rowOff>129428</xdr:rowOff>
    </xdr:to>
    <xdr:pic>
      <xdr:nvPicPr>
        <xdr:cNvPr id="51" name="Рисунок 50">
          <a:extLst>
            <a:ext uri="{FF2B5EF4-FFF2-40B4-BE49-F238E27FC236}">
              <a16:creationId xmlns:a16="http://schemas.microsoft.com/office/drawing/2014/main" id="{00000000-0008-0000-0100-00003300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7030" y="24372794"/>
          <a:ext cx="12001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437030</xdr:colOff>
      <xdr:row>118</xdr:row>
      <xdr:rowOff>112059</xdr:rowOff>
    </xdr:from>
    <xdr:to>
      <xdr:col>3</xdr:col>
      <xdr:colOff>426945</xdr:colOff>
      <xdr:row>120</xdr:row>
      <xdr:rowOff>140634</xdr:rowOff>
    </xdr:to>
    <xdr:pic>
      <xdr:nvPicPr>
        <xdr:cNvPr id="52" name="Рисунок 51">
          <a:extLst>
            <a:ext uri="{FF2B5EF4-FFF2-40B4-BE49-F238E27FC236}">
              <a16:creationId xmlns:a16="http://schemas.microsoft.com/office/drawing/2014/main" id="{00000000-0008-0000-0100-00003400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7030" y="25146000"/>
          <a:ext cx="12001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11205</xdr:colOff>
      <xdr:row>122</xdr:row>
      <xdr:rowOff>22412</xdr:rowOff>
    </xdr:from>
    <xdr:to>
      <xdr:col>1</xdr:col>
      <xdr:colOff>487455</xdr:colOff>
      <xdr:row>123</xdr:row>
      <xdr:rowOff>41462</xdr:rowOff>
    </xdr:to>
    <xdr:pic>
      <xdr:nvPicPr>
        <xdr:cNvPr id="53" name="Рисунок 52">
          <a:extLst>
            <a:ext uri="{FF2B5EF4-FFF2-40B4-BE49-F238E27FC236}">
              <a16:creationId xmlns:a16="http://schemas.microsoft.com/office/drawing/2014/main" id="{00000000-0008-0000-0100-00003500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5" y="25818353"/>
          <a:ext cx="476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124</xdr:row>
      <xdr:rowOff>0</xdr:rowOff>
    </xdr:from>
    <xdr:to>
      <xdr:col>1</xdr:col>
      <xdr:colOff>476250</xdr:colOff>
      <xdr:row>125</xdr:row>
      <xdr:rowOff>19050</xdr:rowOff>
    </xdr:to>
    <xdr:pic>
      <xdr:nvPicPr>
        <xdr:cNvPr id="55" name="Рисунок 54">
          <a:extLst>
            <a:ext uri="{FF2B5EF4-FFF2-40B4-BE49-F238E27FC236}">
              <a16:creationId xmlns:a16="http://schemas.microsoft.com/office/drawing/2014/main" id="{00000000-0008-0000-0100-00003700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6176941"/>
          <a:ext cx="476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126</xdr:row>
      <xdr:rowOff>0</xdr:rowOff>
    </xdr:from>
    <xdr:to>
      <xdr:col>1</xdr:col>
      <xdr:colOff>476250</xdr:colOff>
      <xdr:row>127</xdr:row>
      <xdr:rowOff>19050</xdr:rowOff>
    </xdr:to>
    <xdr:pic>
      <xdr:nvPicPr>
        <xdr:cNvPr id="56" name="Рисунок 55">
          <a:extLst>
            <a:ext uri="{FF2B5EF4-FFF2-40B4-BE49-F238E27FC236}">
              <a16:creationId xmlns:a16="http://schemas.microsoft.com/office/drawing/2014/main" id="{00000000-0008-0000-0100-00003800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6557941"/>
          <a:ext cx="476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128</xdr:row>
      <xdr:rowOff>0</xdr:rowOff>
    </xdr:from>
    <xdr:to>
      <xdr:col>1</xdr:col>
      <xdr:colOff>476250</xdr:colOff>
      <xdr:row>129</xdr:row>
      <xdr:rowOff>19050</xdr:rowOff>
    </xdr:to>
    <xdr:pic>
      <xdr:nvPicPr>
        <xdr:cNvPr id="57" name="Рисунок 56">
          <a:extLst>
            <a:ext uri="{FF2B5EF4-FFF2-40B4-BE49-F238E27FC236}">
              <a16:creationId xmlns:a16="http://schemas.microsoft.com/office/drawing/2014/main" id="{00000000-0008-0000-0100-00003900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6938941"/>
          <a:ext cx="476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132</xdr:row>
      <xdr:rowOff>0</xdr:rowOff>
    </xdr:from>
    <xdr:to>
      <xdr:col>2</xdr:col>
      <xdr:colOff>261657</xdr:colOff>
      <xdr:row>133</xdr:row>
      <xdr:rowOff>19050</xdr:rowOff>
    </xdr:to>
    <xdr:pic>
      <xdr:nvPicPr>
        <xdr:cNvPr id="58" name="Рисунок 57">
          <a:extLst>
            <a:ext uri="{FF2B5EF4-FFF2-40B4-BE49-F238E27FC236}">
              <a16:creationId xmlns:a16="http://schemas.microsoft.com/office/drawing/2014/main" id="{00000000-0008-0000-0100-00003A00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7700941"/>
          <a:ext cx="8667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33618</xdr:colOff>
      <xdr:row>133</xdr:row>
      <xdr:rowOff>22412</xdr:rowOff>
    </xdr:from>
    <xdr:to>
      <xdr:col>2</xdr:col>
      <xdr:colOff>271743</xdr:colOff>
      <xdr:row>134</xdr:row>
      <xdr:rowOff>43843</xdr:rowOff>
    </xdr:to>
    <xdr:pic>
      <xdr:nvPicPr>
        <xdr:cNvPr id="59" name="Рисунок 58">
          <a:extLst>
            <a:ext uri="{FF2B5EF4-FFF2-40B4-BE49-F238E27FC236}">
              <a16:creationId xmlns:a16="http://schemas.microsoft.com/office/drawing/2014/main" id="{00000000-0008-0000-0100-00003B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38736" y="27913853"/>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134</xdr:row>
      <xdr:rowOff>0</xdr:rowOff>
    </xdr:from>
    <xdr:to>
      <xdr:col>2</xdr:col>
      <xdr:colOff>123825</xdr:colOff>
      <xdr:row>135</xdr:row>
      <xdr:rowOff>30956</xdr:rowOff>
    </xdr:to>
    <xdr:pic>
      <xdr:nvPicPr>
        <xdr:cNvPr id="60" name="Рисунок 59">
          <a:extLst>
            <a:ext uri="{FF2B5EF4-FFF2-40B4-BE49-F238E27FC236}">
              <a16:creationId xmlns:a16="http://schemas.microsoft.com/office/drawing/2014/main" id="{00000000-0008-0000-0100-00003C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28081941"/>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138</xdr:row>
      <xdr:rowOff>0</xdr:rowOff>
    </xdr:from>
    <xdr:to>
      <xdr:col>2</xdr:col>
      <xdr:colOff>182098</xdr:colOff>
      <xdr:row>139</xdr:row>
      <xdr:rowOff>21431</xdr:rowOff>
    </xdr:to>
    <xdr:pic>
      <xdr:nvPicPr>
        <xdr:cNvPr id="61" name="Рисунок 60">
          <a:extLst>
            <a:ext uri="{FF2B5EF4-FFF2-40B4-BE49-F238E27FC236}">
              <a16:creationId xmlns:a16="http://schemas.microsoft.com/office/drawing/2014/main" id="{00000000-0008-0000-0100-00003D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29202529"/>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139</xdr:row>
      <xdr:rowOff>11206</xdr:rowOff>
    </xdr:from>
    <xdr:to>
      <xdr:col>2</xdr:col>
      <xdr:colOff>101415</xdr:colOff>
      <xdr:row>140</xdr:row>
      <xdr:rowOff>42162</xdr:rowOff>
    </xdr:to>
    <xdr:pic>
      <xdr:nvPicPr>
        <xdr:cNvPr id="62" name="Рисунок 61">
          <a:extLst>
            <a:ext uri="{FF2B5EF4-FFF2-40B4-BE49-F238E27FC236}">
              <a16:creationId xmlns:a16="http://schemas.microsoft.com/office/drawing/2014/main" id="{00000000-0008-0000-0100-00003E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29404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140</xdr:row>
      <xdr:rowOff>22412</xdr:rowOff>
    </xdr:from>
    <xdr:to>
      <xdr:col>2</xdr:col>
      <xdr:colOff>68352</xdr:colOff>
      <xdr:row>141</xdr:row>
      <xdr:rowOff>41462</xdr:rowOff>
    </xdr:to>
    <xdr:pic>
      <xdr:nvPicPr>
        <xdr:cNvPr id="63" name="Рисунок 62">
          <a:extLst>
            <a:ext uri="{FF2B5EF4-FFF2-40B4-BE49-F238E27FC236}">
              <a16:creationId xmlns:a16="http://schemas.microsoft.com/office/drawing/2014/main" id="{00000000-0008-0000-0100-00003F00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2960594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144</xdr:row>
      <xdr:rowOff>0</xdr:rowOff>
    </xdr:from>
    <xdr:to>
      <xdr:col>2</xdr:col>
      <xdr:colOff>182098</xdr:colOff>
      <xdr:row>145</xdr:row>
      <xdr:rowOff>21431</xdr:rowOff>
    </xdr:to>
    <xdr:pic>
      <xdr:nvPicPr>
        <xdr:cNvPr id="64" name="Рисунок 63">
          <a:extLst>
            <a:ext uri="{FF2B5EF4-FFF2-40B4-BE49-F238E27FC236}">
              <a16:creationId xmlns:a16="http://schemas.microsoft.com/office/drawing/2014/main" id="{00000000-0008-0000-0100-000040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29202529"/>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145</xdr:row>
      <xdr:rowOff>11206</xdr:rowOff>
    </xdr:from>
    <xdr:to>
      <xdr:col>2</xdr:col>
      <xdr:colOff>101415</xdr:colOff>
      <xdr:row>146</xdr:row>
      <xdr:rowOff>42162</xdr:rowOff>
    </xdr:to>
    <xdr:pic>
      <xdr:nvPicPr>
        <xdr:cNvPr id="65" name="Рисунок 64">
          <a:extLst>
            <a:ext uri="{FF2B5EF4-FFF2-40B4-BE49-F238E27FC236}">
              <a16:creationId xmlns:a16="http://schemas.microsoft.com/office/drawing/2014/main" id="{00000000-0008-0000-0100-000041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29404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146</xdr:row>
      <xdr:rowOff>22412</xdr:rowOff>
    </xdr:from>
    <xdr:to>
      <xdr:col>2</xdr:col>
      <xdr:colOff>68352</xdr:colOff>
      <xdr:row>147</xdr:row>
      <xdr:rowOff>41462</xdr:rowOff>
    </xdr:to>
    <xdr:pic>
      <xdr:nvPicPr>
        <xdr:cNvPr id="66" name="Рисунок 65">
          <a:extLst>
            <a:ext uri="{FF2B5EF4-FFF2-40B4-BE49-F238E27FC236}">
              <a16:creationId xmlns:a16="http://schemas.microsoft.com/office/drawing/2014/main" id="{00000000-0008-0000-0100-00004200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2960594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150</xdr:row>
      <xdr:rowOff>0</xdr:rowOff>
    </xdr:from>
    <xdr:to>
      <xdr:col>2</xdr:col>
      <xdr:colOff>182098</xdr:colOff>
      <xdr:row>151</xdr:row>
      <xdr:rowOff>21431</xdr:rowOff>
    </xdr:to>
    <xdr:pic>
      <xdr:nvPicPr>
        <xdr:cNvPr id="67" name="Рисунок 66">
          <a:extLst>
            <a:ext uri="{FF2B5EF4-FFF2-40B4-BE49-F238E27FC236}">
              <a16:creationId xmlns:a16="http://schemas.microsoft.com/office/drawing/2014/main" id="{00000000-0008-0000-0100-000043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29202529"/>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151</xdr:row>
      <xdr:rowOff>11206</xdr:rowOff>
    </xdr:from>
    <xdr:to>
      <xdr:col>2</xdr:col>
      <xdr:colOff>101415</xdr:colOff>
      <xdr:row>152</xdr:row>
      <xdr:rowOff>42162</xdr:rowOff>
    </xdr:to>
    <xdr:pic>
      <xdr:nvPicPr>
        <xdr:cNvPr id="68" name="Рисунок 67">
          <a:extLst>
            <a:ext uri="{FF2B5EF4-FFF2-40B4-BE49-F238E27FC236}">
              <a16:creationId xmlns:a16="http://schemas.microsoft.com/office/drawing/2014/main" id="{00000000-0008-0000-0100-000044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29404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152</xdr:row>
      <xdr:rowOff>22412</xdr:rowOff>
    </xdr:from>
    <xdr:to>
      <xdr:col>2</xdr:col>
      <xdr:colOff>68352</xdr:colOff>
      <xdr:row>153</xdr:row>
      <xdr:rowOff>41462</xdr:rowOff>
    </xdr:to>
    <xdr:pic>
      <xdr:nvPicPr>
        <xdr:cNvPr id="69" name="Рисунок 68">
          <a:extLst>
            <a:ext uri="{FF2B5EF4-FFF2-40B4-BE49-F238E27FC236}">
              <a16:creationId xmlns:a16="http://schemas.microsoft.com/office/drawing/2014/main" id="{00000000-0008-0000-0100-00004500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2960594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156</xdr:row>
      <xdr:rowOff>0</xdr:rowOff>
    </xdr:from>
    <xdr:to>
      <xdr:col>2</xdr:col>
      <xdr:colOff>182098</xdr:colOff>
      <xdr:row>157</xdr:row>
      <xdr:rowOff>21431</xdr:rowOff>
    </xdr:to>
    <xdr:pic>
      <xdr:nvPicPr>
        <xdr:cNvPr id="70" name="Рисунок 69">
          <a:extLst>
            <a:ext uri="{FF2B5EF4-FFF2-40B4-BE49-F238E27FC236}">
              <a16:creationId xmlns:a16="http://schemas.microsoft.com/office/drawing/2014/main" id="{00000000-0008-0000-0100-000046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29202529"/>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157</xdr:row>
      <xdr:rowOff>11206</xdr:rowOff>
    </xdr:from>
    <xdr:to>
      <xdr:col>2</xdr:col>
      <xdr:colOff>101415</xdr:colOff>
      <xdr:row>158</xdr:row>
      <xdr:rowOff>42162</xdr:rowOff>
    </xdr:to>
    <xdr:pic>
      <xdr:nvPicPr>
        <xdr:cNvPr id="71" name="Рисунок 70">
          <a:extLst>
            <a:ext uri="{FF2B5EF4-FFF2-40B4-BE49-F238E27FC236}">
              <a16:creationId xmlns:a16="http://schemas.microsoft.com/office/drawing/2014/main" id="{00000000-0008-0000-0100-000047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29404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158</xdr:row>
      <xdr:rowOff>22412</xdr:rowOff>
    </xdr:from>
    <xdr:to>
      <xdr:col>2</xdr:col>
      <xdr:colOff>68352</xdr:colOff>
      <xdr:row>159</xdr:row>
      <xdr:rowOff>41462</xdr:rowOff>
    </xdr:to>
    <xdr:pic>
      <xdr:nvPicPr>
        <xdr:cNvPr id="72" name="Рисунок 71">
          <a:extLst>
            <a:ext uri="{FF2B5EF4-FFF2-40B4-BE49-F238E27FC236}">
              <a16:creationId xmlns:a16="http://schemas.microsoft.com/office/drawing/2014/main" id="{00000000-0008-0000-0100-00004800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2960594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67235</xdr:colOff>
      <xdr:row>161</xdr:row>
      <xdr:rowOff>44823</xdr:rowOff>
    </xdr:from>
    <xdr:to>
      <xdr:col>2</xdr:col>
      <xdr:colOff>281267</xdr:colOff>
      <xdr:row>162</xdr:row>
      <xdr:rowOff>63873</xdr:rowOff>
    </xdr:to>
    <xdr:pic>
      <xdr:nvPicPr>
        <xdr:cNvPr id="73" name="Рисунок 72">
          <a:extLst>
            <a:ext uri="{FF2B5EF4-FFF2-40B4-BE49-F238E27FC236}">
              <a16:creationId xmlns:a16="http://schemas.microsoft.com/office/drawing/2014/main" id="{00000000-0008-0000-0100-00004900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7235" y="34637382"/>
          <a:ext cx="819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56030</xdr:colOff>
      <xdr:row>199</xdr:row>
      <xdr:rowOff>11206</xdr:rowOff>
    </xdr:from>
    <xdr:to>
      <xdr:col>3</xdr:col>
      <xdr:colOff>422183</xdr:colOff>
      <xdr:row>201</xdr:row>
      <xdr:rowOff>39517</xdr:rowOff>
    </xdr:to>
    <xdr:pic>
      <xdr:nvPicPr>
        <xdr:cNvPr id="74" name="Рисунок 73">
          <a:extLst>
            <a:ext uri="{FF2B5EF4-FFF2-40B4-BE49-F238E27FC236}">
              <a16:creationId xmlns:a16="http://schemas.microsoft.com/office/drawing/2014/main" id="{00000000-0008-0000-0100-00004A000000}"/>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30" y="42122912"/>
          <a:ext cx="1576388" cy="4093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201</xdr:row>
      <xdr:rowOff>0</xdr:rowOff>
    </xdr:from>
    <xdr:to>
      <xdr:col>3</xdr:col>
      <xdr:colOff>61633</xdr:colOff>
      <xdr:row>202</xdr:row>
      <xdr:rowOff>19050</xdr:rowOff>
    </xdr:to>
    <xdr:pic>
      <xdr:nvPicPr>
        <xdr:cNvPr id="75" name="Рисунок 74">
          <a:extLst>
            <a:ext uri="{FF2B5EF4-FFF2-40B4-BE49-F238E27FC236}">
              <a16:creationId xmlns:a16="http://schemas.microsoft.com/office/drawing/2014/main" id="{00000000-0008-0000-0100-00004B000000}"/>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42503912"/>
          <a:ext cx="666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202</xdr:row>
      <xdr:rowOff>0</xdr:rowOff>
    </xdr:from>
    <xdr:to>
      <xdr:col>2</xdr:col>
      <xdr:colOff>400050</xdr:colOff>
      <xdr:row>203</xdr:row>
      <xdr:rowOff>19050</xdr:rowOff>
    </xdr:to>
    <xdr:pic>
      <xdr:nvPicPr>
        <xdr:cNvPr id="76" name="Рисунок 75">
          <a:extLst>
            <a:ext uri="{FF2B5EF4-FFF2-40B4-BE49-F238E27FC236}">
              <a16:creationId xmlns:a16="http://schemas.microsoft.com/office/drawing/2014/main" id="{00000000-0008-0000-0100-00004C000000}"/>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42694412"/>
          <a:ext cx="4000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232</xdr:row>
      <xdr:rowOff>0</xdr:rowOff>
    </xdr:from>
    <xdr:to>
      <xdr:col>7</xdr:col>
      <xdr:colOff>347382</xdr:colOff>
      <xdr:row>233</xdr:row>
      <xdr:rowOff>29633</xdr:rowOff>
    </xdr:to>
    <xdr:pic>
      <xdr:nvPicPr>
        <xdr:cNvPr id="83" name="Рисунок 82">
          <a:extLst>
            <a:ext uri="{FF2B5EF4-FFF2-40B4-BE49-F238E27FC236}">
              <a16:creationId xmlns:a16="http://schemas.microsoft.com/office/drawing/2014/main" id="{00000000-0008-0000-0100-000053000000}"/>
            </a:ext>
          </a:extLst>
        </xdr:cNvPr>
        <xdr:cNvPicPr>
          <a:picLocks noChangeAspect="1" noChangeArrowheads="1"/>
        </xdr:cNvPicPr>
      </xdr:nvPicPr>
      <xdr:blipFill>
        <a:blip xmlns:r="http://schemas.openxmlformats.org/officeDocument/2006/relationships" r:embed="rId2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216088" y="46325118"/>
          <a:ext cx="95250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233</xdr:row>
      <xdr:rowOff>0</xdr:rowOff>
    </xdr:from>
    <xdr:to>
      <xdr:col>2</xdr:col>
      <xdr:colOff>257175</xdr:colOff>
      <xdr:row>234</xdr:row>
      <xdr:rowOff>20108</xdr:rowOff>
    </xdr:to>
    <xdr:pic>
      <xdr:nvPicPr>
        <xdr:cNvPr id="84" name="Рисунок 83">
          <a:extLst>
            <a:ext uri="{FF2B5EF4-FFF2-40B4-BE49-F238E27FC236}">
              <a16:creationId xmlns:a16="http://schemas.microsoft.com/office/drawing/2014/main" id="{00000000-0008-0000-0100-000054000000}"/>
            </a:ext>
          </a:extLst>
        </xdr:cNvPr>
        <xdr:cNvPicPr>
          <a:picLocks noChangeAspect="1" noChangeArrowheads="1"/>
        </xdr:cNvPicPr>
      </xdr:nvPicPr>
      <xdr:blipFill>
        <a:blip xmlns:r="http://schemas.openxmlformats.org/officeDocument/2006/relationships" r:embed="rId2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46515618"/>
          <a:ext cx="257175"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234</xdr:row>
      <xdr:rowOff>0</xdr:rowOff>
    </xdr:from>
    <xdr:to>
      <xdr:col>2</xdr:col>
      <xdr:colOff>171450</xdr:colOff>
      <xdr:row>235</xdr:row>
      <xdr:rowOff>47361</xdr:rowOff>
    </xdr:to>
    <xdr:pic>
      <xdr:nvPicPr>
        <xdr:cNvPr id="85" name="Рисунок 84">
          <a:extLst>
            <a:ext uri="{FF2B5EF4-FFF2-40B4-BE49-F238E27FC236}">
              <a16:creationId xmlns:a16="http://schemas.microsoft.com/office/drawing/2014/main" id="{00000000-0008-0000-0100-000055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46706118"/>
          <a:ext cx="171450" cy="2378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238</xdr:row>
      <xdr:rowOff>0</xdr:rowOff>
    </xdr:from>
    <xdr:to>
      <xdr:col>1</xdr:col>
      <xdr:colOff>257175</xdr:colOff>
      <xdr:row>239</xdr:row>
      <xdr:rowOff>31314</xdr:rowOff>
    </xdr:to>
    <xdr:pic>
      <xdr:nvPicPr>
        <xdr:cNvPr id="92" name="Рисунок 91">
          <a:extLst>
            <a:ext uri="{FF2B5EF4-FFF2-40B4-BE49-F238E27FC236}">
              <a16:creationId xmlns:a16="http://schemas.microsoft.com/office/drawing/2014/main" id="{00000000-0008-0000-0100-00005C000000}"/>
            </a:ext>
          </a:extLst>
        </xdr:cNvPr>
        <xdr:cNvPicPr>
          <a:picLocks noChangeAspect="1" noChangeArrowheads="1"/>
        </xdr:cNvPicPr>
      </xdr:nvPicPr>
      <xdr:blipFill>
        <a:blip xmlns:r="http://schemas.openxmlformats.org/officeDocument/2006/relationships" r:embed="rId2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7490529"/>
          <a:ext cx="257175"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239</xdr:row>
      <xdr:rowOff>0</xdr:rowOff>
    </xdr:from>
    <xdr:to>
      <xdr:col>1</xdr:col>
      <xdr:colOff>171450</xdr:colOff>
      <xdr:row>240</xdr:row>
      <xdr:rowOff>58566</xdr:rowOff>
    </xdr:to>
    <xdr:pic>
      <xdr:nvPicPr>
        <xdr:cNvPr id="93" name="Рисунок 92">
          <a:extLst>
            <a:ext uri="{FF2B5EF4-FFF2-40B4-BE49-F238E27FC236}">
              <a16:creationId xmlns:a16="http://schemas.microsoft.com/office/drawing/2014/main" id="{00000000-0008-0000-0100-00005D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7681029"/>
          <a:ext cx="171450" cy="2490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240</xdr:row>
      <xdr:rowOff>0</xdr:rowOff>
    </xdr:from>
    <xdr:to>
      <xdr:col>1</xdr:col>
      <xdr:colOff>95250</xdr:colOff>
      <xdr:row>241</xdr:row>
      <xdr:rowOff>19050</xdr:rowOff>
    </xdr:to>
    <xdr:pic>
      <xdr:nvPicPr>
        <xdr:cNvPr id="94" name="Рисунок 93">
          <a:extLst>
            <a:ext uri="{FF2B5EF4-FFF2-40B4-BE49-F238E27FC236}">
              <a16:creationId xmlns:a16="http://schemas.microsoft.com/office/drawing/2014/main" id="{00000000-0008-0000-0100-00005E000000}"/>
            </a:ext>
          </a:extLst>
        </xdr:cNvPr>
        <xdr:cNvPicPr>
          <a:picLocks noChangeAspect="1" noChangeArrowheads="1"/>
        </xdr:cNvPicPr>
      </xdr:nvPicPr>
      <xdr:blipFill>
        <a:blip xmlns:r="http://schemas.openxmlformats.org/officeDocument/2006/relationships" r:embed="rId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7871529"/>
          <a:ext cx="95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244</xdr:row>
      <xdr:rowOff>0</xdr:rowOff>
    </xdr:from>
    <xdr:to>
      <xdr:col>1</xdr:col>
      <xdr:colOff>257175</xdr:colOff>
      <xdr:row>245</xdr:row>
      <xdr:rowOff>31314</xdr:rowOff>
    </xdr:to>
    <xdr:pic>
      <xdr:nvPicPr>
        <xdr:cNvPr id="95" name="Рисунок 94">
          <a:extLst>
            <a:ext uri="{FF2B5EF4-FFF2-40B4-BE49-F238E27FC236}">
              <a16:creationId xmlns:a16="http://schemas.microsoft.com/office/drawing/2014/main" id="{00000000-0008-0000-0100-00005F000000}"/>
            </a:ext>
          </a:extLst>
        </xdr:cNvPr>
        <xdr:cNvPicPr>
          <a:picLocks noChangeAspect="1" noChangeArrowheads="1"/>
        </xdr:cNvPicPr>
      </xdr:nvPicPr>
      <xdr:blipFill>
        <a:blip xmlns:r="http://schemas.openxmlformats.org/officeDocument/2006/relationships" r:embed="rId2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7737059"/>
          <a:ext cx="257175"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245</xdr:row>
      <xdr:rowOff>0</xdr:rowOff>
    </xdr:from>
    <xdr:to>
      <xdr:col>1</xdr:col>
      <xdr:colOff>171450</xdr:colOff>
      <xdr:row>246</xdr:row>
      <xdr:rowOff>58566</xdr:rowOff>
    </xdr:to>
    <xdr:pic>
      <xdr:nvPicPr>
        <xdr:cNvPr id="96" name="Рисунок 95">
          <a:extLst>
            <a:ext uri="{FF2B5EF4-FFF2-40B4-BE49-F238E27FC236}">
              <a16:creationId xmlns:a16="http://schemas.microsoft.com/office/drawing/2014/main" id="{00000000-0008-0000-0100-000060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7927559"/>
          <a:ext cx="171450" cy="2490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246</xdr:row>
      <xdr:rowOff>0</xdr:rowOff>
    </xdr:from>
    <xdr:to>
      <xdr:col>1</xdr:col>
      <xdr:colOff>95250</xdr:colOff>
      <xdr:row>247</xdr:row>
      <xdr:rowOff>19050</xdr:rowOff>
    </xdr:to>
    <xdr:pic>
      <xdr:nvPicPr>
        <xdr:cNvPr id="97" name="Рисунок 96">
          <a:extLst>
            <a:ext uri="{FF2B5EF4-FFF2-40B4-BE49-F238E27FC236}">
              <a16:creationId xmlns:a16="http://schemas.microsoft.com/office/drawing/2014/main" id="{00000000-0008-0000-0100-000061000000}"/>
            </a:ext>
          </a:extLst>
        </xdr:cNvPr>
        <xdr:cNvPicPr>
          <a:picLocks noChangeAspect="1" noChangeArrowheads="1"/>
        </xdr:cNvPicPr>
      </xdr:nvPicPr>
      <xdr:blipFill>
        <a:blip xmlns:r="http://schemas.openxmlformats.org/officeDocument/2006/relationships" r:embed="rId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8118059"/>
          <a:ext cx="95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250</xdr:row>
      <xdr:rowOff>0</xdr:rowOff>
    </xdr:from>
    <xdr:to>
      <xdr:col>1</xdr:col>
      <xdr:colOff>257175</xdr:colOff>
      <xdr:row>251</xdr:row>
      <xdr:rowOff>31314</xdr:rowOff>
    </xdr:to>
    <xdr:pic>
      <xdr:nvPicPr>
        <xdr:cNvPr id="101" name="Рисунок 100">
          <a:extLst>
            <a:ext uri="{FF2B5EF4-FFF2-40B4-BE49-F238E27FC236}">
              <a16:creationId xmlns:a16="http://schemas.microsoft.com/office/drawing/2014/main" id="{00000000-0008-0000-0100-000065000000}"/>
            </a:ext>
          </a:extLst>
        </xdr:cNvPr>
        <xdr:cNvPicPr>
          <a:picLocks noChangeAspect="1" noChangeArrowheads="1"/>
        </xdr:cNvPicPr>
      </xdr:nvPicPr>
      <xdr:blipFill>
        <a:blip xmlns:r="http://schemas.openxmlformats.org/officeDocument/2006/relationships" r:embed="rId2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9104176"/>
          <a:ext cx="257175"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251</xdr:row>
      <xdr:rowOff>0</xdr:rowOff>
    </xdr:from>
    <xdr:to>
      <xdr:col>1</xdr:col>
      <xdr:colOff>171450</xdr:colOff>
      <xdr:row>252</xdr:row>
      <xdr:rowOff>58566</xdr:rowOff>
    </xdr:to>
    <xdr:pic>
      <xdr:nvPicPr>
        <xdr:cNvPr id="102" name="Рисунок 101">
          <a:extLst>
            <a:ext uri="{FF2B5EF4-FFF2-40B4-BE49-F238E27FC236}">
              <a16:creationId xmlns:a16="http://schemas.microsoft.com/office/drawing/2014/main" id="{00000000-0008-0000-0100-000066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9294676"/>
          <a:ext cx="171450" cy="2490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252</xdr:row>
      <xdr:rowOff>0</xdr:rowOff>
    </xdr:from>
    <xdr:to>
      <xdr:col>1</xdr:col>
      <xdr:colOff>95250</xdr:colOff>
      <xdr:row>253</xdr:row>
      <xdr:rowOff>19050</xdr:rowOff>
    </xdr:to>
    <xdr:pic>
      <xdr:nvPicPr>
        <xdr:cNvPr id="103" name="Рисунок 102">
          <a:extLst>
            <a:ext uri="{FF2B5EF4-FFF2-40B4-BE49-F238E27FC236}">
              <a16:creationId xmlns:a16="http://schemas.microsoft.com/office/drawing/2014/main" id="{00000000-0008-0000-0100-000067000000}"/>
            </a:ext>
          </a:extLst>
        </xdr:cNvPr>
        <xdr:cNvPicPr>
          <a:picLocks noChangeAspect="1" noChangeArrowheads="1"/>
        </xdr:cNvPicPr>
      </xdr:nvPicPr>
      <xdr:blipFill>
        <a:blip xmlns:r="http://schemas.openxmlformats.org/officeDocument/2006/relationships" r:embed="rId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9485176"/>
          <a:ext cx="95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255</xdr:row>
      <xdr:rowOff>0</xdr:rowOff>
    </xdr:from>
    <xdr:to>
      <xdr:col>2</xdr:col>
      <xdr:colOff>214032</xdr:colOff>
      <xdr:row>256</xdr:row>
      <xdr:rowOff>29633</xdr:rowOff>
    </xdr:to>
    <xdr:pic>
      <xdr:nvPicPr>
        <xdr:cNvPr id="104" name="Рисунок 103">
          <a:extLst>
            <a:ext uri="{FF2B5EF4-FFF2-40B4-BE49-F238E27FC236}">
              <a16:creationId xmlns:a16="http://schemas.microsoft.com/office/drawing/2014/main" id="{00000000-0008-0000-0100-000068000000}"/>
            </a:ext>
          </a:extLst>
        </xdr:cNvPr>
        <xdr:cNvPicPr>
          <a:picLocks noChangeAspect="1" noChangeArrowheads="1"/>
        </xdr:cNvPicPr>
      </xdr:nvPicPr>
      <xdr:blipFill>
        <a:blip xmlns:r="http://schemas.openxmlformats.org/officeDocument/2006/relationships" r:embed="rId3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51659118"/>
          <a:ext cx="81915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67235</xdr:colOff>
      <xdr:row>448</xdr:row>
      <xdr:rowOff>56029</xdr:rowOff>
    </xdr:from>
    <xdr:to>
      <xdr:col>3</xdr:col>
      <xdr:colOff>426508</xdr:colOff>
      <xdr:row>450</xdr:row>
      <xdr:rowOff>96246</xdr:rowOff>
    </xdr:to>
    <xdr:pic>
      <xdr:nvPicPr>
        <xdr:cNvPr id="155" name="Рисунок 154">
          <a:extLst>
            <a:ext uri="{FF2B5EF4-FFF2-40B4-BE49-F238E27FC236}">
              <a16:creationId xmlns:a16="http://schemas.microsoft.com/office/drawing/2014/main" id="{00000000-0008-0000-0100-00009B000000}"/>
            </a:ext>
          </a:extLst>
        </xdr:cNvPr>
        <xdr:cNvPicPr>
          <a:picLocks noChangeAspect="1" noChangeArrowheads="1"/>
        </xdr:cNvPicPr>
      </xdr:nvPicPr>
      <xdr:blipFill>
        <a:blip xmlns:r="http://schemas.openxmlformats.org/officeDocument/2006/relationships" r:embed="rId3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7235" y="72289147"/>
          <a:ext cx="1569508" cy="4212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449</xdr:row>
      <xdr:rowOff>0</xdr:rowOff>
    </xdr:from>
    <xdr:to>
      <xdr:col>5</xdr:col>
      <xdr:colOff>142875</xdr:colOff>
      <xdr:row>450</xdr:row>
      <xdr:rowOff>41275</xdr:rowOff>
    </xdr:to>
    <xdr:pic>
      <xdr:nvPicPr>
        <xdr:cNvPr id="156" name="Рисунок 155">
          <a:extLst>
            <a:ext uri="{FF2B5EF4-FFF2-40B4-BE49-F238E27FC236}">
              <a16:creationId xmlns:a16="http://schemas.microsoft.com/office/drawing/2014/main" id="{00000000-0008-0000-0100-00009C000000}"/>
            </a:ext>
          </a:extLst>
        </xdr:cNvPr>
        <xdr:cNvPicPr>
          <a:picLocks noChangeAspect="1" noChangeArrowheads="1"/>
        </xdr:cNvPicPr>
      </xdr:nvPicPr>
      <xdr:blipFill>
        <a:blip xmlns:r="http://schemas.openxmlformats.org/officeDocument/2006/relationships" r:embed="rId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20471" y="72423618"/>
          <a:ext cx="142875" cy="231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280147</xdr:colOff>
      <xdr:row>449</xdr:row>
      <xdr:rowOff>0</xdr:rowOff>
    </xdr:from>
    <xdr:to>
      <xdr:col>5</xdr:col>
      <xdr:colOff>423022</xdr:colOff>
      <xdr:row>450</xdr:row>
      <xdr:rowOff>30692</xdr:rowOff>
    </xdr:to>
    <xdr:pic>
      <xdr:nvPicPr>
        <xdr:cNvPr id="157" name="Рисунок 156">
          <a:extLst>
            <a:ext uri="{FF2B5EF4-FFF2-40B4-BE49-F238E27FC236}">
              <a16:creationId xmlns:a16="http://schemas.microsoft.com/office/drawing/2014/main" id="{00000000-0008-0000-0100-00009D000000}"/>
            </a:ext>
          </a:extLst>
        </xdr:cNvPr>
        <xdr:cNvPicPr>
          <a:picLocks noChangeAspect="1" noChangeArrowheads="1"/>
        </xdr:cNvPicPr>
      </xdr:nvPicPr>
      <xdr:blipFill>
        <a:blip xmlns:r="http://schemas.openxmlformats.org/officeDocument/2006/relationships" r:embed="rId3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00618" y="72423618"/>
          <a:ext cx="142875" cy="221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452</xdr:row>
      <xdr:rowOff>11206</xdr:rowOff>
    </xdr:from>
    <xdr:to>
      <xdr:col>7</xdr:col>
      <xdr:colOff>34302</xdr:colOff>
      <xdr:row>456</xdr:row>
      <xdr:rowOff>23906</xdr:rowOff>
    </xdr:to>
    <xdr:pic>
      <xdr:nvPicPr>
        <xdr:cNvPr id="158" name="Рисунок 157">
          <a:extLst>
            <a:ext uri="{FF2B5EF4-FFF2-40B4-BE49-F238E27FC236}">
              <a16:creationId xmlns:a16="http://schemas.microsoft.com/office/drawing/2014/main" id="{00000000-0008-0000-0100-00009E000000}"/>
            </a:ext>
          </a:extLst>
        </xdr:cNvPr>
        <xdr:cNvPicPr>
          <a:picLocks noChangeAspect="1" noChangeArrowheads="1"/>
        </xdr:cNvPicPr>
      </xdr:nvPicPr>
      <xdr:blipFill>
        <a:blip xmlns:r="http://schemas.openxmlformats.org/officeDocument/2006/relationships" r:embed="rId3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73006324"/>
          <a:ext cx="3855508" cy="774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453</xdr:row>
      <xdr:rowOff>0</xdr:rowOff>
    </xdr:from>
    <xdr:to>
      <xdr:col>9</xdr:col>
      <xdr:colOff>361950</xdr:colOff>
      <xdr:row>454</xdr:row>
      <xdr:rowOff>20108</xdr:rowOff>
    </xdr:to>
    <xdr:pic>
      <xdr:nvPicPr>
        <xdr:cNvPr id="159" name="Рисунок 158">
          <a:extLst>
            <a:ext uri="{FF2B5EF4-FFF2-40B4-BE49-F238E27FC236}">
              <a16:creationId xmlns:a16="http://schemas.microsoft.com/office/drawing/2014/main" id="{00000000-0008-0000-0100-00009F000000}"/>
            </a:ext>
          </a:extLst>
        </xdr:cNvPr>
        <xdr:cNvPicPr>
          <a:picLocks noChangeAspect="1" noChangeArrowheads="1"/>
        </xdr:cNvPicPr>
      </xdr:nvPicPr>
      <xdr:blipFill>
        <a:blip xmlns:r="http://schemas.openxmlformats.org/officeDocument/2006/relationships" r:embed="rId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88324" y="73185618"/>
          <a:ext cx="361950"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549087</xdr:colOff>
      <xdr:row>453</xdr:row>
      <xdr:rowOff>0</xdr:rowOff>
    </xdr:from>
    <xdr:to>
      <xdr:col>10</xdr:col>
      <xdr:colOff>305920</xdr:colOff>
      <xdr:row>454</xdr:row>
      <xdr:rowOff>30692</xdr:rowOff>
    </xdr:to>
    <xdr:pic>
      <xdr:nvPicPr>
        <xdr:cNvPr id="160" name="Рисунок 159">
          <a:extLst>
            <a:ext uri="{FF2B5EF4-FFF2-40B4-BE49-F238E27FC236}">
              <a16:creationId xmlns:a16="http://schemas.microsoft.com/office/drawing/2014/main" id="{00000000-0008-0000-0100-0000A0000000}"/>
            </a:ext>
          </a:extLst>
        </xdr:cNvPr>
        <xdr:cNvPicPr>
          <a:picLocks noChangeAspect="1" noChangeArrowheads="1"/>
        </xdr:cNvPicPr>
      </xdr:nvPicPr>
      <xdr:blipFill>
        <a:blip xmlns:r="http://schemas.openxmlformats.org/officeDocument/2006/relationships" r:embed="rId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37411" y="73185618"/>
          <a:ext cx="361950" cy="221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454</xdr:row>
      <xdr:rowOff>0</xdr:rowOff>
    </xdr:from>
    <xdr:to>
      <xdr:col>10</xdr:col>
      <xdr:colOff>147358</xdr:colOff>
      <xdr:row>455</xdr:row>
      <xdr:rowOff>18428</xdr:rowOff>
    </xdr:to>
    <xdr:pic>
      <xdr:nvPicPr>
        <xdr:cNvPr id="161" name="Рисунок 160">
          <a:extLst>
            <a:ext uri="{FF2B5EF4-FFF2-40B4-BE49-F238E27FC236}">
              <a16:creationId xmlns:a16="http://schemas.microsoft.com/office/drawing/2014/main" id="{00000000-0008-0000-0100-0000A1000000}"/>
            </a:ext>
          </a:extLst>
        </xdr:cNvPr>
        <xdr:cNvPicPr>
          <a:picLocks noChangeAspect="1" noChangeArrowheads="1"/>
        </xdr:cNvPicPr>
      </xdr:nvPicPr>
      <xdr:blipFill>
        <a:blip xmlns:r="http://schemas.openxmlformats.org/officeDocument/2006/relationships" r:embed="rId3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88324" y="73387324"/>
          <a:ext cx="752475"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112060</xdr:colOff>
      <xdr:row>454</xdr:row>
      <xdr:rowOff>22412</xdr:rowOff>
    </xdr:from>
    <xdr:to>
      <xdr:col>15</xdr:col>
      <xdr:colOff>474010</xdr:colOff>
      <xdr:row>455</xdr:row>
      <xdr:rowOff>31314</xdr:rowOff>
    </xdr:to>
    <xdr:pic>
      <xdr:nvPicPr>
        <xdr:cNvPr id="162" name="Рисунок 161">
          <a:extLst>
            <a:ext uri="{FF2B5EF4-FFF2-40B4-BE49-F238E27FC236}">
              <a16:creationId xmlns:a16="http://schemas.microsoft.com/office/drawing/2014/main" id="{00000000-0008-0000-0100-0000A2000000}"/>
            </a:ext>
          </a:extLst>
        </xdr:cNvPr>
        <xdr:cNvPicPr>
          <a:picLocks noChangeAspect="1" noChangeArrowheads="1"/>
        </xdr:cNvPicPr>
      </xdr:nvPicPr>
      <xdr:blipFill>
        <a:blip xmlns:r="http://schemas.openxmlformats.org/officeDocument/2006/relationships" r:embed="rId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323295" y="73409736"/>
          <a:ext cx="361950" cy="2106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0</xdr:colOff>
      <xdr:row>454</xdr:row>
      <xdr:rowOff>0</xdr:rowOff>
    </xdr:from>
    <xdr:to>
      <xdr:col>16</xdr:col>
      <xdr:colOff>361950</xdr:colOff>
      <xdr:row>455</xdr:row>
      <xdr:rowOff>8902</xdr:rowOff>
    </xdr:to>
    <xdr:pic>
      <xdr:nvPicPr>
        <xdr:cNvPr id="163" name="Рисунок 162">
          <a:extLst>
            <a:ext uri="{FF2B5EF4-FFF2-40B4-BE49-F238E27FC236}">
              <a16:creationId xmlns:a16="http://schemas.microsoft.com/office/drawing/2014/main" id="{00000000-0008-0000-0100-0000A3000000}"/>
            </a:ext>
          </a:extLst>
        </xdr:cNvPr>
        <xdr:cNvPicPr>
          <a:picLocks noChangeAspect="1" noChangeArrowheads="1"/>
        </xdr:cNvPicPr>
      </xdr:nvPicPr>
      <xdr:blipFill>
        <a:blip xmlns:r="http://schemas.openxmlformats.org/officeDocument/2006/relationships" r:embed="rId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16353" y="73387324"/>
          <a:ext cx="361950" cy="2106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89647</xdr:colOff>
      <xdr:row>458</xdr:row>
      <xdr:rowOff>56030</xdr:rowOff>
    </xdr:from>
    <xdr:to>
      <xdr:col>3</xdr:col>
      <xdr:colOff>544170</xdr:colOff>
      <xdr:row>460</xdr:row>
      <xdr:rowOff>96246</xdr:rowOff>
    </xdr:to>
    <xdr:pic>
      <xdr:nvPicPr>
        <xdr:cNvPr id="164" name="Рисунок 163">
          <a:extLst>
            <a:ext uri="{FF2B5EF4-FFF2-40B4-BE49-F238E27FC236}">
              <a16:creationId xmlns:a16="http://schemas.microsoft.com/office/drawing/2014/main" id="{00000000-0008-0000-0100-0000A4000000}"/>
            </a:ext>
          </a:extLst>
        </xdr:cNvPr>
        <xdr:cNvPicPr>
          <a:picLocks noChangeAspect="1" noChangeArrowheads="1"/>
        </xdr:cNvPicPr>
      </xdr:nvPicPr>
      <xdr:blipFill>
        <a:blip xmlns:r="http://schemas.openxmlformats.org/officeDocument/2006/relationships" r:embed="rId3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647" y="74216559"/>
          <a:ext cx="1664758" cy="4212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459</xdr:row>
      <xdr:rowOff>0</xdr:rowOff>
    </xdr:from>
    <xdr:to>
      <xdr:col>5</xdr:col>
      <xdr:colOff>692150</xdr:colOff>
      <xdr:row>460</xdr:row>
      <xdr:rowOff>20108</xdr:rowOff>
    </xdr:to>
    <xdr:pic>
      <xdr:nvPicPr>
        <xdr:cNvPr id="165" name="Рисунок 164">
          <a:extLst>
            <a:ext uri="{FF2B5EF4-FFF2-40B4-BE49-F238E27FC236}">
              <a16:creationId xmlns:a16="http://schemas.microsoft.com/office/drawing/2014/main" id="{00000000-0008-0000-0100-0000A5000000}"/>
            </a:ext>
          </a:extLst>
        </xdr:cNvPr>
        <xdr:cNvPicPr>
          <a:picLocks noChangeAspect="1" noChangeArrowheads="1"/>
        </xdr:cNvPicPr>
      </xdr:nvPicPr>
      <xdr:blipFill>
        <a:blip xmlns:r="http://schemas.openxmlformats.org/officeDocument/2006/relationships" r:embed="rId4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20471" y="74351029"/>
          <a:ext cx="692150"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460</xdr:row>
      <xdr:rowOff>0</xdr:rowOff>
    </xdr:from>
    <xdr:to>
      <xdr:col>5</xdr:col>
      <xdr:colOff>419100</xdr:colOff>
      <xdr:row>461</xdr:row>
      <xdr:rowOff>20109</xdr:rowOff>
    </xdr:to>
    <xdr:pic>
      <xdr:nvPicPr>
        <xdr:cNvPr id="166" name="Рисунок 165">
          <a:extLst>
            <a:ext uri="{FF2B5EF4-FFF2-40B4-BE49-F238E27FC236}">
              <a16:creationId xmlns:a16="http://schemas.microsoft.com/office/drawing/2014/main" id="{00000000-0008-0000-0100-0000A6000000}"/>
            </a:ext>
          </a:extLst>
        </xdr:cNvPr>
        <xdr:cNvPicPr>
          <a:picLocks noChangeAspect="1" noChangeArrowheads="1"/>
        </xdr:cNvPicPr>
      </xdr:nvPicPr>
      <xdr:blipFill>
        <a:blip xmlns:r="http://schemas.openxmlformats.org/officeDocument/2006/relationships" r:embed="rId4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20471" y="74541529"/>
          <a:ext cx="419100" cy="2106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499</xdr:row>
      <xdr:rowOff>0</xdr:rowOff>
    </xdr:from>
    <xdr:to>
      <xdr:col>3</xdr:col>
      <xdr:colOff>63998</xdr:colOff>
      <xdr:row>501</xdr:row>
      <xdr:rowOff>59267</xdr:rowOff>
    </xdr:to>
    <xdr:pic>
      <xdr:nvPicPr>
        <xdr:cNvPr id="174" name="Рисунок 173">
          <a:extLst>
            <a:ext uri="{FF2B5EF4-FFF2-40B4-BE49-F238E27FC236}">
              <a16:creationId xmlns:a16="http://schemas.microsoft.com/office/drawing/2014/main" id="{00000000-0008-0000-0100-0000AE000000}"/>
            </a:ext>
          </a:extLst>
        </xdr:cNvPr>
        <xdr:cNvPicPr>
          <a:picLocks noChangeAspect="1" noChangeArrowheads="1"/>
        </xdr:cNvPicPr>
      </xdr:nvPicPr>
      <xdr:blipFill>
        <a:blip xmlns:r="http://schemas.openxmlformats.org/officeDocument/2006/relationships" r:embed="rId4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79169559"/>
          <a:ext cx="1274233" cy="440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112059</xdr:colOff>
      <xdr:row>501</xdr:row>
      <xdr:rowOff>134470</xdr:rowOff>
    </xdr:from>
    <xdr:to>
      <xdr:col>3</xdr:col>
      <xdr:colOff>23657</xdr:colOff>
      <xdr:row>503</xdr:row>
      <xdr:rowOff>185270</xdr:rowOff>
    </xdr:to>
    <xdr:pic>
      <xdr:nvPicPr>
        <xdr:cNvPr id="175" name="Рисунок 174">
          <a:extLst>
            <a:ext uri="{FF2B5EF4-FFF2-40B4-BE49-F238E27FC236}">
              <a16:creationId xmlns:a16="http://schemas.microsoft.com/office/drawing/2014/main" id="{00000000-0008-0000-0100-0000AF000000}"/>
            </a:ext>
          </a:extLst>
        </xdr:cNvPr>
        <xdr:cNvPicPr>
          <a:picLocks noChangeAspect="1" noChangeArrowheads="1"/>
        </xdr:cNvPicPr>
      </xdr:nvPicPr>
      <xdr:blipFill>
        <a:blip xmlns:r="http://schemas.openxmlformats.org/officeDocument/2006/relationships" r:embed="rId4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59" y="79685029"/>
          <a:ext cx="1121833" cy="431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168088</xdr:colOff>
      <xdr:row>504</xdr:row>
      <xdr:rowOff>190499</xdr:rowOff>
    </xdr:from>
    <xdr:to>
      <xdr:col>10</xdr:col>
      <xdr:colOff>723339</xdr:colOff>
      <xdr:row>508</xdr:row>
      <xdr:rowOff>31749</xdr:rowOff>
    </xdr:to>
    <xdr:pic>
      <xdr:nvPicPr>
        <xdr:cNvPr id="176" name="Рисунок 175">
          <a:extLst>
            <a:ext uri="{FF2B5EF4-FFF2-40B4-BE49-F238E27FC236}">
              <a16:creationId xmlns:a16="http://schemas.microsoft.com/office/drawing/2014/main" id="{00000000-0008-0000-0100-0000B0000000}"/>
            </a:ext>
          </a:extLst>
        </xdr:cNvPr>
        <xdr:cNvPicPr>
          <a:picLocks noChangeAspect="1" noChangeArrowheads="1"/>
        </xdr:cNvPicPr>
      </xdr:nvPicPr>
      <xdr:blipFill>
        <a:blip xmlns:r="http://schemas.openxmlformats.org/officeDocument/2006/relationships" r:embed="rId4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3206" y="80312558"/>
          <a:ext cx="5956486" cy="60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560295</xdr:colOff>
      <xdr:row>508</xdr:row>
      <xdr:rowOff>56029</xdr:rowOff>
    </xdr:from>
    <xdr:to>
      <xdr:col>2</xdr:col>
      <xdr:colOff>507627</xdr:colOff>
      <xdr:row>510</xdr:row>
      <xdr:rowOff>172445</xdr:rowOff>
    </xdr:to>
    <xdr:pic>
      <xdr:nvPicPr>
        <xdr:cNvPr id="177" name="Рисунок 176">
          <a:extLst>
            <a:ext uri="{FF2B5EF4-FFF2-40B4-BE49-F238E27FC236}">
              <a16:creationId xmlns:a16="http://schemas.microsoft.com/office/drawing/2014/main" id="{00000000-0008-0000-0100-0000B1000000}"/>
            </a:ext>
          </a:extLst>
        </xdr:cNvPr>
        <xdr:cNvPicPr>
          <a:picLocks noChangeAspect="1" noChangeArrowheads="1"/>
        </xdr:cNvPicPr>
      </xdr:nvPicPr>
      <xdr:blipFill>
        <a:blip xmlns:r="http://schemas.openxmlformats.org/officeDocument/2006/relationships" r:embed="rId4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295" y="80940088"/>
          <a:ext cx="552450" cy="4974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22413</xdr:colOff>
      <xdr:row>511</xdr:row>
      <xdr:rowOff>78442</xdr:rowOff>
    </xdr:from>
    <xdr:to>
      <xdr:col>2</xdr:col>
      <xdr:colOff>384363</xdr:colOff>
      <xdr:row>513</xdr:row>
      <xdr:rowOff>156759</xdr:rowOff>
    </xdr:to>
    <xdr:pic>
      <xdr:nvPicPr>
        <xdr:cNvPr id="178" name="Рисунок 177">
          <a:extLst>
            <a:ext uri="{FF2B5EF4-FFF2-40B4-BE49-F238E27FC236}">
              <a16:creationId xmlns:a16="http://schemas.microsoft.com/office/drawing/2014/main" id="{00000000-0008-0000-0100-0000B2000000}"/>
            </a:ext>
          </a:extLst>
        </xdr:cNvPr>
        <xdr:cNvPicPr>
          <a:picLocks noChangeAspect="1" noChangeArrowheads="1"/>
        </xdr:cNvPicPr>
      </xdr:nvPicPr>
      <xdr:blipFill>
        <a:blip xmlns:r="http://schemas.openxmlformats.org/officeDocument/2006/relationships" r:embed="rId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27531" y="81534001"/>
          <a:ext cx="361950" cy="459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123263</xdr:colOff>
      <xdr:row>514</xdr:row>
      <xdr:rowOff>168088</xdr:rowOff>
    </xdr:from>
    <xdr:to>
      <xdr:col>10</xdr:col>
      <xdr:colOff>312145</xdr:colOff>
      <xdr:row>518</xdr:row>
      <xdr:rowOff>9338</xdr:rowOff>
    </xdr:to>
    <xdr:pic>
      <xdr:nvPicPr>
        <xdr:cNvPr id="180" name="Рисунок 179">
          <a:extLst>
            <a:ext uri="{FF2B5EF4-FFF2-40B4-BE49-F238E27FC236}">
              <a16:creationId xmlns:a16="http://schemas.microsoft.com/office/drawing/2014/main" id="{00000000-0008-0000-0100-0000B4000000}"/>
            </a:ext>
          </a:extLst>
        </xdr:cNvPr>
        <xdr:cNvPicPr>
          <a:picLocks noChangeAspect="1" noChangeArrowheads="1"/>
        </xdr:cNvPicPr>
      </xdr:nvPicPr>
      <xdr:blipFill>
        <a:blip xmlns:r="http://schemas.openxmlformats.org/officeDocument/2006/relationships" r:embed="rId4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28381" y="82195147"/>
          <a:ext cx="5590117" cy="60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560294</xdr:colOff>
      <xdr:row>517</xdr:row>
      <xdr:rowOff>168088</xdr:rowOff>
    </xdr:from>
    <xdr:to>
      <xdr:col>2</xdr:col>
      <xdr:colOff>507626</xdr:colOff>
      <xdr:row>520</xdr:row>
      <xdr:rowOff>94004</xdr:rowOff>
    </xdr:to>
    <xdr:pic>
      <xdr:nvPicPr>
        <xdr:cNvPr id="181" name="Рисунок 180">
          <a:extLst>
            <a:ext uri="{FF2B5EF4-FFF2-40B4-BE49-F238E27FC236}">
              <a16:creationId xmlns:a16="http://schemas.microsoft.com/office/drawing/2014/main" id="{00000000-0008-0000-0100-0000B5000000}"/>
            </a:ext>
          </a:extLst>
        </xdr:cNvPr>
        <xdr:cNvPicPr>
          <a:picLocks noChangeAspect="1" noChangeArrowheads="1"/>
        </xdr:cNvPicPr>
      </xdr:nvPicPr>
      <xdr:blipFill>
        <a:blip xmlns:r="http://schemas.openxmlformats.org/officeDocument/2006/relationships" r:embed="rId4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294" y="81858970"/>
          <a:ext cx="552450" cy="4974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522</xdr:row>
      <xdr:rowOff>0</xdr:rowOff>
    </xdr:from>
    <xdr:to>
      <xdr:col>2</xdr:col>
      <xdr:colOff>361950</xdr:colOff>
      <xdr:row>524</xdr:row>
      <xdr:rowOff>78316</xdr:rowOff>
    </xdr:to>
    <xdr:pic>
      <xdr:nvPicPr>
        <xdr:cNvPr id="182" name="Рисунок 181">
          <a:extLst>
            <a:ext uri="{FF2B5EF4-FFF2-40B4-BE49-F238E27FC236}">
              <a16:creationId xmlns:a16="http://schemas.microsoft.com/office/drawing/2014/main" id="{00000000-0008-0000-0100-0000B6000000}"/>
            </a:ext>
          </a:extLst>
        </xdr:cNvPr>
        <xdr:cNvPicPr>
          <a:picLocks noChangeAspect="1" noChangeArrowheads="1"/>
        </xdr:cNvPicPr>
      </xdr:nvPicPr>
      <xdr:blipFill>
        <a:blip xmlns:r="http://schemas.openxmlformats.org/officeDocument/2006/relationships" r:embed="rId4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83551059"/>
          <a:ext cx="361950" cy="459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403415</xdr:colOff>
      <xdr:row>526</xdr:row>
      <xdr:rowOff>578214</xdr:rowOff>
    </xdr:from>
    <xdr:to>
      <xdr:col>2</xdr:col>
      <xdr:colOff>13957</xdr:colOff>
      <xdr:row>528</xdr:row>
      <xdr:rowOff>56029</xdr:rowOff>
    </xdr:to>
    <xdr:pic>
      <xdr:nvPicPr>
        <xdr:cNvPr id="183" name="Рисунок 182">
          <a:extLst>
            <a:ext uri="{FF2B5EF4-FFF2-40B4-BE49-F238E27FC236}">
              <a16:creationId xmlns:a16="http://schemas.microsoft.com/office/drawing/2014/main" id="{00000000-0008-0000-0100-0000B7000000}"/>
            </a:ext>
          </a:extLst>
        </xdr:cNvPr>
        <xdr:cNvPicPr>
          <a:picLocks noChangeAspect="1" noChangeArrowheads="1"/>
        </xdr:cNvPicPr>
      </xdr:nvPicPr>
      <xdr:blipFill>
        <a:blip xmlns:r="http://schemas.openxmlformats.org/officeDocument/2006/relationships" r:embed="rId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3415" y="68973877"/>
          <a:ext cx="215660" cy="2448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414616</xdr:colOff>
      <xdr:row>528</xdr:row>
      <xdr:rowOff>0</xdr:rowOff>
    </xdr:from>
    <xdr:to>
      <xdr:col>1</xdr:col>
      <xdr:colOff>557491</xdr:colOff>
      <xdr:row>529</xdr:row>
      <xdr:rowOff>0</xdr:rowOff>
    </xdr:to>
    <xdr:pic>
      <xdr:nvPicPr>
        <xdr:cNvPr id="184" name="Рисунок 183">
          <a:extLst>
            <a:ext uri="{FF2B5EF4-FFF2-40B4-BE49-F238E27FC236}">
              <a16:creationId xmlns:a16="http://schemas.microsoft.com/office/drawing/2014/main" id="{00000000-0008-0000-0100-0000B8000000}"/>
            </a:ext>
          </a:extLst>
        </xdr:cNvPr>
        <xdr:cNvPicPr>
          <a:picLocks noChangeAspect="1" noChangeArrowheads="1"/>
        </xdr:cNvPicPr>
      </xdr:nvPicPr>
      <xdr:blipFill>
        <a:blip xmlns:r="http://schemas.openxmlformats.org/officeDocument/2006/relationships" r:embed="rId3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6" y="69162706"/>
          <a:ext cx="1428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403416</xdr:colOff>
      <xdr:row>529</xdr:row>
      <xdr:rowOff>11206</xdr:rowOff>
    </xdr:from>
    <xdr:to>
      <xdr:col>1</xdr:col>
      <xdr:colOff>498666</xdr:colOff>
      <xdr:row>530</xdr:row>
      <xdr:rowOff>0</xdr:rowOff>
    </xdr:to>
    <xdr:pic>
      <xdr:nvPicPr>
        <xdr:cNvPr id="187" name="Рисунок 186">
          <a:extLst>
            <a:ext uri="{FF2B5EF4-FFF2-40B4-BE49-F238E27FC236}">
              <a16:creationId xmlns:a16="http://schemas.microsoft.com/office/drawing/2014/main" id="{00000000-0008-0000-0100-0000BB000000}"/>
            </a:ext>
          </a:extLst>
        </xdr:cNvPr>
        <xdr:cNvPicPr>
          <a:picLocks noChangeAspect="1" noChangeArrowheads="1"/>
        </xdr:cNvPicPr>
      </xdr:nvPicPr>
      <xdr:blipFill>
        <a:blip xmlns:r="http://schemas.openxmlformats.org/officeDocument/2006/relationships" r:embed="rId5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3416" y="84895765"/>
          <a:ext cx="95250"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403416</xdr:colOff>
      <xdr:row>535</xdr:row>
      <xdr:rowOff>11206</xdr:rowOff>
    </xdr:from>
    <xdr:to>
      <xdr:col>1</xdr:col>
      <xdr:colOff>498666</xdr:colOff>
      <xdr:row>536</xdr:row>
      <xdr:rowOff>0</xdr:rowOff>
    </xdr:to>
    <xdr:pic>
      <xdr:nvPicPr>
        <xdr:cNvPr id="190" name="Рисунок 189">
          <a:extLst>
            <a:ext uri="{FF2B5EF4-FFF2-40B4-BE49-F238E27FC236}">
              <a16:creationId xmlns:a16="http://schemas.microsoft.com/office/drawing/2014/main" id="{00000000-0008-0000-0100-0000BE000000}"/>
            </a:ext>
          </a:extLst>
        </xdr:cNvPr>
        <xdr:cNvPicPr>
          <a:picLocks noChangeAspect="1" noChangeArrowheads="1"/>
        </xdr:cNvPicPr>
      </xdr:nvPicPr>
      <xdr:blipFill>
        <a:blip xmlns:r="http://schemas.openxmlformats.org/officeDocument/2006/relationships" r:embed="rId5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3416" y="85119882"/>
          <a:ext cx="95250" cy="1792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533</xdr:row>
      <xdr:rowOff>0</xdr:rowOff>
    </xdr:from>
    <xdr:to>
      <xdr:col>1</xdr:col>
      <xdr:colOff>591110</xdr:colOff>
      <xdr:row>534</xdr:row>
      <xdr:rowOff>29634</xdr:rowOff>
    </xdr:to>
    <xdr:pic>
      <xdr:nvPicPr>
        <xdr:cNvPr id="191" name="Рисунок 190">
          <a:extLst>
            <a:ext uri="{FF2B5EF4-FFF2-40B4-BE49-F238E27FC236}">
              <a16:creationId xmlns:a16="http://schemas.microsoft.com/office/drawing/2014/main" id="{00000000-0008-0000-0100-0000BF000000}"/>
            </a:ext>
          </a:extLst>
        </xdr:cNvPr>
        <xdr:cNvPicPr>
          <a:picLocks noChangeAspect="1" noChangeArrowheads="1"/>
        </xdr:cNvPicPr>
      </xdr:nvPicPr>
      <xdr:blipFill>
        <a:blip xmlns:r="http://schemas.openxmlformats.org/officeDocument/2006/relationships" r:embed="rId5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35" y="85870676"/>
          <a:ext cx="142875"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392206</xdr:colOff>
      <xdr:row>534</xdr:row>
      <xdr:rowOff>0</xdr:rowOff>
    </xdr:from>
    <xdr:to>
      <xdr:col>1</xdr:col>
      <xdr:colOff>535081</xdr:colOff>
      <xdr:row>535</xdr:row>
      <xdr:rowOff>29633</xdr:rowOff>
    </xdr:to>
    <xdr:pic>
      <xdr:nvPicPr>
        <xdr:cNvPr id="192" name="Рисунок 191">
          <a:extLst>
            <a:ext uri="{FF2B5EF4-FFF2-40B4-BE49-F238E27FC236}">
              <a16:creationId xmlns:a16="http://schemas.microsoft.com/office/drawing/2014/main" id="{00000000-0008-0000-0100-0000C0000000}"/>
            </a:ext>
          </a:extLst>
        </xdr:cNvPr>
        <xdr:cNvPicPr>
          <a:picLocks noChangeAspect="1" noChangeArrowheads="1"/>
        </xdr:cNvPicPr>
      </xdr:nvPicPr>
      <xdr:blipFill>
        <a:blip xmlns:r="http://schemas.openxmlformats.org/officeDocument/2006/relationships" r:embed="rId5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92206" y="86061176"/>
          <a:ext cx="142875"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538</xdr:row>
      <xdr:rowOff>0</xdr:rowOff>
    </xdr:from>
    <xdr:to>
      <xdr:col>2</xdr:col>
      <xdr:colOff>214032</xdr:colOff>
      <xdr:row>539</xdr:row>
      <xdr:rowOff>21788</xdr:rowOff>
    </xdr:to>
    <xdr:pic>
      <xdr:nvPicPr>
        <xdr:cNvPr id="193" name="Рисунок 192">
          <a:extLst>
            <a:ext uri="{FF2B5EF4-FFF2-40B4-BE49-F238E27FC236}">
              <a16:creationId xmlns:a16="http://schemas.microsoft.com/office/drawing/2014/main" id="{00000000-0008-0000-0100-0000C1000000}"/>
            </a:ext>
          </a:extLst>
        </xdr:cNvPr>
        <xdr:cNvPicPr>
          <a:picLocks noChangeAspect="1" noChangeArrowheads="1"/>
        </xdr:cNvPicPr>
      </xdr:nvPicPr>
      <xdr:blipFill>
        <a:blip xmlns:r="http://schemas.openxmlformats.org/officeDocument/2006/relationships" r:embed="rId5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87305029"/>
          <a:ext cx="8191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302559</xdr:colOff>
      <xdr:row>540</xdr:row>
      <xdr:rowOff>22412</xdr:rowOff>
    </xdr:from>
    <xdr:to>
      <xdr:col>1</xdr:col>
      <xdr:colOff>569259</xdr:colOff>
      <xdr:row>541</xdr:row>
      <xdr:rowOff>22413</xdr:rowOff>
    </xdr:to>
    <xdr:pic>
      <xdr:nvPicPr>
        <xdr:cNvPr id="194" name="Рисунок 193">
          <a:extLst>
            <a:ext uri="{FF2B5EF4-FFF2-40B4-BE49-F238E27FC236}">
              <a16:creationId xmlns:a16="http://schemas.microsoft.com/office/drawing/2014/main" id="{00000000-0008-0000-0100-0000C2000000}"/>
            </a:ext>
          </a:extLst>
        </xdr:cNvPr>
        <xdr:cNvPicPr>
          <a:picLocks noChangeAspect="1" noChangeArrowheads="1"/>
        </xdr:cNvPicPr>
      </xdr:nvPicPr>
      <xdr:blipFill>
        <a:blip xmlns:r="http://schemas.openxmlformats.org/officeDocument/2006/relationships" r:embed="rId5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2559" y="87697236"/>
          <a:ext cx="266700" cy="190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280147</xdr:colOff>
      <xdr:row>542</xdr:row>
      <xdr:rowOff>11206</xdr:rowOff>
    </xdr:from>
    <xdr:to>
      <xdr:col>1</xdr:col>
      <xdr:colOff>546847</xdr:colOff>
      <xdr:row>543</xdr:row>
      <xdr:rowOff>11207</xdr:rowOff>
    </xdr:to>
    <xdr:pic>
      <xdr:nvPicPr>
        <xdr:cNvPr id="195" name="Рисунок 194">
          <a:extLst>
            <a:ext uri="{FF2B5EF4-FFF2-40B4-BE49-F238E27FC236}">
              <a16:creationId xmlns:a16="http://schemas.microsoft.com/office/drawing/2014/main" id="{00000000-0008-0000-0100-0000C3000000}"/>
            </a:ext>
          </a:extLst>
        </xdr:cNvPr>
        <xdr:cNvPicPr>
          <a:picLocks noChangeAspect="1" noChangeArrowheads="1"/>
        </xdr:cNvPicPr>
      </xdr:nvPicPr>
      <xdr:blipFill>
        <a:blip xmlns:r="http://schemas.openxmlformats.org/officeDocument/2006/relationships" r:embed="rId5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0147" y="88078235"/>
          <a:ext cx="266700" cy="190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xdr:colOff>
      <xdr:row>549</xdr:row>
      <xdr:rowOff>0</xdr:rowOff>
    </xdr:from>
    <xdr:to>
      <xdr:col>4</xdr:col>
      <xdr:colOff>70730</xdr:colOff>
      <xdr:row>551</xdr:row>
      <xdr:rowOff>11206</xdr:rowOff>
    </xdr:to>
    <xdr:pic>
      <xdr:nvPicPr>
        <xdr:cNvPr id="196" name="Рисунок 195">
          <a:extLst>
            <a:ext uri="{FF2B5EF4-FFF2-40B4-BE49-F238E27FC236}">
              <a16:creationId xmlns:a16="http://schemas.microsoft.com/office/drawing/2014/main" id="{00000000-0008-0000-0100-0000C4000000}"/>
            </a:ext>
          </a:extLst>
        </xdr:cNvPr>
        <xdr:cNvPicPr>
          <a:picLocks noChangeAspect="1" noChangeArrowheads="1"/>
        </xdr:cNvPicPr>
      </xdr:nvPicPr>
      <xdr:blipFill>
        <a:blip xmlns:r="http://schemas.openxmlformats.org/officeDocument/2006/relationships" r:embed="rId5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 y="89400529"/>
          <a:ext cx="2098994" cy="3922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550</xdr:row>
      <xdr:rowOff>0</xdr:rowOff>
    </xdr:from>
    <xdr:to>
      <xdr:col>7</xdr:col>
      <xdr:colOff>90207</xdr:colOff>
      <xdr:row>551</xdr:row>
      <xdr:rowOff>18427</xdr:rowOff>
    </xdr:to>
    <xdr:pic>
      <xdr:nvPicPr>
        <xdr:cNvPr id="197" name="Рисунок 196">
          <a:extLst>
            <a:ext uri="{FF2B5EF4-FFF2-40B4-BE49-F238E27FC236}">
              <a16:creationId xmlns:a16="http://schemas.microsoft.com/office/drawing/2014/main" id="{00000000-0008-0000-0100-0000C5000000}"/>
            </a:ext>
          </a:extLst>
        </xdr:cNvPr>
        <xdr:cNvPicPr>
          <a:picLocks noChangeAspect="1" noChangeArrowheads="1"/>
        </xdr:cNvPicPr>
      </xdr:nvPicPr>
      <xdr:blipFill>
        <a:blip xmlns:r="http://schemas.openxmlformats.org/officeDocument/2006/relationships" r:embed="rId5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29000" y="89591029"/>
          <a:ext cx="695325"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551</xdr:row>
      <xdr:rowOff>0</xdr:rowOff>
    </xdr:from>
    <xdr:to>
      <xdr:col>6</xdr:col>
      <xdr:colOff>428625</xdr:colOff>
      <xdr:row>552</xdr:row>
      <xdr:rowOff>29634</xdr:rowOff>
    </xdr:to>
    <xdr:pic>
      <xdr:nvPicPr>
        <xdr:cNvPr id="198" name="Рисунок 197">
          <a:extLst>
            <a:ext uri="{FF2B5EF4-FFF2-40B4-BE49-F238E27FC236}">
              <a16:creationId xmlns:a16="http://schemas.microsoft.com/office/drawing/2014/main" id="{00000000-0008-0000-0100-0000C6000000}"/>
            </a:ext>
          </a:extLst>
        </xdr:cNvPr>
        <xdr:cNvPicPr>
          <a:picLocks noChangeAspect="1" noChangeArrowheads="1"/>
        </xdr:cNvPicPr>
      </xdr:nvPicPr>
      <xdr:blipFill>
        <a:blip xmlns:r="http://schemas.openxmlformats.org/officeDocument/2006/relationships" r:embed="rId5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29000" y="89792735"/>
          <a:ext cx="428625"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22412</xdr:colOff>
      <xdr:row>578</xdr:row>
      <xdr:rowOff>11206</xdr:rowOff>
    </xdr:from>
    <xdr:to>
      <xdr:col>1</xdr:col>
      <xdr:colOff>392206</xdr:colOff>
      <xdr:row>579</xdr:row>
      <xdr:rowOff>50557</xdr:rowOff>
    </xdr:to>
    <xdr:pic>
      <xdr:nvPicPr>
        <xdr:cNvPr id="206" name="Рисунок 205">
          <a:extLst>
            <a:ext uri="{FF2B5EF4-FFF2-40B4-BE49-F238E27FC236}">
              <a16:creationId xmlns:a16="http://schemas.microsoft.com/office/drawing/2014/main" id="{00000000-0008-0000-0100-0000CE000000}"/>
            </a:ext>
          </a:extLst>
        </xdr:cNvPr>
        <xdr:cNvPicPr>
          <a:picLocks noChangeAspect="1" noChangeArrowheads="1"/>
        </xdr:cNvPicPr>
      </xdr:nvPicPr>
      <xdr:blipFill>
        <a:blip xmlns:r="http://schemas.openxmlformats.org/officeDocument/2006/relationships" r:embed="rId5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412" y="92168382"/>
          <a:ext cx="369794" cy="2298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580</xdr:row>
      <xdr:rowOff>0</xdr:rowOff>
    </xdr:from>
    <xdr:to>
      <xdr:col>1</xdr:col>
      <xdr:colOff>476250</xdr:colOff>
      <xdr:row>581</xdr:row>
      <xdr:rowOff>20108</xdr:rowOff>
    </xdr:to>
    <xdr:pic>
      <xdr:nvPicPr>
        <xdr:cNvPr id="207" name="Рисунок 206">
          <a:extLst>
            <a:ext uri="{FF2B5EF4-FFF2-40B4-BE49-F238E27FC236}">
              <a16:creationId xmlns:a16="http://schemas.microsoft.com/office/drawing/2014/main" id="{00000000-0008-0000-0100-0000CF000000}"/>
            </a:ext>
          </a:extLst>
        </xdr:cNvPr>
        <xdr:cNvPicPr>
          <a:picLocks noChangeAspect="1" noChangeArrowheads="1"/>
        </xdr:cNvPicPr>
      </xdr:nvPicPr>
      <xdr:blipFill>
        <a:blip xmlns:r="http://schemas.openxmlformats.org/officeDocument/2006/relationships" r:embed="rId5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2538176"/>
          <a:ext cx="476250"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582</xdr:row>
      <xdr:rowOff>0</xdr:rowOff>
    </xdr:from>
    <xdr:to>
      <xdr:col>1</xdr:col>
      <xdr:colOff>476250</xdr:colOff>
      <xdr:row>583</xdr:row>
      <xdr:rowOff>20108</xdr:rowOff>
    </xdr:to>
    <xdr:pic>
      <xdr:nvPicPr>
        <xdr:cNvPr id="208" name="Рисунок 207">
          <a:extLst>
            <a:ext uri="{FF2B5EF4-FFF2-40B4-BE49-F238E27FC236}">
              <a16:creationId xmlns:a16="http://schemas.microsoft.com/office/drawing/2014/main" id="{00000000-0008-0000-0100-0000D0000000}"/>
            </a:ext>
          </a:extLst>
        </xdr:cNvPr>
        <xdr:cNvPicPr>
          <a:picLocks noChangeAspect="1" noChangeArrowheads="1"/>
        </xdr:cNvPicPr>
      </xdr:nvPicPr>
      <xdr:blipFill>
        <a:blip xmlns:r="http://schemas.openxmlformats.org/officeDocument/2006/relationships" r:embed="rId6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2919176"/>
          <a:ext cx="476250"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585</xdr:row>
      <xdr:rowOff>0</xdr:rowOff>
    </xdr:from>
    <xdr:to>
      <xdr:col>3</xdr:col>
      <xdr:colOff>292598</xdr:colOff>
      <xdr:row>586</xdr:row>
      <xdr:rowOff>29634</xdr:rowOff>
    </xdr:to>
    <xdr:pic>
      <xdr:nvPicPr>
        <xdr:cNvPr id="209" name="Рисунок 208">
          <a:extLst>
            <a:ext uri="{FF2B5EF4-FFF2-40B4-BE49-F238E27FC236}">
              <a16:creationId xmlns:a16="http://schemas.microsoft.com/office/drawing/2014/main" id="{00000000-0008-0000-0100-0000D1000000}"/>
            </a:ext>
          </a:extLst>
        </xdr:cNvPr>
        <xdr:cNvPicPr>
          <a:picLocks noChangeAspect="1" noChangeArrowheads="1"/>
        </xdr:cNvPicPr>
      </xdr:nvPicPr>
      <xdr:blipFill>
        <a:blip xmlns:r="http://schemas.openxmlformats.org/officeDocument/2006/relationships" r:embed="rId6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3490676"/>
          <a:ext cx="1502833"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585</xdr:row>
      <xdr:rowOff>0</xdr:rowOff>
    </xdr:from>
    <xdr:to>
      <xdr:col>5</xdr:col>
      <xdr:colOff>323850</xdr:colOff>
      <xdr:row>586</xdr:row>
      <xdr:rowOff>29634</xdr:rowOff>
    </xdr:to>
    <xdr:pic>
      <xdr:nvPicPr>
        <xdr:cNvPr id="210" name="Рисунок 209">
          <a:extLst>
            <a:ext uri="{FF2B5EF4-FFF2-40B4-BE49-F238E27FC236}">
              <a16:creationId xmlns:a16="http://schemas.microsoft.com/office/drawing/2014/main" id="{00000000-0008-0000-0100-0000D2000000}"/>
            </a:ext>
          </a:extLst>
        </xdr:cNvPr>
        <xdr:cNvPicPr>
          <a:picLocks noChangeAspect="1" noChangeArrowheads="1"/>
        </xdr:cNvPicPr>
      </xdr:nvPicPr>
      <xdr:blipFill>
        <a:blip xmlns:r="http://schemas.openxmlformats.org/officeDocument/2006/relationships" r:embed="rId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93490676"/>
          <a:ext cx="323850"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586</xdr:row>
      <xdr:rowOff>0</xdr:rowOff>
    </xdr:from>
    <xdr:to>
      <xdr:col>5</xdr:col>
      <xdr:colOff>190500</xdr:colOff>
      <xdr:row>587</xdr:row>
      <xdr:rowOff>20108</xdr:rowOff>
    </xdr:to>
    <xdr:pic>
      <xdr:nvPicPr>
        <xdr:cNvPr id="211" name="Рисунок 210">
          <a:extLst>
            <a:ext uri="{FF2B5EF4-FFF2-40B4-BE49-F238E27FC236}">
              <a16:creationId xmlns:a16="http://schemas.microsoft.com/office/drawing/2014/main" id="{00000000-0008-0000-0100-0000D3000000}"/>
            </a:ext>
          </a:extLst>
        </xdr:cNvPr>
        <xdr:cNvPicPr>
          <a:picLocks noChangeAspect="1" noChangeArrowheads="1"/>
        </xdr:cNvPicPr>
      </xdr:nvPicPr>
      <xdr:blipFill>
        <a:blip xmlns:r="http://schemas.openxmlformats.org/officeDocument/2006/relationships" r:embed="rId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93681176"/>
          <a:ext cx="190500"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589</xdr:row>
      <xdr:rowOff>0</xdr:rowOff>
    </xdr:from>
    <xdr:to>
      <xdr:col>1</xdr:col>
      <xdr:colOff>323850</xdr:colOff>
      <xdr:row>590</xdr:row>
      <xdr:rowOff>40840</xdr:rowOff>
    </xdr:to>
    <xdr:pic>
      <xdr:nvPicPr>
        <xdr:cNvPr id="215" name="Рисунок 214">
          <a:extLst>
            <a:ext uri="{FF2B5EF4-FFF2-40B4-BE49-F238E27FC236}">
              <a16:creationId xmlns:a16="http://schemas.microsoft.com/office/drawing/2014/main" id="{00000000-0008-0000-0100-0000D7000000}"/>
            </a:ext>
          </a:extLst>
        </xdr:cNvPr>
        <xdr:cNvPicPr>
          <a:picLocks noChangeAspect="1" noChangeArrowheads="1"/>
        </xdr:cNvPicPr>
      </xdr:nvPicPr>
      <xdr:blipFill>
        <a:blip xmlns:r="http://schemas.openxmlformats.org/officeDocument/2006/relationships" r:embed="rId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286294"/>
          <a:ext cx="323850" cy="231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590</xdr:row>
      <xdr:rowOff>0</xdr:rowOff>
    </xdr:from>
    <xdr:to>
      <xdr:col>1</xdr:col>
      <xdr:colOff>190500</xdr:colOff>
      <xdr:row>591</xdr:row>
      <xdr:rowOff>31314</xdr:rowOff>
    </xdr:to>
    <xdr:pic>
      <xdr:nvPicPr>
        <xdr:cNvPr id="216" name="Рисунок 215">
          <a:extLst>
            <a:ext uri="{FF2B5EF4-FFF2-40B4-BE49-F238E27FC236}">
              <a16:creationId xmlns:a16="http://schemas.microsoft.com/office/drawing/2014/main" id="{00000000-0008-0000-0100-0000D8000000}"/>
            </a:ext>
          </a:extLst>
        </xdr:cNvPr>
        <xdr:cNvPicPr>
          <a:picLocks noChangeAspect="1" noChangeArrowheads="1"/>
        </xdr:cNvPicPr>
      </xdr:nvPicPr>
      <xdr:blipFill>
        <a:blip xmlns:r="http://schemas.openxmlformats.org/officeDocument/2006/relationships" r:embed="rId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476794"/>
          <a:ext cx="190500"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591</xdr:row>
      <xdr:rowOff>0</xdr:rowOff>
    </xdr:from>
    <xdr:to>
      <xdr:col>1</xdr:col>
      <xdr:colOff>133350</xdr:colOff>
      <xdr:row>592</xdr:row>
      <xdr:rowOff>29633</xdr:rowOff>
    </xdr:to>
    <xdr:pic>
      <xdr:nvPicPr>
        <xdr:cNvPr id="217" name="Рисунок 216">
          <a:extLst>
            <a:ext uri="{FF2B5EF4-FFF2-40B4-BE49-F238E27FC236}">
              <a16:creationId xmlns:a16="http://schemas.microsoft.com/office/drawing/2014/main" id="{00000000-0008-0000-0100-0000D900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667294"/>
          <a:ext cx="13335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595</xdr:row>
      <xdr:rowOff>0</xdr:rowOff>
    </xdr:from>
    <xdr:to>
      <xdr:col>1</xdr:col>
      <xdr:colOff>323850</xdr:colOff>
      <xdr:row>596</xdr:row>
      <xdr:rowOff>40840</xdr:rowOff>
    </xdr:to>
    <xdr:pic>
      <xdr:nvPicPr>
        <xdr:cNvPr id="218" name="Рисунок 217">
          <a:extLst>
            <a:ext uri="{FF2B5EF4-FFF2-40B4-BE49-F238E27FC236}">
              <a16:creationId xmlns:a16="http://schemas.microsoft.com/office/drawing/2014/main" id="{00000000-0008-0000-0100-0000DA000000}"/>
            </a:ext>
          </a:extLst>
        </xdr:cNvPr>
        <xdr:cNvPicPr>
          <a:picLocks noChangeAspect="1" noChangeArrowheads="1"/>
        </xdr:cNvPicPr>
      </xdr:nvPicPr>
      <xdr:blipFill>
        <a:blip xmlns:r="http://schemas.openxmlformats.org/officeDocument/2006/relationships" r:embed="rId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465588"/>
          <a:ext cx="323850" cy="231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596</xdr:row>
      <xdr:rowOff>0</xdr:rowOff>
    </xdr:from>
    <xdr:to>
      <xdr:col>1</xdr:col>
      <xdr:colOff>190500</xdr:colOff>
      <xdr:row>597</xdr:row>
      <xdr:rowOff>31314</xdr:rowOff>
    </xdr:to>
    <xdr:pic>
      <xdr:nvPicPr>
        <xdr:cNvPr id="219" name="Рисунок 218">
          <a:extLst>
            <a:ext uri="{FF2B5EF4-FFF2-40B4-BE49-F238E27FC236}">
              <a16:creationId xmlns:a16="http://schemas.microsoft.com/office/drawing/2014/main" id="{00000000-0008-0000-0100-0000DB000000}"/>
            </a:ext>
          </a:extLst>
        </xdr:cNvPr>
        <xdr:cNvPicPr>
          <a:picLocks noChangeAspect="1" noChangeArrowheads="1"/>
        </xdr:cNvPicPr>
      </xdr:nvPicPr>
      <xdr:blipFill>
        <a:blip xmlns:r="http://schemas.openxmlformats.org/officeDocument/2006/relationships" r:embed="rId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656088"/>
          <a:ext cx="190500"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597</xdr:row>
      <xdr:rowOff>0</xdr:rowOff>
    </xdr:from>
    <xdr:to>
      <xdr:col>1</xdr:col>
      <xdr:colOff>133350</xdr:colOff>
      <xdr:row>598</xdr:row>
      <xdr:rowOff>29633</xdr:rowOff>
    </xdr:to>
    <xdr:pic>
      <xdr:nvPicPr>
        <xdr:cNvPr id="220" name="Рисунок 219">
          <a:extLst>
            <a:ext uri="{FF2B5EF4-FFF2-40B4-BE49-F238E27FC236}">
              <a16:creationId xmlns:a16="http://schemas.microsoft.com/office/drawing/2014/main" id="{00000000-0008-0000-0100-0000DC00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846588"/>
          <a:ext cx="13335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601</xdr:row>
      <xdr:rowOff>0</xdr:rowOff>
    </xdr:from>
    <xdr:to>
      <xdr:col>1</xdr:col>
      <xdr:colOff>323850</xdr:colOff>
      <xdr:row>602</xdr:row>
      <xdr:rowOff>40840</xdr:rowOff>
    </xdr:to>
    <xdr:pic>
      <xdr:nvPicPr>
        <xdr:cNvPr id="221" name="Рисунок 220">
          <a:extLst>
            <a:ext uri="{FF2B5EF4-FFF2-40B4-BE49-F238E27FC236}">
              <a16:creationId xmlns:a16="http://schemas.microsoft.com/office/drawing/2014/main" id="{00000000-0008-0000-0100-0000DD000000}"/>
            </a:ext>
          </a:extLst>
        </xdr:cNvPr>
        <xdr:cNvPicPr>
          <a:picLocks noChangeAspect="1" noChangeArrowheads="1"/>
        </xdr:cNvPicPr>
      </xdr:nvPicPr>
      <xdr:blipFill>
        <a:blip xmlns:r="http://schemas.openxmlformats.org/officeDocument/2006/relationships" r:embed="rId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5832706"/>
          <a:ext cx="323850" cy="231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602</xdr:row>
      <xdr:rowOff>0</xdr:rowOff>
    </xdr:from>
    <xdr:to>
      <xdr:col>1</xdr:col>
      <xdr:colOff>190500</xdr:colOff>
      <xdr:row>603</xdr:row>
      <xdr:rowOff>31314</xdr:rowOff>
    </xdr:to>
    <xdr:pic>
      <xdr:nvPicPr>
        <xdr:cNvPr id="222" name="Рисунок 221">
          <a:extLst>
            <a:ext uri="{FF2B5EF4-FFF2-40B4-BE49-F238E27FC236}">
              <a16:creationId xmlns:a16="http://schemas.microsoft.com/office/drawing/2014/main" id="{00000000-0008-0000-0100-0000DE000000}"/>
            </a:ext>
          </a:extLst>
        </xdr:cNvPr>
        <xdr:cNvPicPr>
          <a:picLocks noChangeAspect="1" noChangeArrowheads="1"/>
        </xdr:cNvPicPr>
      </xdr:nvPicPr>
      <xdr:blipFill>
        <a:blip xmlns:r="http://schemas.openxmlformats.org/officeDocument/2006/relationships" r:embed="rId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6023206"/>
          <a:ext cx="190500"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603</xdr:row>
      <xdr:rowOff>0</xdr:rowOff>
    </xdr:from>
    <xdr:to>
      <xdr:col>1</xdr:col>
      <xdr:colOff>133350</xdr:colOff>
      <xdr:row>604</xdr:row>
      <xdr:rowOff>29633</xdr:rowOff>
    </xdr:to>
    <xdr:pic>
      <xdr:nvPicPr>
        <xdr:cNvPr id="223" name="Рисунок 222">
          <a:extLst>
            <a:ext uri="{FF2B5EF4-FFF2-40B4-BE49-F238E27FC236}">
              <a16:creationId xmlns:a16="http://schemas.microsoft.com/office/drawing/2014/main" id="{00000000-0008-0000-0100-0000DF00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6213706"/>
          <a:ext cx="13335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606</xdr:row>
      <xdr:rowOff>0</xdr:rowOff>
    </xdr:from>
    <xdr:to>
      <xdr:col>3</xdr:col>
      <xdr:colOff>102098</xdr:colOff>
      <xdr:row>607</xdr:row>
      <xdr:rowOff>18427</xdr:rowOff>
    </xdr:to>
    <xdr:pic>
      <xdr:nvPicPr>
        <xdr:cNvPr id="225" name="Рисунок 224">
          <a:extLst>
            <a:ext uri="{FF2B5EF4-FFF2-40B4-BE49-F238E27FC236}">
              <a16:creationId xmlns:a16="http://schemas.microsoft.com/office/drawing/2014/main" id="{00000000-0008-0000-0100-0000E1000000}"/>
            </a:ext>
          </a:extLst>
        </xdr:cNvPr>
        <xdr:cNvPicPr>
          <a:picLocks noChangeAspect="1" noChangeArrowheads="1"/>
        </xdr:cNvPicPr>
      </xdr:nvPicPr>
      <xdr:blipFill>
        <a:blip xmlns:r="http://schemas.openxmlformats.org/officeDocument/2006/relationships" r:embed="rId6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8376441"/>
          <a:ext cx="1312333"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645</xdr:row>
      <xdr:rowOff>0</xdr:rowOff>
    </xdr:from>
    <xdr:to>
      <xdr:col>3</xdr:col>
      <xdr:colOff>237565</xdr:colOff>
      <xdr:row>646</xdr:row>
      <xdr:rowOff>70757</xdr:rowOff>
    </xdr:to>
    <xdr:pic>
      <xdr:nvPicPr>
        <xdr:cNvPr id="226" name="Рисунок 225">
          <a:extLst>
            <a:ext uri="{FF2B5EF4-FFF2-40B4-BE49-F238E27FC236}">
              <a16:creationId xmlns:a16="http://schemas.microsoft.com/office/drawing/2014/main" id="{00000000-0008-0000-0100-0000E2000000}"/>
            </a:ext>
          </a:extLst>
        </xdr:cNvPr>
        <xdr:cNvPicPr>
          <a:picLocks noChangeAspect="1" noChangeArrowheads="1"/>
        </xdr:cNvPicPr>
      </xdr:nvPicPr>
      <xdr:blipFill>
        <a:blip xmlns:r="http://schemas.openxmlformats.org/officeDocument/2006/relationships" r:embed="rId6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07610088"/>
          <a:ext cx="1447800" cy="2612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60511</xdr:colOff>
      <xdr:row>644</xdr:row>
      <xdr:rowOff>97491</xdr:rowOff>
    </xdr:from>
    <xdr:to>
      <xdr:col>5</xdr:col>
      <xdr:colOff>618004</xdr:colOff>
      <xdr:row>645</xdr:row>
      <xdr:rowOff>107016</xdr:rowOff>
    </xdr:to>
    <xdr:pic>
      <xdr:nvPicPr>
        <xdr:cNvPr id="227" name="Рисунок 226">
          <a:extLst>
            <a:ext uri="{FF2B5EF4-FFF2-40B4-BE49-F238E27FC236}">
              <a16:creationId xmlns:a16="http://schemas.microsoft.com/office/drawing/2014/main" id="{00000000-0008-0000-0100-0000E300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299011" y="126768785"/>
          <a:ext cx="55749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646</xdr:row>
      <xdr:rowOff>0</xdr:rowOff>
    </xdr:from>
    <xdr:to>
      <xdr:col>5</xdr:col>
      <xdr:colOff>349704</xdr:colOff>
      <xdr:row>647</xdr:row>
      <xdr:rowOff>13607</xdr:rowOff>
    </xdr:to>
    <xdr:pic>
      <xdr:nvPicPr>
        <xdr:cNvPr id="228" name="Рисунок 227">
          <a:extLst>
            <a:ext uri="{FF2B5EF4-FFF2-40B4-BE49-F238E27FC236}">
              <a16:creationId xmlns:a16="http://schemas.microsoft.com/office/drawing/2014/main" id="{00000000-0008-0000-0100-0000E400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107811794"/>
          <a:ext cx="349704" cy="2041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78440</xdr:colOff>
      <xdr:row>650</xdr:row>
      <xdr:rowOff>56029</xdr:rowOff>
    </xdr:from>
    <xdr:to>
      <xdr:col>2</xdr:col>
      <xdr:colOff>423175</xdr:colOff>
      <xdr:row>652</xdr:row>
      <xdr:rowOff>89647</xdr:rowOff>
    </xdr:to>
    <xdr:pic>
      <xdr:nvPicPr>
        <xdr:cNvPr id="229" name="Рисунок 228">
          <a:extLst>
            <a:ext uri="{FF2B5EF4-FFF2-40B4-BE49-F238E27FC236}">
              <a16:creationId xmlns:a16="http://schemas.microsoft.com/office/drawing/2014/main" id="{00000000-0008-0000-0100-0000E5000000}"/>
            </a:ext>
          </a:extLst>
        </xdr:cNvPr>
        <xdr:cNvPicPr>
          <a:picLocks noChangeAspect="1" noChangeArrowheads="1"/>
        </xdr:cNvPicPr>
      </xdr:nvPicPr>
      <xdr:blipFill>
        <a:blip xmlns:r="http://schemas.openxmlformats.org/officeDocument/2006/relationships" r:embed="rId6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0" y="108450529"/>
          <a:ext cx="949853" cy="414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650</xdr:row>
      <xdr:rowOff>0</xdr:rowOff>
    </xdr:from>
    <xdr:to>
      <xdr:col>4</xdr:col>
      <xdr:colOff>485775</xdr:colOff>
      <xdr:row>651</xdr:row>
      <xdr:rowOff>23132</xdr:rowOff>
    </xdr:to>
    <xdr:pic>
      <xdr:nvPicPr>
        <xdr:cNvPr id="230" name="Рисунок 229">
          <a:extLst>
            <a:ext uri="{FF2B5EF4-FFF2-40B4-BE49-F238E27FC236}">
              <a16:creationId xmlns:a16="http://schemas.microsoft.com/office/drawing/2014/main" id="{00000000-0008-0000-0100-0000E6000000}"/>
            </a:ext>
          </a:extLst>
        </xdr:cNvPr>
        <xdr:cNvPicPr>
          <a:picLocks noChangeAspect="1" noChangeArrowheads="1"/>
        </xdr:cNvPicPr>
      </xdr:nvPicPr>
      <xdr:blipFill>
        <a:blip xmlns:r="http://schemas.openxmlformats.org/officeDocument/2006/relationships" r:embed="rId6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28265" y="108394500"/>
          <a:ext cx="485775" cy="213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651</xdr:row>
      <xdr:rowOff>0</xdr:rowOff>
    </xdr:from>
    <xdr:to>
      <xdr:col>4</xdr:col>
      <xdr:colOff>485775</xdr:colOff>
      <xdr:row>652</xdr:row>
      <xdr:rowOff>23132</xdr:rowOff>
    </xdr:to>
    <xdr:pic>
      <xdr:nvPicPr>
        <xdr:cNvPr id="231" name="Рисунок 230">
          <a:extLst>
            <a:ext uri="{FF2B5EF4-FFF2-40B4-BE49-F238E27FC236}">
              <a16:creationId xmlns:a16="http://schemas.microsoft.com/office/drawing/2014/main" id="{00000000-0008-0000-0100-0000E7000000}"/>
            </a:ext>
          </a:extLst>
        </xdr:cNvPr>
        <xdr:cNvPicPr>
          <a:picLocks noChangeAspect="1" noChangeArrowheads="1"/>
        </xdr:cNvPicPr>
      </xdr:nvPicPr>
      <xdr:blipFill>
        <a:blip xmlns:r="http://schemas.openxmlformats.org/officeDocument/2006/relationships" r:embed="rId6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28265" y="108585000"/>
          <a:ext cx="485775" cy="213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652</xdr:row>
      <xdr:rowOff>44823</xdr:rowOff>
    </xdr:from>
    <xdr:to>
      <xdr:col>4</xdr:col>
      <xdr:colOff>484174</xdr:colOff>
      <xdr:row>653</xdr:row>
      <xdr:rowOff>56030</xdr:rowOff>
    </xdr:to>
    <xdr:pic>
      <xdr:nvPicPr>
        <xdr:cNvPr id="232" name="Рисунок 231">
          <a:extLst>
            <a:ext uri="{FF2B5EF4-FFF2-40B4-BE49-F238E27FC236}">
              <a16:creationId xmlns:a16="http://schemas.microsoft.com/office/drawing/2014/main" id="{00000000-0008-0000-0100-0000E8000000}"/>
            </a:ext>
          </a:extLst>
        </xdr:cNvPr>
        <xdr:cNvPicPr>
          <a:picLocks noChangeAspect="1" noChangeArrowheads="1"/>
        </xdr:cNvPicPr>
      </xdr:nvPicPr>
      <xdr:blipFill>
        <a:blip xmlns:r="http://schemas.openxmlformats.org/officeDocument/2006/relationships" r:embed="rId6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53353" y="128240117"/>
          <a:ext cx="2064203" cy="2017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78441</xdr:colOff>
      <xdr:row>659</xdr:row>
      <xdr:rowOff>100853</xdr:rowOff>
    </xdr:from>
    <xdr:to>
      <xdr:col>3</xdr:col>
      <xdr:colOff>68356</xdr:colOff>
      <xdr:row>661</xdr:row>
      <xdr:rowOff>156643</xdr:rowOff>
    </xdr:to>
    <xdr:pic>
      <xdr:nvPicPr>
        <xdr:cNvPr id="233" name="Рисунок 232">
          <a:extLst>
            <a:ext uri="{FF2B5EF4-FFF2-40B4-BE49-F238E27FC236}">
              <a16:creationId xmlns:a16="http://schemas.microsoft.com/office/drawing/2014/main" id="{00000000-0008-0000-0100-0000E900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1" y="109447853"/>
          <a:ext cx="1200150" cy="436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11206</xdr:colOff>
      <xdr:row>663</xdr:row>
      <xdr:rowOff>67235</xdr:rowOff>
    </xdr:from>
    <xdr:to>
      <xdr:col>3</xdr:col>
      <xdr:colOff>1121</xdr:colOff>
      <xdr:row>665</xdr:row>
      <xdr:rowOff>123025</xdr:rowOff>
    </xdr:to>
    <xdr:pic>
      <xdr:nvPicPr>
        <xdr:cNvPr id="234" name="Рисунок 233">
          <a:extLst>
            <a:ext uri="{FF2B5EF4-FFF2-40B4-BE49-F238E27FC236}">
              <a16:creationId xmlns:a16="http://schemas.microsoft.com/office/drawing/2014/main" id="{00000000-0008-0000-0100-0000EA00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6" y="110187441"/>
          <a:ext cx="1200150" cy="436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33618</xdr:colOff>
      <xdr:row>667</xdr:row>
      <xdr:rowOff>78441</xdr:rowOff>
    </xdr:from>
    <xdr:to>
      <xdr:col>3</xdr:col>
      <xdr:colOff>23533</xdr:colOff>
      <xdr:row>669</xdr:row>
      <xdr:rowOff>134231</xdr:rowOff>
    </xdr:to>
    <xdr:pic>
      <xdr:nvPicPr>
        <xdr:cNvPr id="235" name="Рисунок 234">
          <a:extLst>
            <a:ext uri="{FF2B5EF4-FFF2-40B4-BE49-F238E27FC236}">
              <a16:creationId xmlns:a16="http://schemas.microsoft.com/office/drawing/2014/main" id="{00000000-0008-0000-0100-0000EB00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3618" y="110960647"/>
          <a:ext cx="1200150" cy="436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732</xdr:row>
      <xdr:rowOff>0</xdr:rowOff>
    </xdr:from>
    <xdr:to>
      <xdr:col>2</xdr:col>
      <xdr:colOff>182098</xdr:colOff>
      <xdr:row>733</xdr:row>
      <xdr:rowOff>21431</xdr:rowOff>
    </xdr:to>
    <xdr:pic>
      <xdr:nvPicPr>
        <xdr:cNvPr id="240" name="Рисунок 239">
          <a:extLst>
            <a:ext uri="{FF2B5EF4-FFF2-40B4-BE49-F238E27FC236}">
              <a16:creationId xmlns:a16="http://schemas.microsoft.com/office/drawing/2014/main" id="{00000000-0008-0000-0100-0000F0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29157706"/>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733</xdr:row>
      <xdr:rowOff>11206</xdr:rowOff>
    </xdr:from>
    <xdr:to>
      <xdr:col>2</xdr:col>
      <xdr:colOff>101415</xdr:colOff>
      <xdr:row>734</xdr:row>
      <xdr:rowOff>42162</xdr:rowOff>
    </xdr:to>
    <xdr:pic>
      <xdr:nvPicPr>
        <xdr:cNvPr id="241" name="Рисунок 240">
          <a:extLst>
            <a:ext uri="{FF2B5EF4-FFF2-40B4-BE49-F238E27FC236}">
              <a16:creationId xmlns:a16="http://schemas.microsoft.com/office/drawing/2014/main" id="{00000000-0008-0000-0100-0000F1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29359412"/>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734</xdr:row>
      <xdr:rowOff>22412</xdr:rowOff>
    </xdr:from>
    <xdr:to>
      <xdr:col>2</xdr:col>
      <xdr:colOff>68352</xdr:colOff>
      <xdr:row>735</xdr:row>
      <xdr:rowOff>41462</xdr:rowOff>
    </xdr:to>
    <xdr:pic>
      <xdr:nvPicPr>
        <xdr:cNvPr id="242" name="Рисунок 241">
          <a:extLst>
            <a:ext uri="{FF2B5EF4-FFF2-40B4-BE49-F238E27FC236}">
              <a16:creationId xmlns:a16="http://schemas.microsoft.com/office/drawing/2014/main" id="{00000000-0008-0000-0100-0000F200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29561118"/>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1073603</xdr:colOff>
      <xdr:row>671</xdr:row>
      <xdr:rowOff>27214</xdr:rowOff>
    </xdr:from>
    <xdr:to>
      <xdr:col>1</xdr:col>
      <xdr:colOff>1547132</xdr:colOff>
      <xdr:row>672</xdr:row>
      <xdr:rowOff>46264</xdr:rowOff>
    </xdr:to>
    <xdr:pic>
      <xdr:nvPicPr>
        <xdr:cNvPr id="264" name="Рисунок 263">
          <a:extLst>
            <a:ext uri="{FF2B5EF4-FFF2-40B4-BE49-F238E27FC236}">
              <a16:creationId xmlns:a16="http://schemas.microsoft.com/office/drawing/2014/main" id="{00000000-0008-0000-0100-000008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73603" y="16153039"/>
          <a:ext cx="473529"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1095375</xdr:colOff>
      <xdr:row>674</xdr:row>
      <xdr:rowOff>195943</xdr:rowOff>
    </xdr:from>
    <xdr:to>
      <xdr:col>1</xdr:col>
      <xdr:colOff>1571625</xdr:colOff>
      <xdr:row>676</xdr:row>
      <xdr:rowOff>54429</xdr:rowOff>
    </xdr:to>
    <xdr:pic>
      <xdr:nvPicPr>
        <xdr:cNvPr id="265" name="Рисунок 264">
          <a:extLst>
            <a:ext uri="{FF2B5EF4-FFF2-40B4-BE49-F238E27FC236}">
              <a16:creationId xmlns:a16="http://schemas.microsoft.com/office/drawing/2014/main" id="{00000000-0008-0000-0100-000009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95375" y="17121868"/>
          <a:ext cx="476250" cy="2585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1020536</xdr:colOff>
      <xdr:row>681</xdr:row>
      <xdr:rowOff>13607</xdr:rowOff>
    </xdr:from>
    <xdr:to>
      <xdr:col>1</xdr:col>
      <xdr:colOff>1496786</xdr:colOff>
      <xdr:row>682</xdr:row>
      <xdr:rowOff>0</xdr:rowOff>
    </xdr:to>
    <xdr:pic>
      <xdr:nvPicPr>
        <xdr:cNvPr id="266" name="Рисунок 265">
          <a:extLst>
            <a:ext uri="{FF2B5EF4-FFF2-40B4-BE49-F238E27FC236}">
              <a16:creationId xmlns:a16="http://schemas.microsoft.com/office/drawing/2014/main" id="{00000000-0008-0000-0100-00000A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0536" y="18939782"/>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1061356</xdr:colOff>
      <xdr:row>685</xdr:row>
      <xdr:rowOff>13607</xdr:rowOff>
    </xdr:from>
    <xdr:to>
      <xdr:col>1</xdr:col>
      <xdr:colOff>1537606</xdr:colOff>
      <xdr:row>686</xdr:row>
      <xdr:rowOff>0</xdr:rowOff>
    </xdr:to>
    <xdr:pic>
      <xdr:nvPicPr>
        <xdr:cNvPr id="267" name="Рисунок 266">
          <a:extLst>
            <a:ext uri="{FF2B5EF4-FFF2-40B4-BE49-F238E27FC236}">
              <a16:creationId xmlns:a16="http://schemas.microsoft.com/office/drawing/2014/main" id="{00000000-0008-0000-0100-00000B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61356" y="20120882"/>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1047750</xdr:colOff>
      <xdr:row>689</xdr:row>
      <xdr:rowOff>0</xdr:rowOff>
    </xdr:from>
    <xdr:to>
      <xdr:col>1</xdr:col>
      <xdr:colOff>1524000</xdr:colOff>
      <xdr:row>690</xdr:row>
      <xdr:rowOff>0</xdr:rowOff>
    </xdr:to>
    <xdr:pic>
      <xdr:nvPicPr>
        <xdr:cNvPr id="268" name="Рисунок 267">
          <a:extLst>
            <a:ext uri="{FF2B5EF4-FFF2-40B4-BE49-F238E27FC236}">
              <a16:creationId xmlns:a16="http://schemas.microsoft.com/office/drawing/2014/main" id="{00000000-0008-0000-0100-00000C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47750" y="21126450"/>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1077687</xdr:colOff>
      <xdr:row>693</xdr:row>
      <xdr:rowOff>16329</xdr:rowOff>
    </xdr:from>
    <xdr:to>
      <xdr:col>1</xdr:col>
      <xdr:colOff>1553937</xdr:colOff>
      <xdr:row>694</xdr:row>
      <xdr:rowOff>0</xdr:rowOff>
    </xdr:to>
    <xdr:pic>
      <xdr:nvPicPr>
        <xdr:cNvPr id="269" name="Рисунок 268">
          <a:extLst>
            <a:ext uri="{FF2B5EF4-FFF2-40B4-BE49-F238E27FC236}">
              <a16:creationId xmlns:a16="http://schemas.microsoft.com/office/drawing/2014/main" id="{00000000-0008-0000-0100-00000D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77687" y="22562004"/>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1080410</xdr:colOff>
      <xdr:row>697</xdr:row>
      <xdr:rowOff>19047</xdr:rowOff>
    </xdr:from>
    <xdr:to>
      <xdr:col>1</xdr:col>
      <xdr:colOff>1556660</xdr:colOff>
      <xdr:row>698</xdr:row>
      <xdr:rowOff>95250</xdr:rowOff>
    </xdr:to>
    <xdr:pic>
      <xdr:nvPicPr>
        <xdr:cNvPr id="270" name="Рисунок 269">
          <a:extLst>
            <a:ext uri="{FF2B5EF4-FFF2-40B4-BE49-F238E27FC236}">
              <a16:creationId xmlns:a16="http://schemas.microsoft.com/office/drawing/2014/main" id="{00000000-0008-0000-0100-00000E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80410" y="23536272"/>
          <a:ext cx="476250" cy="2762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1096740</xdr:colOff>
      <xdr:row>700</xdr:row>
      <xdr:rowOff>334732</xdr:rowOff>
    </xdr:from>
    <xdr:to>
      <xdr:col>1</xdr:col>
      <xdr:colOff>1572990</xdr:colOff>
      <xdr:row>702</xdr:row>
      <xdr:rowOff>0</xdr:rowOff>
    </xdr:to>
    <xdr:pic>
      <xdr:nvPicPr>
        <xdr:cNvPr id="271" name="Рисунок 270">
          <a:extLst>
            <a:ext uri="{FF2B5EF4-FFF2-40B4-BE49-F238E27FC236}">
              <a16:creationId xmlns:a16="http://schemas.microsoft.com/office/drawing/2014/main" id="{00000000-0008-0000-0100-00000F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96740" y="24452032"/>
          <a:ext cx="476250" cy="2598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1061357</xdr:colOff>
      <xdr:row>715</xdr:row>
      <xdr:rowOff>27215</xdr:rowOff>
    </xdr:from>
    <xdr:to>
      <xdr:col>1</xdr:col>
      <xdr:colOff>1537607</xdr:colOff>
      <xdr:row>716</xdr:row>
      <xdr:rowOff>46266</xdr:rowOff>
    </xdr:to>
    <xdr:pic>
      <xdr:nvPicPr>
        <xdr:cNvPr id="273" name="Рисунок 272">
          <a:extLst>
            <a:ext uri="{FF2B5EF4-FFF2-40B4-BE49-F238E27FC236}">
              <a16:creationId xmlns:a16="http://schemas.microsoft.com/office/drawing/2014/main" id="{00000000-0008-0000-0100-000011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61357" y="25716140"/>
          <a:ext cx="476250" cy="219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1073603</xdr:colOff>
      <xdr:row>673</xdr:row>
      <xdr:rowOff>27214</xdr:rowOff>
    </xdr:from>
    <xdr:to>
      <xdr:col>1</xdr:col>
      <xdr:colOff>1547132</xdr:colOff>
      <xdr:row>674</xdr:row>
      <xdr:rowOff>0</xdr:rowOff>
    </xdr:to>
    <xdr:pic>
      <xdr:nvPicPr>
        <xdr:cNvPr id="276" name="Рисунок 275">
          <a:extLst>
            <a:ext uri="{FF2B5EF4-FFF2-40B4-BE49-F238E27FC236}">
              <a16:creationId xmlns:a16="http://schemas.microsoft.com/office/drawing/2014/main" id="{00000000-0008-0000-0100-000014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73603" y="16553089"/>
          <a:ext cx="473529"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1095375</xdr:colOff>
      <xdr:row>676</xdr:row>
      <xdr:rowOff>195943</xdr:rowOff>
    </xdr:from>
    <xdr:to>
      <xdr:col>1</xdr:col>
      <xdr:colOff>1571625</xdr:colOff>
      <xdr:row>678</xdr:row>
      <xdr:rowOff>0</xdr:rowOff>
    </xdr:to>
    <xdr:pic>
      <xdr:nvPicPr>
        <xdr:cNvPr id="277" name="Рисунок 276">
          <a:extLst>
            <a:ext uri="{FF2B5EF4-FFF2-40B4-BE49-F238E27FC236}">
              <a16:creationId xmlns:a16="http://schemas.microsoft.com/office/drawing/2014/main" id="{00000000-0008-0000-0100-000015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95375" y="17521918"/>
          <a:ext cx="476250" cy="2857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1020536</xdr:colOff>
      <xdr:row>679</xdr:row>
      <xdr:rowOff>13607</xdr:rowOff>
    </xdr:from>
    <xdr:to>
      <xdr:col>1</xdr:col>
      <xdr:colOff>1496786</xdr:colOff>
      <xdr:row>680</xdr:row>
      <xdr:rowOff>32657</xdr:rowOff>
    </xdr:to>
    <xdr:pic>
      <xdr:nvPicPr>
        <xdr:cNvPr id="278" name="Рисунок 277">
          <a:extLst>
            <a:ext uri="{FF2B5EF4-FFF2-40B4-BE49-F238E27FC236}">
              <a16:creationId xmlns:a16="http://schemas.microsoft.com/office/drawing/2014/main" id="{00000000-0008-0000-0100-000016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0536" y="18301607"/>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1061356</xdr:colOff>
      <xdr:row>683</xdr:row>
      <xdr:rowOff>13607</xdr:rowOff>
    </xdr:from>
    <xdr:to>
      <xdr:col>1</xdr:col>
      <xdr:colOff>1537606</xdr:colOff>
      <xdr:row>684</xdr:row>
      <xdr:rowOff>32657</xdr:rowOff>
    </xdr:to>
    <xdr:pic>
      <xdr:nvPicPr>
        <xdr:cNvPr id="279" name="Рисунок 278">
          <a:extLst>
            <a:ext uri="{FF2B5EF4-FFF2-40B4-BE49-F238E27FC236}">
              <a16:creationId xmlns:a16="http://schemas.microsoft.com/office/drawing/2014/main" id="{00000000-0008-0000-0100-000017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61356" y="19539857"/>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1047750</xdr:colOff>
      <xdr:row>687</xdr:row>
      <xdr:rowOff>0</xdr:rowOff>
    </xdr:from>
    <xdr:to>
      <xdr:col>1</xdr:col>
      <xdr:colOff>1524000</xdr:colOff>
      <xdr:row>688</xdr:row>
      <xdr:rowOff>19050</xdr:rowOff>
    </xdr:to>
    <xdr:pic>
      <xdr:nvPicPr>
        <xdr:cNvPr id="280" name="Рисунок 279">
          <a:extLst>
            <a:ext uri="{FF2B5EF4-FFF2-40B4-BE49-F238E27FC236}">
              <a16:creationId xmlns:a16="http://schemas.microsoft.com/office/drawing/2014/main" id="{00000000-0008-0000-0100-000018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47750" y="20707350"/>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1077687</xdr:colOff>
      <xdr:row>691</xdr:row>
      <xdr:rowOff>16329</xdr:rowOff>
    </xdr:from>
    <xdr:to>
      <xdr:col>1</xdr:col>
      <xdr:colOff>1553937</xdr:colOff>
      <xdr:row>692</xdr:row>
      <xdr:rowOff>35379</xdr:rowOff>
    </xdr:to>
    <xdr:pic>
      <xdr:nvPicPr>
        <xdr:cNvPr id="281" name="Рисунок 280">
          <a:extLst>
            <a:ext uri="{FF2B5EF4-FFF2-40B4-BE49-F238E27FC236}">
              <a16:creationId xmlns:a16="http://schemas.microsoft.com/office/drawing/2014/main" id="{00000000-0008-0000-0100-000019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77687" y="22000029"/>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1080410</xdr:colOff>
      <xdr:row>695</xdr:row>
      <xdr:rowOff>19047</xdr:rowOff>
    </xdr:from>
    <xdr:to>
      <xdr:col>1</xdr:col>
      <xdr:colOff>1556660</xdr:colOff>
      <xdr:row>696</xdr:row>
      <xdr:rowOff>38097</xdr:rowOff>
    </xdr:to>
    <xdr:pic>
      <xdr:nvPicPr>
        <xdr:cNvPr id="282" name="Рисунок 281">
          <a:extLst>
            <a:ext uri="{FF2B5EF4-FFF2-40B4-BE49-F238E27FC236}">
              <a16:creationId xmlns:a16="http://schemas.microsoft.com/office/drawing/2014/main" id="{00000000-0008-0000-0100-00001A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80410" y="23164797"/>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1096740</xdr:colOff>
      <xdr:row>698</xdr:row>
      <xdr:rowOff>334732</xdr:rowOff>
    </xdr:from>
    <xdr:to>
      <xdr:col>1</xdr:col>
      <xdr:colOff>1572990</xdr:colOff>
      <xdr:row>700</xdr:row>
      <xdr:rowOff>13603</xdr:rowOff>
    </xdr:to>
    <xdr:pic>
      <xdr:nvPicPr>
        <xdr:cNvPr id="283" name="Рисунок 282">
          <a:extLst>
            <a:ext uri="{FF2B5EF4-FFF2-40B4-BE49-F238E27FC236}">
              <a16:creationId xmlns:a16="http://schemas.microsoft.com/office/drawing/2014/main" id="{00000000-0008-0000-0100-00001B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96740" y="23918632"/>
          <a:ext cx="476250" cy="2122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44824</xdr:colOff>
      <xdr:row>671</xdr:row>
      <xdr:rowOff>33618</xdr:rowOff>
    </xdr:from>
    <xdr:to>
      <xdr:col>1</xdr:col>
      <xdr:colOff>518353</xdr:colOff>
      <xdr:row>672</xdr:row>
      <xdr:rowOff>55070</xdr:rowOff>
    </xdr:to>
    <xdr:pic>
      <xdr:nvPicPr>
        <xdr:cNvPr id="284" name="Рисунок 283">
          <a:extLst>
            <a:ext uri="{FF2B5EF4-FFF2-40B4-BE49-F238E27FC236}">
              <a16:creationId xmlns:a16="http://schemas.microsoft.com/office/drawing/2014/main" id="{00000000-0008-0000-0100-00001C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4" y="111689030"/>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673</xdr:row>
      <xdr:rowOff>0</xdr:rowOff>
    </xdr:from>
    <xdr:to>
      <xdr:col>1</xdr:col>
      <xdr:colOff>473529</xdr:colOff>
      <xdr:row>674</xdr:row>
      <xdr:rowOff>21453</xdr:rowOff>
    </xdr:to>
    <xdr:pic>
      <xdr:nvPicPr>
        <xdr:cNvPr id="285" name="Рисунок 284">
          <a:extLst>
            <a:ext uri="{FF2B5EF4-FFF2-40B4-BE49-F238E27FC236}">
              <a16:creationId xmlns:a16="http://schemas.microsoft.com/office/drawing/2014/main" id="{00000000-0008-0000-0100-00001D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2058824"/>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675</xdr:row>
      <xdr:rowOff>0</xdr:rowOff>
    </xdr:from>
    <xdr:to>
      <xdr:col>1</xdr:col>
      <xdr:colOff>473529</xdr:colOff>
      <xdr:row>676</xdr:row>
      <xdr:rowOff>21452</xdr:rowOff>
    </xdr:to>
    <xdr:pic>
      <xdr:nvPicPr>
        <xdr:cNvPr id="286" name="Рисунок 285">
          <a:extLst>
            <a:ext uri="{FF2B5EF4-FFF2-40B4-BE49-F238E27FC236}">
              <a16:creationId xmlns:a16="http://schemas.microsoft.com/office/drawing/2014/main" id="{00000000-0008-0000-0100-00001E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2462235"/>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677</xdr:row>
      <xdr:rowOff>0</xdr:rowOff>
    </xdr:from>
    <xdr:to>
      <xdr:col>1</xdr:col>
      <xdr:colOff>473529</xdr:colOff>
      <xdr:row>678</xdr:row>
      <xdr:rowOff>21452</xdr:rowOff>
    </xdr:to>
    <xdr:pic>
      <xdr:nvPicPr>
        <xdr:cNvPr id="287" name="Рисунок 286">
          <a:extLst>
            <a:ext uri="{FF2B5EF4-FFF2-40B4-BE49-F238E27FC236}">
              <a16:creationId xmlns:a16="http://schemas.microsoft.com/office/drawing/2014/main" id="{00000000-0008-0000-0100-00001F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2865647"/>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679</xdr:row>
      <xdr:rowOff>0</xdr:rowOff>
    </xdr:from>
    <xdr:to>
      <xdr:col>1</xdr:col>
      <xdr:colOff>473529</xdr:colOff>
      <xdr:row>680</xdr:row>
      <xdr:rowOff>21452</xdr:rowOff>
    </xdr:to>
    <xdr:pic>
      <xdr:nvPicPr>
        <xdr:cNvPr id="288" name="Рисунок 287">
          <a:extLst>
            <a:ext uri="{FF2B5EF4-FFF2-40B4-BE49-F238E27FC236}">
              <a16:creationId xmlns:a16="http://schemas.microsoft.com/office/drawing/2014/main" id="{00000000-0008-0000-0100-000020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3425941"/>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681</xdr:row>
      <xdr:rowOff>0</xdr:rowOff>
    </xdr:from>
    <xdr:to>
      <xdr:col>1</xdr:col>
      <xdr:colOff>473529</xdr:colOff>
      <xdr:row>682</xdr:row>
      <xdr:rowOff>21453</xdr:rowOff>
    </xdr:to>
    <xdr:pic>
      <xdr:nvPicPr>
        <xdr:cNvPr id="289" name="Рисунок 288">
          <a:extLst>
            <a:ext uri="{FF2B5EF4-FFF2-40B4-BE49-F238E27FC236}">
              <a16:creationId xmlns:a16="http://schemas.microsoft.com/office/drawing/2014/main" id="{00000000-0008-0000-0100-000021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4053471"/>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683</xdr:row>
      <xdr:rowOff>0</xdr:rowOff>
    </xdr:from>
    <xdr:to>
      <xdr:col>1</xdr:col>
      <xdr:colOff>473529</xdr:colOff>
      <xdr:row>684</xdr:row>
      <xdr:rowOff>21452</xdr:rowOff>
    </xdr:to>
    <xdr:pic>
      <xdr:nvPicPr>
        <xdr:cNvPr id="290" name="Рисунок 289">
          <a:extLst>
            <a:ext uri="{FF2B5EF4-FFF2-40B4-BE49-F238E27FC236}">
              <a16:creationId xmlns:a16="http://schemas.microsoft.com/office/drawing/2014/main" id="{00000000-0008-0000-0100-000022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4456882"/>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685</xdr:row>
      <xdr:rowOff>0</xdr:rowOff>
    </xdr:from>
    <xdr:to>
      <xdr:col>1</xdr:col>
      <xdr:colOff>473529</xdr:colOff>
      <xdr:row>686</xdr:row>
      <xdr:rowOff>21452</xdr:rowOff>
    </xdr:to>
    <xdr:pic>
      <xdr:nvPicPr>
        <xdr:cNvPr id="291" name="Рисунок 290">
          <a:extLst>
            <a:ext uri="{FF2B5EF4-FFF2-40B4-BE49-F238E27FC236}">
              <a16:creationId xmlns:a16="http://schemas.microsoft.com/office/drawing/2014/main" id="{00000000-0008-0000-0100-000023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5039588"/>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687</xdr:row>
      <xdr:rowOff>0</xdr:rowOff>
    </xdr:from>
    <xdr:to>
      <xdr:col>1</xdr:col>
      <xdr:colOff>473529</xdr:colOff>
      <xdr:row>688</xdr:row>
      <xdr:rowOff>21452</xdr:rowOff>
    </xdr:to>
    <xdr:pic>
      <xdr:nvPicPr>
        <xdr:cNvPr id="292" name="Рисунок 291">
          <a:extLst>
            <a:ext uri="{FF2B5EF4-FFF2-40B4-BE49-F238E27FC236}">
              <a16:creationId xmlns:a16="http://schemas.microsoft.com/office/drawing/2014/main" id="{00000000-0008-0000-0100-000024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5443000"/>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689</xdr:row>
      <xdr:rowOff>0</xdr:rowOff>
    </xdr:from>
    <xdr:to>
      <xdr:col>1</xdr:col>
      <xdr:colOff>473529</xdr:colOff>
      <xdr:row>690</xdr:row>
      <xdr:rowOff>21452</xdr:rowOff>
    </xdr:to>
    <xdr:pic>
      <xdr:nvPicPr>
        <xdr:cNvPr id="293" name="Рисунок 292">
          <a:extLst>
            <a:ext uri="{FF2B5EF4-FFF2-40B4-BE49-F238E27FC236}">
              <a16:creationId xmlns:a16="http://schemas.microsoft.com/office/drawing/2014/main" id="{00000000-0008-0000-0100-000025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5913647"/>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691</xdr:row>
      <xdr:rowOff>0</xdr:rowOff>
    </xdr:from>
    <xdr:to>
      <xdr:col>1</xdr:col>
      <xdr:colOff>473529</xdr:colOff>
      <xdr:row>692</xdr:row>
      <xdr:rowOff>21452</xdr:rowOff>
    </xdr:to>
    <xdr:pic>
      <xdr:nvPicPr>
        <xdr:cNvPr id="294" name="Рисунок 293">
          <a:extLst>
            <a:ext uri="{FF2B5EF4-FFF2-40B4-BE49-F238E27FC236}">
              <a16:creationId xmlns:a16="http://schemas.microsoft.com/office/drawing/2014/main" id="{00000000-0008-0000-0100-000026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6574794"/>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693</xdr:row>
      <xdr:rowOff>0</xdr:rowOff>
    </xdr:from>
    <xdr:to>
      <xdr:col>1</xdr:col>
      <xdr:colOff>473529</xdr:colOff>
      <xdr:row>694</xdr:row>
      <xdr:rowOff>21452</xdr:rowOff>
    </xdr:to>
    <xdr:pic>
      <xdr:nvPicPr>
        <xdr:cNvPr id="295" name="Рисунок 294">
          <a:extLst>
            <a:ext uri="{FF2B5EF4-FFF2-40B4-BE49-F238E27FC236}">
              <a16:creationId xmlns:a16="http://schemas.microsoft.com/office/drawing/2014/main" id="{00000000-0008-0000-0100-000027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7135088"/>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695</xdr:row>
      <xdr:rowOff>0</xdr:rowOff>
    </xdr:from>
    <xdr:to>
      <xdr:col>1</xdr:col>
      <xdr:colOff>473529</xdr:colOff>
      <xdr:row>696</xdr:row>
      <xdr:rowOff>21452</xdr:rowOff>
    </xdr:to>
    <xdr:pic>
      <xdr:nvPicPr>
        <xdr:cNvPr id="296" name="Рисунок 295">
          <a:extLst>
            <a:ext uri="{FF2B5EF4-FFF2-40B4-BE49-F238E27FC236}">
              <a16:creationId xmlns:a16="http://schemas.microsoft.com/office/drawing/2014/main" id="{00000000-0008-0000-0100-000028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7538500"/>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697</xdr:row>
      <xdr:rowOff>0</xdr:rowOff>
    </xdr:from>
    <xdr:to>
      <xdr:col>1</xdr:col>
      <xdr:colOff>473529</xdr:colOff>
      <xdr:row>698</xdr:row>
      <xdr:rowOff>21452</xdr:rowOff>
    </xdr:to>
    <xdr:pic>
      <xdr:nvPicPr>
        <xdr:cNvPr id="297" name="Рисунок 296">
          <a:extLst>
            <a:ext uri="{FF2B5EF4-FFF2-40B4-BE49-F238E27FC236}">
              <a16:creationId xmlns:a16="http://schemas.microsoft.com/office/drawing/2014/main" id="{00000000-0008-0000-0100-000029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7908294"/>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699</xdr:row>
      <xdr:rowOff>0</xdr:rowOff>
    </xdr:from>
    <xdr:to>
      <xdr:col>1</xdr:col>
      <xdr:colOff>473529</xdr:colOff>
      <xdr:row>700</xdr:row>
      <xdr:rowOff>21452</xdr:rowOff>
    </xdr:to>
    <xdr:pic>
      <xdr:nvPicPr>
        <xdr:cNvPr id="298" name="Рисунок 297">
          <a:extLst>
            <a:ext uri="{FF2B5EF4-FFF2-40B4-BE49-F238E27FC236}">
              <a16:creationId xmlns:a16="http://schemas.microsoft.com/office/drawing/2014/main" id="{00000000-0008-0000-0100-00002A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8311706"/>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701</xdr:row>
      <xdr:rowOff>0</xdr:rowOff>
    </xdr:from>
    <xdr:to>
      <xdr:col>1</xdr:col>
      <xdr:colOff>473529</xdr:colOff>
      <xdr:row>702</xdr:row>
      <xdr:rowOff>0</xdr:rowOff>
    </xdr:to>
    <xdr:pic>
      <xdr:nvPicPr>
        <xdr:cNvPr id="299" name="Рисунок 298">
          <a:extLst>
            <a:ext uri="{FF2B5EF4-FFF2-40B4-BE49-F238E27FC236}">
              <a16:creationId xmlns:a16="http://schemas.microsoft.com/office/drawing/2014/main" id="{00000000-0008-0000-0100-00002B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8894412"/>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xdr:colOff>
      <xdr:row>711</xdr:row>
      <xdr:rowOff>33618</xdr:rowOff>
    </xdr:from>
    <xdr:to>
      <xdr:col>1</xdr:col>
      <xdr:colOff>518352</xdr:colOff>
      <xdr:row>712</xdr:row>
      <xdr:rowOff>33618</xdr:rowOff>
    </xdr:to>
    <xdr:pic>
      <xdr:nvPicPr>
        <xdr:cNvPr id="300" name="Рисунок 299">
          <a:extLst>
            <a:ext uri="{FF2B5EF4-FFF2-40B4-BE49-F238E27FC236}">
              <a16:creationId xmlns:a16="http://schemas.microsoft.com/office/drawing/2014/main" id="{00000000-0008-0000-0100-00002C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9941" y="140252824"/>
          <a:ext cx="473529"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715</xdr:row>
      <xdr:rowOff>0</xdr:rowOff>
    </xdr:from>
    <xdr:to>
      <xdr:col>1</xdr:col>
      <xdr:colOff>473529</xdr:colOff>
      <xdr:row>716</xdr:row>
      <xdr:rowOff>0</xdr:rowOff>
    </xdr:to>
    <xdr:pic>
      <xdr:nvPicPr>
        <xdr:cNvPr id="301" name="Рисунок 300">
          <a:extLst>
            <a:ext uri="{FF2B5EF4-FFF2-40B4-BE49-F238E27FC236}">
              <a16:creationId xmlns:a16="http://schemas.microsoft.com/office/drawing/2014/main" id="{00000000-0008-0000-0100-00002D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9891735"/>
          <a:ext cx="473529" cy="201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718</xdr:row>
      <xdr:rowOff>0</xdr:rowOff>
    </xdr:from>
    <xdr:to>
      <xdr:col>1</xdr:col>
      <xdr:colOff>473529</xdr:colOff>
      <xdr:row>719</xdr:row>
      <xdr:rowOff>0</xdr:rowOff>
    </xdr:to>
    <xdr:pic>
      <xdr:nvPicPr>
        <xdr:cNvPr id="302" name="Рисунок 301">
          <a:extLst>
            <a:ext uri="{FF2B5EF4-FFF2-40B4-BE49-F238E27FC236}">
              <a16:creationId xmlns:a16="http://schemas.microsoft.com/office/drawing/2014/main" id="{00000000-0008-0000-0100-00002E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20496853"/>
          <a:ext cx="473529" cy="201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724</xdr:row>
      <xdr:rowOff>0</xdr:rowOff>
    </xdr:from>
    <xdr:to>
      <xdr:col>1</xdr:col>
      <xdr:colOff>473529</xdr:colOff>
      <xdr:row>725</xdr:row>
      <xdr:rowOff>1</xdr:rowOff>
    </xdr:to>
    <xdr:pic>
      <xdr:nvPicPr>
        <xdr:cNvPr id="304" name="Рисунок 303">
          <a:extLst>
            <a:ext uri="{FF2B5EF4-FFF2-40B4-BE49-F238E27FC236}">
              <a16:creationId xmlns:a16="http://schemas.microsoft.com/office/drawing/2014/main" id="{00000000-0008-0000-0100-000030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21101971"/>
          <a:ext cx="473529" cy="201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728</xdr:row>
      <xdr:rowOff>0</xdr:rowOff>
    </xdr:from>
    <xdr:to>
      <xdr:col>2</xdr:col>
      <xdr:colOff>261657</xdr:colOff>
      <xdr:row>729</xdr:row>
      <xdr:rowOff>32657</xdr:rowOff>
    </xdr:to>
    <xdr:pic>
      <xdr:nvPicPr>
        <xdr:cNvPr id="305" name="Рисунок 304">
          <a:extLst>
            <a:ext uri="{FF2B5EF4-FFF2-40B4-BE49-F238E27FC236}">
              <a16:creationId xmlns:a16="http://schemas.microsoft.com/office/drawing/2014/main" id="{00000000-0008-0000-0100-00003101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21875176"/>
          <a:ext cx="866775" cy="2231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459441</xdr:colOff>
      <xdr:row>728</xdr:row>
      <xdr:rowOff>0</xdr:rowOff>
    </xdr:from>
    <xdr:to>
      <xdr:col>3</xdr:col>
      <xdr:colOff>697566</xdr:colOff>
      <xdr:row>729</xdr:row>
      <xdr:rowOff>21452</xdr:rowOff>
    </xdr:to>
    <xdr:pic>
      <xdr:nvPicPr>
        <xdr:cNvPr id="306" name="Рисунок 305">
          <a:extLst>
            <a:ext uri="{FF2B5EF4-FFF2-40B4-BE49-F238E27FC236}">
              <a16:creationId xmlns:a16="http://schemas.microsoft.com/office/drawing/2014/main" id="{00000000-0008-0000-0100-000032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69676" y="121875176"/>
          <a:ext cx="238125"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526678</xdr:colOff>
      <xdr:row>729</xdr:row>
      <xdr:rowOff>0</xdr:rowOff>
    </xdr:from>
    <xdr:to>
      <xdr:col>3</xdr:col>
      <xdr:colOff>679702</xdr:colOff>
      <xdr:row>730</xdr:row>
      <xdr:rowOff>0</xdr:rowOff>
    </xdr:to>
    <xdr:pic>
      <xdr:nvPicPr>
        <xdr:cNvPr id="307" name="Рисунок 306">
          <a:extLst>
            <a:ext uri="{FF2B5EF4-FFF2-40B4-BE49-F238E27FC236}">
              <a16:creationId xmlns:a16="http://schemas.microsoft.com/office/drawing/2014/main" id="{00000000-0008-0000-0100-000033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36913" y="122076882"/>
          <a:ext cx="153024" cy="2721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738</xdr:row>
      <xdr:rowOff>0</xdr:rowOff>
    </xdr:from>
    <xdr:to>
      <xdr:col>2</xdr:col>
      <xdr:colOff>182098</xdr:colOff>
      <xdr:row>739</xdr:row>
      <xdr:rowOff>21431</xdr:rowOff>
    </xdr:to>
    <xdr:pic>
      <xdr:nvPicPr>
        <xdr:cNvPr id="370" name="Рисунок 369">
          <a:extLst>
            <a:ext uri="{FF2B5EF4-FFF2-40B4-BE49-F238E27FC236}">
              <a16:creationId xmlns:a16="http://schemas.microsoft.com/office/drawing/2014/main" id="{00000000-0008-0000-0100-000072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23477618"/>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739</xdr:row>
      <xdr:rowOff>11206</xdr:rowOff>
    </xdr:from>
    <xdr:to>
      <xdr:col>2</xdr:col>
      <xdr:colOff>101415</xdr:colOff>
      <xdr:row>740</xdr:row>
      <xdr:rowOff>42162</xdr:rowOff>
    </xdr:to>
    <xdr:pic>
      <xdr:nvPicPr>
        <xdr:cNvPr id="371" name="Рисунок 370">
          <a:extLst>
            <a:ext uri="{FF2B5EF4-FFF2-40B4-BE49-F238E27FC236}">
              <a16:creationId xmlns:a16="http://schemas.microsoft.com/office/drawing/2014/main" id="{00000000-0008-0000-0100-000073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23679324"/>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740</xdr:row>
      <xdr:rowOff>22412</xdr:rowOff>
    </xdr:from>
    <xdr:to>
      <xdr:col>2</xdr:col>
      <xdr:colOff>68352</xdr:colOff>
      <xdr:row>741</xdr:row>
      <xdr:rowOff>41462</xdr:rowOff>
    </xdr:to>
    <xdr:pic>
      <xdr:nvPicPr>
        <xdr:cNvPr id="372" name="Рисунок 371">
          <a:extLst>
            <a:ext uri="{FF2B5EF4-FFF2-40B4-BE49-F238E27FC236}">
              <a16:creationId xmlns:a16="http://schemas.microsoft.com/office/drawing/2014/main" id="{00000000-0008-0000-0100-000074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23881030"/>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744</xdr:row>
      <xdr:rowOff>0</xdr:rowOff>
    </xdr:from>
    <xdr:to>
      <xdr:col>2</xdr:col>
      <xdr:colOff>182098</xdr:colOff>
      <xdr:row>745</xdr:row>
      <xdr:rowOff>21431</xdr:rowOff>
    </xdr:to>
    <xdr:pic>
      <xdr:nvPicPr>
        <xdr:cNvPr id="379" name="Рисунок 378">
          <a:extLst>
            <a:ext uri="{FF2B5EF4-FFF2-40B4-BE49-F238E27FC236}">
              <a16:creationId xmlns:a16="http://schemas.microsoft.com/office/drawing/2014/main" id="{00000000-0008-0000-0100-00007B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25438647"/>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745</xdr:row>
      <xdr:rowOff>11206</xdr:rowOff>
    </xdr:from>
    <xdr:to>
      <xdr:col>2</xdr:col>
      <xdr:colOff>101415</xdr:colOff>
      <xdr:row>746</xdr:row>
      <xdr:rowOff>42162</xdr:rowOff>
    </xdr:to>
    <xdr:pic>
      <xdr:nvPicPr>
        <xdr:cNvPr id="380" name="Рисунок 379">
          <a:extLst>
            <a:ext uri="{FF2B5EF4-FFF2-40B4-BE49-F238E27FC236}">
              <a16:creationId xmlns:a16="http://schemas.microsoft.com/office/drawing/2014/main" id="{00000000-0008-0000-0100-00007C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25640353"/>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746</xdr:row>
      <xdr:rowOff>22412</xdr:rowOff>
    </xdr:from>
    <xdr:to>
      <xdr:col>2</xdr:col>
      <xdr:colOff>68352</xdr:colOff>
      <xdr:row>747</xdr:row>
      <xdr:rowOff>41462</xdr:rowOff>
    </xdr:to>
    <xdr:pic>
      <xdr:nvPicPr>
        <xdr:cNvPr id="381" name="Рисунок 380">
          <a:extLst>
            <a:ext uri="{FF2B5EF4-FFF2-40B4-BE49-F238E27FC236}">
              <a16:creationId xmlns:a16="http://schemas.microsoft.com/office/drawing/2014/main" id="{00000000-0008-0000-0100-00007D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25842059"/>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754</xdr:row>
      <xdr:rowOff>0</xdr:rowOff>
    </xdr:from>
    <xdr:to>
      <xdr:col>2</xdr:col>
      <xdr:colOff>182098</xdr:colOff>
      <xdr:row>755</xdr:row>
      <xdr:rowOff>21431</xdr:rowOff>
    </xdr:to>
    <xdr:pic>
      <xdr:nvPicPr>
        <xdr:cNvPr id="382" name="Рисунок 381">
          <a:extLst>
            <a:ext uri="{FF2B5EF4-FFF2-40B4-BE49-F238E27FC236}">
              <a16:creationId xmlns:a16="http://schemas.microsoft.com/office/drawing/2014/main" id="{00000000-0008-0000-0100-00007E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26973853"/>
          <a:ext cx="238125" cy="2343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755</xdr:row>
      <xdr:rowOff>11206</xdr:rowOff>
    </xdr:from>
    <xdr:to>
      <xdr:col>2</xdr:col>
      <xdr:colOff>101415</xdr:colOff>
      <xdr:row>756</xdr:row>
      <xdr:rowOff>42162</xdr:rowOff>
    </xdr:to>
    <xdr:pic>
      <xdr:nvPicPr>
        <xdr:cNvPr id="383" name="Рисунок 382">
          <a:extLst>
            <a:ext uri="{FF2B5EF4-FFF2-40B4-BE49-F238E27FC236}">
              <a16:creationId xmlns:a16="http://schemas.microsoft.com/office/drawing/2014/main" id="{00000000-0008-0000-0100-00007F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27197971"/>
          <a:ext cx="123825" cy="322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756</xdr:row>
      <xdr:rowOff>22412</xdr:rowOff>
    </xdr:from>
    <xdr:to>
      <xdr:col>2</xdr:col>
      <xdr:colOff>68352</xdr:colOff>
      <xdr:row>757</xdr:row>
      <xdr:rowOff>41462</xdr:rowOff>
    </xdr:to>
    <xdr:pic>
      <xdr:nvPicPr>
        <xdr:cNvPr id="384" name="Рисунок 383">
          <a:extLst>
            <a:ext uri="{FF2B5EF4-FFF2-40B4-BE49-F238E27FC236}">
              <a16:creationId xmlns:a16="http://schemas.microsoft.com/office/drawing/2014/main" id="{00000000-0008-0000-0100-000080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27500530"/>
          <a:ext cx="57150" cy="3104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760</xdr:row>
      <xdr:rowOff>0</xdr:rowOff>
    </xdr:from>
    <xdr:to>
      <xdr:col>2</xdr:col>
      <xdr:colOff>182098</xdr:colOff>
      <xdr:row>761</xdr:row>
      <xdr:rowOff>21431</xdr:rowOff>
    </xdr:to>
    <xdr:pic>
      <xdr:nvPicPr>
        <xdr:cNvPr id="385" name="Рисунок 384">
          <a:extLst>
            <a:ext uri="{FF2B5EF4-FFF2-40B4-BE49-F238E27FC236}">
              <a16:creationId xmlns:a16="http://schemas.microsoft.com/office/drawing/2014/main" id="{00000000-0008-0000-0100-000081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28609912"/>
          <a:ext cx="238125" cy="2343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761</xdr:row>
      <xdr:rowOff>11206</xdr:rowOff>
    </xdr:from>
    <xdr:to>
      <xdr:col>2</xdr:col>
      <xdr:colOff>101415</xdr:colOff>
      <xdr:row>762</xdr:row>
      <xdr:rowOff>42162</xdr:rowOff>
    </xdr:to>
    <xdr:pic>
      <xdr:nvPicPr>
        <xdr:cNvPr id="386" name="Рисунок 385">
          <a:extLst>
            <a:ext uri="{FF2B5EF4-FFF2-40B4-BE49-F238E27FC236}">
              <a16:creationId xmlns:a16="http://schemas.microsoft.com/office/drawing/2014/main" id="{00000000-0008-0000-0100-000082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28834030"/>
          <a:ext cx="123825" cy="288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762</xdr:row>
      <xdr:rowOff>22412</xdr:rowOff>
    </xdr:from>
    <xdr:to>
      <xdr:col>2</xdr:col>
      <xdr:colOff>68352</xdr:colOff>
      <xdr:row>763</xdr:row>
      <xdr:rowOff>41462</xdr:rowOff>
    </xdr:to>
    <xdr:pic>
      <xdr:nvPicPr>
        <xdr:cNvPr id="387" name="Рисунок 386">
          <a:extLst>
            <a:ext uri="{FF2B5EF4-FFF2-40B4-BE49-F238E27FC236}">
              <a16:creationId xmlns:a16="http://schemas.microsoft.com/office/drawing/2014/main" id="{00000000-0008-0000-0100-000083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2910297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766</xdr:row>
      <xdr:rowOff>0</xdr:rowOff>
    </xdr:from>
    <xdr:to>
      <xdr:col>2</xdr:col>
      <xdr:colOff>182098</xdr:colOff>
      <xdr:row>767</xdr:row>
      <xdr:rowOff>21431</xdr:rowOff>
    </xdr:to>
    <xdr:pic>
      <xdr:nvPicPr>
        <xdr:cNvPr id="388" name="Рисунок 387">
          <a:extLst>
            <a:ext uri="{FF2B5EF4-FFF2-40B4-BE49-F238E27FC236}">
              <a16:creationId xmlns:a16="http://schemas.microsoft.com/office/drawing/2014/main" id="{00000000-0008-0000-0100-000084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30133912"/>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767</xdr:row>
      <xdr:rowOff>11206</xdr:rowOff>
    </xdr:from>
    <xdr:to>
      <xdr:col>2</xdr:col>
      <xdr:colOff>101415</xdr:colOff>
      <xdr:row>768</xdr:row>
      <xdr:rowOff>42162</xdr:rowOff>
    </xdr:to>
    <xdr:pic>
      <xdr:nvPicPr>
        <xdr:cNvPr id="389" name="Рисунок 388">
          <a:extLst>
            <a:ext uri="{FF2B5EF4-FFF2-40B4-BE49-F238E27FC236}">
              <a16:creationId xmlns:a16="http://schemas.microsoft.com/office/drawing/2014/main" id="{00000000-0008-0000-0100-000085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033561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768</xdr:row>
      <xdr:rowOff>22412</xdr:rowOff>
    </xdr:from>
    <xdr:to>
      <xdr:col>2</xdr:col>
      <xdr:colOff>68352</xdr:colOff>
      <xdr:row>769</xdr:row>
      <xdr:rowOff>41462</xdr:rowOff>
    </xdr:to>
    <xdr:pic>
      <xdr:nvPicPr>
        <xdr:cNvPr id="390" name="Рисунок 389">
          <a:extLst>
            <a:ext uri="{FF2B5EF4-FFF2-40B4-BE49-F238E27FC236}">
              <a16:creationId xmlns:a16="http://schemas.microsoft.com/office/drawing/2014/main" id="{00000000-0008-0000-0100-000086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053732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772</xdr:row>
      <xdr:rowOff>0</xdr:rowOff>
    </xdr:from>
    <xdr:to>
      <xdr:col>2</xdr:col>
      <xdr:colOff>182098</xdr:colOff>
      <xdr:row>773</xdr:row>
      <xdr:rowOff>21431</xdr:rowOff>
    </xdr:to>
    <xdr:pic>
      <xdr:nvPicPr>
        <xdr:cNvPr id="391" name="Рисунок 390">
          <a:extLst>
            <a:ext uri="{FF2B5EF4-FFF2-40B4-BE49-F238E27FC236}">
              <a16:creationId xmlns:a16="http://schemas.microsoft.com/office/drawing/2014/main" id="{00000000-0008-0000-0100-000087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31579471"/>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773</xdr:row>
      <xdr:rowOff>11206</xdr:rowOff>
    </xdr:from>
    <xdr:to>
      <xdr:col>2</xdr:col>
      <xdr:colOff>101415</xdr:colOff>
      <xdr:row>774</xdr:row>
      <xdr:rowOff>42162</xdr:rowOff>
    </xdr:to>
    <xdr:pic>
      <xdr:nvPicPr>
        <xdr:cNvPr id="392" name="Рисунок 391">
          <a:extLst>
            <a:ext uri="{FF2B5EF4-FFF2-40B4-BE49-F238E27FC236}">
              <a16:creationId xmlns:a16="http://schemas.microsoft.com/office/drawing/2014/main" id="{00000000-0008-0000-0100-000088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1781177"/>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774</xdr:row>
      <xdr:rowOff>22412</xdr:rowOff>
    </xdr:from>
    <xdr:to>
      <xdr:col>2</xdr:col>
      <xdr:colOff>68352</xdr:colOff>
      <xdr:row>775</xdr:row>
      <xdr:rowOff>41462</xdr:rowOff>
    </xdr:to>
    <xdr:pic>
      <xdr:nvPicPr>
        <xdr:cNvPr id="393" name="Рисунок 392">
          <a:extLst>
            <a:ext uri="{FF2B5EF4-FFF2-40B4-BE49-F238E27FC236}">
              <a16:creationId xmlns:a16="http://schemas.microsoft.com/office/drawing/2014/main" id="{00000000-0008-0000-0100-000089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1982883"/>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778</xdr:row>
      <xdr:rowOff>0</xdr:rowOff>
    </xdr:from>
    <xdr:to>
      <xdr:col>2</xdr:col>
      <xdr:colOff>182098</xdr:colOff>
      <xdr:row>779</xdr:row>
      <xdr:rowOff>21431</xdr:rowOff>
    </xdr:to>
    <xdr:pic>
      <xdr:nvPicPr>
        <xdr:cNvPr id="397" name="Рисунок 396">
          <a:extLst>
            <a:ext uri="{FF2B5EF4-FFF2-40B4-BE49-F238E27FC236}">
              <a16:creationId xmlns:a16="http://schemas.microsoft.com/office/drawing/2014/main" id="{00000000-0008-0000-0100-00008D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33025029"/>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779</xdr:row>
      <xdr:rowOff>11206</xdr:rowOff>
    </xdr:from>
    <xdr:to>
      <xdr:col>2</xdr:col>
      <xdr:colOff>101415</xdr:colOff>
      <xdr:row>780</xdr:row>
      <xdr:rowOff>42162</xdr:rowOff>
    </xdr:to>
    <xdr:pic>
      <xdr:nvPicPr>
        <xdr:cNvPr id="398" name="Рисунок 397">
          <a:extLst>
            <a:ext uri="{FF2B5EF4-FFF2-40B4-BE49-F238E27FC236}">
              <a16:creationId xmlns:a16="http://schemas.microsoft.com/office/drawing/2014/main" id="{00000000-0008-0000-0100-00008E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32267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780</xdr:row>
      <xdr:rowOff>22412</xdr:rowOff>
    </xdr:from>
    <xdr:to>
      <xdr:col>2</xdr:col>
      <xdr:colOff>68352</xdr:colOff>
      <xdr:row>781</xdr:row>
      <xdr:rowOff>41462</xdr:rowOff>
    </xdr:to>
    <xdr:pic>
      <xdr:nvPicPr>
        <xdr:cNvPr id="399" name="Рисунок 398">
          <a:extLst>
            <a:ext uri="{FF2B5EF4-FFF2-40B4-BE49-F238E27FC236}">
              <a16:creationId xmlns:a16="http://schemas.microsoft.com/office/drawing/2014/main" id="{00000000-0008-0000-0100-00008F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342844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784</xdr:row>
      <xdr:rowOff>0</xdr:rowOff>
    </xdr:from>
    <xdr:to>
      <xdr:col>2</xdr:col>
      <xdr:colOff>182098</xdr:colOff>
      <xdr:row>785</xdr:row>
      <xdr:rowOff>21431</xdr:rowOff>
    </xdr:to>
    <xdr:pic>
      <xdr:nvPicPr>
        <xdr:cNvPr id="400" name="Рисунок 399">
          <a:extLst>
            <a:ext uri="{FF2B5EF4-FFF2-40B4-BE49-F238E27FC236}">
              <a16:creationId xmlns:a16="http://schemas.microsoft.com/office/drawing/2014/main" id="{00000000-0008-0000-0100-000090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34526618"/>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785</xdr:row>
      <xdr:rowOff>11206</xdr:rowOff>
    </xdr:from>
    <xdr:to>
      <xdr:col>2</xdr:col>
      <xdr:colOff>101415</xdr:colOff>
      <xdr:row>786</xdr:row>
      <xdr:rowOff>42162</xdr:rowOff>
    </xdr:to>
    <xdr:pic>
      <xdr:nvPicPr>
        <xdr:cNvPr id="401" name="Рисунок 400">
          <a:extLst>
            <a:ext uri="{FF2B5EF4-FFF2-40B4-BE49-F238E27FC236}">
              <a16:creationId xmlns:a16="http://schemas.microsoft.com/office/drawing/2014/main" id="{00000000-0008-0000-0100-000091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4728324"/>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786</xdr:row>
      <xdr:rowOff>22412</xdr:rowOff>
    </xdr:from>
    <xdr:to>
      <xdr:col>2</xdr:col>
      <xdr:colOff>68352</xdr:colOff>
      <xdr:row>787</xdr:row>
      <xdr:rowOff>41462</xdr:rowOff>
    </xdr:to>
    <xdr:pic>
      <xdr:nvPicPr>
        <xdr:cNvPr id="402" name="Рисунок 401">
          <a:extLst>
            <a:ext uri="{FF2B5EF4-FFF2-40B4-BE49-F238E27FC236}">
              <a16:creationId xmlns:a16="http://schemas.microsoft.com/office/drawing/2014/main" id="{00000000-0008-0000-0100-000092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4930030"/>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791</xdr:row>
      <xdr:rowOff>0</xdr:rowOff>
    </xdr:from>
    <xdr:to>
      <xdr:col>2</xdr:col>
      <xdr:colOff>182098</xdr:colOff>
      <xdr:row>792</xdr:row>
      <xdr:rowOff>21431</xdr:rowOff>
    </xdr:to>
    <xdr:pic>
      <xdr:nvPicPr>
        <xdr:cNvPr id="403" name="Рисунок 402">
          <a:extLst>
            <a:ext uri="{FF2B5EF4-FFF2-40B4-BE49-F238E27FC236}">
              <a16:creationId xmlns:a16="http://schemas.microsoft.com/office/drawing/2014/main" id="{00000000-0008-0000-0100-000093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36005794"/>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792</xdr:row>
      <xdr:rowOff>11206</xdr:rowOff>
    </xdr:from>
    <xdr:to>
      <xdr:col>2</xdr:col>
      <xdr:colOff>101415</xdr:colOff>
      <xdr:row>793</xdr:row>
      <xdr:rowOff>42162</xdr:rowOff>
    </xdr:to>
    <xdr:pic>
      <xdr:nvPicPr>
        <xdr:cNvPr id="404" name="Рисунок 403">
          <a:extLst>
            <a:ext uri="{FF2B5EF4-FFF2-40B4-BE49-F238E27FC236}">
              <a16:creationId xmlns:a16="http://schemas.microsoft.com/office/drawing/2014/main" id="{00000000-0008-0000-0100-000094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6207500"/>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793</xdr:row>
      <xdr:rowOff>22412</xdr:rowOff>
    </xdr:from>
    <xdr:to>
      <xdr:col>2</xdr:col>
      <xdr:colOff>68352</xdr:colOff>
      <xdr:row>794</xdr:row>
      <xdr:rowOff>41462</xdr:rowOff>
    </xdr:to>
    <xdr:pic>
      <xdr:nvPicPr>
        <xdr:cNvPr id="405" name="Рисунок 404">
          <a:extLst>
            <a:ext uri="{FF2B5EF4-FFF2-40B4-BE49-F238E27FC236}">
              <a16:creationId xmlns:a16="http://schemas.microsoft.com/office/drawing/2014/main" id="{00000000-0008-0000-0100-000095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6409206"/>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798</xdr:row>
      <xdr:rowOff>11206</xdr:rowOff>
    </xdr:from>
    <xdr:to>
      <xdr:col>2</xdr:col>
      <xdr:colOff>101415</xdr:colOff>
      <xdr:row>799</xdr:row>
      <xdr:rowOff>42162</xdr:rowOff>
    </xdr:to>
    <xdr:pic>
      <xdr:nvPicPr>
        <xdr:cNvPr id="407" name="Рисунок 406">
          <a:extLst>
            <a:ext uri="{FF2B5EF4-FFF2-40B4-BE49-F238E27FC236}">
              <a16:creationId xmlns:a16="http://schemas.microsoft.com/office/drawing/2014/main" id="{00000000-0008-0000-0100-000097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770908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799</xdr:row>
      <xdr:rowOff>22412</xdr:rowOff>
    </xdr:from>
    <xdr:to>
      <xdr:col>2</xdr:col>
      <xdr:colOff>68352</xdr:colOff>
      <xdr:row>800</xdr:row>
      <xdr:rowOff>41462</xdr:rowOff>
    </xdr:to>
    <xdr:pic>
      <xdr:nvPicPr>
        <xdr:cNvPr id="408" name="Рисунок 407">
          <a:extLst>
            <a:ext uri="{FF2B5EF4-FFF2-40B4-BE49-F238E27FC236}">
              <a16:creationId xmlns:a16="http://schemas.microsoft.com/office/drawing/2014/main" id="{00000000-0008-0000-0100-000098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791079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804</xdr:row>
      <xdr:rowOff>11206</xdr:rowOff>
    </xdr:from>
    <xdr:to>
      <xdr:col>2</xdr:col>
      <xdr:colOff>101415</xdr:colOff>
      <xdr:row>805</xdr:row>
      <xdr:rowOff>42162</xdr:rowOff>
    </xdr:to>
    <xdr:pic>
      <xdr:nvPicPr>
        <xdr:cNvPr id="410" name="Рисунок 409">
          <a:extLst>
            <a:ext uri="{FF2B5EF4-FFF2-40B4-BE49-F238E27FC236}">
              <a16:creationId xmlns:a16="http://schemas.microsoft.com/office/drawing/2014/main" id="{00000000-0008-0000-0100-00009A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885208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805</xdr:row>
      <xdr:rowOff>22412</xdr:rowOff>
    </xdr:from>
    <xdr:to>
      <xdr:col>2</xdr:col>
      <xdr:colOff>68352</xdr:colOff>
      <xdr:row>806</xdr:row>
      <xdr:rowOff>41462</xdr:rowOff>
    </xdr:to>
    <xdr:pic>
      <xdr:nvPicPr>
        <xdr:cNvPr id="411" name="Рисунок 410">
          <a:extLst>
            <a:ext uri="{FF2B5EF4-FFF2-40B4-BE49-F238E27FC236}">
              <a16:creationId xmlns:a16="http://schemas.microsoft.com/office/drawing/2014/main" id="{00000000-0008-0000-0100-00009B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905379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560294</xdr:colOff>
      <xdr:row>796</xdr:row>
      <xdr:rowOff>179294</xdr:rowOff>
    </xdr:from>
    <xdr:to>
      <xdr:col>2</xdr:col>
      <xdr:colOff>193301</xdr:colOff>
      <xdr:row>798</xdr:row>
      <xdr:rowOff>10225</xdr:rowOff>
    </xdr:to>
    <xdr:pic>
      <xdr:nvPicPr>
        <xdr:cNvPr id="412" name="Рисунок 411">
          <a:extLst>
            <a:ext uri="{FF2B5EF4-FFF2-40B4-BE49-F238E27FC236}">
              <a16:creationId xmlns:a16="http://schemas.microsoft.com/office/drawing/2014/main" id="{00000000-0008-0000-0100-00009C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294" y="138639176"/>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802</xdr:row>
      <xdr:rowOff>493059</xdr:rowOff>
    </xdr:from>
    <xdr:to>
      <xdr:col>2</xdr:col>
      <xdr:colOff>215713</xdr:colOff>
      <xdr:row>804</xdr:row>
      <xdr:rowOff>10225</xdr:rowOff>
    </xdr:to>
    <xdr:pic>
      <xdr:nvPicPr>
        <xdr:cNvPr id="413" name="Рисунок 412">
          <a:extLst>
            <a:ext uri="{FF2B5EF4-FFF2-40B4-BE49-F238E27FC236}">
              <a16:creationId xmlns:a16="http://schemas.microsoft.com/office/drawing/2014/main" id="{00000000-0008-0000-0100-00009D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40095941"/>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810</xdr:row>
      <xdr:rowOff>11206</xdr:rowOff>
    </xdr:from>
    <xdr:to>
      <xdr:col>2</xdr:col>
      <xdr:colOff>101415</xdr:colOff>
      <xdr:row>811</xdr:row>
      <xdr:rowOff>42162</xdr:rowOff>
    </xdr:to>
    <xdr:pic>
      <xdr:nvPicPr>
        <xdr:cNvPr id="414" name="Рисунок 413">
          <a:extLst>
            <a:ext uri="{FF2B5EF4-FFF2-40B4-BE49-F238E27FC236}">
              <a16:creationId xmlns:a16="http://schemas.microsoft.com/office/drawing/2014/main" id="{00000000-0008-0000-0100-00009E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0308853"/>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811</xdr:row>
      <xdr:rowOff>22412</xdr:rowOff>
    </xdr:from>
    <xdr:to>
      <xdr:col>2</xdr:col>
      <xdr:colOff>68352</xdr:colOff>
      <xdr:row>812</xdr:row>
      <xdr:rowOff>41462</xdr:rowOff>
    </xdr:to>
    <xdr:pic>
      <xdr:nvPicPr>
        <xdr:cNvPr id="415" name="Рисунок 414">
          <a:extLst>
            <a:ext uri="{FF2B5EF4-FFF2-40B4-BE49-F238E27FC236}">
              <a16:creationId xmlns:a16="http://schemas.microsoft.com/office/drawing/2014/main" id="{00000000-0008-0000-0100-00009F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0510559"/>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808</xdr:row>
      <xdr:rowOff>493059</xdr:rowOff>
    </xdr:from>
    <xdr:to>
      <xdr:col>2</xdr:col>
      <xdr:colOff>215713</xdr:colOff>
      <xdr:row>810</xdr:row>
      <xdr:rowOff>10225</xdr:rowOff>
    </xdr:to>
    <xdr:pic>
      <xdr:nvPicPr>
        <xdr:cNvPr id="416" name="Рисунок 415">
          <a:extLst>
            <a:ext uri="{FF2B5EF4-FFF2-40B4-BE49-F238E27FC236}">
              <a16:creationId xmlns:a16="http://schemas.microsoft.com/office/drawing/2014/main" id="{00000000-0008-0000-0100-0000A0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40095941"/>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816</xdr:row>
      <xdr:rowOff>11206</xdr:rowOff>
    </xdr:from>
    <xdr:to>
      <xdr:col>2</xdr:col>
      <xdr:colOff>101415</xdr:colOff>
      <xdr:row>817</xdr:row>
      <xdr:rowOff>42162</xdr:rowOff>
    </xdr:to>
    <xdr:pic>
      <xdr:nvPicPr>
        <xdr:cNvPr id="417" name="Рисунок 416">
          <a:extLst>
            <a:ext uri="{FF2B5EF4-FFF2-40B4-BE49-F238E27FC236}">
              <a16:creationId xmlns:a16="http://schemas.microsoft.com/office/drawing/2014/main" id="{00000000-0008-0000-0100-0000A1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1832853"/>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817</xdr:row>
      <xdr:rowOff>22412</xdr:rowOff>
    </xdr:from>
    <xdr:to>
      <xdr:col>2</xdr:col>
      <xdr:colOff>68352</xdr:colOff>
      <xdr:row>818</xdr:row>
      <xdr:rowOff>41462</xdr:rowOff>
    </xdr:to>
    <xdr:pic>
      <xdr:nvPicPr>
        <xdr:cNvPr id="418" name="Рисунок 417">
          <a:extLst>
            <a:ext uri="{FF2B5EF4-FFF2-40B4-BE49-F238E27FC236}">
              <a16:creationId xmlns:a16="http://schemas.microsoft.com/office/drawing/2014/main" id="{00000000-0008-0000-0100-0000A2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2034559"/>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814</xdr:row>
      <xdr:rowOff>493059</xdr:rowOff>
    </xdr:from>
    <xdr:to>
      <xdr:col>2</xdr:col>
      <xdr:colOff>215713</xdr:colOff>
      <xdr:row>816</xdr:row>
      <xdr:rowOff>10225</xdr:rowOff>
    </xdr:to>
    <xdr:pic>
      <xdr:nvPicPr>
        <xdr:cNvPr id="419" name="Рисунок 418">
          <a:extLst>
            <a:ext uri="{FF2B5EF4-FFF2-40B4-BE49-F238E27FC236}">
              <a16:creationId xmlns:a16="http://schemas.microsoft.com/office/drawing/2014/main" id="{00000000-0008-0000-0100-0000A3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41552706"/>
          <a:ext cx="238125" cy="279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822</xdr:row>
      <xdr:rowOff>11206</xdr:rowOff>
    </xdr:from>
    <xdr:to>
      <xdr:col>2</xdr:col>
      <xdr:colOff>101415</xdr:colOff>
      <xdr:row>823</xdr:row>
      <xdr:rowOff>42162</xdr:rowOff>
    </xdr:to>
    <xdr:pic>
      <xdr:nvPicPr>
        <xdr:cNvPr id="420" name="Рисунок 419">
          <a:extLst>
            <a:ext uri="{FF2B5EF4-FFF2-40B4-BE49-F238E27FC236}">
              <a16:creationId xmlns:a16="http://schemas.microsoft.com/office/drawing/2014/main" id="{00000000-0008-0000-0100-0000A4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3267206"/>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823</xdr:row>
      <xdr:rowOff>22412</xdr:rowOff>
    </xdr:from>
    <xdr:to>
      <xdr:col>2</xdr:col>
      <xdr:colOff>68352</xdr:colOff>
      <xdr:row>824</xdr:row>
      <xdr:rowOff>0</xdr:rowOff>
    </xdr:to>
    <xdr:pic>
      <xdr:nvPicPr>
        <xdr:cNvPr id="421" name="Рисунок 420">
          <a:extLst>
            <a:ext uri="{FF2B5EF4-FFF2-40B4-BE49-F238E27FC236}">
              <a16:creationId xmlns:a16="http://schemas.microsoft.com/office/drawing/2014/main" id="{00000000-0008-0000-0100-0000A5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3468912"/>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820</xdr:row>
      <xdr:rowOff>493059</xdr:rowOff>
    </xdr:from>
    <xdr:to>
      <xdr:col>2</xdr:col>
      <xdr:colOff>215713</xdr:colOff>
      <xdr:row>822</xdr:row>
      <xdr:rowOff>10225</xdr:rowOff>
    </xdr:to>
    <xdr:pic>
      <xdr:nvPicPr>
        <xdr:cNvPr id="422" name="Рисунок 421">
          <a:extLst>
            <a:ext uri="{FF2B5EF4-FFF2-40B4-BE49-F238E27FC236}">
              <a16:creationId xmlns:a16="http://schemas.microsoft.com/office/drawing/2014/main" id="{00000000-0008-0000-0100-0000A6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43067181"/>
          <a:ext cx="238125" cy="1990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828</xdr:row>
      <xdr:rowOff>11206</xdr:rowOff>
    </xdr:from>
    <xdr:to>
      <xdr:col>2</xdr:col>
      <xdr:colOff>101415</xdr:colOff>
      <xdr:row>829</xdr:row>
      <xdr:rowOff>42162</xdr:rowOff>
    </xdr:to>
    <xdr:pic>
      <xdr:nvPicPr>
        <xdr:cNvPr id="423" name="Рисунок 422">
          <a:extLst>
            <a:ext uri="{FF2B5EF4-FFF2-40B4-BE49-F238E27FC236}">
              <a16:creationId xmlns:a16="http://schemas.microsoft.com/office/drawing/2014/main" id="{00000000-0008-0000-0100-0000A7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4791206"/>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829</xdr:row>
      <xdr:rowOff>22412</xdr:rowOff>
    </xdr:from>
    <xdr:to>
      <xdr:col>2</xdr:col>
      <xdr:colOff>68352</xdr:colOff>
      <xdr:row>830</xdr:row>
      <xdr:rowOff>41462</xdr:rowOff>
    </xdr:to>
    <xdr:pic>
      <xdr:nvPicPr>
        <xdr:cNvPr id="424" name="Рисунок 423">
          <a:extLst>
            <a:ext uri="{FF2B5EF4-FFF2-40B4-BE49-F238E27FC236}">
              <a16:creationId xmlns:a16="http://schemas.microsoft.com/office/drawing/2014/main" id="{00000000-0008-0000-0100-0000A8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4992912"/>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826</xdr:row>
      <xdr:rowOff>493059</xdr:rowOff>
    </xdr:from>
    <xdr:to>
      <xdr:col>2</xdr:col>
      <xdr:colOff>215713</xdr:colOff>
      <xdr:row>828</xdr:row>
      <xdr:rowOff>10225</xdr:rowOff>
    </xdr:to>
    <xdr:pic>
      <xdr:nvPicPr>
        <xdr:cNvPr id="425" name="Рисунок 424">
          <a:extLst>
            <a:ext uri="{FF2B5EF4-FFF2-40B4-BE49-F238E27FC236}">
              <a16:creationId xmlns:a16="http://schemas.microsoft.com/office/drawing/2014/main" id="{00000000-0008-0000-0100-0000A9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44511059"/>
          <a:ext cx="238125" cy="279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858</xdr:row>
      <xdr:rowOff>11206</xdr:rowOff>
    </xdr:from>
    <xdr:to>
      <xdr:col>2</xdr:col>
      <xdr:colOff>101415</xdr:colOff>
      <xdr:row>859</xdr:row>
      <xdr:rowOff>42162</xdr:rowOff>
    </xdr:to>
    <xdr:pic>
      <xdr:nvPicPr>
        <xdr:cNvPr id="426" name="Рисунок 425">
          <a:extLst>
            <a:ext uri="{FF2B5EF4-FFF2-40B4-BE49-F238E27FC236}">
              <a16:creationId xmlns:a16="http://schemas.microsoft.com/office/drawing/2014/main" id="{00000000-0008-0000-0100-0000AA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6292794"/>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859</xdr:row>
      <xdr:rowOff>22412</xdr:rowOff>
    </xdr:from>
    <xdr:to>
      <xdr:col>2</xdr:col>
      <xdr:colOff>68352</xdr:colOff>
      <xdr:row>860</xdr:row>
      <xdr:rowOff>41462</xdr:rowOff>
    </xdr:to>
    <xdr:pic>
      <xdr:nvPicPr>
        <xdr:cNvPr id="427" name="Рисунок 426">
          <a:extLst>
            <a:ext uri="{FF2B5EF4-FFF2-40B4-BE49-F238E27FC236}">
              <a16:creationId xmlns:a16="http://schemas.microsoft.com/office/drawing/2014/main" id="{00000000-0008-0000-0100-0000AB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6494500"/>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856</xdr:row>
      <xdr:rowOff>542609</xdr:rowOff>
    </xdr:from>
    <xdr:to>
      <xdr:col>2</xdr:col>
      <xdr:colOff>179295</xdr:colOff>
      <xdr:row>858</xdr:row>
      <xdr:rowOff>10224</xdr:rowOff>
    </xdr:to>
    <xdr:pic>
      <xdr:nvPicPr>
        <xdr:cNvPr id="428" name="Рисунок 427">
          <a:extLst>
            <a:ext uri="{FF2B5EF4-FFF2-40B4-BE49-F238E27FC236}">
              <a16:creationId xmlns:a16="http://schemas.microsoft.com/office/drawing/2014/main" id="{00000000-0008-0000-0100-0000AC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47586197"/>
          <a:ext cx="201706" cy="2744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870</xdr:row>
      <xdr:rowOff>11206</xdr:rowOff>
    </xdr:from>
    <xdr:to>
      <xdr:col>2</xdr:col>
      <xdr:colOff>101415</xdr:colOff>
      <xdr:row>871</xdr:row>
      <xdr:rowOff>42162</xdr:rowOff>
    </xdr:to>
    <xdr:pic>
      <xdr:nvPicPr>
        <xdr:cNvPr id="429" name="Рисунок 428">
          <a:extLst>
            <a:ext uri="{FF2B5EF4-FFF2-40B4-BE49-F238E27FC236}">
              <a16:creationId xmlns:a16="http://schemas.microsoft.com/office/drawing/2014/main" id="{00000000-0008-0000-0100-0000AD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786161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871</xdr:row>
      <xdr:rowOff>22412</xdr:rowOff>
    </xdr:from>
    <xdr:to>
      <xdr:col>2</xdr:col>
      <xdr:colOff>68352</xdr:colOff>
      <xdr:row>872</xdr:row>
      <xdr:rowOff>41462</xdr:rowOff>
    </xdr:to>
    <xdr:pic>
      <xdr:nvPicPr>
        <xdr:cNvPr id="430" name="Рисунок 429">
          <a:extLst>
            <a:ext uri="{FF2B5EF4-FFF2-40B4-BE49-F238E27FC236}">
              <a16:creationId xmlns:a16="http://schemas.microsoft.com/office/drawing/2014/main" id="{00000000-0008-0000-0100-0000AE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806332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868</xdr:row>
      <xdr:rowOff>542609</xdr:rowOff>
    </xdr:from>
    <xdr:to>
      <xdr:col>2</xdr:col>
      <xdr:colOff>179295</xdr:colOff>
      <xdr:row>870</xdr:row>
      <xdr:rowOff>10224</xdr:rowOff>
    </xdr:to>
    <xdr:pic>
      <xdr:nvPicPr>
        <xdr:cNvPr id="431" name="Рисунок 430">
          <a:extLst>
            <a:ext uri="{FF2B5EF4-FFF2-40B4-BE49-F238E27FC236}">
              <a16:creationId xmlns:a16="http://schemas.microsoft.com/office/drawing/2014/main" id="{00000000-0008-0000-0100-0000AF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47586197"/>
          <a:ext cx="201706" cy="2744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876</xdr:row>
      <xdr:rowOff>11206</xdr:rowOff>
    </xdr:from>
    <xdr:to>
      <xdr:col>2</xdr:col>
      <xdr:colOff>101415</xdr:colOff>
      <xdr:row>877</xdr:row>
      <xdr:rowOff>42162</xdr:rowOff>
    </xdr:to>
    <xdr:pic>
      <xdr:nvPicPr>
        <xdr:cNvPr id="432" name="Рисунок 431">
          <a:extLst>
            <a:ext uri="{FF2B5EF4-FFF2-40B4-BE49-F238E27FC236}">
              <a16:creationId xmlns:a16="http://schemas.microsoft.com/office/drawing/2014/main" id="{00000000-0008-0000-0100-0000B0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900461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877</xdr:row>
      <xdr:rowOff>22412</xdr:rowOff>
    </xdr:from>
    <xdr:to>
      <xdr:col>2</xdr:col>
      <xdr:colOff>68352</xdr:colOff>
      <xdr:row>878</xdr:row>
      <xdr:rowOff>41462</xdr:rowOff>
    </xdr:to>
    <xdr:pic>
      <xdr:nvPicPr>
        <xdr:cNvPr id="433" name="Рисунок 432">
          <a:extLst>
            <a:ext uri="{FF2B5EF4-FFF2-40B4-BE49-F238E27FC236}">
              <a16:creationId xmlns:a16="http://schemas.microsoft.com/office/drawing/2014/main" id="{00000000-0008-0000-0100-0000B1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920632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874</xdr:row>
      <xdr:rowOff>542609</xdr:rowOff>
    </xdr:from>
    <xdr:to>
      <xdr:col>2</xdr:col>
      <xdr:colOff>179295</xdr:colOff>
      <xdr:row>876</xdr:row>
      <xdr:rowOff>10224</xdr:rowOff>
    </xdr:to>
    <xdr:pic>
      <xdr:nvPicPr>
        <xdr:cNvPr id="434" name="Рисунок 433">
          <a:extLst>
            <a:ext uri="{FF2B5EF4-FFF2-40B4-BE49-F238E27FC236}">
              <a16:creationId xmlns:a16="http://schemas.microsoft.com/office/drawing/2014/main" id="{00000000-0008-0000-0100-0000B2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48802596"/>
          <a:ext cx="201706" cy="201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888</xdr:row>
      <xdr:rowOff>11206</xdr:rowOff>
    </xdr:from>
    <xdr:to>
      <xdr:col>2</xdr:col>
      <xdr:colOff>101415</xdr:colOff>
      <xdr:row>889</xdr:row>
      <xdr:rowOff>42162</xdr:rowOff>
    </xdr:to>
    <xdr:pic>
      <xdr:nvPicPr>
        <xdr:cNvPr id="435" name="Рисунок 434">
          <a:extLst>
            <a:ext uri="{FF2B5EF4-FFF2-40B4-BE49-F238E27FC236}">
              <a16:creationId xmlns:a16="http://schemas.microsoft.com/office/drawing/2014/main" id="{00000000-0008-0000-0100-0000B3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50976853"/>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886</xdr:row>
      <xdr:rowOff>542609</xdr:rowOff>
    </xdr:from>
    <xdr:to>
      <xdr:col>2</xdr:col>
      <xdr:colOff>179295</xdr:colOff>
      <xdr:row>888</xdr:row>
      <xdr:rowOff>10224</xdr:rowOff>
    </xdr:to>
    <xdr:pic>
      <xdr:nvPicPr>
        <xdr:cNvPr id="437" name="Рисунок 436">
          <a:extLst>
            <a:ext uri="{FF2B5EF4-FFF2-40B4-BE49-F238E27FC236}">
              <a16:creationId xmlns:a16="http://schemas.microsoft.com/office/drawing/2014/main" id="{00000000-0008-0000-0100-0000B5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50723844"/>
          <a:ext cx="201706" cy="252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899</xdr:row>
      <xdr:rowOff>0</xdr:rowOff>
    </xdr:from>
    <xdr:to>
      <xdr:col>2</xdr:col>
      <xdr:colOff>214032</xdr:colOff>
      <xdr:row>900</xdr:row>
      <xdr:rowOff>32657</xdr:rowOff>
    </xdr:to>
    <xdr:pic>
      <xdr:nvPicPr>
        <xdr:cNvPr id="439" name="Рисунок 438">
          <a:extLst>
            <a:ext uri="{FF2B5EF4-FFF2-40B4-BE49-F238E27FC236}">
              <a16:creationId xmlns:a16="http://schemas.microsoft.com/office/drawing/2014/main" id="{00000000-0008-0000-0100-0000B701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53408529"/>
          <a:ext cx="819150" cy="2231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954</xdr:row>
      <xdr:rowOff>0</xdr:rowOff>
    </xdr:from>
    <xdr:to>
      <xdr:col>3</xdr:col>
      <xdr:colOff>342340</xdr:colOff>
      <xdr:row>956</xdr:row>
      <xdr:rowOff>38100</xdr:rowOff>
    </xdr:to>
    <xdr:pic>
      <xdr:nvPicPr>
        <xdr:cNvPr id="441" name="Рисунок 440">
          <a:extLst>
            <a:ext uri="{FF2B5EF4-FFF2-40B4-BE49-F238E27FC236}">
              <a16:creationId xmlns:a16="http://schemas.microsoft.com/office/drawing/2014/main" id="{00000000-0008-0000-0100-0000B9010000}"/>
            </a:ext>
          </a:extLst>
        </xdr:cNvPr>
        <xdr:cNvPicPr>
          <a:picLocks noChangeAspect="1" noChangeArrowheads="1"/>
        </xdr:cNvPicPr>
      </xdr:nvPicPr>
      <xdr:blipFill>
        <a:blip xmlns:r="http://schemas.openxmlformats.org/officeDocument/2006/relationships" r:embed="rId7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63527441"/>
          <a:ext cx="15525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438150</xdr:colOff>
      <xdr:row>955</xdr:row>
      <xdr:rowOff>19050</xdr:rowOff>
    </xdr:from>
    <xdr:to>
      <xdr:col>5</xdr:col>
      <xdr:colOff>457200</xdr:colOff>
      <xdr:row>956</xdr:row>
      <xdr:rowOff>28575</xdr:rowOff>
    </xdr:to>
    <xdr:pic>
      <xdr:nvPicPr>
        <xdr:cNvPr id="442" name="Рисунок 441">
          <a:extLst>
            <a:ext uri="{FF2B5EF4-FFF2-40B4-BE49-F238E27FC236}">
              <a16:creationId xmlns:a16="http://schemas.microsoft.com/office/drawing/2014/main" id="{00000000-0008-0000-0100-0000BA010000}"/>
            </a:ext>
          </a:extLst>
        </xdr:cNvPr>
        <xdr:cNvPicPr>
          <a:picLocks noChangeAspect="1" noChangeArrowheads="1"/>
        </xdr:cNvPicPr>
      </xdr:nvPicPr>
      <xdr:blipFill>
        <a:blip xmlns:r="http://schemas.openxmlformats.org/officeDocument/2006/relationships" r:embed="rId7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52675" y="5867400"/>
          <a:ext cx="6381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437029</xdr:colOff>
      <xdr:row>956</xdr:row>
      <xdr:rowOff>0</xdr:rowOff>
    </xdr:from>
    <xdr:to>
      <xdr:col>5</xdr:col>
      <xdr:colOff>203387</xdr:colOff>
      <xdr:row>957</xdr:row>
      <xdr:rowOff>28575</xdr:rowOff>
    </xdr:to>
    <xdr:pic>
      <xdr:nvPicPr>
        <xdr:cNvPr id="443" name="Рисунок 442">
          <a:extLst>
            <a:ext uri="{FF2B5EF4-FFF2-40B4-BE49-F238E27FC236}">
              <a16:creationId xmlns:a16="http://schemas.microsoft.com/office/drawing/2014/main" id="{00000000-0008-0000-0100-0000BB010000}"/>
            </a:ext>
          </a:extLst>
        </xdr:cNvPr>
        <xdr:cNvPicPr>
          <a:picLocks noChangeAspect="1" noChangeArrowheads="1"/>
        </xdr:cNvPicPr>
      </xdr:nvPicPr>
      <xdr:blipFill>
        <a:blip xmlns:r="http://schemas.openxmlformats.org/officeDocument/2006/relationships" r:embed="rId7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65294" y="163919647"/>
          <a:ext cx="3714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145677</xdr:colOff>
      <xdr:row>997</xdr:row>
      <xdr:rowOff>179294</xdr:rowOff>
    </xdr:from>
    <xdr:to>
      <xdr:col>2</xdr:col>
      <xdr:colOff>483534</xdr:colOff>
      <xdr:row>999</xdr:row>
      <xdr:rowOff>17369</xdr:rowOff>
    </xdr:to>
    <xdr:pic>
      <xdr:nvPicPr>
        <xdr:cNvPr id="451" name="Рисунок 450">
          <a:extLst>
            <a:ext uri="{FF2B5EF4-FFF2-40B4-BE49-F238E27FC236}">
              <a16:creationId xmlns:a16="http://schemas.microsoft.com/office/drawing/2014/main" id="{00000000-0008-0000-0100-0000C3010000}"/>
            </a:ext>
          </a:extLst>
        </xdr:cNvPr>
        <xdr:cNvPicPr>
          <a:picLocks noChangeAspect="1" noChangeArrowheads="1"/>
        </xdr:cNvPicPr>
      </xdr:nvPicPr>
      <xdr:blipFill>
        <a:blip xmlns:r="http://schemas.openxmlformats.org/officeDocument/2006/relationships" r:embed="rId7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5677" y="168783000"/>
          <a:ext cx="9429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998</xdr:row>
      <xdr:rowOff>0</xdr:rowOff>
    </xdr:from>
    <xdr:to>
      <xdr:col>6</xdr:col>
      <xdr:colOff>238125</xdr:colOff>
      <xdr:row>999</xdr:row>
      <xdr:rowOff>19050</xdr:rowOff>
    </xdr:to>
    <xdr:pic>
      <xdr:nvPicPr>
        <xdr:cNvPr id="452" name="Рисунок 451">
          <a:extLst>
            <a:ext uri="{FF2B5EF4-FFF2-40B4-BE49-F238E27FC236}">
              <a16:creationId xmlns:a16="http://schemas.microsoft.com/office/drawing/2014/main" id="{00000000-0008-0000-0100-0000C4010000}"/>
            </a:ext>
          </a:extLst>
        </xdr:cNvPr>
        <xdr:cNvPicPr>
          <a:picLocks noChangeAspect="1" noChangeArrowheads="1"/>
        </xdr:cNvPicPr>
      </xdr:nvPicPr>
      <xdr:blipFill>
        <a:blip xmlns:r="http://schemas.openxmlformats.org/officeDocument/2006/relationships" r:embed="rId7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33650" y="11249025"/>
          <a:ext cx="238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999</xdr:row>
      <xdr:rowOff>0</xdr:rowOff>
    </xdr:from>
    <xdr:to>
      <xdr:col>6</xdr:col>
      <xdr:colOff>133350</xdr:colOff>
      <xdr:row>1000</xdr:row>
      <xdr:rowOff>19050</xdr:rowOff>
    </xdr:to>
    <xdr:pic>
      <xdr:nvPicPr>
        <xdr:cNvPr id="453" name="Рисунок 452">
          <a:extLst>
            <a:ext uri="{FF2B5EF4-FFF2-40B4-BE49-F238E27FC236}">
              <a16:creationId xmlns:a16="http://schemas.microsoft.com/office/drawing/2014/main" id="{00000000-0008-0000-0100-0000C5010000}"/>
            </a:ext>
          </a:extLst>
        </xdr:cNvPr>
        <xdr:cNvPicPr>
          <a:picLocks noChangeAspect="1" noChangeArrowheads="1"/>
        </xdr:cNvPicPr>
      </xdr:nvPicPr>
      <xdr:blipFill>
        <a:blip xmlns:r="http://schemas.openxmlformats.org/officeDocument/2006/relationships" r:embed="rId7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33650" y="11449050"/>
          <a:ext cx="1333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414617</xdr:colOff>
      <xdr:row>1002</xdr:row>
      <xdr:rowOff>0</xdr:rowOff>
    </xdr:from>
    <xdr:to>
      <xdr:col>2</xdr:col>
      <xdr:colOff>47624</xdr:colOff>
      <xdr:row>1003</xdr:row>
      <xdr:rowOff>30256</xdr:rowOff>
    </xdr:to>
    <xdr:pic>
      <xdr:nvPicPr>
        <xdr:cNvPr id="457" name="Рисунок 456">
          <a:extLst>
            <a:ext uri="{FF2B5EF4-FFF2-40B4-BE49-F238E27FC236}">
              <a16:creationId xmlns:a16="http://schemas.microsoft.com/office/drawing/2014/main" id="{00000000-0008-0000-0100-0000C9010000}"/>
            </a:ext>
          </a:extLst>
        </xdr:cNvPr>
        <xdr:cNvPicPr>
          <a:picLocks noChangeAspect="1" noChangeArrowheads="1"/>
        </xdr:cNvPicPr>
      </xdr:nvPicPr>
      <xdr:blipFill>
        <a:blip xmlns:r="http://schemas.openxmlformats.org/officeDocument/2006/relationships" r:embed="rId7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7" y="169578618"/>
          <a:ext cx="2381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425824</xdr:colOff>
      <xdr:row>1003</xdr:row>
      <xdr:rowOff>0</xdr:rowOff>
    </xdr:from>
    <xdr:to>
      <xdr:col>1</xdr:col>
      <xdr:colOff>559174</xdr:colOff>
      <xdr:row>1004</xdr:row>
      <xdr:rowOff>30256</xdr:rowOff>
    </xdr:to>
    <xdr:pic>
      <xdr:nvPicPr>
        <xdr:cNvPr id="458" name="Рисунок 457">
          <a:extLst>
            <a:ext uri="{FF2B5EF4-FFF2-40B4-BE49-F238E27FC236}">
              <a16:creationId xmlns:a16="http://schemas.microsoft.com/office/drawing/2014/main" id="{00000000-0008-0000-0100-0000CA010000}"/>
            </a:ext>
          </a:extLst>
        </xdr:cNvPr>
        <xdr:cNvPicPr>
          <a:picLocks noChangeAspect="1" noChangeArrowheads="1"/>
        </xdr:cNvPicPr>
      </xdr:nvPicPr>
      <xdr:blipFill>
        <a:blip xmlns:r="http://schemas.openxmlformats.org/officeDocument/2006/relationships" r:embed="rId7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5824" y="169769118"/>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414618</xdr:colOff>
      <xdr:row>1004</xdr:row>
      <xdr:rowOff>33618</xdr:rowOff>
    </xdr:from>
    <xdr:to>
      <xdr:col>1</xdr:col>
      <xdr:colOff>481293</xdr:colOff>
      <xdr:row>1005</xdr:row>
      <xdr:rowOff>62193</xdr:rowOff>
    </xdr:to>
    <xdr:pic>
      <xdr:nvPicPr>
        <xdr:cNvPr id="459" name="Рисунок 458">
          <a:extLst>
            <a:ext uri="{FF2B5EF4-FFF2-40B4-BE49-F238E27FC236}">
              <a16:creationId xmlns:a16="http://schemas.microsoft.com/office/drawing/2014/main" id="{00000000-0008-0000-0100-0000CB010000}"/>
            </a:ext>
          </a:extLst>
        </xdr:cNvPr>
        <xdr:cNvPicPr>
          <a:picLocks noChangeAspect="1" noChangeArrowheads="1"/>
        </xdr:cNvPicPr>
      </xdr:nvPicPr>
      <xdr:blipFill>
        <a:blip xmlns:r="http://schemas.openxmlformats.org/officeDocument/2006/relationships" r:embed="rId7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8" y="169993236"/>
          <a:ext cx="666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414617</xdr:colOff>
      <xdr:row>1008</xdr:row>
      <xdr:rowOff>0</xdr:rowOff>
    </xdr:from>
    <xdr:to>
      <xdr:col>2</xdr:col>
      <xdr:colOff>47624</xdr:colOff>
      <xdr:row>1009</xdr:row>
      <xdr:rowOff>30256</xdr:rowOff>
    </xdr:to>
    <xdr:pic>
      <xdr:nvPicPr>
        <xdr:cNvPr id="460" name="Рисунок 459">
          <a:extLst>
            <a:ext uri="{FF2B5EF4-FFF2-40B4-BE49-F238E27FC236}">
              <a16:creationId xmlns:a16="http://schemas.microsoft.com/office/drawing/2014/main" id="{00000000-0008-0000-0100-0000CC010000}"/>
            </a:ext>
          </a:extLst>
        </xdr:cNvPr>
        <xdr:cNvPicPr>
          <a:picLocks noChangeAspect="1" noChangeArrowheads="1"/>
        </xdr:cNvPicPr>
      </xdr:nvPicPr>
      <xdr:blipFill>
        <a:blip xmlns:r="http://schemas.openxmlformats.org/officeDocument/2006/relationships" r:embed="rId7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7" y="169914794"/>
          <a:ext cx="2381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425824</xdr:colOff>
      <xdr:row>1009</xdr:row>
      <xdr:rowOff>0</xdr:rowOff>
    </xdr:from>
    <xdr:to>
      <xdr:col>1</xdr:col>
      <xdr:colOff>559174</xdr:colOff>
      <xdr:row>1010</xdr:row>
      <xdr:rowOff>30256</xdr:rowOff>
    </xdr:to>
    <xdr:pic>
      <xdr:nvPicPr>
        <xdr:cNvPr id="461" name="Рисунок 460">
          <a:extLst>
            <a:ext uri="{FF2B5EF4-FFF2-40B4-BE49-F238E27FC236}">
              <a16:creationId xmlns:a16="http://schemas.microsoft.com/office/drawing/2014/main" id="{00000000-0008-0000-0100-0000CD010000}"/>
            </a:ext>
          </a:extLst>
        </xdr:cNvPr>
        <xdr:cNvPicPr>
          <a:picLocks noChangeAspect="1" noChangeArrowheads="1"/>
        </xdr:cNvPicPr>
      </xdr:nvPicPr>
      <xdr:blipFill>
        <a:blip xmlns:r="http://schemas.openxmlformats.org/officeDocument/2006/relationships" r:embed="rId7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5824" y="170105294"/>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414618</xdr:colOff>
      <xdr:row>1010</xdr:row>
      <xdr:rowOff>33618</xdr:rowOff>
    </xdr:from>
    <xdr:to>
      <xdr:col>1</xdr:col>
      <xdr:colOff>481293</xdr:colOff>
      <xdr:row>1011</xdr:row>
      <xdr:rowOff>62193</xdr:rowOff>
    </xdr:to>
    <xdr:pic>
      <xdr:nvPicPr>
        <xdr:cNvPr id="462" name="Рисунок 461">
          <a:extLst>
            <a:ext uri="{FF2B5EF4-FFF2-40B4-BE49-F238E27FC236}">
              <a16:creationId xmlns:a16="http://schemas.microsoft.com/office/drawing/2014/main" id="{00000000-0008-0000-0100-0000CE010000}"/>
            </a:ext>
          </a:extLst>
        </xdr:cNvPr>
        <xdr:cNvPicPr>
          <a:picLocks noChangeAspect="1" noChangeArrowheads="1"/>
        </xdr:cNvPicPr>
      </xdr:nvPicPr>
      <xdr:blipFill>
        <a:blip xmlns:r="http://schemas.openxmlformats.org/officeDocument/2006/relationships" r:embed="rId7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8" y="170329412"/>
          <a:ext cx="666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414617</xdr:colOff>
      <xdr:row>1014</xdr:row>
      <xdr:rowOff>0</xdr:rowOff>
    </xdr:from>
    <xdr:to>
      <xdr:col>2</xdr:col>
      <xdr:colOff>47624</xdr:colOff>
      <xdr:row>1015</xdr:row>
      <xdr:rowOff>30256</xdr:rowOff>
    </xdr:to>
    <xdr:pic>
      <xdr:nvPicPr>
        <xdr:cNvPr id="463" name="Рисунок 462">
          <a:extLst>
            <a:ext uri="{FF2B5EF4-FFF2-40B4-BE49-F238E27FC236}">
              <a16:creationId xmlns:a16="http://schemas.microsoft.com/office/drawing/2014/main" id="{00000000-0008-0000-0100-0000CF010000}"/>
            </a:ext>
          </a:extLst>
        </xdr:cNvPr>
        <xdr:cNvPicPr>
          <a:picLocks noChangeAspect="1" noChangeArrowheads="1"/>
        </xdr:cNvPicPr>
      </xdr:nvPicPr>
      <xdr:blipFill>
        <a:blip xmlns:r="http://schemas.openxmlformats.org/officeDocument/2006/relationships" r:embed="rId7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7" y="171248294"/>
          <a:ext cx="2381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425824</xdr:colOff>
      <xdr:row>1015</xdr:row>
      <xdr:rowOff>0</xdr:rowOff>
    </xdr:from>
    <xdr:to>
      <xdr:col>1</xdr:col>
      <xdr:colOff>559174</xdr:colOff>
      <xdr:row>1016</xdr:row>
      <xdr:rowOff>30256</xdr:rowOff>
    </xdr:to>
    <xdr:pic>
      <xdr:nvPicPr>
        <xdr:cNvPr id="464" name="Рисунок 463">
          <a:extLst>
            <a:ext uri="{FF2B5EF4-FFF2-40B4-BE49-F238E27FC236}">
              <a16:creationId xmlns:a16="http://schemas.microsoft.com/office/drawing/2014/main" id="{00000000-0008-0000-0100-0000D0010000}"/>
            </a:ext>
          </a:extLst>
        </xdr:cNvPr>
        <xdr:cNvPicPr>
          <a:picLocks noChangeAspect="1" noChangeArrowheads="1"/>
        </xdr:cNvPicPr>
      </xdr:nvPicPr>
      <xdr:blipFill>
        <a:blip xmlns:r="http://schemas.openxmlformats.org/officeDocument/2006/relationships" r:embed="rId7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5824" y="171438794"/>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414618</xdr:colOff>
      <xdr:row>1016</xdr:row>
      <xdr:rowOff>33618</xdr:rowOff>
    </xdr:from>
    <xdr:to>
      <xdr:col>1</xdr:col>
      <xdr:colOff>481293</xdr:colOff>
      <xdr:row>1017</xdr:row>
      <xdr:rowOff>62193</xdr:rowOff>
    </xdr:to>
    <xdr:pic>
      <xdr:nvPicPr>
        <xdr:cNvPr id="465" name="Рисунок 464">
          <a:extLst>
            <a:ext uri="{FF2B5EF4-FFF2-40B4-BE49-F238E27FC236}">
              <a16:creationId xmlns:a16="http://schemas.microsoft.com/office/drawing/2014/main" id="{00000000-0008-0000-0100-0000D1010000}"/>
            </a:ext>
          </a:extLst>
        </xdr:cNvPr>
        <xdr:cNvPicPr>
          <a:picLocks noChangeAspect="1" noChangeArrowheads="1"/>
        </xdr:cNvPicPr>
      </xdr:nvPicPr>
      <xdr:blipFill>
        <a:blip xmlns:r="http://schemas.openxmlformats.org/officeDocument/2006/relationships" r:embed="rId7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8" y="171662912"/>
          <a:ext cx="666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414617</xdr:colOff>
      <xdr:row>1020</xdr:row>
      <xdr:rowOff>0</xdr:rowOff>
    </xdr:from>
    <xdr:to>
      <xdr:col>2</xdr:col>
      <xdr:colOff>47624</xdr:colOff>
      <xdr:row>1021</xdr:row>
      <xdr:rowOff>30256</xdr:rowOff>
    </xdr:to>
    <xdr:pic>
      <xdr:nvPicPr>
        <xdr:cNvPr id="466" name="Рисунок 465">
          <a:extLst>
            <a:ext uri="{FF2B5EF4-FFF2-40B4-BE49-F238E27FC236}">
              <a16:creationId xmlns:a16="http://schemas.microsoft.com/office/drawing/2014/main" id="{00000000-0008-0000-0100-0000D2010000}"/>
            </a:ext>
          </a:extLst>
        </xdr:cNvPr>
        <xdr:cNvPicPr>
          <a:picLocks noChangeAspect="1" noChangeArrowheads="1"/>
        </xdr:cNvPicPr>
      </xdr:nvPicPr>
      <xdr:blipFill>
        <a:blip xmlns:r="http://schemas.openxmlformats.org/officeDocument/2006/relationships" r:embed="rId7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7" y="172604206"/>
          <a:ext cx="2381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425824</xdr:colOff>
      <xdr:row>1021</xdr:row>
      <xdr:rowOff>0</xdr:rowOff>
    </xdr:from>
    <xdr:to>
      <xdr:col>1</xdr:col>
      <xdr:colOff>559174</xdr:colOff>
      <xdr:row>1022</xdr:row>
      <xdr:rowOff>30256</xdr:rowOff>
    </xdr:to>
    <xdr:pic>
      <xdr:nvPicPr>
        <xdr:cNvPr id="467" name="Рисунок 466">
          <a:extLst>
            <a:ext uri="{FF2B5EF4-FFF2-40B4-BE49-F238E27FC236}">
              <a16:creationId xmlns:a16="http://schemas.microsoft.com/office/drawing/2014/main" id="{00000000-0008-0000-0100-0000D3010000}"/>
            </a:ext>
          </a:extLst>
        </xdr:cNvPr>
        <xdr:cNvPicPr>
          <a:picLocks noChangeAspect="1" noChangeArrowheads="1"/>
        </xdr:cNvPicPr>
      </xdr:nvPicPr>
      <xdr:blipFill>
        <a:blip xmlns:r="http://schemas.openxmlformats.org/officeDocument/2006/relationships" r:embed="rId7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5824" y="172794706"/>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414618</xdr:colOff>
      <xdr:row>1022</xdr:row>
      <xdr:rowOff>33618</xdr:rowOff>
    </xdr:from>
    <xdr:to>
      <xdr:col>1</xdr:col>
      <xdr:colOff>481293</xdr:colOff>
      <xdr:row>1023</xdr:row>
      <xdr:rowOff>62193</xdr:rowOff>
    </xdr:to>
    <xdr:pic>
      <xdr:nvPicPr>
        <xdr:cNvPr id="468" name="Рисунок 467">
          <a:extLst>
            <a:ext uri="{FF2B5EF4-FFF2-40B4-BE49-F238E27FC236}">
              <a16:creationId xmlns:a16="http://schemas.microsoft.com/office/drawing/2014/main" id="{00000000-0008-0000-0100-0000D4010000}"/>
            </a:ext>
          </a:extLst>
        </xdr:cNvPr>
        <xdr:cNvPicPr>
          <a:picLocks noChangeAspect="1" noChangeArrowheads="1"/>
        </xdr:cNvPicPr>
      </xdr:nvPicPr>
      <xdr:blipFill>
        <a:blip xmlns:r="http://schemas.openxmlformats.org/officeDocument/2006/relationships" r:embed="rId7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8" y="173018824"/>
          <a:ext cx="666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1025</xdr:row>
      <xdr:rowOff>0</xdr:rowOff>
    </xdr:from>
    <xdr:to>
      <xdr:col>2</xdr:col>
      <xdr:colOff>242607</xdr:colOff>
      <xdr:row>1026</xdr:row>
      <xdr:rowOff>28575</xdr:rowOff>
    </xdr:to>
    <xdr:pic>
      <xdr:nvPicPr>
        <xdr:cNvPr id="470" name="Рисунок 469">
          <a:extLst>
            <a:ext uri="{FF2B5EF4-FFF2-40B4-BE49-F238E27FC236}">
              <a16:creationId xmlns:a16="http://schemas.microsoft.com/office/drawing/2014/main" id="{00000000-0008-0000-0100-0000D6010000}"/>
            </a:ext>
          </a:extLst>
        </xdr:cNvPr>
        <xdr:cNvPicPr>
          <a:picLocks noChangeAspect="1" noChangeArrowheads="1"/>
        </xdr:cNvPicPr>
      </xdr:nvPicPr>
      <xdr:blipFill>
        <a:blip xmlns:r="http://schemas.openxmlformats.org/officeDocument/2006/relationships" r:embed="rId7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75080706"/>
          <a:ext cx="8477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190500</xdr:colOff>
      <xdr:row>1044</xdr:row>
      <xdr:rowOff>190500</xdr:rowOff>
    </xdr:from>
    <xdr:to>
      <xdr:col>2</xdr:col>
      <xdr:colOff>461682</xdr:colOff>
      <xdr:row>1047</xdr:row>
      <xdr:rowOff>179294</xdr:rowOff>
    </xdr:to>
    <xdr:pic>
      <xdr:nvPicPr>
        <xdr:cNvPr id="473" name="Рисунок 472">
          <a:extLst>
            <a:ext uri="{FF2B5EF4-FFF2-40B4-BE49-F238E27FC236}">
              <a16:creationId xmlns:a16="http://schemas.microsoft.com/office/drawing/2014/main" id="{00000000-0008-0000-0100-0000D9010000}"/>
            </a:ext>
          </a:extLst>
        </xdr:cNvPr>
        <xdr:cNvPicPr>
          <a:picLocks noChangeAspect="1" noChangeArrowheads="1"/>
        </xdr:cNvPicPr>
      </xdr:nvPicPr>
      <xdr:blipFill>
        <a:blip xmlns:r="http://schemas.openxmlformats.org/officeDocument/2006/relationships" r:embed="rId7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0500" y="178767441"/>
          <a:ext cx="8763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180975</xdr:colOff>
      <xdr:row>1046</xdr:row>
      <xdr:rowOff>19050</xdr:rowOff>
    </xdr:from>
    <xdr:to>
      <xdr:col>4</xdr:col>
      <xdr:colOff>276225</xdr:colOff>
      <xdr:row>1047</xdr:row>
      <xdr:rowOff>28575</xdr:rowOff>
    </xdr:to>
    <xdr:pic>
      <xdr:nvPicPr>
        <xdr:cNvPr id="474" name="Рисунок 473">
          <a:extLst>
            <a:ext uri="{FF2B5EF4-FFF2-40B4-BE49-F238E27FC236}">
              <a16:creationId xmlns:a16="http://schemas.microsoft.com/office/drawing/2014/main" id="{00000000-0008-0000-0100-0000DA010000}"/>
            </a:ext>
          </a:extLst>
        </xdr:cNvPr>
        <xdr:cNvPicPr>
          <a:picLocks noChangeAspect="1" noChangeArrowheads="1"/>
        </xdr:cNvPicPr>
      </xdr:nvPicPr>
      <xdr:blipFill>
        <a:blip xmlns:r="http://schemas.openxmlformats.org/officeDocument/2006/relationships" r:embed="rId7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14625" y="23822025"/>
          <a:ext cx="95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1049</xdr:row>
      <xdr:rowOff>89647</xdr:rowOff>
    </xdr:from>
    <xdr:to>
      <xdr:col>5</xdr:col>
      <xdr:colOff>33618</xdr:colOff>
      <xdr:row>1053</xdr:row>
      <xdr:rowOff>108697</xdr:rowOff>
    </xdr:to>
    <xdr:pic>
      <xdr:nvPicPr>
        <xdr:cNvPr id="475" name="Рисунок 474">
          <a:extLst>
            <a:ext uri="{FF2B5EF4-FFF2-40B4-BE49-F238E27FC236}">
              <a16:creationId xmlns:a16="http://schemas.microsoft.com/office/drawing/2014/main" id="{00000000-0008-0000-0100-0000DB010000}"/>
            </a:ext>
          </a:extLst>
        </xdr:cNvPr>
        <xdr:cNvPicPr>
          <a:picLocks noChangeAspect="1" noChangeArrowheads="1"/>
        </xdr:cNvPicPr>
      </xdr:nvPicPr>
      <xdr:blipFill>
        <a:blip xmlns:r="http://schemas.openxmlformats.org/officeDocument/2006/relationships" r:embed="rId8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79641500"/>
          <a:ext cx="2667000"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145677</xdr:colOff>
      <xdr:row>1051</xdr:row>
      <xdr:rowOff>0</xdr:rowOff>
    </xdr:from>
    <xdr:to>
      <xdr:col>6</xdr:col>
      <xdr:colOff>460002</xdr:colOff>
      <xdr:row>1052</xdr:row>
      <xdr:rowOff>19050</xdr:rowOff>
    </xdr:to>
    <xdr:pic>
      <xdr:nvPicPr>
        <xdr:cNvPr id="476" name="Рисунок 475">
          <a:extLst>
            <a:ext uri="{FF2B5EF4-FFF2-40B4-BE49-F238E27FC236}">
              <a16:creationId xmlns:a16="http://schemas.microsoft.com/office/drawing/2014/main" id="{00000000-0008-0000-0100-0000DC010000}"/>
            </a:ext>
          </a:extLst>
        </xdr:cNvPr>
        <xdr:cNvPicPr>
          <a:picLocks noChangeAspect="1" noChangeArrowheads="1"/>
        </xdr:cNvPicPr>
      </xdr:nvPicPr>
      <xdr:blipFill>
        <a:blip xmlns:r="http://schemas.openxmlformats.org/officeDocument/2006/relationships" r:embed="rId8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74677" y="179932853"/>
          <a:ext cx="3143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1056</xdr:row>
      <xdr:rowOff>0</xdr:rowOff>
    </xdr:from>
    <xdr:to>
      <xdr:col>3</xdr:col>
      <xdr:colOff>447115</xdr:colOff>
      <xdr:row>1058</xdr:row>
      <xdr:rowOff>38100</xdr:rowOff>
    </xdr:to>
    <xdr:pic>
      <xdr:nvPicPr>
        <xdr:cNvPr id="477" name="Рисунок 476">
          <a:extLst>
            <a:ext uri="{FF2B5EF4-FFF2-40B4-BE49-F238E27FC236}">
              <a16:creationId xmlns:a16="http://schemas.microsoft.com/office/drawing/2014/main" id="{00000000-0008-0000-0100-0000DD010000}"/>
            </a:ext>
          </a:extLst>
        </xdr:cNvPr>
        <xdr:cNvPicPr>
          <a:picLocks noChangeAspect="1" noChangeArrowheads="1"/>
        </xdr:cNvPicPr>
      </xdr:nvPicPr>
      <xdr:blipFill>
        <a:blip xmlns:r="http://schemas.openxmlformats.org/officeDocument/2006/relationships" r:embed="rId8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0918971"/>
          <a:ext cx="165735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447675</xdr:colOff>
      <xdr:row>1056</xdr:row>
      <xdr:rowOff>38100</xdr:rowOff>
    </xdr:from>
    <xdr:to>
      <xdr:col>5</xdr:col>
      <xdr:colOff>504825</xdr:colOff>
      <xdr:row>1057</xdr:row>
      <xdr:rowOff>57150</xdr:rowOff>
    </xdr:to>
    <xdr:pic>
      <xdr:nvPicPr>
        <xdr:cNvPr id="478" name="Рисунок 477">
          <a:extLst>
            <a:ext uri="{FF2B5EF4-FFF2-40B4-BE49-F238E27FC236}">
              <a16:creationId xmlns:a16="http://schemas.microsoft.com/office/drawing/2014/main" id="{00000000-0008-0000-0100-0000DE010000}"/>
            </a:ext>
          </a:extLst>
        </xdr:cNvPr>
        <xdr:cNvPicPr>
          <a:picLocks noChangeAspect="1" noChangeArrowheads="1"/>
        </xdr:cNvPicPr>
      </xdr:nvPicPr>
      <xdr:blipFill>
        <a:blip xmlns:r="http://schemas.openxmlformats.org/officeDocument/2006/relationships" r:embed="rId8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981325" y="26041350"/>
          <a:ext cx="676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421902</xdr:colOff>
      <xdr:row>1057</xdr:row>
      <xdr:rowOff>50987</xdr:rowOff>
    </xdr:from>
    <xdr:to>
      <xdr:col>5</xdr:col>
      <xdr:colOff>202827</xdr:colOff>
      <xdr:row>1058</xdr:row>
      <xdr:rowOff>60512</xdr:rowOff>
    </xdr:to>
    <xdr:pic>
      <xdr:nvPicPr>
        <xdr:cNvPr id="479" name="Рисунок 478">
          <a:extLst>
            <a:ext uri="{FF2B5EF4-FFF2-40B4-BE49-F238E27FC236}">
              <a16:creationId xmlns:a16="http://schemas.microsoft.com/office/drawing/2014/main" id="{00000000-0008-0000-0100-0000DF010000}"/>
            </a:ext>
          </a:extLst>
        </xdr:cNvPr>
        <xdr:cNvPicPr>
          <a:picLocks noChangeAspect="1" noChangeArrowheads="1"/>
        </xdr:cNvPicPr>
      </xdr:nvPicPr>
      <xdr:blipFill>
        <a:blip xmlns:r="http://schemas.openxmlformats.org/officeDocument/2006/relationships" r:embed="rId8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50167" y="181171663"/>
          <a:ext cx="386042"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47625</xdr:colOff>
      <xdr:row>1094</xdr:row>
      <xdr:rowOff>133350</xdr:rowOff>
    </xdr:from>
    <xdr:to>
      <xdr:col>5</xdr:col>
      <xdr:colOff>38100</xdr:colOff>
      <xdr:row>1098</xdr:row>
      <xdr:rowOff>114300</xdr:rowOff>
    </xdr:to>
    <xdr:pic>
      <xdr:nvPicPr>
        <xdr:cNvPr id="484" name="Рисунок 483">
          <a:extLst>
            <a:ext uri="{FF2B5EF4-FFF2-40B4-BE49-F238E27FC236}">
              <a16:creationId xmlns:a16="http://schemas.microsoft.com/office/drawing/2014/main" id="{00000000-0008-0000-0100-0000E4010000}"/>
            </a:ext>
          </a:extLst>
        </xdr:cNvPr>
        <xdr:cNvPicPr>
          <a:picLocks noChangeAspect="1" noChangeArrowheads="1"/>
        </xdr:cNvPicPr>
      </xdr:nvPicPr>
      <xdr:blipFill>
        <a:blip xmlns:r="http://schemas.openxmlformats.org/officeDocument/2006/relationships" r:embed="rId8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625" y="29537025"/>
          <a:ext cx="2524125"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1101</xdr:row>
      <xdr:rowOff>0</xdr:rowOff>
    </xdr:from>
    <xdr:to>
      <xdr:col>1</xdr:col>
      <xdr:colOff>209550</xdr:colOff>
      <xdr:row>1102</xdr:row>
      <xdr:rowOff>28575</xdr:rowOff>
    </xdr:to>
    <xdr:pic>
      <xdr:nvPicPr>
        <xdr:cNvPr id="489" name="Рисунок 488">
          <a:extLst>
            <a:ext uri="{FF2B5EF4-FFF2-40B4-BE49-F238E27FC236}">
              <a16:creationId xmlns:a16="http://schemas.microsoft.com/office/drawing/2014/main" id="{00000000-0008-0000-0100-0000E9010000}"/>
            </a:ext>
          </a:extLst>
        </xdr:cNvPr>
        <xdr:cNvPicPr>
          <a:picLocks noChangeAspect="1" noChangeArrowheads="1"/>
        </xdr:cNvPicPr>
      </xdr:nvPicPr>
      <xdr:blipFill>
        <a:blip xmlns:r="http://schemas.openxmlformats.org/officeDocument/2006/relationships" r:embed="rId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5535794"/>
          <a:ext cx="2095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1102</xdr:row>
      <xdr:rowOff>0</xdr:rowOff>
    </xdr:from>
    <xdr:to>
      <xdr:col>1</xdr:col>
      <xdr:colOff>209550</xdr:colOff>
      <xdr:row>1103</xdr:row>
      <xdr:rowOff>38100</xdr:rowOff>
    </xdr:to>
    <xdr:pic>
      <xdr:nvPicPr>
        <xdr:cNvPr id="490" name="Рисунок 489">
          <a:extLst>
            <a:ext uri="{FF2B5EF4-FFF2-40B4-BE49-F238E27FC236}">
              <a16:creationId xmlns:a16="http://schemas.microsoft.com/office/drawing/2014/main" id="{00000000-0008-0000-0100-0000EA010000}"/>
            </a:ext>
          </a:extLst>
        </xdr:cNvPr>
        <xdr:cNvPicPr>
          <a:picLocks noChangeAspect="1" noChangeArrowheads="1"/>
        </xdr:cNvPicPr>
      </xdr:nvPicPr>
      <xdr:blipFill>
        <a:blip xmlns:r="http://schemas.openxmlformats.org/officeDocument/2006/relationships" r:embed="rId3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5726294"/>
          <a:ext cx="2095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1103</xdr:row>
      <xdr:rowOff>0</xdr:rowOff>
    </xdr:from>
    <xdr:to>
      <xdr:col>1</xdr:col>
      <xdr:colOff>161925</xdr:colOff>
      <xdr:row>1104</xdr:row>
      <xdr:rowOff>28575</xdr:rowOff>
    </xdr:to>
    <xdr:pic>
      <xdr:nvPicPr>
        <xdr:cNvPr id="491" name="Рисунок 490">
          <a:extLst>
            <a:ext uri="{FF2B5EF4-FFF2-40B4-BE49-F238E27FC236}">
              <a16:creationId xmlns:a16="http://schemas.microsoft.com/office/drawing/2014/main" id="{00000000-0008-0000-0100-0000EB010000}"/>
            </a:ext>
          </a:extLst>
        </xdr:cNvPr>
        <xdr:cNvPicPr>
          <a:picLocks noChangeAspect="1" noChangeArrowheads="1"/>
        </xdr:cNvPicPr>
      </xdr:nvPicPr>
      <xdr:blipFill>
        <a:blip xmlns:r="http://schemas.openxmlformats.org/officeDocument/2006/relationships" r:embed="rId5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5916794"/>
          <a:ext cx="1619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1106</xdr:row>
      <xdr:rowOff>0</xdr:rowOff>
    </xdr:from>
    <xdr:to>
      <xdr:col>2</xdr:col>
      <xdr:colOff>209550</xdr:colOff>
      <xdr:row>1107</xdr:row>
      <xdr:rowOff>19050</xdr:rowOff>
    </xdr:to>
    <xdr:pic>
      <xdr:nvPicPr>
        <xdr:cNvPr id="492" name="Рисунок 491">
          <a:extLst>
            <a:ext uri="{FF2B5EF4-FFF2-40B4-BE49-F238E27FC236}">
              <a16:creationId xmlns:a16="http://schemas.microsoft.com/office/drawing/2014/main" id="{00000000-0008-0000-0100-0000EC010000}"/>
            </a:ext>
          </a:extLst>
        </xdr:cNvPr>
        <xdr:cNvPicPr>
          <a:picLocks noChangeAspect="1" noChangeArrowheads="1"/>
        </xdr:cNvPicPr>
      </xdr:nvPicPr>
      <xdr:blipFill>
        <a:blip xmlns:r="http://schemas.openxmlformats.org/officeDocument/2006/relationships" r:embed="rId5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32527875"/>
          <a:ext cx="885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1115</xdr:row>
      <xdr:rowOff>0</xdr:rowOff>
    </xdr:from>
    <xdr:to>
      <xdr:col>3</xdr:col>
      <xdr:colOff>418540</xdr:colOff>
      <xdr:row>1117</xdr:row>
      <xdr:rowOff>38100</xdr:rowOff>
    </xdr:to>
    <xdr:pic>
      <xdr:nvPicPr>
        <xdr:cNvPr id="493" name="Рисунок 492">
          <a:extLst>
            <a:ext uri="{FF2B5EF4-FFF2-40B4-BE49-F238E27FC236}">
              <a16:creationId xmlns:a16="http://schemas.microsoft.com/office/drawing/2014/main" id="{00000000-0008-0000-0100-0000ED010000}"/>
            </a:ext>
          </a:extLst>
        </xdr:cNvPr>
        <xdr:cNvPicPr>
          <a:picLocks noChangeAspect="1" noChangeArrowheads="1"/>
        </xdr:cNvPicPr>
      </xdr:nvPicPr>
      <xdr:blipFill>
        <a:blip xmlns:r="http://schemas.openxmlformats.org/officeDocument/2006/relationships" r:embed="rId8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8258824"/>
          <a:ext cx="16287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533400</xdr:colOff>
      <xdr:row>1115</xdr:row>
      <xdr:rowOff>19050</xdr:rowOff>
    </xdr:from>
    <xdr:to>
      <xdr:col>5</xdr:col>
      <xdr:colOff>581025</xdr:colOff>
      <xdr:row>1116</xdr:row>
      <xdr:rowOff>28575</xdr:rowOff>
    </xdr:to>
    <xdr:pic>
      <xdr:nvPicPr>
        <xdr:cNvPr id="496" name="Рисунок 495">
          <a:extLst>
            <a:ext uri="{FF2B5EF4-FFF2-40B4-BE49-F238E27FC236}">
              <a16:creationId xmlns:a16="http://schemas.microsoft.com/office/drawing/2014/main" id="{00000000-0008-0000-0100-0000F0010000}"/>
            </a:ext>
          </a:extLst>
        </xdr:cNvPr>
        <xdr:cNvPicPr>
          <a:picLocks noChangeAspect="1" noChangeArrowheads="1"/>
        </xdr:cNvPicPr>
      </xdr:nvPicPr>
      <xdr:blipFill>
        <a:blip xmlns:r="http://schemas.openxmlformats.org/officeDocument/2006/relationships" r:embed="rId8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47925" y="35128200"/>
          <a:ext cx="666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1116</xdr:row>
      <xdr:rowOff>0</xdr:rowOff>
    </xdr:from>
    <xdr:to>
      <xdr:col>5</xdr:col>
      <xdr:colOff>381000</xdr:colOff>
      <xdr:row>1117</xdr:row>
      <xdr:rowOff>19050</xdr:rowOff>
    </xdr:to>
    <xdr:pic>
      <xdr:nvPicPr>
        <xdr:cNvPr id="497" name="Рисунок 496">
          <a:extLst>
            <a:ext uri="{FF2B5EF4-FFF2-40B4-BE49-F238E27FC236}">
              <a16:creationId xmlns:a16="http://schemas.microsoft.com/office/drawing/2014/main" id="{00000000-0008-0000-0100-0000F1010000}"/>
            </a:ext>
          </a:extLst>
        </xdr:cNvPr>
        <xdr:cNvPicPr>
          <a:picLocks noChangeAspect="1" noChangeArrowheads="1"/>
        </xdr:cNvPicPr>
      </xdr:nvPicPr>
      <xdr:blipFill>
        <a:blip xmlns:r="http://schemas.openxmlformats.org/officeDocument/2006/relationships" r:embed="rId8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33650" y="35309175"/>
          <a:ext cx="3810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xdr:colOff>
      <xdr:row>1133</xdr:row>
      <xdr:rowOff>166967</xdr:rowOff>
    </xdr:from>
    <xdr:to>
      <xdr:col>2</xdr:col>
      <xdr:colOff>369234</xdr:colOff>
      <xdr:row>1135</xdr:row>
      <xdr:rowOff>5042</xdr:rowOff>
    </xdr:to>
    <xdr:pic>
      <xdr:nvPicPr>
        <xdr:cNvPr id="502" name="Рисунок 501">
          <a:extLst>
            <a:ext uri="{FF2B5EF4-FFF2-40B4-BE49-F238E27FC236}">
              <a16:creationId xmlns:a16="http://schemas.microsoft.com/office/drawing/2014/main" id="{00000000-0008-0000-0100-0000F6010000}"/>
            </a:ext>
          </a:extLst>
        </xdr:cNvPr>
        <xdr:cNvPicPr>
          <a:picLocks noChangeAspect="1" noChangeArrowheads="1"/>
        </xdr:cNvPicPr>
      </xdr:nvPicPr>
      <xdr:blipFill>
        <a:blip xmlns:r="http://schemas.openxmlformats.org/officeDocument/2006/relationships" r:embed="rId8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0027" y="242482967"/>
          <a:ext cx="919442"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304800</xdr:colOff>
      <xdr:row>1134</xdr:row>
      <xdr:rowOff>9525</xdr:rowOff>
    </xdr:from>
    <xdr:to>
      <xdr:col>4</xdr:col>
      <xdr:colOff>552450</xdr:colOff>
      <xdr:row>1135</xdr:row>
      <xdr:rowOff>28575</xdr:rowOff>
    </xdr:to>
    <xdr:pic>
      <xdr:nvPicPr>
        <xdr:cNvPr id="503" name="Рисунок 502">
          <a:extLst>
            <a:ext uri="{FF2B5EF4-FFF2-40B4-BE49-F238E27FC236}">
              <a16:creationId xmlns:a16="http://schemas.microsoft.com/office/drawing/2014/main" id="{00000000-0008-0000-0100-0000F7010000}"/>
            </a:ext>
          </a:extLst>
        </xdr:cNvPr>
        <xdr:cNvPicPr>
          <a:picLocks noChangeAspect="1" noChangeArrowheads="1"/>
        </xdr:cNvPicPr>
      </xdr:nvPicPr>
      <xdr:blipFill>
        <a:blip xmlns:r="http://schemas.openxmlformats.org/officeDocument/2006/relationships" r:embed="rId9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19325" y="371189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352425</xdr:colOff>
      <xdr:row>1135</xdr:row>
      <xdr:rowOff>9525</xdr:rowOff>
    </xdr:from>
    <xdr:to>
      <xdr:col>4</xdr:col>
      <xdr:colOff>495300</xdr:colOff>
      <xdr:row>1136</xdr:row>
      <xdr:rowOff>0</xdr:rowOff>
    </xdr:to>
    <xdr:pic>
      <xdr:nvPicPr>
        <xdr:cNvPr id="504" name="Рисунок 503">
          <a:extLst>
            <a:ext uri="{FF2B5EF4-FFF2-40B4-BE49-F238E27FC236}">
              <a16:creationId xmlns:a16="http://schemas.microsoft.com/office/drawing/2014/main" id="{00000000-0008-0000-0100-0000F8010000}"/>
            </a:ext>
          </a:extLst>
        </xdr:cNvPr>
        <xdr:cNvPicPr>
          <a:picLocks noChangeAspect="1" noChangeArrowheads="1"/>
        </xdr:cNvPicPr>
      </xdr:nvPicPr>
      <xdr:blipFill>
        <a:blip xmlns:r="http://schemas.openxmlformats.org/officeDocument/2006/relationships" r:embed="rId9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66950" y="37318950"/>
          <a:ext cx="1428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323850</xdr:colOff>
      <xdr:row>1138</xdr:row>
      <xdr:rowOff>0</xdr:rowOff>
    </xdr:from>
    <xdr:to>
      <xdr:col>1</xdr:col>
      <xdr:colOff>571500</xdr:colOff>
      <xdr:row>1139</xdr:row>
      <xdr:rowOff>19050</xdr:rowOff>
    </xdr:to>
    <xdr:pic>
      <xdr:nvPicPr>
        <xdr:cNvPr id="508" name="Рисунок 507">
          <a:extLst>
            <a:ext uri="{FF2B5EF4-FFF2-40B4-BE49-F238E27FC236}">
              <a16:creationId xmlns:a16="http://schemas.microsoft.com/office/drawing/2014/main" id="{00000000-0008-0000-0100-0000FC010000}"/>
            </a:ext>
          </a:extLst>
        </xdr:cNvPr>
        <xdr:cNvPicPr>
          <a:picLocks noChangeAspect="1" noChangeArrowheads="1"/>
        </xdr:cNvPicPr>
      </xdr:nvPicPr>
      <xdr:blipFill>
        <a:blip xmlns:r="http://schemas.openxmlformats.org/officeDocument/2006/relationships" r:embed="rId9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23850" y="384905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304800</xdr:colOff>
      <xdr:row>1139</xdr:row>
      <xdr:rowOff>0</xdr:rowOff>
    </xdr:from>
    <xdr:to>
      <xdr:col>1</xdr:col>
      <xdr:colOff>447675</xdr:colOff>
      <xdr:row>1140</xdr:row>
      <xdr:rowOff>28575</xdr:rowOff>
    </xdr:to>
    <xdr:pic>
      <xdr:nvPicPr>
        <xdr:cNvPr id="509" name="Рисунок 508">
          <a:extLst>
            <a:ext uri="{FF2B5EF4-FFF2-40B4-BE49-F238E27FC236}">
              <a16:creationId xmlns:a16="http://schemas.microsoft.com/office/drawing/2014/main" id="{00000000-0008-0000-0100-0000FD010000}"/>
            </a:ext>
          </a:extLst>
        </xdr:cNvPr>
        <xdr:cNvPicPr>
          <a:picLocks noChangeAspect="1" noChangeArrowheads="1"/>
        </xdr:cNvPicPr>
      </xdr:nvPicPr>
      <xdr:blipFill>
        <a:blip xmlns:r="http://schemas.openxmlformats.org/officeDocument/2006/relationships" r:embed="rId9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4800" y="38690550"/>
          <a:ext cx="1428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323850</xdr:colOff>
      <xdr:row>1140</xdr:row>
      <xdr:rowOff>28575</xdr:rowOff>
    </xdr:from>
    <xdr:to>
      <xdr:col>1</xdr:col>
      <xdr:colOff>409575</xdr:colOff>
      <xdr:row>1141</xdr:row>
      <xdr:rowOff>47625</xdr:rowOff>
    </xdr:to>
    <xdr:pic>
      <xdr:nvPicPr>
        <xdr:cNvPr id="510" name="Рисунок 509">
          <a:extLst>
            <a:ext uri="{FF2B5EF4-FFF2-40B4-BE49-F238E27FC236}">
              <a16:creationId xmlns:a16="http://schemas.microsoft.com/office/drawing/2014/main" id="{00000000-0008-0000-0100-0000FE010000}"/>
            </a:ext>
          </a:extLst>
        </xdr:cNvPr>
        <xdr:cNvPicPr>
          <a:picLocks noChangeAspect="1" noChangeArrowheads="1"/>
        </xdr:cNvPicPr>
      </xdr:nvPicPr>
      <xdr:blipFill>
        <a:blip xmlns:r="http://schemas.openxmlformats.org/officeDocument/2006/relationships" r:embed="rId9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23850" y="38919150"/>
          <a:ext cx="857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1143</xdr:row>
      <xdr:rowOff>0</xdr:rowOff>
    </xdr:from>
    <xdr:to>
      <xdr:col>2</xdr:col>
      <xdr:colOff>209550</xdr:colOff>
      <xdr:row>1144</xdr:row>
      <xdr:rowOff>19050</xdr:rowOff>
    </xdr:to>
    <xdr:pic>
      <xdr:nvPicPr>
        <xdr:cNvPr id="511" name="Рисунок 510">
          <a:extLst>
            <a:ext uri="{FF2B5EF4-FFF2-40B4-BE49-F238E27FC236}">
              <a16:creationId xmlns:a16="http://schemas.microsoft.com/office/drawing/2014/main" id="{00000000-0008-0000-0100-0000FF010000}"/>
            </a:ext>
          </a:extLst>
        </xdr:cNvPr>
        <xdr:cNvPicPr>
          <a:picLocks noChangeAspect="1" noChangeArrowheads="1"/>
        </xdr:cNvPicPr>
      </xdr:nvPicPr>
      <xdr:blipFill>
        <a:blip xmlns:r="http://schemas.openxmlformats.org/officeDocument/2006/relationships" r:embed="rId5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32527875"/>
          <a:ext cx="885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85725</xdr:colOff>
      <xdr:row>1163</xdr:row>
      <xdr:rowOff>19050</xdr:rowOff>
    </xdr:from>
    <xdr:to>
      <xdr:col>3</xdr:col>
      <xdr:colOff>419100</xdr:colOff>
      <xdr:row>1165</xdr:row>
      <xdr:rowOff>38100</xdr:rowOff>
    </xdr:to>
    <xdr:pic>
      <xdr:nvPicPr>
        <xdr:cNvPr id="512" name="Рисунок 511">
          <a:extLst>
            <a:ext uri="{FF2B5EF4-FFF2-40B4-BE49-F238E27FC236}">
              <a16:creationId xmlns:a16="http://schemas.microsoft.com/office/drawing/2014/main" id="{00000000-0008-0000-0100-000000020000}"/>
            </a:ext>
          </a:extLst>
        </xdr:cNvPr>
        <xdr:cNvPicPr>
          <a:picLocks noChangeAspect="1" noChangeArrowheads="1"/>
        </xdr:cNvPicPr>
      </xdr:nvPicPr>
      <xdr:blipFill>
        <a:blip xmlns:r="http://schemas.openxmlformats.org/officeDocument/2006/relationships" r:embed="rId9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725" y="3409950"/>
          <a:ext cx="15525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438150</xdr:colOff>
      <xdr:row>1163</xdr:row>
      <xdr:rowOff>0</xdr:rowOff>
    </xdr:from>
    <xdr:to>
      <xdr:col>5</xdr:col>
      <xdr:colOff>485775</xdr:colOff>
      <xdr:row>1164</xdr:row>
      <xdr:rowOff>19050</xdr:rowOff>
    </xdr:to>
    <xdr:pic>
      <xdr:nvPicPr>
        <xdr:cNvPr id="513" name="Рисунок 512">
          <a:extLst>
            <a:ext uri="{FF2B5EF4-FFF2-40B4-BE49-F238E27FC236}">
              <a16:creationId xmlns:a16="http://schemas.microsoft.com/office/drawing/2014/main" id="{00000000-0008-0000-0100-000001020000}"/>
            </a:ext>
          </a:extLst>
        </xdr:cNvPr>
        <xdr:cNvPicPr>
          <a:picLocks noChangeAspect="1" noChangeArrowheads="1"/>
        </xdr:cNvPicPr>
      </xdr:nvPicPr>
      <xdr:blipFill>
        <a:blip xmlns:r="http://schemas.openxmlformats.org/officeDocument/2006/relationships" r:embed="rId9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66950" y="3590925"/>
          <a:ext cx="6572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457200</xdr:colOff>
      <xdr:row>1163</xdr:row>
      <xdr:rowOff>190500</xdr:rowOff>
    </xdr:from>
    <xdr:to>
      <xdr:col>5</xdr:col>
      <xdr:colOff>228600</xdr:colOff>
      <xdr:row>1165</xdr:row>
      <xdr:rowOff>9525</xdr:rowOff>
    </xdr:to>
    <xdr:pic>
      <xdr:nvPicPr>
        <xdr:cNvPr id="514" name="Рисунок 513">
          <a:extLst>
            <a:ext uri="{FF2B5EF4-FFF2-40B4-BE49-F238E27FC236}">
              <a16:creationId xmlns:a16="http://schemas.microsoft.com/office/drawing/2014/main" id="{00000000-0008-0000-0100-000002020000}"/>
            </a:ext>
          </a:extLst>
        </xdr:cNvPr>
        <xdr:cNvPicPr>
          <a:picLocks noChangeAspect="1" noChangeArrowheads="1"/>
        </xdr:cNvPicPr>
      </xdr:nvPicPr>
      <xdr:blipFill>
        <a:blip xmlns:r="http://schemas.openxmlformats.org/officeDocument/2006/relationships" r:embed="rId9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86000" y="3781425"/>
          <a:ext cx="3810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xdr:colOff>
      <xdr:row>1166</xdr:row>
      <xdr:rowOff>114300</xdr:rowOff>
    </xdr:from>
    <xdr:to>
      <xdr:col>2</xdr:col>
      <xdr:colOff>209550</xdr:colOff>
      <xdr:row>1168</xdr:row>
      <xdr:rowOff>142875</xdr:rowOff>
    </xdr:to>
    <xdr:pic>
      <xdr:nvPicPr>
        <xdr:cNvPr id="515" name="Рисунок 514">
          <a:extLst>
            <a:ext uri="{FF2B5EF4-FFF2-40B4-BE49-F238E27FC236}">
              <a16:creationId xmlns:a16="http://schemas.microsoft.com/office/drawing/2014/main" id="{00000000-0008-0000-0100-000003020000}"/>
            </a:ext>
          </a:extLst>
        </xdr:cNvPr>
        <xdr:cNvPicPr>
          <a:picLocks noChangeAspect="1" noChangeArrowheads="1"/>
        </xdr:cNvPicPr>
      </xdr:nvPicPr>
      <xdr:blipFill>
        <a:blip xmlns:r="http://schemas.openxmlformats.org/officeDocument/2006/relationships" r:embed="rId9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150" y="4305300"/>
          <a:ext cx="7620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1167</xdr:row>
      <xdr:rowOff>19050</xdr:rowOff>
    </xdr:from>
    <xdr:to>
      <xdr:col>6</xdr:col>
      <xdr:colOff>476250</xdr:colOff>
      <xdr:row>1168</xdr:row>
      <xdr:rowOff>28575</xdr:rowOff>
    </xdr:to>
    <xdr:pic>
      <xdr:nvPicPr>
        <xdr:cNvPr id="516" name="Рисунок 515">
          <a:extLst>
            <a:ext uri="{FF2B5EF4-FFF2-40B4-BE49-F238E27FC236}">
              <a16:creationId xmlns:a16="http://schemas.microsoft.com/office/drawing/2014/main" id="{00000000-0008-0000-0100-000004020000}"/>
            </a:ext>
          </a:extLst>
        </xdr:cNvPr>
        <xdr:cNvPicPr>
          <a:picLocks noChangeAspect="1" noChangeArrowheads="1"/>
        </xdr:cNvPicPr>
      </xdr:nvPicPr>
      <xdr:blipFill>
        <a:blip xmlns:r="http://schemas.openxmlformats.org/officeDocument/2006/relationships" r:embed="rId9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76500" y="4410075"/>
          <a:ext cx="1047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180975</xdr:colOff>
      <xdr:row>1168</xdr:row>
      <xdr:rowOff>114300</xdr:rowOff>
    </xdr:from>
    <xdr:to>
      <xdr:col>3</xdr:col>
      <xdr:colOff>228600</xdr:colOff>
      <xdr:row>1170</xdr:row>
      <xdr:rowOff>142875</xdr:rowOff>
    </xdr:to>
    <xdr:pic>
      <xdr:nvPicPr>
        <xdr:cNvPr id="517" name="Рисунок 516">
          <a:extLst>
            <a:ext uri="{FF2B5EF4-FFF2-40B4-BE49-F238E27FC236}">
              <a16:creationId xmlns:a16="http://schemas.microsoft.com/office/drawing/2014/main" id="{00000000-0008-0000-0100-000005020000}"/>
            </a:ext>
          </a:extLst>
        </xdr:cNvPr>
        <xdr:cNvPicPr>
          <a:picLocks noChangeAspect="1" noChangeArrowheads="1"/>
        </xdr:cNvPicPr>
      </xdr:nvPicPr>
      <xdr:blipFill>
        <a:blip xmlns:r="http://schemas.openxmlformats.org/officeDocument/2006/relationships" r:embed="rId9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0975" y="4705350"/>
          <a:ext cx="12668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133350</xdr:colOff>
      <xdr:row>1173</xdr:row>
      <xdr:rowOff>0</xdr:rowOff>
    </xdr:from>
    <xdr:to>
      <xdr:col>2</xdr:col>
      <xdr:colOff>485775</xdr:colOff>
      <xdr:row>1174</xdr:row>
      <xdr:rowOff>19050</xdr:rowOff>
    </xdr:to>
    <xdr:pic>
      <xdr:nvPicPr>
        <xdr:cNvPr id="518" name="Рисунок 517">
          <a:extLst>
            <a:ext uri="{FF2B5EF4-FFF2-40B4-BE49-F238E27FC236}">
              <a16:creationId xmlns:a16="http://schemas.microsoft.com/office/drawing/2014/main" id="{00000000-0008-0000-0100-000006020000}"/>
            </a:ext>
          </a:extLst>
        </xdr:cNvPr>
        <xdr:cNvPicPr>
          <a:picLocks noChangeAspect="1" noChangeArrowheads="1"/>
        </xdr:cNvPicPr>
      </xdr:nvPicPr>
      <xdr:blipFill>
        <a:blip xmlns:r="http://schemas.openxmlformats.org/officeDocument/2006/relationships" r:embed="rId9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3350" y="5591175"/>
          <a:ext cx="9620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1173</xdr:row>
      <xdr:rowOff>0</xdr:rowOff>
    </xdr:from>
    <xdr:to>
      <xdr:col>5</xdr:col>
      <xdr:colOff>276225</xdr:colOff>
      <xdr:row>1174</xdr:row>
      <xdr:rowOff>19050</xdr:rowOff>
    </xdr:to>
    <xdr:pic>
      <xdr:nvPicPr>
        <xdr:cNvPr id="519" name="Рисунок 518">
          <a:extLst>
            <a:ext uri="{FF2B5EF4-FFF2-40B4-BE49-F238E27FC236}">
              <a16:creationId xmlns:a16="http://schemas.microsoft.com/office/drawing/2014/main" id="{00000000-0008-0000-0100-000007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38400" y="5591175"/>
          <a:ext cx="2762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134470</xdr:colOff>
      <xdr:row>1174</xdr:row>
      <xdr:rowOff>33618</xdr:rowOff>
    </xdr:from>
    <xdr:to>
      <xdr:col>5</xdr:col>
      <xdr:colOff>286870</xdr:colOff>
      <xdr:row>1175</xdr:row>
      <xdr:rowOff>43143</xdr:rowOff>
    </xdr:to>
    <xdr:pic>
      <xdr:nvPicPr>
        <xdr:cNvPr id="520" name="Рисунок 519">
          <a:extLst>
            <a:ext uri="{FF2B5EF4-FFF2-40B4-BE49-F238E27FC236}">
              <a16:creationId xmlns:a16="http://schemas.microsoft.com/office/drawing/2014/main" id="{00000000-0008-0000-0100-000008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67852" y="198310500"/>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1196</xdr:row>
      <xdr:rowOff>590550</xdr:rowOff>
    </xdr:from>
    <xdr:to>
      <xdr:col>2</xdr:col>
      <xdr:colOff>76200</xdr:colOff>
      <xdr:row>1198</xdr:row>
      <xdr:rowOff>9525</xdr:rowOff>
    </xdr:to>
    <xdr:pic>
      <xdr:nvPicPr>
        <xdr:cNvPr id="524" name="Рисунок 523">
          <a:extLst>
            <a:ext uri="{FF2B5EF4-FFF2-40B4-BE49-F238E27FC236}">
              <a16:creationId xmlns:a16="http://schemas.microsoft.com/office/drawing/2014/main" id="{00000000-0008-0000-0100-00000C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6781800"/>
          <a:ext cx="2762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1197</xdr:row>
      <xdr:rowOff>180975</xdr:rowOff>
    </xdr:from>
    <xdr:to>
      <xdr:col>1</xdr:col>
      <xdr:colOff>581025</xdr:colOff>
      <xdr:row>1198</xdr:row>
      <xdr:rowOff>190500</xdr:rowOff>
    </xdr:to>
    <xdr:pic>
      <xdr:nvPicPr>
        <xdr:cNvPr id="525" name="Рисунок 524">
          <a:extLst>
            <a:ext uri="{FF2B5EF4-FFF2-40B4-BE49-F238E27FC236}">
              <a16:creationId xmlns:a16="http://schemas.microsoft.com/office/drawing/2014/main" id="{00000000-0008-0000-0100-00000D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6972300"/>
          <a:ext cx="1524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1198</xdr:row>
      <xdr:rowOff>190500</xdr:rowOff>
    </xdr:from>
    <xdr:to>
      <xdr:col>1</xdr:col>
      <xdr:colOff>504825</xdr:colOff>
      <xdr:row>1200</xdr:row>
      <xdr:rowOff>0</xdr:rowOff>
    </xdr:to>
    <xdr:pic>
      <xdr:nvPicPr>
        <xdr:cNvPr id="526" name="Рисунок 525">
          <a:extLst>
            <a:ext uri="{FF2B5EF4-FFF2-40B4-BE49-F238E27FC236}">
              <a16:creationId xmlns:a16="http://schemas.microsoft.com/office/drawing/2014/main" id="{00000000-0008-0000-0100-00000E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7181850"/>
          <a:ext cx="857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xdr:colOff>
      <xdr:row>1202</xdr:row>
      <xdr:rowOff>0</xdr:rowOff>
    </xdr:from>
    <xdr:to>
      <xdr:col>2</xdr:col>
      <xdr:colOff>257175</xdr:colOff>
      <xdr:row>1203</xdr:row>
      <xdr:rowOff>19050</xdr:rowOff>
    </xdr:to>
    <xdr:pic>
      <xdr:nvPicPr>
        <xdr:cNvPr id="527" name="Рисунок 526">
          <a:extLst>
            <a:ext uri="{FF2B5EF4-FFF2-40B4-BE49-F238E27FC236}">
              <a16:creationId xmlns:a16="http://schemas.microsoft.com/office/drawing/2014/main" id="{00000000-0008-0000-0100-00000F020000}"/>
            </a:ext>
          </a:extLst>
        </xdr:cNvPr>
        <xdr:cNvPicPr>
          <a:picLocks noChangeAspect="1" noChangeArrowheads="1"/>
        </xdr:cNvPicPr>
      </xdr:nvPicPr>
      <xdr:blipFill>
        <a:blip xmlns:r="http://schemas.openxmlformats.org/officeDocument/2006/relationships" r:embed="rId10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150" y="8162925"/>
          <a:ext cx="8096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1287</xdr:row>
      <xdr:rowOff>0</xdr:rowOff>
    </xdr:from>
    <xdr:to>
      <xdr:col>3</xdr:col>
      <xdr:colOff>428065</xdr:colOff>
      <xdr:row>1289</xdr:row>
      <xdr:rowOff>47625</xdr:rowOff>
    </xdr:to>
    <xdr:pic>
      <xdr:nvPicPr>
        <xdr:cNvPr id="373" name="Рисунок 372">
          <a:extLst>
            <a:ext uri="{FF2B5EF4-FFF2-40B4-BE49-F238E27FC236}">
              <a16:creationId xmlns:a16="http://schemas.microsoft.com/office/drawing/2014/main" id="{00000000-0008-0000-0100-000075010000}"/>
            </a:ext>
          </a:extLst>
        </xdr:cNvPr>
        <xdr:cNvPicPr>
          <a:picLocks noChangeAspect="1" noChangeArrowheads="1"/>
        </xdr:cNvPicPr>
      </xdr:nvPicPr>
      <xdr:blipFill>
        <a:blip xmlns:r="http://schemas.openxmlformats.org/officeDocument/2006/relationships" r:embed="rId10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07779471"/>
          <a:ext cx="16383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161925</xdr:colOff>
      <xdr:row>1287</xdr:row>
      <xdr:rowOff>9525</xdr:rowOff>
    </xdr:from>
    <xdr:to>
      <xdr:col>5</xdr:col>
      <xdr:colOff>847725</xdr:colOff>
      <xdr:row>1288</xdr:row>
      <xdr:rowOff>28575</xdr:rowOff>
    </xdr:to>
    <xdr:pic>
      <xdr:nvPicPr>
        <xdr:cNvPr id="374" name="Рисунок 373">
          <a:extLst>
            <a:ext uri="{FF2B5EF4-FFF2-40B4-BE49-F238E27FC236}">
              <a16:creationId xmlns:a16="http://schemas.microsoft.com/office/drawing/2014/main" id="{00000000-0008-0000-0100-000076010000}"/>
            </a:ext>
          </a:extLst>
        </xdr:cNvPr>
        <xdr:cNvPicPr>
          <a:picLocks noChangeAspect="1" noChangeArrowheads="1"/>
        </xdr:cNvPicPr>
      </xdr:nvPicPr>
      <xdr:blipFill>
        <a:blip xmlns:r="http://schemas.openxmlformats.org/officeDocument/2006/relationships" r:embed="rId10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43250" y="5581650"/>
          <a:ext cx="6858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190500</xdr:colOff>
      <xdr:row>1288</xdr:row>
      <xdr:rowOff>0</xdr:rowOff>
    </xdr:from>
    <xdr:to>
      <xdr:col>5</xdr:col>
      <xdr:colOff>600075</xdr:colOff>
      <xdr:row>1289</xdr:row>
      <xdr:rowOff>19050</xdr:rowOff>
    </xdr:to>
    <xdr:pic>
      <xdr:nvPicPr>
        <xdr:cNvPr id="375" name="Рисунок 374">
          <a:extLst>
            <a:ext uri="{FF2B5EF4-FFF2-40B4-BE49-F238E27FC236}">
              <a16:creationId xmlns:a16="http://schemas.microsoft.com/office/drawing/2014/main" id="{00000000-0008-0000-0100-000077010000}"/>
            </a:ext>
          </a:extLst>
        </xdr:cNvPr>
        <xdr:cNvPicPr>
          <a:picLocks noChangeAspect="1" noChangeArrowheads="1"/>
        </xdr:cNvPicPr>
      </xdr:nvPicPr>
      <xdr:blipFill>
        <a:blip xmlns:r="http://schemas.openxmlformats.org/officeDocument/2006/relationships" r:embed="rId10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71825" y="5772150"/>
          <a:ext cx="4095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67234</xdr:colOff>
      <xdr:row>1306</xdr:row>
      <xdr:rowOff>179293</xdr:rowOff>
    </xdr:from>
    <xdr:to>
      <xdr:col>2</xdr:col>
      <xdr:colOff>537881</xdr:colOff>
      <xdr:row>1308</xdr:row>
      <xdr:rowOff>56028</xdr:rowOff>
    </xdr:to>
    <xdr:pic>
      <xdr:nvPicPr>
        <xdr:cNvPr id="394" name="Рисунок 393">
          <a:extLst>
            <a:ext uri="{FF2B5EF4-FFF2-40B4-BE49-F238E27FC236}">
              <a16:creationId xmlns:a16="http://schemas.microsoft.com/office/drawing/2014/main" id="{00000000-0008-0000-0100-00008A010000}"/>
            </a:ext>
          </a:extLst>
        </xdr:cNvPr>
        <xdr:cNvPicPr>
          <a:picLocks noChangeAspect="1" noChangeArrowheads="1"/>
        </xdr:cNvPicPr>
      </xdr:nvPicPr>
      <xdr:blipFill>
        <a:blip xmlns:r="http://schemas.openxmlformats.org/officeDocument/2006/relationships" r:embed="rId10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7234" y="209919793"/>
          <a:ext cx="1075765" cy="2801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685800</xdr:colOff>
      <xdr:row>1307</xdr:row>
      <xdr:rowOff>0</xdr:rowOff>
    </xdr:from>
    <xdr:to>
      <xdr:col>4</xdr:col>
      <xdr:colOff>981075</xdr:colOff>
      <xdr:row>1308</xdr:row>
      <xdr:rowOff>9525</xdr:rowOff>
    </xdr:to>
    <xdr:pic>
      <xdr:nvPicPr>
        <xdr:cNvPr id="395" name="Рисунок 394">
          <a:extLst>
            <a:ext uri="{FF2B5EF4-FFF2-40B4-BE49-F238E27FC236}">
              <a16:creationId xmlns:a16="http://schemas.microsoft.com/office/drawing/2014/main" id="{00000000-0008-0000-0100-00008B010000}"/>
            </a:ext>
          </a:extLst>
        </xdr:cNvPr>
        <xdr:cNvPicPr>
          <a:picLocks noChangeAspect="1" noChangeArrowheads="1"/>
        </xdr:cNvPicPr>
      </xdr:nvPicPr>
      <xdr:blipFill>
        <a:blip xmlns:r="http://schemas.openxmlformats.org/officeDocument/2006/relationships" r:embed="rId10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67125" y="7572375"/>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179294</xdr:colOff>
      <xdr:row>1307</xdr:row>
      <xdr:rowOff>44824</xdr:rowOff>
    </xdr:from>
    <xdr:to>
      <xdr:col>4</xdr:col>
      <xdr:colOff>474569</xdr:colOff>
      <xdr:row>1308</xdr:row>
      <xdr:rowOff>52668</xdr:rowOff>
    </xdr:to>
    <xdr:pic>
      <xdr:nvPicPr>
        <xdr:cNvPr id="406" name="Рисунок 405">
          <a:extLst>
            <a:ext uri="{FF2B5EF4-FFF2-40B4-BE49-F238E27FC236}">
              <a16:creationId xmlns:a16="http://schemas.microsoft.com/office/drawing/2014/main" id="{00000000-0008-0000-0100-000096010000}"/>
            </a:ext>
          </a:extLst>
        </xdr:cNvPr>
        <xdr:cNvPicPr>
          <a:picLocks noChangeAspect="1" noChangeArrowheads="1"/>
        </xdr:cNvPicPr>
      </xdr:nvPicPr>
      <xdr:blipFill>
        <a:blip xmlns:r="http://schemas.openxmlformats.org/officeDocument/2006/relationships" r:embed="rId10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07559" y="209987030"/>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190500</xdr:colOff>
      <xdr:row>1308</xdr:row>
      <xdr:rowOff>11206</xdr:rowOff>
    </xdr:from>
    <xdr:to>
      <xdr:col>4</xdr:col>
      <xdr:colOff>361950</xdr:colOff>
      <xdr:row>1309</xdr:row>
      <xdr:rowOff>19050</xdr:rowOff>
    </xdr:to>
    <xdr:pic>
      <xdr:nvPicPr>
        <xdr:cNvPr id="409" name="Рисунок 408">
          <a:extLst>
            <a:ext uri="{FF2B5EF4-FFF2-40B4-BE49-F238E27FC236}">
              <a16:creationId xmlns:a16="http://schemas.microsoft.com/office/drawing/2014/main" id="{00000000-0008-0000-0100-000099010000}"/>
            </a:ext>
          </a:extLst>
        </xdr:cNvPr>
        <xdr:cNvPicPr>
          <a:picLocks noChangeAspect="1" noChangeArrowheads="1"/>
        </xdr:cNvPicPr>
      </xdr:nvPicPr>
      <xdr:blipFill>
        <a:blip xmlns:r="http://schemas.openxmlformats.org/officeDocument/2006/relationships" r:embed="rId10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18765" y="210155118"/>
          <a:ext cx="1714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526676</xdr:colOff>
      <xdr:row>1312</xdr:row>
      <xdr:rowOff>22412</xdr:rowOff>
    </xdr:from>
    <xdr:to>
      <xdr:col>2</xdr:col>
      <xdr:colOff>216833</xdr:colOff>
      <xdr:row>1313</xdr:row>
      <xdr:rowOff>30256</xdr:rowOff>
    </xdr:to>
    <xdr:pic>
      <xdr:nvPicPr>
        <xdr:cNvPr id="455" name="Рисунок 454">
          <a:extLst>
            <a:ext uri="{FF2B5EF4-FFF2-40B4-BE49-F238E27FC236}">
              <a16:creationId xmlns:a16="http://schemas.microsoft.com/office/drawing/2014/main" id="{00000000-0008-0000-0100-0000C7010000}"/>
            </a:ext>
          </a:extLst>
        </xdr:cNvPr>
        <xdr:cNvPicPr>
          <a:picLocks noChangeAspect="1" noChangeArrowheads="1"/>
        </xdr:cNvPicPr>
      </xdr:nvPicPr>
      <xdr:blipFill>
        <a:blip xmlns:r="http://schemas.openxmlformats.org/officeDocument/2006/relationships" r:embed="rId10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6676" y="210961941"/>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515470</xdr:colOff>
      <xdr:row>1313</xdr:row>
      <xdr:rowOff>22412</xdr:rowOff>
    </xdr:from>
    <xdr:to>
      <xdr:col>2</xdr:col>
      <xdr:colOff>81802</xdr:colOff>
      <xdr:row>1314</xdr:row>
      <xdr:rowOff>30256</xdr:rowOff>
    </xdr:to>
    <xdr:pic>
      <xdr:nvPicPr>
        <xdr:cNvPr id="456" name="Рисунок 455">
          <a:extLst>
            <a:ext uri="{FF2B5EF4-FFF2-40B4-BE49-F238E27FC236}">
              <a16:creationId xmlns:a16="http://schemas.microsoft.com/office/drawing/2014/main" id="{00000000-0008-0000-0100-0000C8010000}"/>
            </a:ext>
          </a:extLst>
        </xdr:cNvPr>
        <xdr:cNvPicPr>
          <a:picLocks noChangeAspect="1" noChangeArrowheads="1"/>
        </xdr:cNvPicPr>
      </xdr:nvPicPr>
      <xdr:blipFill>
        <a:blip xmlns:r="http://schemas.openxmlformats.org/officeDocument/2006/relationships" r:embed="rId10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5470" y="211163647"/>
          <a:ext cx="1714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526676</xdr:colOff>
      <xdr:row>1318</xdr:row>
      <xdr:rowOff>22412</xdr:rowOff>
    </xdr:from>
    <xdr:to>
      <xdr:col>2</xdr:col>
      <xdr:colOff>216833</xdr:colOff>
      <xdr:row>1319</xdr:row>
      <xdr:rowOff>30256</xdr:rowOff>
    </xdr:to>
    <xdr:pic>
      <xdr:nvPicPr>
        <xdr:cNvPr id="469" name="Рисунок 468">
          <a:extLst>
            <a:ext uri="{FF2B5EF4-FFF2-40B4-BE49-F238E27FC236}">
              <a16:creationId xmlns:a16="http://schemas.microsoft.com/office/drawing/2014/main" id="{00000000-0008-0000-0100-0000D5010000}"/>
            </a:ext>
          </a:extLst>
        </xdr:cNvPr>
        <xdr:cNvPicPr>
          <a:picLocks noChangeAspect="1" noChangeArrowheads="1"/>
        </xdr:cNvPicPr>
      </xdr:nvPicPr>
      <xdr:blipFill>
        <a:blip xmlns:r="http://schemas.openxmlformats.org/officeDocument/2006/relationships" r:embed="rId10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6676" y="211242088"/>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515470</xdr:colOff>
      <xdr:row>1319</xdr:row>
      <xdr:rowOff>22412</xdr:rowOff>
    </xdr:from>
    <xdr:to>
      <xdr:col>2</xdr:col>
      <xdr:colOff>81802</xdr:colOff>
      <xdr:row>1320</xdr:row>
      <xdr:rowOff>30256</xdr:rowOff>
    </xdr:to>
    <xdr:pic>
      <xdr:nvPicPr>
        <xdr:cNvPr id="471" name="Рисунок 470">
          <a:extLst>
            <a:ext uri="{FF2B5EF4-FFF2-40B4-BE49-F238E27FC236}">
              <a16:creationId xmlns:a16="http://schemas.microsoft.com/office/drawing/2014/main" id="{00000000-0008-0000-0100-0000D7010000}"/>
            </a:ext>
          </a:extLst>
        </xdr:cNvPr>
        <xdr:cNvPicPr>
          <a:picLocks noChangeAspect="1" noChangeArrowheads="1"/>
        </xdr:cNvPicPr>
      </xdr:nvPicPr>
      <xdr:blipFill>
        <a:blip xmlns:r="http://schemas.openxmlformats.org/officeDocument/2006/relationships" r:embed="rId10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5470" y="211443794"/>
          <a:ext cx="1714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526676</xdr:colOff>
      <xdr:row>1330</xdr:row>
      <xdr:rowOff>22412</xdr:rowOff>
    </xdr:from>
    <xdr:to>
      <xdr:col>2</xdr:col>
      <xdr:colOff>216833</xdr:colOff>
      <xdr:row>1331</xdr:row>
      <xdr:rowOff>30256</xdr:rowOff>
    </xdr:to>
    <xdr:pic>
      <xdr:nvPicPr>
        <xdr:cNvPr id="472" name="Рисунок 471">
          <a:extLst>
            <a:ext uri="{FF2B5EF4-FFF2-40B4-BE49-F238E27FC236}">
              <a16:creationId xmlns:a16="http://schemas.microsoft.com/office/drawing/2014/main" id="{00000000-0008-0000-0100-0000D8010000}"/>
            </a:ext>
          </a:extLst>
        </xdr:cNvPr>
        <xdr:cNvPicPr>
          <a:picLocks noChangeAspect="1" noChangeArrowheads="1"/>
        </xdr:cNvPicPr>
      </xdr:nvPicPr>
      <xdr:blipFill>
        <a:blip xmlns:r="http://schemas.openxmlformats.org/officeDocument/2006/relationships" r:embed="rId10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6676" y="212710059"/>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515470</xdr:colOff>
      <xdr:row>1331</xdr:row>
      <xdr:rowOff>22412</xdr:rowOff>
    </xdr:from>
    <xdr:to>
      <xdr:col>2</xdr:col>
      <xdr:colOff>81802</xdr:colOff>
      <xdr:row>1332</xdr:row>
      <xdr:rowOff>30256</xdr:rowOff>
    </xdr:to>
    <xdr:pic>
      <xdr:nvPicPr>
        <xdr:cNvPr id="486" name="Рисунок 485">
          <a:extLst>
            <a:ext uri="{FF2B5EF4-FFF2-40B4-BE49-F238E27FC236}">
              <a16:creationId xmlns:a16="http://schemas.microsoft.com/office/drawing/2014/main" id="{00000000-0008-0000-0100-0000E6010000}"/>
            </a:ext>
          </a:extLst>
        </xdr:cNvPr>
        <xdr:cNvPicPr>
          <a:picLocks noChangeAspect="1" noChangeArrowheads="1"/>
        </xdr:cNvPicPr>
      </xdr:nvPicPr>
      <xdr:blipFill>
        <a:blip xmlns:r="http://schemas.openxmlformats.org/officeDocument/2006/relationships" r:embed="rId10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5470" y="212911765"/>
          <a:ext cx="1714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1341</xdr:row>
      <xdr:rowOff>0</xdr:rowOff>
    </xdr:from>
    <xdr:to>
      <xdr:col>2</xdr:col>
      <xdr:colOff>233082</xdr:colOff>
      <xdr:row>1342</xdr:row>
      <xdr:rowOff>28575</xdr:rowOff>
    </xdr:to>
    <xdr:pic>
      <xdr:nvPicPr>
        <xdr:cNvPr id="487" name="Рисунок 486">
          <a:extLst>
            <a:ext uri="{FF2B5EF4-FFF2-40B4-BE49-F238E27FC236}">
              <a16:creationId xmlns:a16="http://schemas.microsoft.com/office/drawing/2014/main" id="{00000000-0008-0000-0100-0000E7010000}"/>
            </a:ext>
          </a:extLst>
        </xdr:cNvPr>
        <xdr:cNvPicPr>
          <a:picLocks noChangeAspect="1" noChangeArrowheads="1"/>
        </xdr:cNvPicPr>
      </xdr:nvPicPr>
      <xdr:blipFill>
        <a:blip xmlns:r="http://schemas.openxmlformats.org/officeDocument/2006/relationships" r:embed="rId1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15287412"/>
          <a:ext cx="8382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91888</xdr:colOff>
      <xdr:row>1354</xdr:row>
      <xdr:rowOff>91327</xdr:rowOff>
    </xdr:from>
    <xdr:to>
      <xdr:col>3</xdr:col>
      <xdr:colOff>291353</xdr:colOff>
      <xdr:row>1356</xdr:row>
      <xdr:rowOff>156883</xdr:rowOff>
    </xdr:to>
    <xdr:pic>
      <xdr:nvPicPr>
        <xdr:cNvPr id="488" name="Рисунок 487">
          <a:extLst>
            <a:ext uri="{FF2B5EF4-FFF2-40B4-BE49-F238E27FC236}">
              <a16:creationId xmlns:a16="http://schemas.microsoft.com/office/drawing/2014/main" id="{00000000-0008-0000-0100-0000E8010000}"/>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97006" y="291713209"/>
          <a:ext cx="1409700" cy="4465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263337</xdr:colOff>
      <xdr:row>1360</xdr:row>
      <xdr:rowOff>78441</xdr:rowOff>
    </xdr:from>
    <xdr:to>
      <xdr:col>2</xdr:col>
      <xdr:colOff>258575</xdr:colOff>
      <xdr:row>1362</xdr:row>
      <xdr:rowOff>156043</xdr:rowOff>
    </xdr:to>
    <xdr:pic>
      <xdr:nvPicPr>
        <xdr:cNvPr id="505" name="Рисунок 504">
          <a:extLst>
            <a:ext uri="{FF2B5EF4-FFF2-40B4-BE49-F238E27FC236}">
              <a16:creationId xmlns:a16="http://schemas.microsoft.com/office/drawing/2014/main" id="{00000000-0008-0000-0100-0000F9010000}"/>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68455" y="293033823"/>
          <a:ext cx="600355" cy="4586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742950</xdr:colOff>
      <xdr:row>1360</xdr:row>
      <xdr:rowOff>171450</xdr:rowOff>
    </xdr:from>
    <xdr:to>
      <xdr:col>4</xdr:col>
      <xdr:colOff>1096728</xdr:colOff>
      <xdr:row>1362</xdr:row>
      <xdr:rowOff>83345</xdr:rowOff>
    </xdr:to>
    <xdr:pic>
      <xdr:nvPicPr>
        <xdr:cNvPr id="506" name="Рисунок 505">
          <a:extLst>
            <a:ext uri="{FF2B5EF4-FFF2-40B4-BE49-F238E27FC236}">
              <a16:creationId xmlns:a16="http://schemas.microsoft.com/office/drawing/2014/main" id="{00000000-0008-0000-0100-0000FA010000}"/>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24275" y="17373600"/>
          <a:ext cx="353778" cy="311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405513</xdr:colOff>
      <xdr:row>1371</xdr:row>
      <xdr:rowOff>11906</xdr:rowOff>
    </xdr:from>
    <xdr:to>
      <xdr:col>3</xdr:col>
      <xdr:colOff>529338</xdr:colOff>
      <xdr:row>1372</xdr:row>
      <xdr:rowOff>30956</xdr:rowOff>
    </xdr:to>
    <xdr:pic>
      <xdr:nvPicPr>
        <xdr:cNvPr id="523" name="Рисунок 522">
          <a:extLst>
            <a:ext uri="{FF2B5EF4-FFF2-40B4-BE49-F238E27FC236}">
              <a16:creationId xmlns:a16="http://schemas.microsoft.com/office/drawing/2014/main" id="{00000000-0008-0000-0100-00000B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15748" y="220913465"/>
          <a:ext cx="1238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369094</xdr:colOff>
      <xdr:row>1370</xdr:row>
      <xdr:rowOff>11906</xdr:rowOff>
    </xdr:from>
    <xdr:to>
      <xdr:col>3</xdr:col>
      <xdr:colOff>607219</xdr:colOff>
      <xdr:row>1371</xdr:row>
      <xdr:rowOff>21431</xdr:rowOff>
    </xdr:to>
    <xdr:pic>
      <xdr:nvPicPr>
        <xdr:cNvPr id="528" name="Рисунок 527">
          <a:extLst>
            <a:ext uri="{FF2B5EF4-FFF2-40B4-BE49-F238E27FC236}">
              <a16:creationId xmlns:a16="http://schemas.microsoft.com/office/drawing/2014/main" id="{00000000-0008-0000-0100-000010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9094" y="19414331"/>
          <a:ext cx="238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1357</xdr:row>
      <xdr:rowOff>0</xdr:rowOff>
    </xdr:from>
    <xdr:to>
      <xdr:col>5</xdr:col>
      <xdr:colOff>14008</xdr:colOff>
      <xdr:row>1358</xdr:row>
      <xdr:rowOff>7844</xdr:rowOff>
    </xdr:to>
    <xdr:pic>
      <xdr:nvPicPr>
        <xdr:cNvPr id="529" name="Рисунок 528">
          <a:extLst>
            <a:ext uri="{FF2B5EF4-FFF2-40B4-BE49-F238E27FC236}">
              <a16:creationId xmlns:a16="http://schemas.microsoft.com/office/drawing/2014/main" id="{00000000-0008-0000-0100-00001102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28265" y="218077676"/>
          <a:ext cx="619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1358</xdr:row>
      <xdr:rowOff>0</xdr:rowOff>
    </xdr:from>
    <xdr:to>
      <xdr:col>4</xdr:col>
      <xdr:colOff>352425</xdr:colOff>
      <xdr:row>1359</xdr:row>
      <xdr:rowOff>7844</xdr:rowOff>
    </xdr:to>
    <xdr:pic>
      <xdr:nvPicPr>
        <xdr:cNvPr id="530" name="Рисунок 529">
          <a:extLst>
            <a:ext uri="{FF2B5EF4-FFF2-40B4-BE49-F238E27FC236}">
              <a16:creationId xmlns:a16="http://schemas.microsoft.com/office/drawing/2014/main" id="{00000000-0008-0000-0100-00001202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28265" y="218279382"/>
          <a:ext cx="3524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112059</xdr:colOff>
      <xdr:row>1364</xdr:row>
      <xdr:rowOff>22411</xdr:rowOff>
    </xdr:from>
    <xdr:to>
      <xdr:col>1</xdr:col>
      <xdr:colOff>464484</xdr:colOff>
      <xdr:row>1365</xdr:row>
      <xdr:rowOff>39780</xdr:rowOff>
    </xdr:to>
    <xdr:pic>
      <xdr:nvPicPr>
        <xdr:cNvPr id="531" name="Рисунок 530">
          <a:extLst>
            <a:ext uri="{FF2B5EF4-FFF2-40B4-BE49-F238E27FC236}">
              <a16:creationId xmlns:a16="http://schemas.microsoft.com/office/drawing/2014/main" id="{00000000-0008-0000-0100-00001302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59" y="219512029"/>
          <a:ext cx="3524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112059</xdr:colOff>
      <xdr:row>1366</xdr:row>
      <xdr:rowOff>22412</xdr:rowOff>
    </xdr:from>
    <xdr:to>
      <xdr:col>1</xdr:col>
      <xdr:colOff>588309</xdr:colOff>
      <xdr:row>1367</xdr:row>
      <xdr:rowOff>20731</xdr:rowOff>
    </xdr:to>
    <xdr:pic>
      <xdr:nvPicPr>
        <xdr:cNvPr id="532" name="Рисунок 531">
          <a:extLst>
            <a:ext uri="{FF2B5EF4-FFF2-40B4-BE49-F238E27FC236}">
              <a16:creationId xmlns:a16="http://schemas.microsoft.com/office/drawing/2014/main" id="{00000000-0008-0000-0100-00001402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59" y="219915441"/>
          <a:ext cx="4762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515471</xdr:colOff>
      <xdr:row>1360</xdr:row>
      <xdr:rowOff>179294</xdr:rowOff>
    </xdr:from>
    <xdr:to>
      <xdr:col>5</xdr:col>
      <xdr:colOff>264132</xdr:colOff>
      <xdr:row>1362</xdr:row>
      <xdr:rowOff>99033</xdr:rowOff>
    </xdr:to>
    <xdr:pic>
      <xdr:nvPicPr>
        <xdr:cNvPr id="533" name="Рисунок 532">
          <a:extLst>
            <a:ext uri="{FF2B5EF4-FFF2-40B4-BE49-F238E27FC236}">
              <a16:creationId xmlns:a16="http://schemas.microsoft.com/office/drawing/2014/main" id="{00000000-0008-0000-0100-000015020000}"/>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43736" y="242058265"/>
          <a:ext cx="353778" cy="3007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78441</xdr:colOff>
      <xdr:row>1370</xdr:row>
      <xdr:rowOff>22413</xdr:rowOff>
    </xdr:from>
    <xdr:to>
      <xdr:col>2</xdr:col>
      <xdr:colOff>553010</xdr:colOff>
      <xdr:row>1370</xdr:row>
      <xdr:rowOff>186719</xdr:rowOff>
    </xdr:to>
    <xdr:pic>
      <xdr:nvPicPr>
        <xdr:cNvPr id="534" name="Рисунок 533">
          <a:extLst>
            <a:ext uri="{FF2B5EF4-FFF2-40B4-BE49-F238E27FC236}">
              <a16:creationId xmlns:a16="http://schemas.microsoft.com/office/drawing/2014/main" id="{00000000-0008-0000-0100-00001602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1" y="220722266"/>
          <a:ext cx="1079687" cy="164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560294</xdr:colOff>
      <xdr:row>1377</xdr:row>
      <xdr:rowOff>22412</xdr:rowOff>
    </xdr:from>
    <xdr:to>
      <xdr:col>2</xdr:col>
      <xdr:colOff>12326</xdr:colOff>
      <xdr:row>1378</xdr:row>
      <xdr:rowOff>39781</xdr:rowOff>
    </xdr:to>
    <xdr:pic>
      <xdr:nvPicPr>
        <xdr:cNvPr id="537" name="Рисунок 536">
          <a:extLst>
            <a:ext uri="{FF2B5EF4-FFF2-40B4-BE49-F238E27FC236}">
              <a16:creationId xmlns:a16="http://schemas.microsoft.com/office/drawing/2014/main" id="{00000000-0008-0000-0100-000019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294" y="222515206"/>
          <a:ext cx="57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537883</xdr:colOff>
      <xdr:row>1375</xdr:row>
      <xdr:rowOff>22411</xdr:rowOff>
    </xdr:from>
    <xdr:to>
      <xdr:col>2</xdr:col>
      <xdr:colOff>232451</xdr:colOff>
      <xdr:row>1376</xdr:row>
      <xdr:rowOff>31936</xdr:rowOff>
    </xdr:to>
    <xdr:pic>
      <xdr:nvPicPr>
        <xdr:cNvPr id="538" name="Рисунок 537">
          <a:extLst>
            <a:ext uri="{FF2B5EF4-FFF2-40B4-BE49-F238E27FC236}">
              <a16:creationId xmlns:a16="http://schemas.microsoft.com/office/drawing/2014/main" id="{00000000-0008-0000-0100-00001A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7883" y="222335911"/>
          <a:ext cx="299686"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537883</xdr:colOff>
      <xdr:row>1376</xdr:row>
      <xdr:rowOff>22412</xdr:rowOff>
    </xdr:from>
    <xdr:to>
      <xdr:col>2</xdr:col>
      <xdr:colOff>56590</xdr:colOff>
      <xdr:row>1377</xdr:row>
      <xdr:rowOff>41462</xdr:rowOff>
    </xdr:to>
    <xdr:pic>
      <xdr:nvPicPr>
        <xdr:cNvPr id="539" name="Рисунок 538">
          <a:extLst>
            <a:ext uri="{FF2B5EF4-FFF2-40B4-BE49-F238E27FC236}">
              <a16:creationId xmlns:a16="http://schemas.microsoft.com/office/drawing/2014/main" id="{00000000-0008-0000-0100-00001B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7883" y="222313500"/>
          <a:ext cx="1238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1380</xdr:row>
      <xdr:rowOff>0</xdr:rowOff>
    </xdr:from>
    <xdr:to>
      <xdr:col>2</xdr:col>
      <xdr:colOff>214032</xdr:colOff>
      <xdr:row>1381</xdr:row>
      <xdr:rowOff>28575</xdr:rowOff>
    </xdr:to>
    <xdr:pic>
      <xdr:nvPicPr>
        <xdr:cNvPr id="540" name="Рисунок 539">
          <a:extLst>
            <a:ext uri="{FF2B5EF4-FFF2-40B4-BE49-F238E27FC236}">
              <a16:creationId xmlns:a16="http://schemas.microsoft.com/office/drawing/2014/main" id="{00000000-0008-0000-0100-00001C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23232382"/>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76200</xdr:colOff>
      <xdr:row>1396</xdr:row>
      <xdr:rowOff>19050</xdr:rowOff>
    </xdr:from>
    <xdr:to>
      <xdr:col>3</xdr:col>
      <xdr:colOff>409575</xdr:colOff>
      <xdr:row>1398</xdr:row>
      <xdr:rowOff>38100</xdr:rowOff>
    </xdr:to>
    <xdr:pic>
      <xdr:nvPicPr>
        <xdr:cNvPr id="542" name="Рисунок 541">
          <a:extLst>
            <a:ext uri="{FF2B5EF4-FFF2-40B4-BE49-F238E27FC236}">
              <a16:creationId xmlns:a16="http://schemas.microsoft.com/office/drawing/2014/main" id="{00000000-0008-0000-0100-00001E020000}"/>
            </a:ext>
          </a:extLst>
        </xdr:cNvPr>
        <xdr:cNvPicPr>
          <a:picLocks noChangeAspect="1" noChangeArrowheads="1"/>
        </xdr:cNvPicPr>
      </xdr:nvPicPr>
      <xdr:blipFill>
        <a:blip xmlns:r="http://schemas.openxmlformats.org/officeDocument/2006/relationships" r:embed="rId1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 y="2847975"/>
          <a:ext cx="15525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523875</xdr:colOff>
      <xdr:row>1397</xdr:row>
      <xdr:rowOff>0</xdr:rowOff>
    </xdr:from>
    <xdr:to>
      <xdr:col>6</xdr:col>
      <xdr:colOff>571500</xdr:colOff>
      <xdr:row>1398</xdr:row>
      <xdr:rowOff>19050</xdr:rowOff>
    </xdr:to>
    <xdr:pic>
      <xdr:nvPicPr>
        <xdr:cNvPr id="543" name="Рисунок 542">
          <a:extLst>
            <a:ext uri="{FF2B5EF4-FFF2-40B4-BE49-F238E27FC236}">
              <a16:creationId xmlns:a16="http://schemas.microsoft.com/office/drawing/2014/main" id="{00000000-0008-0000-0100-00001F020000}"/>
            </a:ext>
          </a:extLst>
        </xdr:cNvPr>
        <xdr:cNvPicPr>
          <a:picLocks noChangeAspect="1" noChangeArrowheads="1"/>
        </xdr:cNvPicPr>
      </xdr:nvPicPr>
      <xdr:blipFill>
        <a:blip xmlns:r="http://schemas.openxmlformats.org/officeDocument/2006/relationships" r:embed="rId1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48000" y="3028950"/>
          <a:ext cx="6572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1398</xdr:row>
      <xdr:rowOff>0</xdr:rowOff>
    </xdr:from>
    <xdr:to>
      <xdr:col>6</xdr:col>
      <xdr:colOff>381000</xdr:colOff>
      <xdr:row>1399</xdr:row>
      <xdr:rowOff>19050</xdr:rowOff>
    </xdr:to>
    <xdr:pic>
      <xdr:nvPicPr>
        <xdr:cNvPr id="544" name="Рисунок 543">
          <a:extLst>
            <a:ext uri="{FF2B5EF4-FFF2-40B4-BE49-F238E27FC236}">
              <a16:creationId xmlns:a16="http://schemas.microsoft.com/office/drawing/2014/main" id="{00000000-0008-0000-0100-000020020000}"/>
            </a:ext>
          </a:extLst>
        </xdr:cNvPr>
        <xdr:cNvPicPr>
          <a:picLocks noChangeAspect="1" noChangeArrowheads="1"/>
        </xdr:cNvPicPr>
      </xdr:nvPicPr>
      <xdr:blipFill>
        <a:blip xmlns:r="http://schemas.openxmlformats.org/officeDocument/2006/relationships" r:embed="rId1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33725" y="3228975"/>
          <a:ext cx="3810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1415</xdr:row>
      <xdr:rowOff>0</xdr:rowOff>
    </xdr:from>
    <xdr:to>
      <xdr:col>2</xdr:col>
      <xdr:colOff>342900</xdr:colOff>
      <xdr:row>1416</xdr:row>
      <xdr:rowOff>9525</xdr:rowOff>
    </xdr:to>
    <xdr:pic>
      <xdr:nvPicPr>
        <xdr:cNvPr id="548" name="Рисунок 547">
          <a:extLst>
            <a:ext uri="{FF2B5EF4-FFF2-40B4-BE49-F238E27FC236}">
              <a16:creationId xmlns:a16="http://schemas.microsoft.com/office/drawing/2014/main" id="{00000000-0008-0000-0100-000024020000}"/>
            </a:ext>
          </a:extLst>
        </xdr:cNvPr>
        <xdr:cNvPicPr>
          <a:picLocks noChangeAspect="1" noChangeArrowheads="1"/>
        </xdr:cNvPicPr>
      </xdr:nvPicPr>
      <xdr:blipFill>
        <a:blip xmlns:r="http://schemas.openxmlformats.org/officeDocument/2006/relationships" r:embed="rId1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5781675"/>
          <a:ext cx="9525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1415</xdr:row>
      <xdr:rowOff>0</xdr:rowOff>
    </xdr:from>
    <xdr:to>
      <xdr:col>6</xdr:col>
      <xdr:colOff>266700</xdr:colOff>
      <xdr:row>1416</xdr:row>
      <xdr:rowOff>0</xdr:rowOff>
    </xdr:to>
    <xdr:pic>
      <xdr:nvPicPr>
        <xdr:cNvPr id="549" name="Рисунок 548">
          <a:extLst>
            <a:ext uri="{FF2B5EF4-FFF2-40B4-BE49-F238E27FC236}">
              <a16:creationId xmlns:a16="http://schemas.microsoft.com/office/drawing/2014/main" id="{00000000-0008-0000-0100-000025020000}"/>
            </a:ext>
          </a:extLst>
        </xdr:cNvPr>
        <xdr:cNvPicPr>
          <a:picLocks noChangeAspect="1" noChangeArrowheads="1"/>
        </xdr:cNvPicPr>
      </xdr:nvPicPr>
      <xdr:blipFill>
        <a:blip xmlns:r="http://schemas.openxmlformats.org/officeDocument/2006/relationships" r:embed="rId1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33725" y="5781675"/>
          <a:ext cx="2667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1416</xdr:row>
      <xdr:rowOff>0</xdr:rowOff>
    </xdr:from>
    <xdr:to>
      <xdr:col>6</xdr:col>
      <xdr:colOff>142875</xdr:colOff>
      <xdr:row>1417</xdr:row>
      <xdr:rowOff>0</xdr:rowOff>
    </xdr:to>
    <xdr:pic>
      <xdr:nvPicPr>
        <xdr:cNvPr id="550" name="Рисунок 549">
          <a:extLst>
            <a:ext uri="{FF2B5EF4-FFF2-40B4-BE49-F238E27FC236}">
              <a16:creationId xmlns:a16="http://schemas.microsoft.com/office/drawing/2014/main" id="{00000000-0008-0000-0100-000026020000}"/>
            </a:ext>
          </a:extLst>
        </xdr:cNvPr>
        <xdr:cNvPicPr>
          <a:picLocks noChangeAspect="1" noChangeArrowheads="1"/>
        </xdr:cNvPicPr>
      </xdr:nvPicPr>
      <xdr:blipFill>
        <a:blip xmlns:r="http://schemas.openxmlformats.org/officeDocument/2006/relationships" r:embed="rId1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33725" y="5981700"/>
          <a:ext cx="14287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100853</xdr:colOff>
      <xdr:row>1424</xdr:row>
      <xdr:rowOff>56029</xdr:rowOff>
    </xdr:from>
    <xdr:to>
      <xdr:col>2</xdr:col>
      <xdr:colOff>300878</xdr:colOff>
      <xdr:row>1425</xdr:row>
      <xdr:rowOff>75079</xdr:rowOff>
    </xdr:to>
    <xdr:pic>
      <xdr:nvPicPr>
        <xdr:cNvPr id="558" name="Рисунок 557">
          <a:extLst>
            <a:ext uri="{FF2B5EF4-FFF2-40B4-BE49-F238E27FC236}">
              <a16:creationId xmlns:a16="http://schemas.microsoft.com/office/drawing/2014/main" id="{00000000-0008-0000-0100-00002E020000}"/>
            </a:ext>
          </a:extLst>
        </xdr:cNvPr>
        <xdr:cNvPicPr>
          <a:picLocks noChangeAspect="1" noChangeArrowheads="1"/>
        </xdr:cNvPicPr>
      </xdr:nvPicPr>
      <xdr:blipFill>
        <a:blip xmlns:r="http://schemas.openxmlformats.org/officeDocument/2006/relationships" r:embed="rId1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853" y="231860911"/>
          <a:ext cx="805143"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1418</xdr:row>
      <xdr:rowOff>523875</xdr:rowOff>
    </xdr:from>
    <xdr:to>
      <xdr:col>2</xdr:col>
      <xdr:colOff>76200</xdr:colOff>
      <xdr:row>1420</xdr:row>
      <xdr:rowOff>0</xdr:rowOff>
    </xdr:to>
    <xdr:pic>
      <xdr:nvPicPr>
        <xdr:cNvPr id="559" name="Рисунок 558">
          <a:extLst>
            <a:ext uri="{FF2B5EF4-FFF2-40B4-BE49-F238E27FC236}">
              <a16:creationId xmlns:a16="http://schemas.microsoft.com/office/drawing/2014/main" id="{00000000-0008-0000-0100-00002F020000}"/>
            </a:ext>
          </a:extLst>
        </xdr:cNvPr>
        <xdr:cNvPicPr>
          <a:picLocks noChangeAspect="1" noChangeArrowheads="1"/>
        </xdr:cNvPicPr>
      </xdr:nvPicPr>
      <xdr:blipFill>
        <a:blip xmlns:r="http://schemas.openxmlformats.org/officeDocument/2006/relationships" r:embed="rId1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6905625"/>
          <a:ext cx="2667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495300</xdr:colOff>
      <xdr:row>1420</xdr:row>
      <xdr:rowOff>0</xdr:rowOff>
    </xdr:from>
    <xdr:to>
      <xdr:col>2</xdr:col>
      <xdr:colOff>28575</xdr:colOff>
      <xdr:row>1421</xdr:row>
      <xdr:rowOff>9525</xdr:rowOff>
    </xdr:to>
    <xdr:pic>
      <xdr:nvPicPr>
        <xdr:cNvPr id="560" name="Рисунок 559">
          <a:extLst>
            <a:ext uri="{FF2B5EF4-FFF2-40B4-BE49-F238E27FC236}">
              <a16:creationId xmlns:a16="http://schemas.microsoft.com/office/drawing/2014/main" id="{00000000-0008-0000-0100-000030020000}"/>
            </a:ext>
          </a:extLst>
        </xdr:cNvPr>
        <xdr:cNvPicPr>
          <a:picLocks noChangeAspect="1" noChangeArrowheads="1"/>
        </xdr:cNvPicPr>
      </xdr:nvPicPr>
      <xdr:blipFill>
        <a:blip xmlns:r="http://schemas.openxmlformats.org/officeDocument/2006/relationships" r:embed="rId1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95300" y="7115175"/>
          <a:ext cx="1428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495300</xdr:colOff>
      <xdr:row>1421</xdr:row>
      <xdr:rowOff>0</xdr:rowOff>
    </xdr:from>
    <xdr:to>
      <xdr:col>1</xdr:col>
      <xdr:colOff>581025</xdr:colOff>
      <xdr:row>1422</xdr:row>
      <xdr:rowOff>9525</xdr:rowOff>
    </xdr:to>
    <xdr:pic>
      <xdr:nvPicPr>
        <xdr:cNvPr id="561" name="Рисунок 560">
          <a:extLst>
            <a:ext uri="{FF2B5EF4-FFF2-40B4-BE49-F238E27FC236}">
              <a16:creationId xmlns:a16="http://schemas.microsoft.com/office/drawing/2014/main" id="{00000000-0008-0000-0100-000031020000}"/>
            </a:ext>
          </a:extLst>
        </xdr:cNvPr>
        <xdr:cNvPicPr>
          <a:picLocks noChangeAspect="1" noChangeArrowheads="1"/>
        </xdr:cNvPicPr>
      </xdr:nvPicPr>
      <xdr:blipFill>
        <a:blip xmlns:r="http://schemas.openxmlformats.org/officeDocument/2006/relationships" r:embed="rId1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95300" y="7315200"/>
          <a:ext cx="857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85725</xdr:colOff>
      <xdr:row>1449</xdr:row>
      <xdr:rowOff>123825</xdr:rowOff>
    </xdr:from>
    <xdr:to>
      <xdr:col>3</xdr:col>
      <xdr:colOff>323850</xdr:colOff>
      <xdr:row>1451</xdr:row>
      <xdr:rowOff>123825</xdr:rowOff>
    </xdr:to>
    <xdr:pic>
      <xdr:nvPicPr>
        <xdr:cNvPr id="576" name="Рисунок 575">
          <a:extLst>
            <a:ext uri="{FF2B5EF4-FFF2-40B4-BE49-F238E27FC236}">
              <a16:creationId xmlns:a16="http://schemas.microsoft.com/office/drawing/2014/main" id="{00000000-0008-0000-0100-000040020000}"/>
            </a:ext>
          </a:extLst>
        </xdr:cNvPr>
        <xdr:cNvPicPr>
          <a:picLocks noChangeAspect="1" noChangeArrowheads="1"/>
        </xdr:cNvPicPr>
      </xdr:nvPicPr>
      <xdr:blipFill>
        <a:blip xmlns:r="http://schemas.openxmlformats.org/officeDocument/2006/relationships" r:embed="rId1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725" y="4533900"/>
          <a:ext cx="1457325"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564216</xdr:colOff>
      <xdr:row>1451</xdr:row>
      <xdr:rowOff>43143</xdr:rowOff>
    </xdr:from>
    <xdr:to>
      <xdr:col>5</xdr:col>
      <xdr:colOff>611841</xdr:colOff>
      <xdr:row>1452</xdr:row>
      <xdr:rowOff>52668</xdr:rowOff>
    </xdr:to>
    <xdr:pic>
      <xdr:nvPicPr>
        <xdr:cNvPr id="577" name="Рисунок 576">
          <a:extLst>
            <a:ext uri="{FF2B5EF4-FFF2-40B4-BE49-F238E27FC236}">
              <a16:creationId xmlns:a16="http://schemas.microsoft.com/office/drawing/2014/main" id="{00000000-0008-0000-0100-000041020000}"/>
            </a:ext>
          </a:extLst>
        </xdr:cNvPr>
        <xdr:cNvPicPr>
          <a:picLocks noChangeAspect="1" noChangeArrowheads="1"/>
        </xdr:cNvPicPr>
      </xdr:nvPicPr>
      <xdr:blipFill>
        <a:blip xmlns:r="http://schemas.openxmlformats.org/officeDocument/2006/relationships" r:embed="rId9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92481" y="285344908"/>
          <a:ext cx="652742"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37540</xdr:colOff>
      <xdr:row>1450</xdr:row>
      <xdr:rowOff>11206</xdr:rowOff>
    </xdr:from>
    <xdr:to>
      <xdr:col>5</xdr:col>
      <xdr:colOff>414057</xdr:colOff>
      <xdr:row>1451</xdr:row>
      <xdr:rowOff>11206</xdr:rowOff>
    </xdr:to>
    <xdr:pic>
      <xdr:nvPicPr>
        <xdr:cNvPr id="578" name="Рисунок 577">
          <a:extLst>
            <a:ext uri="{FF2B5EF4-FFF2-40B4-BE49-F238E27FC236}">
              <a16:creationId xmlns:a16="http://schemas.microsoft.com/office/drawing/2014/main" id="{00000000-0008-0000-0100-000042020000}"/>
            </a:ext>
          </a:extLst>
        </xdr:cNvPr>
        <xdr:cNvPicPr>
          <a:picLocks noChangeAspect="1" noChangeArrowheads="1"/>
        </xdr:cNvPicPr>
      </xdr:nvPicPr>
      <xdr:blipFill>
        <a:blip xmlns:r="http://schemas.openxmlformats.org/officeDocument/2006/relationships" r:embed="rId9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70922" y="285122471"/>
          <a:ext cx="376517"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57150</xdr:colOff>
      <xdr:row>1458</xdr:row>
      <xdr:rowOff>142875</xdr:rowOff>
    </xdr:from>
    <xdr:to>
      <xdr:col>3</xdr:col>
      <xdr:colOff>209550</xdr:colOff>
      <xdr:row>1460</xdr:row>
      <xdr:rowOff>171450</xdr:rowOff>
    </xdr:to>
    <xdr:pic>
      <xdr:nvPicPr>
        <xdr:cNvPr id="579" name="Рисунок 578">
          <a:extLst>
            <a:ext uri="{FF2B5EF4-FFF2-40B4-BE49-F238E27FC236}">
              <a16:creationId xmlns:a16="http://schemas.microsoft.com/office/drawing/2014/main" id="{00000000-0008-0000-0100-000043020000}"/>
            </a:ext>
          </a:extLst>
        </xdr:cNvPr>
        <xdr:cNvPicPr>
          <a:picLocks noChangeAspect="1" noChangeArrowheads="1"/>
        </xdr:cNvPicPr>
      </xdr:nvPicPr>
      <xdr:blipFill>
        <a:blip xmlns:r="http://schemas.openxmlformats.org/officeDocument/2006/relationships" r:embed="rId9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6750" y="6353175"/>
          <a:ext cx="7620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133350</xdr:colOff>
      <xdr:row>1454</xdr:row>
      <xdr:rowOff>114300</xdr:rowOff>
    </xdr:from>
    <xdr:to>
      <xdr:col>2</xdr:col>
      <xdr:colOff>285750</xdr:colOff>
      <xdr:row>1456</xdr:row>
      <xdr:rowOff>142875</xdr:rowOff>
    </xdr:to>
    <xdr:pic>
      <xdr:nvPicPr>
        <xdr:cNvPr id="580" name="Рисунок 579">
          <a:extLst>
            <a:ext uri="{FF2B5EF4-FFF2-40B4-BE49-F238E27FC236}">
              <a16:creationId xmlns:a16="http://schemas.microsoft.com/office/drawing/2014/main" id="{00000000-0008-0000-0100-000044020000}"/>
            </a:ext>
          </a:extLst>
        </xdr:cNvPr>
        <xdr:cNvPicPr>
          <a:picLocks noChangeAspect="1" noChangeArrowheads="1"/>
        </xdr:cNvPicPr>
      </xdr:nvPicPr>
      <xdr:blipFill>
        <a:blip xmlns:r="http://schemas.openxmlformats.org/officeDocument/2006/relationships" r:embed="rId9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3350" y="5524500"/>
          <a:ext cx="7620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228600</xdr:colOff>
      <xdr:row>1464</xdr:row>
      <xdr:rowOff>9525</xdr:rowOff>
    </xdr:from>
    <xdr:to>
      <xdr:col>2</xdr:col>
      <xdr:colOff>581025</xdr:colOff>
      <xdr:row>1465</xdr:row>
      <xdr:rowOff>28575</xdr:rowOff>
    </xdr:to>
    <xdr:pic>
      <xdr:nvPicPr>
        <xdr:cNvPr id="581" name="Рисунок 580">
          <a:extLst>
            <a:ext uri="{FF2B5EF4-FFF2-40B4-BE49-F238E27FC236}">
              <a16:creationId xmlns:a16="http://schemas.microsoft.com/office/drawing/2014/main" id="{00000000-0008-0000-0100-000045020000}"/>
            </a:ext>
          </a:extLst>
        </xdr:cNvPr>
        <xdr:cNvPicPr>
          <a:picLocks noChangeAspect="1" noChangeArrowheads="1"/>
        </xdr:cNvPicPr>
      </xdr:nvPicPr>
      <xdr:blipFill>
        <a:blip xmlns:r="http://schemas.openxmlformats.org/officeDocument/2006/relationships" r:embed="rId9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8600" y="7419975"/>
          <a:ext cx="9620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200025</xdr:colOff>
      <xdr:row>1464</xdr:row>
      <xdr:rowOff>0</xdr:rowOff>
    </xdr:from>
    <xdr:to>
      <xdr:col>5</xdr:col>
      <xdr:colOff>476250</xdr:colOff>
      <xdr:row>1465</xdr:row>
      <xdr:rowOff>19050</xdr:rowOff>
    </xdr:to>
    <xdr:pic>
      <xdr:nvPicPr>
        <xdr:cNvPr id="582" name="Рисунок 581">
          <a:extLst>
            <a:ext uri="{FF2B5EF4-FFF2-40B4-BE49-F238E27FC236}">
              <a16:creationId xmlns:a16="http://schemas.microsoft.com/office/drawing/2014/main" id="{00000000-0008-0000-0100-000046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52725" y="7410450"/>
          <a:ext cx="2762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219075</xdr:colOff>
      <xdr:row>1464</xdr:row>
      <xdr:rowOff>190500</xdr:rowOff>
    </xdr:from>
    <xdr:to>
      <xdr:col>5</xdr:col>
      <xdr:colOff>371475</xdr:colOff>
      <xdr:row>1466</xdr:row>
      <xdr:rowOff>0</xdr:rowOff>
    </xdr:to>
    <xdr:pic>
      <xdr:nvPicPr>
        <xdr:cNvPr id="583" name="Рисунок 582">
          <a:extLst>
            <a:ext uri="{FF2B5EF4-FFF2-40B4-BE49-F238E27FC236}">
              <a16:creationId xmlns:a16="http://schemas.microsoft.com/office/drawing/2014/main" id="{00000000-0008-0000-0100-000047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71775" y="7600950"/>
          <a:ext cx="1524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1471</xdr:row>
      <xdr:rowOff>0</xdr:rowOff>
    </xdr:from>
    <xdr:to>
      <xdr:col>2</xdr:col>
      <xdr:colOff>63313</xdr:colOff>
      <xdr:row>1472</xdr:row>
      <xdr:rowOff>7844</xdr:rowOff>
    </xdr:to>
    <xdr:pic>
      <xdr:nvPicPr>
        <xdr:cNvPr id="587" name="Рисунок 586">
          <a:extLst>
            <a:ext uri="{FF2B5EF4-FFF2-40B4-BE49-F238E27FC236}">
              <a16:creationId xmlns:a16="http://schemas.microsoft.com/office/drawing/2014/main" id="{00000000-0008-0000-0100-00004B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242203941"/>
          <a:ext cx="857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582710</xdr:colOff>
      <xdr:row>1469</xdr:row>
      <xdr:rowOff>0</xdr:rowOff>
    </xdr:from>
    <xdr:to>
      <xdr:col>2</xdr:col>
      <xdr:colOff>253817</xdr:colOff>
      <xdr:row>1470</xdr:row>
      <xdr:rowOff>19049</xdr:rowOff>
    </xdr:to>
    <xdr:pic>
      <xdr:nvPicPr>
        <xdr:cNvPr id="588" name="Рисунок 587">
          <a:extLst>
            <a:ext uri="{FF2B5EF4-FFF2-40B4-BE49-F238E27FC236}">
              <a16:creationId xmlns:a16="http://schemas.microsoft.com/office/drawing/2014/main" id="{00000000-0008-0000-0100-00004C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10" y="241800529"/>
          <a:ext cx="276225" cy="220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571502</xdr:colOff>
      <xdr:row>1470</xdr:row>
      <xdr:rowOff>0</xdr:rowOff>
    </xdr:from>
    <xdr:to>
      <xdr:col>2</xdr:col>
      <xdr:colOff>118784</xdr:colOff>
      <xdr:row>1471</xdr:row>
      <xdr:rowOff>11205</xdr:rowOff>
    </xdr:to>
    <xdr:pic>
      <xdr:nvPicPr>
        <xdr:cNvPr id="589" name="Рисунок 588">
          <a:extLst>
            <a:ext uri="{FF2B5EF4-FFF2-40B4-BE49-F238E27FC236}">
              <a16:creationId xmlns:a16="http://schemas.microsoft.com/office/drawing/2014/main" id="{00000000-0008-0000-0100-00004D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1502" y="242002235"/>
          <a:ext cx="152400" cy="212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1474</xdr:row>
      <xdr:rowOff>0</xdr:rowOff>
    </xdr:from>
    <xdr:to>
      <xdr:col>2</xdr:col>
      <xdr:colOff>214032</xdr:colOff>
      <xdr:row>1475</xdr:row>
      <xdr:rowOff>28575</xdr:rowOff>
    </xdr:to>
    <xdr:pic>
      <xdr:nvPicPr>
        <xdr:cNvPr id="590" name="Рисунок 589">
          <a:extLst>
            <a:ext uri="{FF2B5EF4-FFF2-40B4-BE49-F238E27FC236}">
              <a16:creationId xmlns:a16="http://schemas.microsoft.com/office/drawing/2014/main" id="{00000000-0008-0000-0100-00004E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43033176"/>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1489</xdr:row>
      <xdr:rowOff>0</xdr:rowOff>
    </xdr:from>
    <xdr:to>
      <xdr:col>2</xdr:col>
      <xdr:colOff>123825</xdr:colOff>
      <xdr:row>1491</xdr:row>
      <xdr:rowOff>28575</xdr:rowOff>
    </xdr:to>
    <xdr:pic>
      <xdr:nvPicPr>
        <xdr:cNvPr id="591" name="Рисунок 590">
          <a:extLst>
            <a:ext uri="{FF2B5EF4-FFF2-40B4-BE49-F238E27FC236}">
              <a16:creationId xmlns:a16="http://schemas.microsoft.com/office/drawing/2014/main" id="{00000000-0008-0000-0100-00004F020000}"/>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563600"/>
          <a:ext cx="7334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180975</xdr:colOff>
      <xdr:row>1497</xdr:row>
      <xdr:rowOff>133350</xdr:rowOff>
    </xdr:from>
    <xdr:to>
      <xdr:col>2</xdr:col>
      <xdr:colOff>438150</xdr:colOff>
      <xdr:row>1498</xdr:row>
      <xdr:rowOff>152400</xdr:rowOff>
    </xdr:to>
    <xdr:pic>
      <xdr:nvPicPr>
        <xdr:cNvPr id="592" name="Рисунок 591">
          <a:extLst>
            <a:ext uri="{FF2B5EF4-FFF2-40B4-BE49-F238E27FC236}">
              <a16:creationId xmlns:a16="http://schemas.microsoft.com/office/drawing/2014/main" id="{00000000-0008-0000-0100-00005002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0975" y="15297150"/>
          <a:ext cx="8667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142875</xdr:colOff>
      <xdr:row>1498</xdr:row>
      <xdr:rowOff>9525</xdr:rowOff>
    </xdr:from>
    <xdr:to>
      <xdr:col>5</xdr:col>
      <xdr:colOff>381000</xdr:colOff>
      <xdr:row>1499</xdr:row>
      <xdr:rowOff>19050</xdr:rowOff>
    </xdr:to>
    <xdr:pic>
      <xdr:nvPicPr>
        <xdr:cNvPr id="593" name="Рисунок 592">
          <a:extLst>
            <a:ext uri="{FF2B5EF4-FFF2-40B4-BE49-F238E27FC236}">
              <a16:creationId xmlns:a16="http://schemas.microsoft.com/office/drawing/2014/main" id="{00000000-0008-0000-0100-000051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95575" y="15373350"/>
          <a:ext cx="238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190500</xdr:colOff>
      <xdr:row>1499</xdr:row>
      <xdr:rowOff>19050</xdr:rowOff>
    </xdr:from>
    <xdr:to>
      <xdr:col>5</xdr:col>
      <xdr:colOff>314325</xdr:colOff>
      <xdr:row>1500</xdr:row>
      <xdr:rowOff>0</xdr:rowOff>
    </xdr:to>
    <xdr:pic>
      <xdr:nvPicPr>
        <xdr:cNvPr id="594" name="Рисунок 593">
          <a:extLst>
            <a:ext uri="{FF2B5EF4-FFF2-40B4-BE49-F238E27FC236}">
              <a16:creationId xmlns:a16="http://schemas.microsoft.com/office/drawing/2014/main" id="{00000000-0008-0000-0100-000052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43200" y="15582900"/>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457200</xdr:colOff>
      <xdr:row>1492</xdr:row>
      <xdr:rowOff>104775</xdr:rowOff>
    </xdr:from>
    <xdr:to>
      <xdr:col>3</xdr:col>
      <xdr:colOff>438150</xdr:colOff>
      <xdr:row>1494</xdr:row>
      <xdr:rowOff>133350</xdr:rowOff>
    </xdr:to>
    <xdr:pic>
      <xdr:nvPicPr>
        <xdr:cNvPr id="595" name="Рисунок 594">
          <a:extLst>
            <a:ext uri="{FF2B5EF4-FFF2-40B4-BE49-F238E27FC236}">
              <a16:creationId xmlns:a16="http://schemas.microsoft.com/office/drawing/2014/main" id="{00000000-0008-0000-0100-00005302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57200" y="14268450"/>
          <a:ext cx="120015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66675</xdr:colOff>
      <xdr:row>1483</xdr:row>
      <xdr:rowOff>76200</xdr:rowOff>
    </xdr:from>
    <xdr:to>
      <xdr:col>3</xdr:col>
      <xdr:colOff>295275</xdr:colOff>
      <xdr:row>1485</xdr:row>
      <xdr:rowOff>95250</xdr:rowOff>
    </xdr:to>
    <xdr:pic>
      <xdr:nvPicPr>
        <xdr:cNvPr id="596" name="Рисунок 595">
          <a:extLst>
            <a:ext uri="{FF2B5EF4-FFF2-40B4-BE49-F238E27FC236}">
              <a16:creationId xmlns:a16="http://schemas.microsoft.com/office/drawing/2014/main" id="{00000000-0008-0000-0100-000054020000}"/>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675" y="12439650"/>
          <a:ext cx="144780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571500</xdr:colOff>
      <xdr:row>1484</xdr:row>
      <xdr:rowOff>19050</xdr:rowOff>
    </xdr:from>
    <xdr:to>
      <xdr:col>5</xdr:col>
      <xdr:colOff>581025</xdr:colOff>
      <xdr:row>1485</xdr:row>
      <xdr:rowOff>38100</xdr:rowOff>
    </xdr:to>
    <xdr:pic>
      <xdr:nvPicPr>
        <xdr:cNvPr id="597" name="Рисунок 596">
          <a:extLst>
            <a:ext uri="{FF2B5EF4-FFF2-40B4-BE49-F238E27FC236}">
              <a16:creationId xmlns:a16="http://schemas.microsoft.com/office/drawing/2014/main" id="{00000000-0008-0000-0100-00005502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14600" y="12582525"/>
          <a:ext cx="619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581025</xdr:colOff>
      <xdr:row>1485</xdr:row>
      <xdr:rowOff>28575</xdr:rowOff>
    </xdr:from>
    <xdr:to>
      <xdr:col>5</xdr:col>
      <xdr:colOff>323850</xdr:colOff>
      <xdr:row>1486</xdr:row>
      <xdr:rowOff>47625</xdr:rowOff>
    </xdr:to>
    <xdr:pic>
      <xdr:nvPicPr>
        <xdr:cNvPr id="598" name="Рисунок 597">
          <a:extLst>
            <a:ext uri="{FF2B5EF4-FFF2-40B4-BE49-F238E27FC236}">
              <a16:creationId xmlns:a16="http://schemas.microsoft.com/office/drawing/2014/main" id="{00000000-0008-0000-0100-00005602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24125" y="12792075"/>
          <a:ext cx="3524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1489</xdr:row>
      <xdr:rowOff>0</xdr:rowOff>
    </xdr:from>
    <xdr:to>
      <xdr:col>6</xdr:col>
      <xdr:colOff>371475</xdr:colOff>
      <xdr:row>1490</xdr:row>
      <xdr:rowOff>9525</xdr:rowOff>
    </xdr:to>
    <xdr:pic>
      <xdr:nvPicPr>
        <xdr:cNvPr id="599" name="Рисунок 598">
          <a:extLst>
            <a:ext uri="{FF2B5EF4-FFF2-40B4-BE49-F238E27FC236}">
              <a16:creationId xmlns:a16="http://schemas.microsoft.com/office/drawing/2014/main" id="{00000000-0008-0000-0100-000057020000}"/>
            </a:ext>
          </a:extLst>
        </xdr:cNvPr>
        <xdr:cNvPicPr>
          <a:picLocks noChangeAspect="1" noChangeArrowheads="1"/>
        </xdr:cNvPicPr>
      </xdr:nvPicPr>
      <xdr:blipFill>
        <a:blip xmlns:r="http://schemas.openxmlformats.org/officeDocument/2006/relationships" r:embed="rId1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52700" y="13563600"/>
          <a:ext cx="9810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1513</xdr:row>
      <xdr:rowOff>0</xdr:rowOff>
    </xdr:from>
    <xdr:to>
      <xdr:col>2</xdr:col>
      <xdr:colOff>214032</xdr:colOff>
      <xdr:row>1514</xdr:row>
      <xdr:rowOff>28575</xdr:rowOff>
    </xdr:to>
    <xdr:pic>
      <xdr:nvPicPr>
        <xdr:cNvPr id="603" name="Рисунок 602">
          <a:extLst>
            <a:ext uri="{FF2B5EF4-FFF2-40B4-BE49-F238E27FC236}">
              <a16:creationId xmlns:a16="http://schemas.microsoft.com/office/drawing/2014/main" id="{00000000-0008-0000-0100-00005B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50193735"/>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476250</xdr:colOff>
      <xdr:row>1502</xdr:row>
      <xdr:rowOff>9525</xdr:rowOff>
    </xdr:from>
    <xdr:to>
      <xdr:col>2</xdr:col>
      <xdr:colOff>104775</xdr:colOff>
      <xdr:row>1503</xdr:row>
      <xdr:rowOff>19050</xdr:rowOff>
    </xdr:to>
    <xdr:pic>
      <xdr:nvPicPr>
        <xdr:cNvPr id="604" name="Рисунок 603">
          <a:extLst>
            <a:ext uri="{FF2B5EF4-FFF2-40B4-BE49-F238E27FC236}">
              <a16:creationId xmlns:a16="http://schemas.microsoft.com/office/drawing/2014/main" id="{00000000-0008-0000-0100-00005C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6250" y="17135475"/>
          <a:ext cx="238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495300</xdr:colOff>
      <xdr:row>1502</xdr:row>
      <xdr:rowOff>190500</xdr:rowOff>
    </xdr:from>
    <xdr:to>
      <xdr:col>2</xdr:col>
      <xdr:colOff>9525</xdr:colOff>
      <xdr:row>1504</xdr:row>
      <xdr:rowOff>9525</xdr:rowOff>
    </xdr:to>
    <xdr:pic>
      <xdr:nvPicPr>
        <xdr:cNvPr id="605" name="Рисунок 604">
          <a:extLst>
            <a:ext uri="{FF2B5EF4-FFF2-40B4-BE49-F238E27FC236}">
              <a16:creationId xmlns:a16="http://schemas.microsoft.com/office/drawing/2014/main" id="{00000000-0008-0000-0100-00005D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95300" y="17316450"/>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514350</xdr:colOff>
      <xdr:row>1504</xdr:row>
      <xdr:rowOff>19050</xdr:rowOff>
    </xdr:from>
    <xdr:to>
      <xdr:col>1</xdr:col>
      <xdr:colOff>571500</xdr:colOff>
      <xdr:row>1505</xdr:row>
      <xdr:rowOff>28575</xdr:rowOff>
    </xdr:to>
    <xdr:pic>
      <xdr:nvPicPr>
        <xdr:cNvPr id="606" name="Рисунок 605">
          <a:extLst>
            <a:ext uri="{FF2B5EF4-FFF2-40B4-BE49-F238E27FC236}">
              <a16:creationId xmlns:a16="http://schemas.microsoft.com/office/drawing/2014/main" id="{00000000-0008-0000-0100-00005E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4350" y="17545050"/>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1533</xdr:row>
      <xdr:rowOff>0</xdr:rowOff>
    </xdr:from>
    <xdr:to>
      <xdr:col>3</xdr:col>
      <xdr:colOff>600075</xdr:colOff>
      <xdr:row>1534</xdr:row>
      <xdr:rowOff>47625</xdr:rowOff>
    </xdr:to>
    <xdr:pic>
      <xdr:nvPicPr>
        <xdr:cNvPr id="607" name="Рисунок 606">
          <a:extLst>
            <a:ext uri="{FF2B5EF4-FFF2-40B4-BE49-F238E27FC236}">
              <a16:creationId xmlns:a16="http://schemas.microsoft.com/office/drawing/2014/main" id="{00000000-0008-0000-0100-00005F020000}"/>
            </a:ext>
          </a:extLst>
        </xdr:cNvPr>
        <xdr:cNvPicPr>
          <a:picLocks noChangeAspect="1" noChangeArrowheads="1"/>
        </xdr:cNvPicPr>
      </xdr:nvPicPr>
      <xdr:blipFill>
        <a:blip xmlns:r="http://schemas.openxmlformats.org/officeDocument/2006/relationships" r:embed="rId1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3962400"/>
          <a:ext cx="18192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352425</xdr:colOff>
      <xdr:row>1533</xdr:row>
      <xdr:rowOff>19050</xdr:rowOff>
    </xdr:from>
    <xdr:to>
      <xdr:col>6</xdr:col>
      <xdr:colOff>485775</xdr:colOff>
      <xdr:row>1534</xdr:row>
      <xdr:rowOff>28575</xdr:rowOff>
    </xdr:to>
    <xdr:pic>
      <xdr:nvPicPr>
        <xdr:cNvPr id="608" name="Рисунок 607">
          <a:extLst>
            <a:ext uri="{FF2B5EF4-FFF2-40B4-BE49-F238E27FC236}">
              <a16:creationId xmlns:a16="http://schemas.microsoft.com/office/drawing/2014/main" id="{00000000-0008-0000-0100-000060020000}"/>
            </a:ext>
          </a:extLst>
        </xdr:cNvPr>
        <xdr:cNvPicPr>
          <a:picLocks noChangeAspect="1" noChangeArrowheads="1"/>
        </xdr:cNvPicPr>
      </xdr:nvPicPr>
      <xdr:blipFill>
        <a:blip xmlns:r="http://schemas.openxmlformats.org/officeDocument/2006/relationships" r:embed="rId1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90825" y="3981450"/>
          <a:ext cx="7429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352425</xdr:colOff>
      <xdr:row>1534</xdr:row>
      <xdr:rowOff>0</xdr:rowOff>
    </xdr:from>
    <xdr:to>
      <xdr:col>6</xdr:col>
      <xdr:colOff>219075</xdr:colOff>
      <xdr:row>1535</xdr:row>
      <xdr:rowOff>9525</xdr:rowOff>
    </xdr:to>
    <xdr:pic>
      <xdr:nvPicPr>
        <xdr:cNvPr id="609" name="Рисунок 608">
          <a:extLst>
            <a:ext uri="{FF2B5EF4-FFF2-40B4-BE49-F238E27FC236}">
              <a16:creationId xmlns:a16="http://schemas.microsoft.com/office/drawing/2014/main" id="{00000000-0008-0000-0100-000061020000}"/>
            </a:ext>
          </a:extLst>
        </xdr:cNvPr>
        <xdr:cNvPicPr>
          <a:picLocks noChangeAspect="1" noChangeArrowheads="1"/>
        </xdr:cNvPicPr>
      </xdr:nvPicPr>
      <xdr:blipFill>
        <a:blip xmlns:r="http://schemas.openxmlformats.org/officeDocument/2006/relationships" r:embed="rId1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90825" y="4162425"/>
          <a:ext cx="476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1550</xdr:row>
      <xdr:rowOff>0</xdr:rowOff>
    </xdr:from>
    <xdr:to>
      <xdr:col>3</xdr:col>
      <xdr:colOff>0</xdr:colOff>
      <xdr:row>1551</xdr:row>
      <xdr:rowOff>38100</xdr:rowOff>
    </xdr:to>
    <xdr:pic>
      <xdr:nvPicPr>
        <xdr:cNvPr id="613" name="Рисунок 612">
          <a:extLst>
            <a:ext uri="{FF2B5EF4-FFF2-40B4-BE49-F238E27FC236}">
              <a16:creationId xmlns:a16="http://schemas.microsoft.com/office/drawing/2014/main" id="{00000000-0008-0000-0100-000065020000}"/>
            </a:ext>
          </a:extLst>
        </xdr:cNvPr>
        <xdr:cNvPicPr>
          <a:picLocks noChangeAspect="1" noChangeArrowheads="1"/>
        </xdr:cNvPicPr>
      </xdr:nvPicPr>
      <xdr:blipFill>
        <a:blip xmlns:r="http://schemas.openxmlformats.org/officeDocument/2006/relationships" r:embed="rId1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6162675"/>
          <a:ext cx="12192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1550</xdr:row>
      <xdr:rowOff>0</xdr:rowOff>
    </xdr:from>
    <xdr:to>
      <xdr:col>6</xdr:col>
      <xdr:colOff>371475</xdr:colOff>
      <xdr:row>1551</xdr:row>
      <xdr:rowOff>38100</xdr:rowOff>
    </xdr:to>
    <xdr:pic>
      <xdr:nvPicPr>
        <xdr:cNvPr id="614" name="Рисунок 613">
          <a:extLst>
            <a:ext uri="{FF2B5EF4-FFF2-40B4-BE49-F238E27FC236}">
              <a16:creationId xmlns:a16="http://schemas.microsoft.com/office/drawing/2014/main" id="{00000000-0008-0000-0100-000066020000}"/>
            </a:ext>
          </a:extLst>
        </xdr:cNvPr>
        <xdr:cNvPicPr>
          <a:picLocks noChangeAspect="1" noChangeArrowheads="1"/>
        </xdr:cNvPicPr>
      </xdr:nvPicPr>
      <xdr:blipFill>
        <a:blip xmlns:r="http://schemas.openxmlformats.org/officeDocument/2006/relationships" r:embed="rId1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48000" y="6162675"/>
          <a:ext cx="3714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56030</xdr:colOff>
      <xdr:row>1551</xdr:row>
      <xdr:rowOff>11207</xdr:rowOff>
    </xdr:from>
    <xdr:to>
      <xdr:col>6</xdr:col>
      <xdr:colOff>284630</xdr:colOff>
      <xdr:row>1552</xdr:row>
      <xdr:rowOff>49307</xdr:rowOff>
    </xdr:to>
    <xdr:pic>
      <xdr:nvPicPr>
        <xdr:cNvPr id="615" name="Рисунок 614">
          <a:extLst>
            <a:ext uri="{FF2B5EF4-FFF2-40B4-BE49-F238E27FC236}">
              <a16:creationId xmlns:a16="http://schemas.microsoft.com/office/drawing/2014/main" id="{00000000-0008-0000-0100-000067020000}"/>
            </a:ext>
          </a:extLst>
        </xdr:cNvPr>
        <xdr:cNvPicPr>
          <a:picLocks noChangeAspect="1" noChangeArrowheads="1"/>
        </xdr:cNvPicPr>
      </xdr:nvPicPr>
      <xdr:blipFill>
        <a:blip xmlns:r="http://schemas.openxmlformats.org/officeDocument/2006/relationships" r:embed="rId1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85030" y="269960913"/>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533400</xdr:colOff>
      <xdr:row>1561</xdr:row>
      <xdr:rowOff>190500</xdr:rowOff>
    </xdr:from>
    <xdr:to>
      <xdr:col>2</xdr:col>
      <xdr:colOff>104775</xdr:colOff>
      <xdr:row>1563</xdr:row>
      <xdr:rowOff>0</xdr:rowOff>
    </xdr:to>
    <xdr:pic>
      <xdr:nvPicPr>
        <xdr:cNvPr id="619" name="Рисунок 618">
          <a:extLst>
            <a:ext uri="{FF2B5EF4-FFF2-40B4-BE49-F238E27FC236}">
              <a16:creationId xmlns:a16="http://schemas.microsoft.com/office/drawing/2014/main" id="{00000000-0008-0000-0100-00006B020000}"/>
            </a:ext>
          </a:extLst>
        </xdr:cNvPr>
        <xdr:cNvPicPr>
          <a:picLocks noChangeAspect="1" noChangeArrowheads="1"/>
        </xdr:cNvPicPr>
      </xdr:nvPicPr>
      <xdr:blipFill>
        <a:blip xmlns:r="http://schemas.openxmlformats.org/officeDocument/2006/relationships" r:embed="rId1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3400" y="7715250"/>
          <a:ext cx="1809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552450</xdr:colOff>
      <xdr:row>1561</xdr:row>
      <xdr:rowOff>0</xdr:rowOff>
    </xdr:from>
    <xdr:to>
      <xdr:col>2</xdr:col>
      <xdr:colOff>171450</xdr:colOff>
      <xdr:row>1562</xdr:row>
      <xdr:rowOff>38100</xdr:rowOff>
    </xdr:to>
    <xdr:pic>
      <xdr:nvPicPr>
        <xdr:cNvPr id="620" name="Рисунок 619">
          <a:extLst>
            <a:ext uri="{FF2B5EF4-FFF2-40B4-BE49-F238E27FC236}">
              <a16:creationId xmlns:a16="http://schemas.microsoft.com/office/drawing/2014/main" id="{00000000-0008-0000-0100-00006C020000}"/>
            </a:ext>
          </a:extLst>
        </xdr:cNvPr>
        <xdr:cNvPicPr>
          <a:picLocks noChangeAspect="1" noChangeArrowheads="1"/>
        </xdr:cNvPicPr>
      </xdr:nvPicPr>
      <xdr:blipFill>
        <a:blip xmlns:r="http://schemas.openxmlformats.org/officeDocument/2006/relationships" r:embed="rId1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52450" y="7524750"/>
          <a:ext cx="2286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523875</xdr:colOff>
      <xdr:row>1559</xdr:row>
      <xdr:rowOff>495300</xdr:rowOff>
    </xdr:from>
    <xdr:to>
      <xdr:col>2</xdr:col>
      <xdr:colOff>285750</xdr:colOff>
      <xdr:row>1561</xdr:row>
      <xdr:rowOff>28575</xdr:rowOff>
    </xdr:to>
    <xdr:pic>
      <xdr:nvPicPr>
        <xdr:cNvPr id="621" name="Рисунок 620">
          <a:extLst>
            <a:ext uri="{FF2B5EF4-FFF2-40B4-BE49-F238E27FC236}">
              <a16:creationId xmlns:a16="http://schemas.microsoft.com/office/drawing/2014/main" id="{00000000-0008-0000-0100-00006D020000}"/>
            </a:ext>
          </a:extLst>
        </xdr:cNvPr>
        <xdr:cNvPicPr>
          <a:picLocks noChangeAspect="1" noChangeArrowheads="1"/>
        </xdr:cNvPicPr>
      </xdr:nvPicPr>
      <xdr:blipFill>
        <a:blip xmlns:r="http://schemas.openxmlformats.org/officeDocument/2006/relationships" r:embed="rId1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3875" y="7258050"/>
          <a:ext cx="37147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1565</xdr:row>
      <xdr:rowOff>0</xdr:rowOff>
    </xdr:from>
    <xdr:to>
      <xdr:col>2</xdr:col>
      <xdr:colOff>337857</xdr:colOff>
      <xdr:row>1566</xdr:row>
      <xdr:rowOff>28575</xdr:rowOff>
    </xdr:to>
    <xdr:pic>
      <xdr:nvPicPr>
        <xdr:cNvPr id="622" name="Рисунок 621">
          <a:extLst>
            <a:ext uri="{FF2B5EF4-FFF2-40B4-BE49-F238E27FC236}">
              <a16:creationId xmlns:a16="http://schemas.microsoft.com/office/drawing/2014/main" id="{00000000-0008-0000-0100-00006E020000}"/>
            </a:ext>
          </a:extLst>
        </xdr:cNvPr>
        <xdr:cNvPicPr>
          <a:picLocks noChangeAspect="1" noChangeArrowheads="1"/>
        </xdr:cNvPicPr>
      </xdr:nvPicPr>
      <xdr:blipFill>
        <a:blip xmlns:r="http://schemas.openxmlformats.org/officeDocument/2006/relationships" r:embed="rId12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59158441"/>
          <a:ext cx="9429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1566</xdr:row>
      <xdr:rowOff>0</xdr:rowOff>
    </xdr:from>
    <xdr:to>
      <xdr:col>1</xdr:col>
      <xdr:colOff>266700</xdr:colOff>
      <xdr:row>1567</xdr:row>
      <xdr:rowOff>19050</xdr:rowOff>
    </xdr:to>
    <xdr:pic>
      <xdr:nvPicPr>
        <xdr:cNvPr id="624" name="Рисунок 623">
          <a:extLst>
            <a:ext uri="{FF2B5EF4-FFF2-40B4-BE49-F238E27FC236}">
              <a16:creationId xmlns:a16="http://schemas.microsoft.com/office/drawing/2014/main" id="{00000000-0008-0000-0100-000070020000}"/>
            </a:ext>
          </a:extLst>
        </xdr:cNvPr>
        <xdr:cNvPicPr>
          <a:picLocks noChangeAspect="1" noChangeArrowheads="1"/>
        </xdr:cNvPicPr>
      </xdr:nvPicPr>
      <xdr:blipFill>
        <a:blip xmlns:r="http://schemas.openxmlformats.org/officeDocument/2006/relationships" r:embed="rId5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077325"/>
          <a:ext cx="2667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1641</xdr:row>
      <xdr:rowOff>0</xdr:rowOff>
    </xdr:from>
    <xdr:to>
      <xdr:col>3</xdr:col>
      <xdr:colOff>466725</xdr:colOff>
      <xdr:row>1642</xdr:row>
      <xdr:rowOff>57150</xdr:rowOff>
    </xdr:to>
    <xdr:pic>
      <xdr:nvPicPr>
        <xdr:cNvPr id="625" name="Рисунок 624">
          <a:extLst>
            <a:ext uri="{FF2B5EF4-FFF2-40B4-BE49-F238E27FC236}">
              <a16:creationId xmlns:a16="http://schemas.microsoft.com/office/drawing/2014/main" id="{00000000-0008-0000-0100-000071020000}"/>
            </a:ext>
          </a:extLst>
        </xdr:cNvPr>
        <xdr:cNvPicPr>
          <a:picLocks noChangeAspect="1" noChangeArrowheads="1"/>
        </xdr:cNvPicPr>
      </xdr:nvPicPr>
      <xdr:blipFill>
        <a:blip xmlns:r="http://schemas.openxmlformats.org/officeDocument/2006/relationships" r:embed="rId12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5991225"/>
          <a:ext cx="16859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95250</xdr:colOff>
      <xdr:row>1645</xdr:row>
      <xdr:rowOff>19050</xdr:rowOff>
    </xdr:from>
    <xdr:to>
      <xdr:col>3</xdr:col>
      <xdr:colOff>438150</xdr:colOff>
      <xdr:row>1648</xdr:row>
      <xdr:rowOff>0</xdr:rowOff>
    </xdr:to>
    <xdr:pic>
      <xdr:nvPicPr>
        <xdr:cNvPr id="628" name="Рисунок 627">
          <a:extLst>
            <a:ext uri="{FF2B5EF4-FFF2-40B4-BE49-F238E27FC236}">
              <a16:creationId xmlns:a16="http://schemas.microsoft.com/office/drawing/2014/main" id="{00000000-0008-0000-0100-000074020000}"/>
            </a:ext>
          </a:extLst>
        </xdr:cNvPr>
        <xdr:cNvPicPr>
          <a:picLocks noChangeAspect="1" noChangeArrowheads="1"/>
        </xdr:cNvPicPr>
      </xdr:nvPicPr>
      <xdr:blipFill>
        <a:blip xmlns:r="http://schemas.openxmlformats.org/officeDocument/2006/relationships" r:embed="rId1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 y="7886700"/>
          <a:ext cx="1562100"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581025</xdr:colOff>
      <xdr:row>1645</xdr:row>
      <xdr:rowOff>38100</xdr:rowOff>
    </xdr:from>
    <xdr:to>
      <xdr:col>5</xdr:col>
      <xdr:colOff>104775</xdr:colOff>
      <xdr:row>1646</xdr:row>
      <xdr:rowOff>47625</xdr:rowOff>
    </xdr:to>
    <xdr:pic>
      <xdr:nvPicPr>
        <xdr:cNvPr id="629" name="Рисунок 628">
          <a:extLst>
            <a:ext uri="{FF2B5EF4-FFF2-40B4-BE49-F238E27FC236}">
              <a16:creationId xmlns:a16="http://schemas.microsoft.com/office/drawing/2014/main" id="{00000000-0008-0000-0100-000075020000}"/>
            </a:ext>
          </a:extLst>
        </xdr:cNvPr>
        <xdr:cNvPicPr>
          <a:picLocks noChangeAspect="1" noChangeArrowheads="1"/>
        </xdr:cNvPicPr>
      </xdr:nvPicPr>
      <xdr:blipFill>
        <a:blip xmlns:r="http://schemas.openxmlformats.org/officeDocument/2006/relationships" r:embed="rId13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1025" y="8705850"/>
          <a:ext cx="1333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485775</xdr:colOff>
      <xdr:row>1645</xdr:row>
      <xdr:rowOff>25213</xdr:rowOff>
    </xdr:from>
    <xdr:to>
      <xdr:col>5</xdr:col>
      <xdr:colOff>542925</xdr:colOff>
      <xdr:row>1646</xdr:row>
      <xdr:rowOff>34738</xdr:rowOff>
    </xdr:to>
    <xdr:pic>
      <xdr:nvPicPr>
        <xdr:cNvPr id="630" name="Рисунок 629">
          <a:extLst>
            <a:ext uri="{FF2B5EF4-FFF2-40B4-BE49-F238E27FC236}">
              <a16:creationId xmlns:a16="http://schemas.microsoft.com/office/drawing/2014/main" id="{00000000-0008-0000-0100-000076020000}"/>
            </a:ext>
          </a:extLst>
        </xdr:cNvPr>
        <xdr:cNvPicPr>
          <a:picLocks noChangeAspect="1" noChangeArrowheads="1"/>
        </xdr:cNvPicPr>
      </xdr:nvPicPr>
      <xdr:blipFill>
        <a:blip xmlns:r="http://schemas.openxmlformats.org/officeDocument/2006/relationships" r:embed="rId13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19157" y="263430684"/>
          <a:ext cx="57150" cy="211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600075</xdr:colOff>
      <xdr:row>1646</xdr:row>
      <xdr:rowOff>38100</xdr:rowOff>
    </xdr:from>
    <xdr:to>
      <xdr:col>5</xdr:col>
      <xdr:colOff>76200</xdr:colOff>
      <xdr:row>1647</xdr:row>
      <xdr:rowOff>57150</xdr:rowOff>
    </xdr:to>
    <xdr:pic>
      <xdr:nvPicPr>
        <xdr:cNvPr id="631" name="Рисунок 630">
          <a:extLst>
            <a:ext uri="{FF2B5EF4-FFF2-40B4-BE49-F238E27FC236}">
              <a16:creationId xmlns:a16="http://schemas.microsoft.com/office/drawing/2014/main" id="{00000000-0008-0000-0100-000077020000}"/>
            </a:ext>
          </a:extLst>
        </xdr:cNvPr>
        <xdr:cNvPicPr>
          <a:picLocks noChangeAspect="1" noChangeArrowheads="1"/>
        </xdr:cNvPicPr>
      </xdr:nvPicPr>
      <xdr:blipFill>
        <a:blip xmlns:r="http://schemas.openxmlformats.org/officeDocument/2006/relationships" r:embed="rId1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0075" y="8905875"/>
          <a:ext cx="857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1648</xdr:row>
      <xdr:rowOff>0</xdr:rowOff>
    </xdr:from>
    <xdr:to>
      <xdr:col>1</xdr:col>
      <xdr:colOff>523875</xdr:colOff>
      <xdr:row>1649</xdr:row>
      <xdr:rowOff>19050</xdr:rowOff>
    </xdr:to>
    <xdr:pic>
      <xdr:nvPicPr>
        <xdr:cNvPr id="632" name="Рисунок 631">
          <a:extLst>
            <a:ext uri="{FF2B5EF4-FFF2-40B4-BE49-F238E27FC236}">
              <a16:creationId xmlns:a16="http://schemas.microsoft.com/office/drawing/2014/main" id="{00000000-0008-0000-0100-000078020000}"/>
            </a:ext>
          </a:extLst>
        </xdr:cNvPr>
        <xdr:cNvPicPr>
          <a:picLocks noChangeAspect="1" noChangeArrowheads="1"/>
        </xdr:cNvPicPr>
      </xdr:nvPicPr>
      <xdr:blipFill>
        <a:blip xmlns:r="http://schemas.openxmlformats.org/officeDocument/2006/relationships" r:embed="rId13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267825"/>
          <a:ext cx="5238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64434</xdr:colOff>
      <xdr:row>1661</xdr:row>
      <xdr:rowOff>149038</xdr:rowOff>
    </xdr:from>
    <xdr:to>
      <xdr:col>3</xdr:col>
      <xdr:colOff>553571</xdr:colOff>
      <xdr:row>1663</xdr:row>
      <xdr:rowOff>0</xdr:rowOff>
    </xdr:to>
    <xdr:pic>
      <xdr:nvPicPr>
        <xdr:cNvPr id="636" name="Рисунок 635">
          <a:extLst>
            <a:ext uri="{FF2B5EF4-FFF2-40B4-BE49-F238E27FC236}">
              <a16:creationId xmlns:a16="http://schemas.microsoft.com/office/drawing/2014/main" id="{00000000-0008-0000-0100-00007C020000}"/>
            </a:ext>
          </a:extLst>
        </xdr:cNvPr>
        <xdr:cNvPicPr>
          <a:picLocks noChangeAspect="1" noChangeArrowheads="1"/>
        </xdr:cNvPicPr>
      </xdr:nvPicPr>
      <xdr:blipFill>
        <a:blip xmlns:r="http://schemas.openxmlformats.org/officeDocument/2006/relationships" r:embed="rId12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434" y="266378391"/>
          <a:ext cx="1699372" cy="2700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1641</xdr:row>
      <xdr:rowOff>0</xdr:rowOff>
    </xdr:from>
    <xdr:to>
      <xdr:col>5</xdr:col>
      <xdr:colOff>371475</xdr:colOff>
      <xdr:row>1642</xdr:row>
      <xdr:rowOff>17369</xdr:rowOff>
    </xdr:to>
    <xdr:pic>
      <xdr:nvPicPr>
        <xdr:cNvPr id="637" name="Рисунок 636">
          <a:extLst>
            <a:ext uri="{FF2B5EF4-FFF2-40B4-BE49-F238E27FC236}">
              <a16:creationId xmlns:a16="http://schemas.microsoft.com/office/drawing/2014/main" id="{00000000-0008-0000-0100-00007D020000}"/>
            </a:ext>
          </a:extLst>
        </xdr:cNvPr>
        <xdr:cNvPicPr>
          <a:picLocks noChangeAspect="1" noChangeArrowheads="1"/>
        </xdr:cNvPicPr>
      </xdr:nvPicPr>
      <xdr:blipFill>
        <a:blip xmlns:r="http://schemas.openxmlformats.org/officeDocument/2006/relationships" r:embed="rId13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262598647"/>
          <a:ext cx="3714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1642</xdr:row>
      <xdr:rowOff>0</xdr:rowOff>
    </xdr:from>
    <xdr:to>
      <xdr:col>5</xdr:col>
      <xdr:colOff>381000</xdr:colOff>
      <xdr:row>1643</xdr:row>
      <xdr:rowOff>0</xdr:rowOff>
    </xdr:to>
    <xdr:pic>
      <xdr:nvPicPr>
        <xdr:cNvPr id="638" name="Рисунок 637">
          <a:extLst>
            <a:ext uri="{FF2B5EF4-FFF2-40B4-BE49-F238E27FC236}">
              <a16:creationId xmlns:a16="http://schemas.microsoft.com/office/drawing/2014/main" id="{00000000-0008-0000-0100-00007E020000}"/>
            </a:ext>
          </a:extLst>
        </xdr:cNvPr>
        <xdr:cNvPicPr>
          <a:picLocks noChangeAspect="1" noChangeArrowheads="1"/>
        </xdr:cNvPicPr>
      </xdr:nvPicPr>
      <xdr:blipFill>
        <a:blip xmlns:r="http://schemas.openxmlformats.org/officeDocument/2006/relationships" r:embed="rId1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262800353"/>
          <a:ext cx="3810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333375</xdr:colOff>
      <xdr:row>1666</xdr:row>
      <xdr:rowOff>0</xdr:rowOff>
    </xdr:from>
    <xdr:to>
      <xdr:col>2</xdr:col>
      <xdr:colOff>104775</xdr:colOff>
      <xdr:row>1667</xdr:row>
      <xdr:rowOff>19050</xdr:rowOff>
    </xdr:to>
    <xdr:pic>
      <xdr:nvPicPr>
        <xdr:cNvPr id="642" name="Рисунок 641">
          <a:extLst>
            <a:ext uri="{FF2B5EF4-FFF2-40B4-BE49-F238E27FC236}">
              <a16:creationId xmlns:a16="http://schemas.microsoft.com/office/drawing/2014/main" id="{00000000-0008-0000-0100-000082020000}"/>
            </a:ext>
          </a:extLst>
        </xdr:cNvPr>
        <xdr:cNvPicPr>
          <a:picLocks noChangeAspect="1" noChangeArrowheads="1"/>
        </xdr:cNvPicPr>
      </xdr:nvPicPr>
      <xdr:blipFill>
        <a:blip xmlns:r="http://schemas.openxmlformats.org/officeDocument/2006/relationships" r:embed="rId1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33375" y="13306425"/>
          <a:ext cx="3810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314325</xdr:colOff>
      <xdr:row>1667</xdr:row>
      <xdr:rowOff>19050</xdr:rowOff>
    </xdr:from>
    <xdr:to>
      <xdr:col>2</xdr:col>
      <xdr:colOff>9525</xdr:colOff>
      <xdr:row>1668</xdr:row>
      <xdr:rowOff>0</xdr:rowOff>
    </xdr:to>
    <xdr:pic>
      <xdr:nvPicPr>
        <xdr:cNvPr id="643" name="Рисунок 642">
          <a:extLst>
            <a:ext uri="{FF2B5EF4-FFF2-40B4-BE49-F238E27FC236}">
              <a16:creationId xmlns:a16="http://schemas.microsoft.com/office/drawing/2014/main" id="{00000000-0008-0000-0100-000083020000}"/>
            </a:ext>
          </a:extLst>
        </xdr:cNvPr>
        <xdr:cNvPicPr>
          <a:picLocks noChangeAspect="1" noChangeArrowheads="1"/>
        </xdr:cNvPicPr>
      </xdr:nvPicPr>
      <xdr:blipFill>
        <a:blip xmlns:r="http://schemas.openxmlformats.org/officeDocument/2006/relationships" r:embed="rId1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4325" y="13525500"/>
          <a:ext cx="3048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333375</xdr:colOff>
      <xdr:row>1672</xdr:row>
      <xdr:rowOff>0</xdr:rowOff>
    </xdr:from>
    <xdr:to>
      <xdr:col>2</xdr:col>
      <xdr:colOff>104775</xdr:colOff>
      <xdr:row>1673</xdr:row>
      <xdr:rowOff>19050</xdr:rowOff>
    </xdr:to>
    <xdr:pic>
      <xdr:nvPicPr>
        <xdr:cNvPr id="644" name="Рисунок 643">
          <a:extLst>
            <a:ext uri="{FF2B5EF4-FFF2-40B4-BE49-F238E27FC236}">
              <a16:creationId xmlns:a16="http://schemas.microsoft.com/office/drawing/2014/main" id="{00000000-0008-0000-0100-000084020000}"/>
            </a:ext>
          </a:extLst>
        </xdr:cNvPr>
        <xdr:cNvPicPr>
          <a:picLocks noChangeAspect="1" noChangeArrowheads="1"/>
        </xdr:cNvPicPr>
      </xdr:nvPicPr>
      <xdr:blipFill>
        <a:blip xmlns:r="http://schemas.openxmlformats.org/officeDocument/2006/relationships" r:embed="rId1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33375" y="267742147"/>
          <a:ext cx="376518"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314325</xdr:colOff>
      <xdr:row>1673</xdr:row>
      <xdr:rowOff>19050</xdr:rowOff>
    </xdr:from>
    <xdr:to>
      <xdr:col>2</xdr:col>
      <xdr:colOff>9525</xdr:colOff>
      <xdr:row>1674</xdr:row>
      <xdr:rowOff>0</xdr:rowOff>
    </xdr:to>
    <xdr:pic>
      <xdr:nvPicPr>
        <xdr:cNvPr id="645" name="Рисунок 644">
          <a:extLst>
            <a:ext uri="{FF2B5EF4-FFF2-40B4-BE49-F238E27FC236}">
              <a16:creationId xmlns:a16="http://schemas.microsoft.com/office/drawing/2014/main" id="{00000000-0008-0000-0100-000085020000}"/>
            </a:ext>
          </a:extLst>
        </xdr:cNvPr>
        <xdr:cNvPicPr>
          <a:picLocks noChangeAspect="1" noChangeArrowheads="1"/>
        </xdr:cNvPicPr>
      </xdr:nvPicPr>
      <xdr:blipFill>
        <a:blip xmlns:r="http://schemas.openxmlformats.org/officeDocument/2006/relationships" r:embed="rId1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4325" y="267962903"/>
          <a:ext cx="300318" cy="182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133350</xdr:colOff>
      <xdr:row>1676</xdr:row>
      <xdr:rowOff>38101</xdr:rowOff>
    </xdr:from>
    <xdr:to>
      <xdr:col>3</xdr:col>
      <xdr:colOff>285750</xdr:colOff>
      <xdr:row>1677</xdr:row>
      <xdr:rowOff>76201</xdr:rowOff>
    </xdr:to>
    <xdr:pic>
      <xdr:nvPicPr>
        <xdr:cNvPr id="646" name="Рисунок 645">
          <a:extLst>
            <a:ext uri="{FF2B5EF4-FFF2-40B4-BE49-F238E27FC236}">
              <a16:creationId xmlns:a16="http://schemas.microsoft.com/office/drawing/2014/main" id="{00000000-0008-0000-0100-000086020000}"/>
            </a:ext>
          </a:extLst>
        </xdr:cNvPr>
        <xdr:cNvPicPr>
          <a:picLocks noChangeAspect="1" noChangeArrowheads="1"/>
        </xdr:cNvPicPr>
      </xdr:nvPicPr>
      <xdr:blipFill>
        <a:blip xmlns:r="http://schemas.openxmlformats.org/officeDocument/2006/relationships" r:embed="rId13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3350" y="270122277"/>
          <a:ext cx="1362635" cy="2398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352986</xdr:colOff>
      <xdr:row>1678</xdr:row>
      <xdr:rowOff>11206</xdr:rowOff>
    </xdr:from>
    <xdr:to>
      <xdr:col>2</xdr:col>
      <xdr:colOff>419660</xdr:colOff>
      <xdr:row>1679</xdr:row>
      <xdr:rowOff>30256</xdr:rowOff>
    </xdr:to>
    <xdr:pic>
      <xdr:nvPicPr>
        <xdr:cNvPr id="647" name="Рисунок 646">
          <a:extLst>
            <a:ext uri="{FF2B5EF4-FFF2-40B4-BE49-F238E27FC236}">
              <a16:creationId xmlns:a16="http://schemas.microsoft.com/office/drawing/2014/main" id="{00000000-0008-0000-0100-000087020000}"/>
            </a:ext>
          </a:extLst>
        </xdr:cNvPr>
        <xdr:cNvPicPr>
          <a:picLocks noChangeAspect="1" noChangeArrowheads="1"/>
        </xdr:cNvPicPr>
      </xdr:nvPicPr>
      <xdr:blipFill>
        <a:blip xmlns:r="http://schemas.openxmlformats.org/officeDocument/2006/relationships" r:embed="rId13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2986" y="270498794"/>
          <a:ext cx="671792"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76200</xdr:colOff>
      <xdr:row>1694</xdr:row>
      <xdr:rowOff>123825</xdr:rowOff>
    </xdr:from>
    <xdr:to>
      <xdr:col>4</xdr:col>
      <xdr:colOff>216683</xdr:colOff>
      <xdr:row>1696</xdr:row>
      <xdr:rowOff>28574</xdr:rowOff>
    </xdr:to>
    <xdr:pic>
      <xdr:nvPicPr>
        <xdr:cNvPr id="648" name="Рисунок 647">
          <a:extLst>
            <a:ext uri="{FF2B5EF4-FFF2-40B4-BE49-F238E27FC236}">
              <a16:creationId xmlns:a16="http://schemas.microsoft.com/office/drawing/2014/main" id="{00000000-0008-0000-0100-00008802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 y="4533900"/>
          <a:ext cx="2245508" cy="304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95250</xdr:colOff>
      <xdr:row>1694</xdr:row>
      <xdr:rowOff>180975</xdr:rowOff>
    </xdr:from>
    <xdr:to>
      <xdr:col>7</xdr:col>
      <xdr:colOff>352425</xdr:colOff>
      <xdr:row>1696</xdr:row>
      <xdr:rowOff>40480</xdr:rowOff>
    </xdr:to>
    <xdr:pic>
      <xdr:nvPicPr>
        <xdr:cNvPr id="649" name="Рисунок 648">
          <a:extLst>
            <a:ext uri="{FF2B5EF4-FFF2-40B4-BE49-F238E27FC236}">
              <a16:creationId xmlns:a16="http://schemas.microsoft.com/office/drawing/2014/main" id="{00000000-0008-0000-0100-00008902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19475" y="4591050"/>
          <a:ext cx="1047750" cy="259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76201</xdr:colOff>
      <xdr:row>1696</xdr:row>
      <xdr:rowOff>19050</xdr:rowOff>
    </xdr:from>
    <xdr:to>
      <xdr:col>6</xdr:col>
      <xdr:colOff>600075</xdr:colOff>
      <xdr:row>1697</xdr:row>
      <xdr:rowOff>85725</xdr:rowOff>
    </xdr:to>
    <xdr:pic>
      <xdr:nvPicPr>
        <xdr:cNvPr id="650" name="Рисунок 649">
          <a:extLst>
            <a:ext uri="{FF2B5EF4-FFF2-40B4-BE49-F238E27FC236}">
              <a16:creationId xmlns:a16="http://schemas.microsoft.com/office/drawing/2014/main" id="{00000000-0008-0000-0100-00008A02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00426" y="4829175"/>
          <a:ext cx="523874"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1714</xdr:row>
      <xdr:rowOff>0</xdr:rowOff>
    </xdr:from>
    <xdr:to>
      <xdr:col>2</xdr:col>
      <xdr:colOff>400050</xdr:colOff>
      <xdr:row>1715</xdr:row>
      <xdr:rowOff>38100</xdr:rowOff>
    </xdr:to>
    <xdr:pic>
      <xdr:nvPicPr>
        <xdr:cNvPr id="653" name="Рисунок 652">
          <a:extLst>
            <a:ext uri="{FF2B5EF4-FFF2-40B4-BE49-F238E27FC236}">
              <a16:creationId xmlns:a16="http://schemas.microsoft.com/office/drawing/2014/main" id="{00000000-0008-0000-0100-00008D02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6210300"/>
          <a:ext cx="10096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161925</xdr:colOff>
      <xdr:row>1713</xdr:row>
      <xdr:rowOff>171450</xdr:rowOff>
    </xdr:from>
    <xdr:to>
      <xdr:col>6</xdr:col>
      <xdr:colOff>447675</xdr:colOff>
      <xdr:row>1714</xdr:row>
      <xdr:rowOff>190500</xdr:rowOff>
    </xdr:to>
    <xdr:pic>
      <xdr:nvPicPr>
        <xdr:cNvPr id="654" name="Рисунок 653">
          <a:extLst>
            <a:ext uri="{FF2B5EF4-FFF2-40B4-BE49-F238E27FC236}">
              <a16:creationId xmlns:a16="http://schemas.microsoft.com/office/drawing/2014/main" id="{00000000-0008-0000-0100-00008E02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86150" y="6181725"/>
          <a:ext cx="2857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238125</xdr:colOff>
      <xdr:row>1715</xdr:row>
      <xdr:rowOff>9525</xdr:rowOff>
    </xdr:from>
    <xdr:to>
      <xdr:col>6</xdr:col>
      <xdr:colOff>409575</xdr:colOff>
      <xdr:row>1716</xdr:row>
      <xdr:rowOff>38100</xdr:rowOff>
    </xdr:to>
    <xdr:pic>
      <xdr:nvPicPr>
        <xdr:cNvPr id="655" name="Рисунок 654">
          <a:extLst>
            <a:ext uri="{FF2B5EF4-FFF2-40B4-BE49-F238E27FC236}">
              <a16:creationId xmlns:a16="http://schemas.microsoft.com/office/drawing/2014/main" id="{00000000-0008-0000-0100-00008F02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62350" y="6419850"/>
          <a:ext cx="1714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438150</xdr:colOff>
      <xdr:row>1717</xdr:row>
      <xdr:rowOff>571500</xdr:rowOff>
    </xdr:from>
    <xdr:to>
      <xdr:col>2</xdr:col>
      <xdr:colOff>66675</xdr:colOff>
      <xdr:row>1719</xdr:row>
      <xdr:rowOff>9525</xdr:rowOff>
    </xdr:to>
    <xdr:pic>
      <xdr:nvPicPr>
        <xdr:cNvPr id="658" name="Рисунок 657">
          <a:extLst>
            <a:ext uri="{FF2B5EF4-FFF2-40B4-BE49-F238E27FC236}">
              <a16:creationId xmlns:a16="http://schemas.microsoft.com/office/drawing/2014/main" id="{00000000-0008-0000-0100-000092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8150" y="7381875"/>
          <a:ext cx="2381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1718</xdr:row>
      <xdr:rowOff>180975</xdr:rowOff>
    </xdr:from>
    <xdr:to>
      <xdr:col>1</xdr:col>
      <xdr:colOff>533400</xdr:colOff>
      <xdr:row>1720</xdr:row>
      <xdr:rowOff>19050</xdr:rowOff>
    </xdr:to>
    <xdr:pic>
      <xdr:nvPicPr>
        <xdr:cNvPr id="659" name="Рисунок 658">
          <a:extLst>
            <a:ext uri="{FF2B5EF4-FFF2-40B4-BE49-F238E27FC236}">
              <a16:creationId xmlns:a16="http://schemas.microsoft.com/office/drawing/2014/main" id="{00000000-0008-0000-0100-000093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7591425"/>
          <a:ext cx="1238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1720</xdr:row>
      <xdr:rowOff>47625</xdr:rowOff>
    </xdr:from>
    <xdr:to>
      <xdr:col>1</xdr:col>
      <xdr:colOff>485775</xdr:colOff>
      <xdr:row>1721</xdr:row>
      <xdr:rowOff>66675</xdr:rowOff>
    </xdr:to>
    <xdr:pic>
      <xdr:nvPicPr>
        <xdr:cNvPr id="660" name="Рисунок 659">
          <a:extLst>
            <a:ext uri="{FF2B5EF4-FFF2-40B4-BE49-F238E27FC236}">
              <a16:creationId xmlns:a16="http://schemas.microsoft.com/office/drawing/2014/main" id="{00000000-0008-0000-0100-000094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7858125"/>
          <a:ext cx="57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168088</xdr:colOff>
      <xdr:row>1723</xdr:row>
      <xdr:rowOff>44824</xdr:rowOff>
    </xdr:from>
    <xdr:to>
      <xdr:col>2</xdr:col>
      <xdr:colOff>382120</xdr:colOff>
      <xdr:row>1724</xdr:row>
      <xdr:rowOff>62193</xdr:rowOff>
    </xdr:to>
    <xdr:pic>
      <xdr:nvPicPr>
        <xdr:cNvPr id="666" name="Рисунок 665">
          <a:extLst>
            <a:ext uri="{FF2B5EF4-FFF2-40B4-BE49-F238E27FC236}">
              <a16:creationId xmlns:a16="http://schemas.microsoft.com/office/drawing/2014/main" id="{00000000-0008-0000-0100-00009A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8088" y="278096383"/>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1746</xdr:row>
      <xdr:rowOff>19050</xdr:rowOff>
    </xdr:from>
    <xdr:to>
      <xdr:col>3</xdr:col>
      <xdr:colOff>228600</xdr:colOff>
      <xdr:row>1748</xdr:row>
      <xdr:rowOff>38100</xdr:rowOff>
    </xdr:to>
    <xdr:pic>
      <xdr:nvPicPr>
        <xdr:cNvPr id="667" name="Рисунок 666">
          <a:extLst>
            <a:ext uri="{FF2B5EF4-FFF2-40B4-BE49-F238E27FC236}">
              <a16:creationId xmlns:a16="http://schemas.microsoft.com/office/drawing/2014/main" id="{00000000-0008-0000-0100-00009B020000}"/>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3810000"/>
          <a:ext cx="144780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1747</xdr:row>
      <xdr:rowOff>0</xdr:rowOff>
    </xdr:from>
    <xdr:to>
      <xdr:col>6</xdr:col>
      <xdr:colOff>9525</xdr:colOff>
      <xdr:row>1748</xdr:row>
      <xdr:rowOff>19050</xdr:rowOff>
    </xdr:to>
    <xdr:pic>
      <xdr:nvPicPr>
        <xdr:cNvPr id="668" name="Рисунок 667">
          <a:extLst>
            <a:ext uri="{FF2B5EF4-FFF2-40B4-BE49-F238E27FC236}">
              <a16:creationId xmlns:a16="http://schemas.microsoft.com/office/drawing/2014/main" id="{00000000-0008-0000-0100-00009C02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38400" y="3990975"/>
          <a:ext cx="619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1748</xdr:row>
      <xdr:rowOff>0</xdr:rowOff>
    </xdr:from>
    <xdr:to>
      <xdr:col>5</xdr:col>
      <xdr:colOff>352425</xdr:colOff>
      <xdr:row>1749</xdr:row>
      <xdr:rowOff>19050</xdr:rowOff>
    </xdr:to>
    <xdr:pic>
      <xdr:nvPicPr>
        <xdr:cNvPr id="669" name="Рисунок 668">
          <a:extLst>
            <a:ext uri="{FF2B5EF4-FFF2-40B4-BE49-F238E27FC236}">
              <a16:creationId xmlns:a16="http://schemas.microsoft.com/office/drawing/2014/main" id="{00000000-0008-0000-0100-00009D02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38400" y="4191000"/>
          <a:ext cx="3524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114300</xdr:colOff>
      <xdr:row>1750</xdr:row>
      <xdr:rowOff>38100</xdr:rowOff>
    </xdr:from>
    <xdr:to>
      <xdr:col>2</xdr:col>
      <xdr:colOff>238125</xdr:colOff>
      <xdr:row>1752</xdr:row>
      <xdr:rowOff>66675</xdr:rowOff>
    </xdr:to>
    <xdr:pic>
      <xdr:nvPicPr>
        <xdr:cNvPr id="670" name="Рисунок 669">
          <a:extLst>
            <a:ext uri="{FF2B5EF4-FFF2-40B4-BE49-F238E27FC236}">
              <a16:creationId xmlns:a16="http://schemas.microsoft.com/office/drawing/2014/main" id="{00000000-0008-0000-0100-00009E020000}"/>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4300" y="4629150"/>
          <a:ext cx="7334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1751</xdr:row>
      <xdr:rowOff>0</xdr:rowOff>
    </xdr:from>
    <xdr:to>
      <xdr:col>6</xdr:col>
      <xdr:colOff>285750</xdr:colOff>
      <xdr:row>1752</xdr:row>
      <xdr:rowOff>19050</xdr:rowOff>
    </xdr:to>
    <xdr:pic>
      <xdr:nvPicPr>
        <xdr:cNvPr id="671" name="Рисунок 670">
          <a:extLst>
            <a:ext uri="{FF2B5EF4-FFF2-40B4-BE49-F238E27FC236}">
              <a16:creationId xmlns:a16="http://schemas.microsoft.com/office/drawing/2014/main" id="{00000000-0008-0000-0100-00009F020000}"/>
            </a:ext>
          </a:extLst>
        </xdr:cNvPr>
        <xdr:cNvPicPr>
          <a:picLocks noChangeAspect="1" noChangeArrowheads="1"/>
        </xdr:cNvPicPr>
      </xdr:nvPicPr>
      <xdr:blipFill>
        <a:blip xmlns:r="http://schemas.openxmlformats.org/officeDocument/2006/relationships" r:embed="rId14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38400" y="4791075"/>
          <a:ext cx="8953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1752</xdr:row>
      <xdr:rowOff>0</xdr:rowOff>
    </xdr:from>
    <xdr:to>
      <xdr:col>6</xdr:col>
      <xdr:colOff>285750</xdr:colOff>
      <xdr:row>1753</xdr:row>
      <xdr:rowOff>19050</xdr:rowOff>
    </xdr:to>
    <xdr:pic>
      <xdr:nvPicPr>
        <xdr:cNvPr id="672" name="Рисунок 671">
          <a:extLst>
            <a:ext uri="{FF2B5EF4-FFF2-40B4-BE49-F238E27FC236}">
              <a16:creationId xmlns:a16="http://schemas.microsoft.com/office/drawing/2014/main" id="{00000000-0008-0000-0100-0000A0020000}"/>
            </a:ext>
          </a:extLst>
        </xdr:cNvPr>
        <xdr:cNvPicPr>
          <a:picLocks noChangeAspect="1" noChangeArrowheads="1"/>
        </xdr:cNvPicPr>
      </xdr:nvPicPr>
      <xdr:blipFill>
        <a:blip xmlns:r="http://schemas.openxmlformats.org/officeDocument/2006/relationships" r:embed="rId14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38400" y="4991100"/>
          <a:ext cx="8953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466725</xdr:colOff>
      <xdr:row>1753</xdr:row>
      <xdr:rowOff>19050</xdr:rowOff>
    </xdr:from>
    <xdr:to>
      <xdr:col>4</xdr:col>
      <xdr:colOff>552450</xdr:colOff>
      <xdr:row>1754</xdr:row>
      <xdr:rowOff>28575</xdr:rowOff>
    </xdr:to>
    <xdr:pic>
      <xdr:nvPicPr>
        <xdr:cNvPr id="673" name="Рисунок 672">
          <a:extLst>
            <a:ext uri="{FF2B5EF4-FFF2-40B4-BE49-F238E27FC236}">
              <a16:creationId xmlns:a16="http://schemas.microsoft.com/office/drawing/2014/main" id="{00000000-0008-0000-0100-0000A1020000}"/>
            </a:ext>
          </a:extLst>
        </xdr:cNvPr>
        <xdr:cNvPicPr>
          <a:picLocks noChangeAspect="1" noChangeArrowheads="1"/>
        </xdr:cNvPicPr>
      </xdr:nvPicPr>
      <xdr:blipFill>
        <a:blip xmlns:r="http://schemas.openxmlformats.org/officeDocument/2006/relationships" r:embed="rId14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66725" y="5210175"/>
          <a:ext cx="19145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485775</xdr:colOff>
      <xdr:row>1754</xdr:row>
      <xdr:rowOff>9525</xdr:rowOff>
    </xdr:from>
    <xdr:to>
      <xdr:col>4</xdr:col>
      <xdr:colOff>571500</xdr:colOff>
      <xdr:row>1755</xdr:row>
      <xdr:rowOff>19050</xdr:rowOff>
    </xdr:to>
    <xdr:pic>
      <xdr:nvPicPr>
        <xdr:cNvPr id="674" name="Рисунок 673">
          <a:extLst>
            <a:ext uri="{FF2B5EF4-FFF2-40B4-BE49-F238E27FC236}">
              <a16:creationId xmlns:a16="http://schemas.microsoft.com/office/drawing/2014/main" id="{00000000-0008-0000-0100-0000A2020000}"/>
            </a:ext>
          </a:extLst>
        </xdr:cNvPr>
        <xdr:cNvPicPr>
          <a:picLocks noChangeAspect="1" noChangeArrowheads="1"/>
        </xdr:cNvPicPr>
      </xdr:nvPicPr>
      <xdr:blipFill>
        <a:blip xmlns:r="http://schemas.openxmlformats.org/officeDocument/2006/relationships" r:embed="rId14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85775" y="5400675"/>
          <a:ext cx="19145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533400</xdr:colOff>
      <xdr:row>1757</xdr:row>
      <xdr:rowOff>104775</xdr:rowOff>
    </xdr:from>
    <xdr:to>
      <xdr:col>3</xdr:col>
      <xdr:colOff>428625</xdr:colOff>
      <xdr:row>1759</xdr:row>
      <xdr:rowOff>133350</xdr:rowOff>
    </xdr:to>
    <xdr:pic>
      <xdr:nvPicPr>
        <xdr:cNvPr id="675" name="Рисунок 674">
          <a:extLst>
            <a:ext uri="{FF2B5EF4-FFF2-40B4-BE49-F238E27FC236}">
              <a16:creationId xmlns:a16="http://schemas.microsoft.com/office/drawing/2014/main" id="{00000000-0008-0000-0100-0000A3020000}"/>
            </a:ext>
          </a:extLst>
        </xdr:cNvPr>
        <xdr:cNvPicPr>
          <a:picLocks noChangeAspect="1" noChangeArrowheads="1"/>
        </xdr:cNvPicPr>
      </xdr:nvPicPr>
      <xdr:blipFill>
        <a:blip xmlns:r="http://schemas.openxmlformats.org/officeDocument/2006/relationships" r:embed="rId14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3400" y="6096000"/>
          <a:ext cx="11144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1761</xdr:row>
      <xdr:rowOff>123825</xdr:rowOff>
    </xdr:from>
    <xdr:to>
      <xdr:col>3</xdr:col>
      <xdr:colOff>400050</xdr:colOff>
      <xdr:row>1763</xdr:row>
      <xdr:rowOff>152400</xdr:rowOff>
    </xdr:to>
    <xdr:pic>
      <xdr:nvPicPr>
        <xdr:cNvPr id="676" name="Рисунок 675">
          <a:extLst>
            <a:ext uri="{FF2B5EF4-FFF2-40B4-BE49-F238E27FC236}">
              <a16:creationId xmlns:a16="http://schemas.microsoft.com/office/drawing/2014/main" id="{00000000-0008-0000-0100-0000A402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6915150"/>
          <a:ext cx="120015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95250</xdr:colOff>
      <xdr:row>1765</xdr:row>
      <xdr:rowOff>0</xdr:rowOff>
    </xdr:from>
    <xdr:to>
      <xdr:col>1</xdr:col>
      <xdr:colOff>419100</xdr:colOff>
      <xdr:row>1766</xdr:row>
      <xdr:rowOff>19050</xdr:rowOff>
    </xdr:to>
    <xdr:pic>
      <xdr:nvPicPr>
        <xdr:cNvPr id="677" name="Рисунок 676">
          <a:extLst>
            <a:ext uri="{FF2B5EF4-FFF2-40B4-BE49-F238E27FC236}">
              <a16:creationId xmlns:a16="http://schemas.microsoft.com/office/drawing/2014/main" id="{00000000-0008-0000-0100-0000A5020000}"/>
            </a:ext>
          </a:extLst>
        </xdr:cNvPr>
        <xdr:cNvPicPr>
          <a:picLocks noChangeAspect="1" noChangeArrowheads="1"/>
        </xdr:cNvPicPr>
      </xdr:nvPicPr>
      <xdr:blipFill>
        <a:blip xmlns:r="http://schemas.openxmlformats.org/officeDocument/2006/relationships" r:embed="rId14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 y="7591425"/>
          <a:ext cx="3238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85725</xdr:colOff>
      <xdr:row>1766</xdr:row>
      <xdr:rowOff>171450</xdr:rowOff>
    </xdr:from>
    <xdr:to>
      <xdr:col>1</xdr:col>
      <xdr:colOff>409575</xdr:colOff>
      <xdr:row>1768</xdr:row>
      <xdr:rowOff>0</xdr:rowOff>
    </xdr:to>
    <xdr:pic>
      <xdr:nvPicPr>
        <xdr:cNvPr id="678" name="Рисунок 677">
          <a:extLst>
            <a:ext uri="{FF2B5EF4-FFF2-40B4-BE49-F238E27FC236}">
              <a16:creationId xmlns:a16="http://schemas.microsoft.com/office/drawing/2014/main" id="{00000000-0008-0000-0100-0000A6020000}"/>
            </a:ext>
          </a:extLst>
        </xdr:cNvPr>
        <xdr:cNvPicPr>
          <a:picLocks noChangeAspect="1" noChangeArrowheads="1"/>
        </xdr:cNvPicPr>
      </xdr:nvPicPr>
      <xdr:blipFill>
        <a:blip xmlns:r="http://schemas.openxmlformats.org/officeDocument/2006/relationships" r:embed="rId14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725" y="7962900"/>
          <a:ext cx="3238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1770</xdr:row>
      <xdr:rowOff>0</xdr:rowOff>
    </xdr:from>
    <xdr:to>
      <xdr:col>2</xdr:col>
      <xdr:colOff>257175</xdr:colOff>
      <xdr:row>1771</xdr:row>
      <xdr:rowOff>19050</xdr:rowOff>
    </xdr:to>
    <xdr:pic>
      <xdr:nvPicPr>
        <xdr:cNvPr id="679" name="Рисунок 678">
          <a:extLst>
            <a:ext uri="{FF2B5EF4-FFF2-40B4-BE49-F238E27FC236}">
              <a16:creationId xmlns:a16="http://schemas.microsoft.com/office/drawing/2014/main" id="{00000000-0008-0000-0100-0000A702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8591550"/>
          <a:ext cx="8667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200025</xdr:colOff>
      <xdr:row>1770</xdr:row>
      <xdr:rowOff>0</xdr:rowOff>
    </xdr:from>
    <xdr:to>
      <xdr:col>5</xdr:col>
      <xdr:colOff>438150</xdr:colOff>
      <xdr:row>1771</xdr:row>
      <xdr:rowOff>19050</xdr:rowOff>
    </xdr:to>
    <xdr:pic>
      <xdr:nvPicPr>
        <xdr:cNvPr id="680" name="Рисунок 679">
          <a:extLst>
            <a:ext uri="{FF2B5EF4-FFF2-40B4-BE49-F238E27FC236}">
              <a16:creationId xmlns:a16="http://schemas.microsoft.com/office/drawing/2014/main" id="{00000000-0008-0000-0100-0000A8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8425" y="8591550"/>
          <a:ext cx="238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247650</xdr:colOff>
      <xdr:row>1771</xdr:row>
      <xdr:rowOff>19050</xdr:rowOff>
    </xdr:from>
    <xdr:to>
      <xdr:col>5</xdr:col>
      <xdr:colOff>371475</xdr:colOff>
      <xdr:row>1772</xdr:row>
      <xdr:rowOff>38100</xdr:rowOff>
    </xdr:to>
    <xdr:pic>
      <xdr:nvPicPr>
        <xdr:cNvPr id="681" name="Рисунок 680">
          <a:extLst>
            <a:ext uri="{FF2B5EF4-FFF2-40B4-BE49-F238E27FC236}">
              <a16:creationId xmlns:a16="http://schemas.microsoft.com/office/drawing/2014/main" id="{00000000-0008-0000-0100-0000A9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86050" y="8810625"/>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438150</xdr:colOff>
      <xdr:row>1775</xdr:row>
      <xdr:rowOff>571500</xdr:rowOff>
    </xdr:from>
    <xdr:to>
      <xdr:col>2</xdr:col>
      <xdr:colOff>66675</xdr:colOff>
      <xdr:row>1777</xdr:row>
      <xdr:rowOff>9525</xdr:rowOff>
    </xdr:to>
    <xdr:pic>
      <xdr:nvPicPr>
        <xdr:cNvPr id="682" name="Рисунок 681">
          <a:extLst>
            <a:ext uri="{FF2B5EF4-FFF2-40B4-BE49-F238E27FC236}">
              <a16:creationId xmlns:a16="http://schemas.microsoft.com/office/drawing/2014/main" id="{00000000-0008-0000-0100-0000AA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8150" y="276942737"/>
          <a:ext cx="233643" cy="1994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1776</xdr:row>
      <xdr:rowOff>180975</xdr:rowOff>
    </xdr:from>
    <xdr:to>
      <xdr:col>1</xdr:col>
      <xdr:colOff>533400</xdr:colOff>
      <xdr:row>1778</xdr:row>
      <xdr:rowOff>19050</xdr:rowOff>
    </xdr:to>
    <xdr:pic>
      <xdr:nvPicPr>
        <xdr:cNvPr id="683" name="Рисунок 682">
          <a:extLst>
            <a:ext uri="{FF2B5EF4-FFF2-40B4-BE49-F238E27FC236}">
              <a16:creationId xmlns:a16="http://schemas.microsoft.com/office/drawing/2014/main" id="{00000000-0008-0000-0100-0000AB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77123151"/>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1778</xdr:row>
      <xdr:rowOff>47625</xdr:rowOff>
    </xdr:from>
    <xdr:to>
      <xdr:col>1</xdr:col>
      <xdr:colOff>485775</xdr:colOff>
      <xdr:row>1779</xdr:row>
      <xdr:rowOff>66675</xdr:rowOff>
    </xdr:to>
    <xdr:pic>
      <xdr:nvPicPr>
        <xdr:cNvPr id="684" name="Рисунок 683">
          <a:extLst>
            <a:ext uri="{FF2B5EF4-FFF2-40B4-BE49-F238E27FC236}">
              <a16:creationId xmlns:a16="http://schemas.microsoft.com/office/drawing/2014/main" id="{00000000-0008-0000-0100-0000AC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7737080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438150</xdr:colOff>
      <xdr:row>1781</xdr:row>
      <xdr:rowOff>571500</xdr:rowOff>
    </xdr:from>
    <xdr:to>
      <xdr:col>2</xdr:col>
      <xdr:colOff>66675</xdr:colOff>
      <xdr:row>1783</xdr:row>
      <xdr:rowOff>9525</xdr:rowOff>
    </xdr:to>
    <xdr:pic>
      <xdr:nvPicPr>
        <xdr:cNvPr id="685" name="Рисунок 684">
          <a:extLst>
            <a:ext uri="{FF2B5EF4-FFF2-40B4-BE49-F238E27FC236}">
              <a16:creationId xmlns:a16="http://schemas.microsoft.com/office/drawing/2014/main" id="{00000000-0008-0000-0100-0000AD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8150" y="289167794"/>
          <a:ext cx="233643" cy="2336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1782</xdr:row>
      <xdr:rowOff>180975</xdr:rowOff>
    </xdr:from>
    <xdr:to>
      <xdr:col>1</xdr:col>
      <xdr:colOff>533400</xdr:colOff>
      <xdr:row>1784</xdr:row>
      <xdr:rowOff>19050</xdr:rowOff>
    </xdr:to>
    <xdr:pic>
      <xdr:nvPicPr>
        <xdr:cNvPr id="686" name="Рисунок 685">
          <a:extLst>
            <a:ext uri="{FF2B5EF4-FFF2-40B4-BE49-F238E27FC236}">
              <a16:creationId xmlns:a16="http://schemas.microsoft.com/office/drawing/2014/main" id="{00000000-0008-0000-0100-0000AE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89382387"/>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1784</xdr:row>
      <xdr:rowOff>47625</xdr:rowOff>
    </xdr:from>
    <xdr:to>
      <xdr:col>1</xdr:col>
      <xdr:colOff>485775</xdr:colOff>
      <xdr:row>1785</xdr:row>
      <xdr:rowOff>66675</xdr:rowOff>
    </xdr:to>
    <xdr:pic>
      <xdr:nvPicPr>
        <xdr:cNvPr id="687" name="Рисунок 686">
          <a:extLst>
            <a:ext uri="{FF2B5EF4-FFF2-40B4-BE49-F238E27FC236}">
              <a16:creationId xmlns:a16="http://schemas.microsoft.com/office/drawing/2014/main" id="{00000000-0008-0000-0100-0000AF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89630037"/>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1787</xdr:row>
      <xdr:rowOff>0</xdr:rowOff>
    </xdr:from>
    <xdr:to>
      <xdr:col>2</xdr:col>
      <xdr:colOff>214032</xdr:colOff>
      <xdr:row>1788</xdr:row>
      <xdr:rowOff>28575</xdr:rowOff>
    </xdr:to>
    <xdr:pic>
      <xdr:nvPicPr>
        <xdr:cNvPr id="688" name="Рисунок 687">
          <a:extLst>
            <a:ext uri="{FF2B5EF4-FFF2-40B4-BE49-F238E27FC236}">
              <a16:creationId xmlns:a16="http://schemas.microsoft.com/office/drawing/2014/main" id="{00000000-0008-0000-0100-0000B0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91711529"/>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1800</xdr:row>
      <xdr:rowOff>0</xdr:rowOff>
    </xdr:from>
    <xdr:to>
      <xdr:col>3</xdr:col>
      <xdr:colOff>228600</xdr:colOff>
      <xdr:row>1801</xdr:row>
      <xdr:rowOff>47625</xdr:rowOff>
    </xdr:to>
    <xdr:pic>
      <xdr:nvPicPr>
        <xdr:cNvPr id="689" name="Рисунок 688">
          <a:extLst>
            <a:ext uri="{FF2B5EF4-FFF2-40B4-BE49-F238E27FC236}">
              <a16:creationId xmlns:a16="http://schemas.microsoft.com/office/drawing/2014/main" id="{00000000-0008-0000-0100-0000B1020000}"/>
            </a:ext>
          </a:extLst>
        </xdr:cNvPr>
        <xdr:cNvPicPr>
          <a:picLocks noChangeAspect="1" noChangeArrowheads="1"/>
        </xdr:cNvPicPr>
      </xdr:nvPicPr>
      <xdr:blipFill>
        <a:blip xmlns:r="http://schemas.openxmlformats.org/officeDocument/2006/relationships" r:embed="rId6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5773400"/>
          <a:ext cx="14478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542925</xdr:colOff>
      <xdr:row>1800</xdr:row>
      <xdr:rowOff>28575</xdr:rowOff>
    </xdr:from>
    <xdr:to>
      <xdr:col>5</xdr:col>
      <xdr:colOff>552450</xdr:colOff>
      <xdr:row>1801</xdr:row>
      <xdr:rowOff>38100</xdr:rowOff>
    </xdr:to>
    <xdr:pic>
      <xdr:nvPicPr>
        <xdr:cNvPr id="690" name="Рисунок 689">
          <a:extLst>
            <a:ext uri="{FF2B5EF4-FFF2-40B4-BE49-F238E27FC236}">
              <a16:creationId xmlns:a16="http://schemas.microsoft.com/office/drawing/2014/main" id="{00000000-0008-0000-0100-0000B202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71725" y="15801975"/>
          <a:ext cx="619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533400</xdr:colOff>
      <xdr:row>1801</xdr:row>
      <xdr:rowOff>0</xdr:rowOff>
    </xdr:from>
    <xdr:to>
      <xdr:col>5</xdr:col>
      <xdr:colOff>276225</xdr:colOff>
      <xdr:row>1802</xdr:row>
      <xdr:rowOff>19050</xdr:rowOff>
    </xdr:to>
    <xdr:pic>
      <xdr:nvPicPr>
        <xdr:cNvPr id="691" name="Рисунок 690">
          <a:extLst>
            <a:ext uri="{FF2B5EF4-FFF2-40B4-BE49-F238E27FC236}">
              <a16:creationId xmlns:a16="http://schemas.microsoft.com/office/drawing/2014/main" id="{00000000-0008-0000-0100-0000B302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62200" y="15973425"/>
          <a:ext cx="3524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152400</xdr:colOff>
      <xdr:row>1819</xdr:row>
      <xdr:rowOff>38100</xdr:rowOff>
    </xdr:from>
    <xdr:to>
      <xdr:col>2</xdr:col>
      <xdr:colOff>409575</xdr:colOff>
      <xdr:row>1820</xdr:row>
      <xdr:rowOff>57150</xdr:rowOff>
    </xdr:to>
    <xdr:pic>
      <xdr:nvPicPr>
        <xdr:cNvPr id="696" name="Рисунок 695">
          <a:extLst>
            <a:ext uri="{FF2B5EF4-FFF2-40B4-BE49-F238E27FC236}">
              <a16:creationId xmlns:a16="http://schemas.microsoft.com/office/drawing/2014/main" id="{00000000-0008-0000-0100-0000B802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2400" y="18411825"/>
          <a:ext cx="8667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180975</xdr:colOff>
      <xdr:row>1819</xdr:row>
      <xdr:rowOff>0</xdr:rowOff>
    </xdr:from>
    <xdr:to>
      <xdr:col>5</xdr:col>
      <xdr:colOff>419100</xdr:colOff>
      <xdr:row>1820</xdr:row>
      <xdr:rowOff>19050</xdr:rowOff>
    </xdr:to>
    <xdr:pic>
      <xdr:nvPicPr>
        <xdr:cNvPr id="697" name="Рисунок 696">
          <a:extLst>
            <a:ext uri="{FF2B5EF4-FFF2-40B4-BE49-F238E27FC236}">
              <a16:creationId xmlns:a16="http://schemas.microsoft.com/office/drawing/2014/main" id="{00000000-0008-0000-0100-0000B9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19375" y="18373725"/>
          <a:ext cx="238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247650</xdr:colOff>
      <xdr:row>1819</xdr:row>
      <xdr:rowOff>190500</xdr:rowOff>
    </xdr:from>
    <xdr:to>
      <xdr:col>5</xdr:col>
      <xdr:colOff>371475</xdr:colOff>
      <xdr:row>1821</xdr:row>
      <xdr:rowOff>0</xdr:rowOff>
    </xdr:to>
    <xdr:pic>
      <xdr:nvPicPr>
        <xdr:cNvPr id="698" name="Рисунок 697">
          <a:extLst>
            <a:ext uri="{FF2B5EF4-FFF2-40B4-BE49-F238E27FC236}">
              <a16:creationId xmlns:a16="http://schemas.microsoft.com/office/drawing/2014/main" id="{00000000-0008-0000-0100-0000BA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86050" y="18564225"/>
          <a:ext cx="1238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438150</xdr:colOff>
      <xdr:row>1823</xdr:row>
      <xdr:rowOff>571500</xdr:rowOff>
    </xdr:from>
    <xdr:to>
      <xdr:col>2</xdr:col>
      <xdr:colOff>66675</xdr:colOff>
      <xdr:row>1825</xdr:row>
      <xdr:rowOff>9525</xdr:rowOff>
    </xdr:to>
    <xdr:pic>
      <xdr:nvPicPr>
        <xdr:cNvPr id="699" name="Рисунок 698">
          <a:extLst>
            <a:ext uri="{FF2B5EF4-FFF2-40B4-BE49-F238E27FC236}">
              <a16:creationId xmlns:a16="http://schemas.microsoft.com/office/drawing/2014/main" id="{00000000-0008-0000-0100-0000BB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8150" y="289167794"/>
          <a:ext cx="233643" cy="2336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1824</xdr:row>
      <xdr:rowOff>180975</xdr:rowOff>
    </xdr:from>
    <xdr:to>
      <xdr:col>1</xdr:col>
      <xdr:colOff>533400</xdr:colOff>
      <xdr:row>1826</xdr:row>
      <xdr:rowOff>19050</xdr:rowOff>
    </xdr:to>
    <xdr:pic>
      <xdr:nvPicPr>
        <xdr:cNvPr id="700" name="Рисунок 699">
          <a:extLst>
            <a:ext uri="{FF2B5EF4-FFF2-40B4-BE49-F238E27FC236}">
              <a16:creationId xmlns:a16="http://schemas.microsoft.com/office/drawing/2014/main" id="{00000000-0008-0000-0100-0000BC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89382387"/>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1826</xdr:row>
      <xdr:rowOff>47625</xdr:rowOff>
    </xdr:from>
    <xdr:to>
      <xdr:col>1</xdr:col>
      <xdr:colOff>485775</xdr:colOff>
      <xdr:row>1827</xdr:row>
      <xdr:rowOff>66675</xdr:rowOff>
    </xdr:to>
    <xdr:pic>
      <xdr:nvPicPr>
        <xdr:cNvPr id="701" name="Рисунок 700">
          <a:extLst>
            <a:ext uri="{FF2B5EF4-FFF2-40B4-BE49-F238E27FC236}">
              <a16:creationId xmlns:a16="http://schemas.microsoft.com/office/drawing/2014/main" id="{00000000-0008-0000-0100-0000BD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89630037"/>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1829</xdr:row>
      <xdr:rowOff>0</xdr:rowOff>
    </xdr:from>
    <xdr:to>
      <xdr:col>2</xdr:col>
      <xdr:colOff>214032</xdr:colOff>
      <xdr:row>1830</xdr:row>
      <xdr:rowOff>28575</xdr:rowOff>
    </xdr:to>
    <xdr:pic>
      <xdr:nvPicPr>
        <xdr:cNvPr id="702" name="Рисунок 701">
          <a:extLst>
            <a:ext uri="{FF2B5EF4-FFF2-40B4-BE49-F238E27FC236}">
              <a16:creationId xmlns:a16="http://schemas.microsoft.com/office/drawing/2014/main" id="{00000000-0008-0000-0100-0000BE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99297912"/>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323850</xdr:colOff>
      <xdr:row>1831</xdr:row>
      <xdr:rowOff>0</xdr:rowOff>
    </xdr:from>
    <xdr:to>
      <xdr:col>1</xdr:col>
      <xdr:colOff>590550</xdr:colOff>
      <xdr:row>1832</xdr:row>
      <xdr:rowOff>19050</xdr:rowOff>
    </xdr:to>
    <xdr:pic>
      <xdr:nvPicPr>
        <xdr:cNvPr id="704" name="Рисунок 703">
          <a:extLst>
            <a:ext uri="{FF2B5EF4-FFF2-40B4-BE49-F238E27FC236}">
              <a16:creationId xmlns:a16="http://schemas.microsoft.com/office/drawing/2014/main" id="{00000000-0008-0000-0100-0000C0020000}"/>
            </a:ext>
          </a:extLst>
        </xdr:cNvPr>
        <xdr:cNvPicPr>
          <a:picLocks noChangeAspect="1" noChangeArrowheads="1"/>
        </xdr:cNvPicPr>
      </xdr:nvPicPr>
      <xdr:blipFill>
        <a:blip xmlns:r="http://schemas.openxmlformats.org/officeDocument/2006/relationships" r:embed="rId5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23850" y="21802725"/>
          <a:ext cx="2667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1846</xdr:row>
      <xdr:rowOff>0</xdr:rowOff>
    </xdr:from>
    <xdr:to>
      <xdr:col>3</xdr:col>
      <xdr:colOff>371475</xdr:colOff>
      <xdr:row>1848</xdr:row>
      <xdr:rowOff>19050</xdr:rowOff>
    </xdr:to>
    <xdr:pic>
      <xdr:nvPicPr>
        <xdr:cNvPr id="714" name="Рисунок 713">
          <a:extLst>
            <a:ext uri="{FF2B5EF4-FFF2-40B4-BE49-F238E27FC236}">
              <a16:creationId xmlns:a16="http://schemas.microsoft.com/office/drawing/2014/main" id="{00000000-0008-0000-0100-0000CA020000}"/>
            </a:ext>
          </a:extLst>
        </xdr:cNvPr>
        <xdr:cNvPicPr>
          <a:picLocks noChangeAspect="1" noChangeArrowheads="1"/>
        </xdr:cNvPicPr>
      </xdr:nvPicPr>
      <xdr:blipFill>
        <a:blip xmlns:r="http://schemas.openxmlformats.org/officeDocument/2006/relationships" r:embed="rId5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3162300"/>
          <a:ext cx="15906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142875</xdr:colOff>
      <xdr:row>1847</xdr:row>
      <xdr:rowOff>38100</xdr:rowOff>
    </xdr:from>
    <xdr:to>
      <xdr:col>6</xdr:col>
      <xdr:colOff>838200</xdr:colOff>
      <xdr:row>1848</xdr:row>
      <xdr:rowOff>57150</xdr:rowOff>
    </xdr:to>
    <xdr:pic>
      <xdr:nvPicPr>
        <xdr:cNvPr id="715" name="Рисунок 714">
          <a:extLst>
            <a:ext uri="{FF2B5EF4-FFF2-40B4-BE49-F238E27FC236}">
              <a16:creationId xmlns:a16="http://schemas.microsoft.com/office/drawing/2014/main" id="{00000000-0008-0000-0100-0000CB020000}"/>
            </a:ext>
          </a:extLst>
        </xdr:cNvPr>
        <xdr:cNvPicPr>
          <a:picLocks noChangeAspect="1" noChangeArrowheads="1"/>
        </xdr:cNvPicPr>
      </xdr:nvPicPr>
      <xdr:blipFill>
        <a:blip xmlns:r="http://schemas.openxmlformats.org/officeDocument/2006/relationships" r:embed="rId5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90875" y="3400425"/>
          <a:ext cx="6953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142875</xdr:colOff>
      <xdr:row>1848</xdr:row>
      <xdr:rowOff>28575</xdr:rowOff>
    </xdr:from>
    <xdr:to>
      <xdr:col>6</xdr:col>
      <xdr:colOff>571500</xdr:colOff>
      <xdr:row>1849</xdr:row>
      <xdr:rowOff>47625</xdr:rowOff>
    </xdr:to>
    <xdr:pic>
      <xdr:nvPicPr>
        <xdr:cNvPr id="716" name="Рисунок 715">
          <a:extLst>
            <a:ext uri="{FF2B5EF4-FFF2-40B4-BE49-F238E27FC236}">
              <a16:creationId xmlns:a16="http://schemas.microsoft.com/office/drawing/2014/main" id="{00000000-0008-0000-0100-0000CC020000}"/>
            </a:ext>
          </a:extLst>
        </xdr:cNvPr>
        <xdr:cNvPicPr>
          <a:picLocks noChangeAspect="1" noChangeArrowheads="1"/>
        </xdr:cNvPicPr>
      </xdr:nvPicPr>
      <xdr:blipFill>
        <a:blip xmlns:r="http://schemas.openxmlformats.org/officeDocument/2006/relationships" r:embed="rId5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90875" y="3590925"/>
          <a:ext cx="4286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66675</xdr:colOff>
      <xdr:row>1862</xdr:row>
      <xdr:rowOff>19050</xdr:rowOff>
    </xdr:from>
    <xdr:to>
      <xdr:col>1</xdr:col>
      <xdr:colOff>466725</xdr:colOff>
      <xdr:row>1863</xdr:row>
      <xdr:rowOff>38100</xdr:rowOff>
    </xdr:to>
    <xdr:pic>
      <xdr:nvPicPr>
        <xdr:cNvPr id="719" name="Рисунок 718">
          <a:extLst>
            <a:ext uri="{FF2B5EF4-FFF2-40B4-BE49-F238E27FC236}">
              <a16:creationId xmlns:a16="http://schemas.microsoft.com/office/drawing/2014/main" id="{00000000-0008-0000-0100-0000CF020000}"/>
            </a:ext>
          </a:extLst>
        </xdr:cNvPr>
        <xdr:cNvPicPr>
          <a:picLocks noChangeAspect="1" noChangeArrowheads="1"/>
        </xdr:cNvPicPr>
      </xdr:nvPicPr>
      <xdr:blipFill>
        <a:blip xmlns:r="http://schemas.openxmlformats.org/officeDocument/2006/relationships" r:embed="rId5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675" y="5029200"/>
          <a:ext cx="4000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28575</xdr:colOff>
      <xdr:row>1865</xdr:row>
      <xdr:rowOff>0</xdr:rowOff>
    </xdr:from>
    <xdr:to>
      <xdr:col>2</xdr:col>
      <xdr:colOff>504825</xdr:colOff>
      <xdr:row>1866</xdr:row>
      <xdr:rowOff>19050</xdr:rowOff>
    </xdr:to>
    <xdr:pic>
      <xdr:nvPicPr>
        <xdr:cNvPr id="720" name="Рисунок 719">
          <a:extLst>
            <a:ext uri="{FF2B5EF4-FFF2-40B4-BE49-F238E27FC236}">
              <a16:creationId xmlns:a16="http://schemas.microsoft.com/office/drawing/2014/main" id="{00000000-0008-0000-0100-0000D0020000}"/>
            </a:ext>
          </a:extLst>
        </xdr:cNvPr>
        <xdr:cNvPicPr>
          <a:picLocks noChangeAspect="1" noChangeArrowheads="1"/>
        </xdr:cNvPicPr>
      </xdr:nvPicPr>
      <xdr:blipFill>
        <a:blip xmlns:r="http://schemas.openxmlformats.org/officeDocument/2006/relationships" r:embed="rId6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575" y="5610225"/>
          <a:ext cx="10858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476250</xdr:colOff>
      <xdr:row>1865</xdr:row>
      <xdr:rowOff>0</xdr:rowOff>
    </xdr:from>
    <xdr:to>
      <xdr:col>6</xdr:col>
      <xdr:colOff>800100</xdr:colOff>
      <xdr:row>1866</xdr:row>
      <xdr:rowOff>19050</xdr:rowOff>
    </xdr:to>
    <xdr:pic>
      <xdr:nvPicPr>
        <xdr:cNvPr id="721" name="Рисунок 720">
          <a:extLst>
            <a:ext uri="{FF2B5EF4-FFF2-40B4-BE49-F238E27FC236}">
              <a16:creationId xmlns:a16="http://schemas.microsoft.com/office/drawing/2014/main" id="{00000000-0008-0000-0100-0000D1020000}"/>
            </a:ext>
          </a:extLst>
        </xdr:cNvPr>
        <xdr:cNvPicPr>
          <a:picLocks noChangeAspect="1" noChangeArrowheads="1"/>
        </xdr:cNvPicPr>
      </xdr:nvPicPr>
      <xdr:blipFill>
        <a:blip xmlns:r="http://schemas.openxmlformats.org/officeDocument/2006/relationships" r:embed="rId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24250" y="5610225"/>
          <a:ext cx="3238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504825</xdr:colOff>
      <xdr:row>1866</xdr:row>
      <xdr:rowOff>0</xdr:rowOff>
    </xdr:from>
    <xdr:to>
      <xdr:col>6</xdr:col>
      <xdr:colOff>695325</xdr:colOff>
      <xdr:row>1867</xdr:row>
      <xdr:rowOff>9525</xdr:rowOff>
    </xdr:to>
    <xdr:pic>
      <xdr:nvPicPr>
        <xdr:cNvPr id="722" name="Рисунок 721">
          <a:extLst>
            <a:ext uri="{FF2B5EF4-FFF2-40B4-BE49-F238E27FC236}">
              <a16:creationId xmlns:a16="http://schemas.microsoft.com/office/drawing/2014/main" id="{00000000-0008-0000-0100-0000D2020000}"/>
            </a:ext>
          </a:extLst>
        </xdr:cNvPr>
        <xdr:cNvPicPr>
          <a:picLocks noChangeAspect="1" noChangeArrowheads="1"/>
        </xdr:cNvPicPr>
      </xdr:nvPicPr>
      <xdr:blipFill>
        <a:blip xmlns:r="http://schemas.openxmlformats.org/officeDocument/2006/relationships" r:embed="rId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52825" y="5810250"/>
          <a:ext cx="1905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371475</xdr:colOff>
      <xdr:row>1868</xdr:row>
      <xdr:rowOff>504825</xdr:rowOff>
    </xdr:from>
    <xdr:to>
      <xdr:col>2</xdr:col>
      <xdr:colOff>85725</xdr:colOff>
      <xdr:row>1869</xdr:row>
      <xdr:rowOff>180975</xdr:rowOff>
    </xdr:to>
    <xdr:pic>
      <xdr:nvPicPr>
        <xdr:cNvPr id="728" name="Рисунок 727">
          <a:extLst>
            <a:ext uri="{FF2B5EF4-FFF2-40B4-BE49-F238E27FC236}">
              <a16:creationId xmlns:a16="http://schemas.microsoft.com/office/drawing/2014/main" id="{00000000-0008-0000-0100-0000D8020000}"/>
            </a:ext>
          </a:extLst>
        </xdr:cNvPr>
        <xdr:cNvPicPr>
          <a:picLocks noChangeAspect="1" noChangeArrowheads="1"/>
        </xdr:cNvPicPr>
      </xdr:nvPicPr>
      <xdr:blipFill>
        <a:blip xmlns:r="http://schemas.openxmlformats.org/officeDocument/2006/relationships" r:embed="rId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1475" y="6715125"/>
          <a:ext cx="3238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1870</xdr:row>
      <xdr:rowOff>0</xdr:rowOff>
    </xdr:from>
    <xdr:to>
      <xdr:col>1</xdr:col>
      <xdr:colOff>600075</xdr:colOff>
      <xdr:row>1871</xdr:row>
      <xdr:rowOff>19050</xdr:rowOff>
    </xdr:to>
    <xdr:pic>
      <xdr:nvPicPr>
        <xdr:cNvPr id="729" name="Рисунок 728">
          <a:extLst>
            <a:ext uri="{FF2B5EF4-FFF2-40B4-BE49-F238E27FC236}">
              <a16:creationId xmlns:a16="http://schemas.microsoft.com/office/drawing/2014/main" id="{00000000-0008-0000-0100-0000D9020000}"/>
            </a:ext>
          </a:extLst>
        </xdr:cNvPr>
        <xdr:cNvPicPr>
          <a:picLocks noChangeAspect="1" noChangeArrowheads="1"/>
        </xdr:cNvPicPr>
      </xdr:nvPicPr>
      <xdr:blipFill>
        <a:blip xmlns:r="http://schemas.openxmlformats.org/officeDocument/2006/relationships" r:embed="rId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6953250"/>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1871</xdr:row>
      <xdr:rowOff>9525</xdr:rowOff>
    </xdr:from>
    <xdr:to>
      <xdr:col>1</xdr:col>
      <xdr:colOff>552450</xdr:colOff>
      <xdr:row>1872</xdr:row>
      <xdr:rowOff>28575</xdr:rowOff>
    </xdr:to>
    <xdr:pic>
      <xdr:nvPicPr>
        <xdr:cNvPr id="730" name="Рисунок 729">
          <a:extLst>
            <a:ext uri="{FF2B5EF4-FFF2-40B4-BE49-F238E27FC236}">
              <a16:creationId xmlns:a16="http://schemas.microsoft.com/office/drawing/2014/main" id="{00000000-0008-0000-0100-0000DA02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7162800"/>
          <a:ext cx="1333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1875</xdr:row>
      <xdr:rowOff>0</xdr:rowOff>
    </xdr:from>
    <xdr:to>
      <xdr:col>2</xdr:col>
      <xdr:colOff>290232</xdr:colOff>
      <xdr:row>1876</xdr:row>
      <xdr:rowOff>28575</xdr:rowOff>
    </xdr:to>
    <xdr:pic>
      <xdr:nvPicPr>
        <xdr:cNvPr id="737" name="Рисунок 736">
          <a:extLst>
            <a:ext uri="{FF2B5EF4-FFF2-40B4-BE49-F238E27FC236}">
              <a16:creationId xmlns:a16="http://schemas.microsoft.com/office/drawing/2014/main" id="{00000000-0008-0000-0100-0000E1020000}"/>
            </a:ext>
          </a:extLst>
        </xdr:cNvPr>
        <xdr:cNvPicPr>
          <a:picLocks noChangeAspect="1" noChangeArrowheads="1"/>
        </xdr:cNvPicPr>
      </xdr:nvPicPr>
      <xdr:blipFill>
        <a:blip xmlns:r="http://schemas.openxmlformats.org/officeDocument/2006/relationships" r:embed="rId6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309887471"/>
          <a:ext cx="8953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237006</xdr:colOff>
      <xdr:row>1575</xdr:row>
      <xdr:rowOff>207868</xdr:rowOff>
    </xdr:from>
    <xdr:to>
      <xdr:col>11</xdr:col>
      <xdr:colOff>484656</xdr:colOff>
      <xdr:row>1575</xdr:row>
      <xdr:rowOff>428624</xdr:rowOff>
    </xdr:to>
    <xdr:pic>
      <xdr:nvPicPr>
        <xdr:cNvPr id="545" name="Рисунок 544">
          <a:extLst>
            <a:ext uri="{FF2B5EF4-FFF2-40B4-BE49-F238E27FC236}">
              <a16:creationId xmlns:a16="http://schemas.microsoft.com/office/drawing/2014/main" id="{00000000-0008-0000-0100-000021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88918" y="258256927"/>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112058</xdr:colOff>
      <xdr:row>1577</xdr:row>
      <xdr:rowOff>0</xdr:rowOff>
    </xdr:from>
    <xdr:to>
      <xdr:col>11</xdr:col>
      <xdr:colOff>359708</xdr:colOff>
      <xdr:row>1578</xdr:row>
      <xdr:rowOff>19050</xdr:rowOff>
    </xdr:to>
    <xdr:pic>
      <xdr:nvPicPr>
        <xdr:cNvPr id="546" name="Рисунок 545">
          <a:extLst>
            <a:ext uri="{FF2B5EF4-FFF2-40B4-BE49-F238E27FC236}">
              <a16:creationId xmlns:a16="http://schemas.microsoft.com/office/drawing/2014/main" id="{00000000-0008-0000-0100-000022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563970" y="259315324"/>
          <a:ext cx="247650" cy="220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134470</xdr:colOff>
      <xdr:row>1578</xdr:row>
      <xdr:rowOff>11206</xdr:rowOff>
    </xdr:from>
    <xdr:to>
      <xdr:col>11</xdr:col>
      <xdr:colOff>382120</xdr:colOff>
      <xdr:row>1579</xdr:row>
      <xdr:rowOff>30256</xdr:rowOff>
    </xdr:to>
    <xdr:pic>
      <xdr:nvPicPr>
        <xdr:cNvPr id="551" name="Рисунок 550">
          <a:extLst>
            <a:ext uri="{FF2B5EF4-FFF2-40B4-BE49-F238E27FC236}">
              <a16:creationId xmlns:a16="http://schemas.microsoft.com/office/drawing/2014/main" id="{00000000-0008-0000-0100-000027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586382" y="259528235"/>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134470</xdr:colOff>
      <xdr:row>1578</xdr:row>
      <xdr:rowOff>190500</xdr:rowOff>
    </xdr:from>
    <xdr:to>
      <xdr:col>11</xdr:col>
      <xdr:colOff>382120</xdr:colOff>
      <xdr:row>1580</xdr:row>
      <xdr:rowOff>7844</xdr:rowOff>
    </xdr:to>
    <xdr:pic>
      <xdr:nvPicPr>
        <xdr:cNvPr id="555" name="Рисунок 554">
          <a:extLst>
            <a:ext uri="{FF2B5EF4-FFF2-40B4-BE49-F238E27FC236}">
              <a16:creationId xmlns:a16="http://schemas.microsoft.com/office/drawing/2014/main" id="{00000000-0008-0000-0100-00002B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586382" y="276583588"/>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145677</xdr:colOff>
      <xdr:row>1580</xdr:row>
      <xdr:rowOff>0</xdr:rowOff>
    </xdr:from>
    <xdr:to>
      <xdr:col>11</xdr:col>
      <xdr:colOff>393327</xdr:colOff>
      <xdr:row>1581</xdr:row>
      <xdr:rowOff>19050</xdr:rowOff>
    </xdr:to>
    <xdr:pic>
      <xdr:nvPicPr>
        <xdr:cNvPr id="556" name="Рисунок 555">
          <a:extLst>
            <a:ext uri="{FF2B5EF4-FFF2-40B4-BE49-F238E27FC236}">
              <a16:creationId xmlns:a16="http://schemas.microsoft.com/office/drawing/2014/main" id="{00000000-0008-0000-0100-00002C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597589" y="276796500"/>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168088</xdr:colOff>
      <xdr:row>1581</xdr:row>
      <xdr:rowOff>0</xdr:rowOff>
    </xdr:from>
    <xdr:to>
      <xdr:col>11</xdr:col>
      <xdr:colOff>415738</xdr:colOff>
      <xdr:row>1582</xdr:row>
      <xdr:rowOff>19050</xdr:rowOff>
    </xdr:to>
    <xdr:pic>
      <xdr:nvPicPr>
        <xdr:cNvPr id="557" name="Рисунок 556">
          <a:extLst>
            <a:ext uri="{FF2B5EF4-FFF2-40B4-BE49-F238E27FC236}">
              <a16:creationId xmlns:a16="http://schemas.microsoft.com/office/drawing/2014/main" id="{00000000-0008-0000-0100-00002D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0" y="276998206"/>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168088</xdr:colOff>
      <xdr:row>1582</xdr:row>
      <xdr:rowOff>0</xdr:rowOff>
    </xdr:from>
    <xdr:to>
      <xdr:col>11</xdr:col>
      <xdr:colOff>415738</xdr:colOff>
      <xdr:row>1583</xdr:row>
      <xdr:rowOff>19050</xdr:rowOff>
    </xdr:to>
    <xdr:pic>
      <xdr:nvPicPr>
        <xdr:cNvPr id="562" name="Рисунок 561">
          <a:extLst>
            <a:ext uri="{FF2B5EF4-FFF2-40B4-BE49-F238E27FC236}">
              <a16:creationId xmlns:a16="http://schemas.microsoft.com/office/drawing/2014/main" id="{00000000-0008-0000-0100-000032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0" y="277199912"/>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85725</xdr:colOff>
      <xdr:row>1585</xdr:row>
      <xdr:rowOff>19050</xdr:rowOff>
    </xdr:from>
    <xdr:to>
      <xdr:col>2</xdr:col>
      <xdr:colOff>257175</xdr:colOff>
      <xdr:row>1587</xdr:row>
      <xdr:rowOff>161925</xdr:rowOff>
    </xdr:to>
    <xdr:pic>
      <xdr:nvPicPr>
        <xdr:cNvPr id="563" name="Рисунок 562">
          <a:extLst>
            <a:ext uri="{FF2B5EF4-FFF2-40B4-BE49-F238E27FC236}">
              <a16:creationId xmlns:a16="http://schemas.microsoft.com/office/drawing/2014/main" id="{00000000-0008-0000-0100-000033020000}"/>
            </a:ext>
          </a:extLst>
        </xdr:cNvPr>
        <xdr:cNvPicPr>
          <a:picLocks noChangeAspect="1" noChangeArrowheads="1"/>
        </xdr:cNvPicPr>
      </xdr:nvPicPr>
      <xdr:blipFill>
        <a:blip xmlns:r="http://schemas.openxmlformats.org/officeDocument/2006/relationships" r:embed="rId14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725" y="3248025"/>
          <a:ext cx="781050" cy="54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1586</xdr:row>
      <xdr:rowOff>0</xdr:rowOff>
    </xdr:from>
    <xdr:to>
      <xdr:col>6</xdr:col>
      <xdr:colOff>247650</xdr:colOff>
      <xdr:row>1587</xdr:row>
      <xdr:rowOff>19050</xdr:rowOff>
    </xdr:to>
    <xdr:pic>
      <xdr:nvPicPr>
        <xdr:cNvPr id="564" name="Рисунок 563">
          <a:extLst>
            <a:ext uri="{FF2B5EF4-FFF2-40B4-BE49-F238E27FC236}">
              <a16:creationId xmlns:a16="http://schemas.microsoft.com/office/drawing/2014/main" id="{00000000-0008-0000-0100-000034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48000" y="3429000"/>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1589</xdr:row>
      <xdr:rowOff>19050</xdr:rowOff>
    </xdr:from>
    <xdr:to>
      <xdr:col>3</xdr:col>
      <xdr:colOff>428625</xdr:colOff>
      <xdr:row>1592</xdr:row>
      <xdr:rowOff>19050</xdr:rowOff>
    </xdr:to>
    <xdr:pic>
      <xdr:nvPicPr>
        <xdr:cNvPr id="565" name="Рисунок 564">
          <a:extLst>
            <a:ext uri="{FF2B5EF4-FFF2-40B4-BE49-F238E27FC236}">
              <a16:creationId xmlns:a16="http://schemas.microsoft.com/office/drawing/2014/main" id="{00000000-0008-0000-0100-000035020000}"/>
            </a:ext>
          </a:extLst>
        </xdr:cNvPr>
        <xdr:cNvPicPr>
          <a:picLocks noChangeAspect="1" noChangeArrowheads="1"/>
        </xdr:cNvPicPr>
      </xdr:nvPicPr>
      <xdr:blipFill>
        <a:blip xmlns:r="http://schemas.openxmlformats.org/officeDocument/2006/relationships" r:embed="rId14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8100" y="4048125"/>
          <a:ext cx="1609725"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28575</xdr:colOff>
      <xdr:row>1593</xdr:row>
      <xdr:rowOff>9525</xdr:rowOff>
    </xdr:from>
    <xdr:to>
      <xdr:col>2</xdr:col>
      <xdr:colOff>571500</xdr:colOff>
      <xdr:row>1594</xdr:row>
      <xdr:rowOff>28575</xdr:rowOff>
    </xdr:to>
    <xdr:pic>
      <xdr:nvPicPr>
        <xdr:cNvPr id="566" name="Рисунок 565">
          <a:extLst>
            <a:ext uri="{FF2B5EF4-FFF2-40B4-BE49-F238E27FC236}">
              <a16:creationId xmlns:a16="http://schemas.microsoft.com/office/drawing/2014/main" id="{00000000-0008-0000-0100-000036020000}"/>
            </a:ext>
          </a:extLst>
        </xdr:cNvPr>
        <xdr:cNvPicPr>
          <a:picLocks noChangeAspect="1" noChangeArrowheads="1"/>
        </xdr:cNvPicPr>
      </xdr:nvPicPr>
      <xdr:blipFill>
        <a:blip xmlns:r="http://schemas.openxmlformats.org/officeDocument/2006/relationships" r:embed="rId14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38175" y="4838700"/>
          <a:ext cx="5429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1593</xdr:row>
      <xdr:rowOff>0</xdr:rowOff>
    </xdr:from>
    <xdr:to>
      <xdr:col>4</xdr:col>
      <xdr:colOff>247650</xdr:colOff>
      <xdr:row>1594</xdr:row>
      <xdr:rowOff>19050</xdr:rowOff>
    </xdr:to>
    <xdr:pic>
      <xdr:nvPicPr>
        <xdr:cNvPr id="567" name="Рисунок 566">
          <a:extLst>
            <a:ext uri="{FF2B5EF4-FFF2-40B4-BE49-F238E27FC236}">
              <a16:creationId xmlns:a16="http://schemas.microsoft.com/office/drawing/2014/main" id="{00000000-0008-0000-0100-000037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28800" y="482917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112059</xdr:colOff>
      <xdr:row>1605</xdr:row>
      <xdr:rowOff>33617</xdr:rowOff>
    </xdr:from>
    <xdr:to>
      <xdr:col>4</xdr:col>
      <xdr:colOff>359709</xdr:colOff>
      <xdr:row>1606</xdr:row>
      <xdr:rowOff>52667</xdr:rowOff>
    </xdr:to>
    <xdr:pic>
      <xdr:nvPicPr>
        <xdr:cNvPr id="571" name="Рисунок 570">
          <a:extLst>
            <a:ext uri="{FF2B5EF4-FFF2-40B4-BE49-F238E27FC236}">
              <a16:creationId xmlns:a16="http://schemas.microsoft.com/office/drawing/2014/main" id="{00000000-0008-0000-0100-00003B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46294" y="347427176"/>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47625</xdr:colOff>
      <xdr:row>1608</xdr:row>
      <xdr:rowOff>66675</xdr:rowOff>
    </xdr:from>
    <xdr:to>
      <xdr:col>3</xdr:col>
      <xdr:colOff>400050</xdr:colOff>
      <xdr:row>1610</xdr:row>
      <xdr:rowOff>85725</xdr:rowOff>
    </xdr:to>
    <xdr:pic>
      <xdr:nvPicPr>
        <xdr:cNvPr id="572" name="Рисунок 571">
          <a:extLst>
            <a:ext uri="{FF2B5EF4-FFF2-40B4-BE49-F238E27FC236}">
              <a16:creationId xmlns:a16="http://schemas.microsoft.com/office/drawing/2014/main" id="{00000000-0008-0000-0100-00003C020000}"/>
            </a:ext>
          </a:extLst>
        </xdr:cNvPr>
        <xdr:cNvPicPr>
          <a:picLocks noChangeAspect="1" noChangeArrowheads="1"/>
        </xdr:cNvPicPr>
      </xdr:nvPicPr>
      <xdr:blipFill>
        <a:blip xmlns:r="http://schemas.openxmlformats.org/officeDocument/2006/relationships" r:embed="rId15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625" y="6696075"/>
          <a:ext cx="157162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95250</xdr:colOff>
      <xdr:row>1609</xdr:row>
      <xdr:rowOff>9525</xdr:rowOff>
    </xdr:from>
    <xdr:to>
      <xdr:col>5</xdr:col>
      <xdr:colOff>571500</xdr:colOff>
      <xdr:row>1610</xdr:row>
      <xdr:rowOff>28575</xdr:rowOff>
    </xdr:to>
    <xdr:pic>
      <xdr:nvPicPr>
        <xdr:cNvPr id="573" name="Рисунок 572">
          <a:extLst>
            <a:ext uri="{FF2B5EF4-FFF2-40B4-BE49-F238E27FC236}">
              <a16:creationId xmlns:a16="http://schemas.microsoft.com/office/drawing/2014/main" id="{00000000-0008-0000-0100-00003D020000}"/>
            </a:ext>
          </a:extLst>
        </xdr:cNvPr>
        <xdr:cNvPicPr>
          <a:picLocks noChangeAspect="1" noChangeArrowheads="1"/>
        </xdr:cNvPicPr>
      </xdr:nvPicPr>
      <xdr:blipFill>
        <a:blip xmlns:r="http://schemas.openxmlformats.org/officeDocument/2006/relationships" r:embed="rId15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33650" y="6838950"/>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0</xdr:colOff>
      <xdr:row>1609</xdr:row>
      <xdr:rowOff>0</xdr:rowOff>
    </xdr:from>
    <xdr:to>
      <xdr:col>7</xdr:col>
      <xdr:colOff>247650</xdr:colOff>
      <xdr:row>1610</xdr:row>
      <xdr:rowOff>19050</xdr:rowOff>
    </xdr:to>
    <xdr:pic>
      <xdr:nvPicPr>
        <xdr:cNvPr id="574" name="Рисунок 573">
          <a:extLst>
            <a:ext uri="{FF2B5EF4-FFF2-40B4-BE49-F238E27FC236}">
              <a16:creationId xmlns:a16="http://schemas.microsoft.com/office/drawing/2014/main" id="{00000000-0008-0000-0100-00003E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29075" y="68294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1613</xdr:row>
      <xdr:rowOff>0</xdr:rowOff>
    </xdr:from>
    <xdr:to>
      <xdr:col>2</xdr:col>
      <xdr:colOff>371475</xdr:colOff>
      <xdr:row>1614</xdr:row>
      <xdr:rowOff>19050</xdr:rowOff>
    </xdr:to>
    <xdr:pic>
      <xdr:nvPicPr>
        <xdr:cNvPr id="584" name="Рисунок 583">
          <a:extLst>
            <a:ext uri="{FF2B5EF4-FFF2-40B4-BE49-F238E27FC236}">
              <a16:creationId xmlns:a16="http://schemas.microsoft.com/office/drawing/2014/main" id="{00000000-0008-0000-0100-000048020000}"/>
            </a:ext>
          </a:extLst>
        </xdr:cNvPr>
        <xdr:cNvPicPr>
          <a:picLocks noChangeAspect="1" noChangeArrowheads="1"/>
        </xdr:cNvPicPr>
      </xdr:nvPicPr>
      <xdr:blipFill>
        <a:blip xmlns:r="http://schemas.openxmlformats.org/officeDocument/2006/relationships" r:embed="rId15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7629525"/>
          <a:ext cx="9810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266700</xdr:colOff>
      <xdr:row>1612</xdr:row>
      <xdr:rowOff>171450</xdr:rowOff>
    </xdr:from>
    <xdr:to>
      <xdr:col>5</xdr:col>
      <xdr:colOff>542925</xdr:colOff>
      <xdr:row>1614</xdr:row>
      <xdr:rowOff>0</xdr:rowOff>
    </xdr:to>
    <xdr:pic>
      <xdr:nvPicPr>
        <xdr:cNvPr id="585" name="Рисунок 584">
          <a:extLst>
            <a:ext uri="{FF2B5EF4-FFF2-40B4-BE49-F238E27FC236}">
              <a16:creationId xmlns:a16="http://schemas.microsoft.com/office/drawing/2014/main" id="{00000000-0008-0000-0100-000049020000}"/>
            </a:ext>
          </a:extLst>
        </xdr:cNvPr>
        <xdr:cNvPicPr>
          <a:picLocks noChangeAspect="1" noChangeArrowheads="1"/>
        </xdr:cNvPicPr>
      </xdr:nvPicPr>
      <xdr:blipFill>
        <a:blip xmlns:r="http://schemas.openxmlformats.org/officeDocument/2006/relationships" r:embed="rId15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05100" y="7600950"/>
          <a:ext cx="2762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247650</xdr:colOff>
      <xdr:row>1614</xdr:row>
      <xdr:rowOff>9525</xdr:rowOff>
    </xdr:from>
    <xdr:to>
      <xdr:col>5</xdr:col>
      <xdr:colOff>400050</xdr:colOff>
      <xdr:row>1615</xdr:row>
      <xdr:rowOff>28575</xdr:rowOff>
    </xdr:to>
    <xdr:pic>
      <xdr:nvPicPr>
        <xdr:cNvPr id="586" name="Рисунок 585">
          <a:extLst>
            <a:ext uri="{FF2B5EF4-FFF2-40B4-BE49-F238E27FC236}">
              <a16:creationId xmlns:a16="http://schemas.microsoft.com/office/drawing/2014/main" id="{00000000-0008-0000-0100-00004A020000}"/>
            </a:ext>
          </a:extLst>
        </xdr:cNvPr>
        <xdr:cNvPicPr>
          <a:picLocks noChangeAspect="1" noChangeArrowheads="1"/>
        </xdr:cNvPicPr>
      </xdr:nvPicPr>
      <xdr:blipFill>
        <a:blip xmlns:r="http://schemas.openxmlformats.org/officeDocument/2006/relationships" r:embed="rId15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86050" y="7839075"/>
          <a:ext cx="1524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381000</xdr:colOff>
      <xdr:row>1616</xdr:row>
      <xdr:rowOff>314325</xdr:rowOff>
    </xdr:from>
    <xdr:to>
      <xdr:col>5</xdr:col>
      <xdr:colOff>19050</xdr:colOff>
      <xdr:row>1616</xdr:row>
      <xdr:rowOff>523875</xdr:rowOff>
    </xdr:to>
    <xdr:pic>
      <xdr:nvPicPr>
        <xdr:cNvPr id="601" name="Рисунок 600">
          <a:extLst>
            <a:ext uri="{FF2B5EF4-FFF2-40B4-BE49-F238E27FC236}">
              <a16:creationId xmlns:a16="http://schemas.microsoft.com/office/drawing/2014/main" id="{00000000-0008-0000-0100-000059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09800" y="8543925"/>
          <a:ext cx="2476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447114</xdr:colOff>
      <xdr:row>1616</xdr:row>
      <xdr:rowOff>644899</xdr:rowOff>
    </xdr:from>
    <xdr:to>
      <xdr:col>2</xdr:col>
      <xdr:colOff>113739</xdr:colOff>
      <xdr:row>1618</xdr:row>
      <xdr:rowOff>44824</xdr:rowOff>
    </xdr:to>
    <xdr:pic>
      <xdr:nvPicPr>
        <xdr:cNvPr id="602" name="Рисунок 601">
          <a:extLst>
            <a:ext uri="{FF2B5EF4-FFF2-40B4-BE49-F238E27FC236}">
              <a16:creationId xmlns:a16="http://schemas.microsoft.com/office/drawing/2014/main" id="{00000000-0008-0000-0100-00005A020000}"/>
            </a:ext>
          </a:extLst>
        </xdr:cNvPr>
        <xdr:cNvPicPr>
          <a:picLocks noChangeAspect="1" noChangeArrowheads="1"/>
        </xdr:cNvPicPr>
      </xdr:nvPicPr>
      <xdr:blipFill>
        <a:blip xmlns:r="http://schemas.openxmlformats.org/officeDocument/2006/relationships" r:embed="rId15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7114" y="265955370"/>
          <a:ext cx="271743" cy="296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533400</xdr:colOff>
      <xdr:row>1618</xdr:row>
      <xdr:rowOff>0</xdr:rowOff>
    </xdr:from>
    <xdr:to>
      <xdr:col>2</xdr:col>
      <xdr:colOff>76200</xdr:colOff>
      <xdr:row>1619</xdr:row>
      <xdr:rowOff>9525</xdr:rowOff>
    </xdr:to>
    <xdr:pic>
      <xdr:nvPicPr>
        <xdr:cNvPr id="611" name="Рисунок 610">
          <a:extLst>
            <a:ext uri="{FF2B5EF4-FFF2-40B4-BE49-F238E27FC236}">
              <a16:creationId xmlns:a16="http://schemas.microsoft.com/office/drawing/2014/main" id="{00000000-0008-0000-0100-000063020000}"/>
            </a:ext>
          </a:extLst>
        </xdr:cNvPr>
        <xdr:cNvPicPr>
          <a:picLocks noChangeAspect="1" noChangeArrowheads="1"/>
        </xdr:cNvPicPr>
      </xdr:nvPicPr>
      <xdr:blipFill>
        <a:blip xmlns:r="http://schemas.openxmlformats.org/officeDocument/2006/relationships" r:embed="rId15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3400" y="9048750"/>
          <a:ext cx="1524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522194</xdr:colOff>
      <xdr:row>1618</xdr:row>
      <xdr:rowOff>187138</xdr:rowOff>
    </xdr:from>
    <xdr:to>
      <xdr:col>2</xdr:col>
      <xdr:colOff>17369</xdr:colOff>
      <xdr:row>1619</xdr:row>
      <xdr:rowOff>196663</xdr:rowOff>
    </xdr:to>
    <xdr:pic>
      <xdr:nvPicPr>
        <xdr:cNvPr id="616" name="Рисунок 615">
          <a:extLst>
            <a:ext uri="{FF2B5EF4-FFF2-40B4-BE49-F238E27FC236}">
              <a16:creationId xmlns:a16="http://schemas.microsoft.com/office/drawing/2014/main" id="{00000000-0008-0000-0100-000068020000}"/>
            </a:ext>
          </a:extLst>
        </xdr:cNvPr>
        <xdr:cNvPicPr>
          <a:picLocks noChangeAspect="1" noChangeArrowheads="1"/>
        </xdr:cNvPicPr>
      </xdr:nvPicPr>
      <xdr:blipFill>
        <a:blip xmlns:r="http://schemas.openxmlformats.org/officeDocument/2006/relationships" r:embed="rId15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2194" y="292985638"/>
          <a:ext cx="100293"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1622</xdr:row>
      <xdr:rowOff>0</xdr:rowOff>
    </xdr:from>
    <xdr:to>
      <xdr:col>2</xdr:col>
      <xdr:colOff>257175</xdr:colOff>
      <xdr:row>1623</xdr:row>
      <xdr:rowOff>19050</xdr:rowOff>
    </xdr:to>
    <xdr:pic>
      <xdr:nvPicPr>
        <xdr:cNvPr id="617" name="Рисунок 616">
          <a:extLst>
            <a:ext uri="{FF2B5EF4-FFF2-40B4-BE49-F238E27FC236}">
              <a16:creationId xmlns:a16="http://schemas.microsoft.com/office/drawing/2014/main" id="{00000000-0008-0000-0100-000069020000}"/>
            </a:ext>
          </a:extLst>
        </xdr:cNvPr>
        <xdr:cNvPicPr>
          <a:picLocks noChangeAspect="1" noChangeArrowheads="1"/>
        </xdr:cNvPicPr>
      </xdr:nvPicPr>
      <xdr:blipFill>
        <a:blip xmlns:r="http://schemas.openxmlformats.org/officeDocument/2006/relationships" r:embed="rId15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0106025"/>
          <a:ext cx="8667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1623</xdr:row>
      <xdr:rowOff>0</xdr:rowOff>
    </xdr:from>
    <xdr:to>
      <xdr:col>3</xdr:col>
      <xdr:colOff>247650</xdr:colOff>
      <xdr:row>1624</xdr:row>
      <xdr:rowOff>19050</xdr:rowOff>
    </xdr:to>
    <xdr:pic>
      <xdr:nvPicPr>
        <xdr:cNvPr id="618" name="Рисунок 617">
          <a:extLst>
            <a:ext uri="{FF2B5EF4-FFF2-40B4-BE49-F238E27FC236}">
              <a16:creationId xmlns:a16="http://schemas.microsoft.com/office/drawing/2014/main" id="{00000000-0008-0000-0100-00006A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19200" y="10306050"/>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1626</xdr:row>
      <xdr:rowOff>0</xdr:rowOff>
    </xdr:from>
    <xdr:to>
      <xdr:col>12</xdr:col>
      <xdr:colOff>247650</xdr:colOff>
      <xdr:row>1627</xdr:row>
      <xdr:rowOff>19050</xdr:rowOff>
    </xdr:to>
    <xdr:pic>
      <xdr:nvPicPr>
        <xdr:cNvPr id="623" name="Рисунок 622">
          <a:extLst>
            <a:ext uri="{FF2B5EF4-FFF2-40B4-BE49-F238E27FC236}">
              <a16:creationId xmlns:a16="http://schemas.microsoft.com/office/drawing/2014/main" id="{00000000-0008-0000-0100-00006F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229475" y="109061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818030</xdr:colOff>
      <xdr:row>1616</xdr:row>
      <xdr:rowOff>324970</xdr:rowOff>
    </xdr:from>
    <xdr:to>
      <xdr:col>7</xdr:col>
      <xdr:colOff>7844</xdr:colOff>
      <xdr:row>1616</xdr:row>
      <xdr:rowOff>534520</xdr:rowOff>
    </xdr:to>
    <xdr:pic>
      <xdr:nvPicPr>
        <xdr:cNvPr id="626" name="Рисунок 625">
          <a:extLst>
            <a:ext uri="{FF2B5EF4-FFF2-40B4-BE49-F238E27FC236}">
              <a16:creationId xmlns:a16="http://schemas.microsoft.com/office/drawing/2014/main" id="{00000000-0008-0000-0100-000072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47030" y="265635441"/>
          <a:ext cx="243167"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1176</xdr:row>
      <xdr:rowOff>590550</xdr:rowOff>
    </xdr:from>
    <xdr:to>
      <xdr:col>2</xdr:col>
      <xdr:colOff>76200</xdr:colOff>
      <xdr:row>1178</xdr:row>
      <xdr:rowOff>9525</xdr:rowOff>
    </xdr:to>
    <xdr:pic>
      <xdr:nvPicPr>
        <xdr:cNvPr id="600" name="Рисунок 599">
          <a:extLst>
            <a:ext uri="{FF2B5EF4-FFF2-40B4-BE49-F238E27FC236}">
              <a16:creationId xmlns:a16="http://schemas.microsoft.com/office/drawing/2014/main" id="{00000000-0008-0000-0100-000058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02553607"/>
          <a:ext cx="271743" cy="2039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1177</xdr:row>
      <xdr:rowOff>180975</xdr:rowOff>
    </xdr:from>
    <xdr:to>
      <xdr:col>1</xdr:col>
      <xdr:colOff>581025</xdr:colOff>
      <xdr:row>1178</xdr:row>
      <xdr:rowOff>190500</xdr:rowOff>
    </xdr:to>
    <xdr:pic>
      <xdr:nvPicPr>
        <xdr:cNvPr id="627" name="Рисунок 626">
          <a:extLst>
            <a:ext uri="{FF2B5EF4-FFF2-40B4-BE49-F238E27FC236}">
              <a16:creationId xmlns:a16="http://schemas.microsoft.com/office/drawing/2014/main" id="{00000000-0008-0000-0100-000073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2738504"/>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1178</xdr:row>
      <xdr:rowOff>190500</xdr:rowOff>
    </xdr:from>
    <xdr:to>
      <xdr:col>1</xdr:col>
      <xdr:colOff>504825</xdr:colOff>
      <xdr:row>1180</xdr:row>
      <xdr:rowOff>0</xdr:rowOff>
    </xdr:to>
    <xdr:pic>
      <xdr:nvPicPr>
        <xdr:cNvPr id="639" name="Рисунок 638">
          <a:extLst>
            <a:ext uri="{FF2B5EF4-FFF2-40B4-BE49-F238E27FC236}">
              <a16:creationId xmlns:a16="http://schemas.microsoft.com/office/drawing/2014/main" id="{00000000-0008-0000-0100-00007F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2938529"/>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1182</xdr:row>
      <xdr:rowOff>590550</xdr:rowOff>
    </xdr:from>
    <xdr:to>
      <xdr:col>2</xdr:col>
      <xdr:colOff>76200</xdr:colOff>
      <xdr:row>1184</xdr:row>
      <xdr:rowOff>9525</xdr:rowOff>
    </xdr:to>
    <xdr:pic>
      <xdr:nvPicPr>
        <xdr:cNvPr id="640" name="Рисунок 639">
          <a:extLst>
            <a:ext uri="{FF2B5EF4-FFF2-40B4-BE49-F238E27FC236}">
              <a16:creationId xmlns:a16="http://schemas.microsoft.com/office/drawing/2014/main" id="{00000000-0008-0000-0100-000080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02553607"/>
          <a:ext cx="271743" cy="2039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1183</xdr:row>
      <xdr:rowOff>180975</xdr:rowOff>
    </xdr:from>
    <xdr:to>
      <xdr:col>1</xdr:col>
      <xdr:colOff>581025</xdr:colOff>
      <xdr:row>1184</xdr:row>
      <xdr:rowOff>190500</xdr:rowOff>
    </xdr:to>
    <xdr:pic>
      <xdr:nvPicPr>
        <xdr:cNvPr id="641" name="Рисунок 640">
          <a:extLst>
            <a:ext uri="{FF2B5EF4-FFF2-40B4-BE49-F238E27FC236}">
              <a16:creationId xmlns:a16="http://schemas.microsoft.com/office/drawing/2014/main" id="{00000000-0008-0000-0100-000081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2738504"/>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1184</xdr:row>
      <xdr:rowOff>190500</xdr:rowOff>
    </xdr:from>
    <xdr:to>
      <xdr:col>1</xdr:col>
      <xdr:colOff>504825</xdr:colOff>
      <xdr:row>1186</xdr:row>
      <xdr:rowOff>0</xdr:rowOff>
    </xdr:to>
    <xdr:pic>
      <xdr:nvPicPr>
        <xdr:cNvPr id="652" name="Рисунок 651">
          <a:extLst>
            <a:ext uri="{FF2B5EF4-FFF2-40B4-BE49-F238E27FC236}">
              <a16:creationId xmlns:a16="http://schemas.microsoft.com/office/drawing/2014/main" id="{00000000-0008-0000-0100-00008C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2938529"/>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1188</xdr:row>
      <xdr:rowOff>590550</xdr:rowOff>
    </xdr:from>
    <xdr:to>
      <xdr:col>2</xdr:col>
      <xdr:colOff>76200</xdr:colOff>
      <xdr:row>1190</xdr:row>
      <xdr:rowOff>9525</xdr:rowOff>
    </xdr:to>
    <xdr:pic>
      <xdr:nvPicPr>
        <xdr:cNvPr id="656" name="Рисунок 655">
          <a:extLst>
            <a:ext uri="{FF2B5EF4-FFF2-40B4-BE49-F238E27FC236}">
              <a16:creationId xmlns:a16="http://schemas.microsoft.com/office/drawing/2014/main" id="{00000000-0008-0000-0100-000090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02553607"/>
          <a:ext cx="271743" cy="2039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1189</xdr:row>
      <xdr:rowOff>180975</xdr:rowOff>
    </xdr:from>
    <xdr:to>
      <xdr:col>1</xdr:col>
      <xdr:colOff>581025</xdr:colOff>
      <xdr:row>1190</xdr:row>
      <xdr:rowOff>190500</xdr:rowOff>
    </xdr:to>
    <xdr:pic>
      <xdr:nvPicPr>
        <xdr:cNvPr id="657" name="Рисунок 656">
          <a:extLst>
            <a:ext uri="{FF2B5EF4-FFF2-40B4-BE49-F238E27FC236}">
              <a16:creationId xmlns:a16="http://schemas.microsoft.com/office/drawing/2014/main" id="{00000000-0008-0000-0100-000091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2738504"/>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1190</xdr:row>
      <xdr:rowOff>190500</xdr:rowOff>
    </xdr:from>
    <xdr:to>
      <xdr:col>1</xdr:col>
      <xdr:colOff>504825</xdr:colOff>
      <xdr:row>1192</xdr:row>
      <xdr:rowOff>0</xdr:rowOff>
    </xdr:to>
    <xdr:pic>
      <xdr:nvPicPr>
        <xdr:cNvPr id="661" name="Рисунок 660">
          <a:extLst>
            <a:ext uri="{FF2B5EF4-FFF2-40B4-BE49-F238E27FC236}">
              <a16:creationId xmlns:a16="http://schemas.microsoft.com/office/drawing/2014/main" id="{00000000-0008-0000-0100-000095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2938529"/>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85725</xdr:colOff>
      <xdr:row>1219</xdr:row>
      <xdr:rowOff>19050</xdr:rowOff>
    </xdr:from>
    <xdr:to>
      <xdr:col>3</xdr:col>
      <xdr:colOff>419100</xdr:colOff>
      <xdr:row>1221</xdr:row>
      <xdr:rowOff>38100</xdr:rowOff>
    </xdr:to>
    <xdr:pic>
      <xdr:nvPicPr>
        <xdr:cNvPr id="662" name="Рисунок 661">
          <a:extLst>
            <a:ext uri="{FF2B5EF4-FFF2-40B4-BE49-F238E27FC236}">
              <a16:creationId xmlns:a16="http://schemas.microsoft.com/office/drawing/2014/main" id="{00000000-0008-0000-0100-000096020000}"/>
            </a:ext>
          </a:extLst>
        </xdr:cNvPr>
        <xdr:cNvPicPr>
          <a:picLocks noChangeAspect="1" noChangeArrowheads="1"/>
        </xdr:cNvPicPr>
      </xdr:nvPicPr>
      <xdr:blipFill>
        <a:blip xmlns:r="http://schemas.openxmlformats.org/officeDocument/2006/relationships" r:embed="rId9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725" y="196200432"/>
          <a:ext cx="154361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438150</xdr:colOff>
      <xdr:row>1219</xdr:row>
      <xdr:rowOff>0</xdr:rowOff>
    </xdr:from>
    <xdr:to>
      <xdr:col>5</xdr:col>
      <xdr:colOff>485775</xdr:colOff>
      <xdr:row>1220</xdr:row>
      <xdr:rowOff>19050</xdr:rowOff>
    </xdr:to>
    <xdr:pic>
      <xdr:nvPicPr>
        <xdr:cNvPr id="663" name="Рисунок 662">
          <a:extLst>
            <a:ext uri="{FF2B5EF4-FFF2-40B4-BE49-F238E27FC236}">
              <a16:creationId xmlns:a16="http://schemas.microsoft.com/office/drawing/2014/main" id="{00000000-0008-0000-0100-000097020000}"/>
            </a:ext>
          </a:extLst>
        </xdr:cNvPr>
        <xdr:cNvPicPr>
          <a:picLocks noChangeAspect="1" noChangeArrowheads="1"/>
        </xdr:cNvPicPr>
      </xdr:nvPicPr>
      <xdr:blipFill>
        <a:blip xmlns:r="http://schemas.openxmlformats.org/officeDocument/2006/relationships" r:embed="rId9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66415" y="196181382"/>
          <a:ext cx="652742"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457200</xdr:colOff>
      <xdr:row>1219</xdr:row>
      <xdr:rowOff>190500</xdr:rowOff>
    </xdr:from>
    <xdr:to>
      <xdr:col>5</xdr:col>
      <xdr:colOff>228600</xdr:colOff>
      <xdr:row>1221</xdr:row>
      <xdr:rowOff>9525</xdr:rowOff>
    </xdr:to>
    <xdr:pic>
      <xdr:nvPicPr>
        <xdr:cNvPr id="664" name="Рисунок 663">
          <a:extLst>
            <a:ext uri="{FF2B5EF4-FFF2-40B4-BE49-F238E27FC236}">
              <a16:creationId xmlns:a16="http://schemas.microsoft.com/office/drawing/2014/main" id="{00000000-0008-0000-0100-000098020000}"/>
            </a:ext>
          </a:extLst>
        </xdr:cNvPr>
        <xdr:cNvPicPr>
          <a:picLocks noChangeAspect="1" noChangeArrowheads="1"/>
        </xdr:cNvPicPr>
      </xdr:nvPicPr>
      <xdr:blipFill>
        <a:blip xmlns:r="http://schemas.openxmlformats.org/officeDocument/2006/relationships" r:embed="rId9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85465" y="196371882"/>
          <a:ext cx="376517"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xdr:colOff>
      <xdr:row>1222</xdr:row>
      <xdr:rowOff>114300</xdr:rowOff>
    </xdr:from>
    <xdr:to>
      <xdr:col>2</xdr:col>
      <xdr:colOff>209550</xdr:colOff>
      <xdr:row>1224</xdr:row>
      <xdr:rowOff>142875</xdr:rowOff>
    </xdr:to>
    <xdr:pic>
      <xdr:nvPicPr>
        <xdr:cNvPr id="665" name="Рисунок 664">
          <a:extLst>
            <a:ext uri="{FF2B5EF4-FFF2-40B4-BE49-F238E27FC236}">
              <a16:creationId xmlns:a16="http://schemas.microsoft.com/office/drawing/2014/main" id="{00000000-0008-0000-0100-000099020000}"/>
            </a:ext>
          </a:extLst>
        </xdr:cNvPr>
        <xdr:cNvPicPr>
          <a:picLocks noChangeAspect="1" noChangeArrowheads="1"/>
        </xdr:cNvPicPr>
      </xdr:nvPicPr>
      <xdr:blipFill>
        <a:blip xmlns:r="http://schemas.openxmlformats.org/officeDocument/2006/relationships" r:embed="rId9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150" y="196867182"/>
          <a:ext cx="757518"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1223</xdr:row>
      <xdr:rowOff>19050</xdr:rowOff>
    </xdr:from>
    <xdr:to>
      <xdr:col>6</xdr:col>
      <xdr:colOff>476250</xdr:colOff>
      <xdr:row>1224</xdr:row>
      <xdr:rowOff>28575</xdr:rowOff>
    </xdr:to>
    <xdr:pic>
      <xdr:nvPicPr>
        <xdr:cNvPr id="703" name="Рисунок 702">
          <a:extLst>
            <a:ext uri="{FF2B5EF4-FFF2-40B4-BE49-F238E27FC236}">
              <a16:creationId xmlns:a16="http://schemas.microsoft.com/office/drawing/2014/main" id="{00000000-0008-0000-0100-0000BF020000}"/>
            </a:ext>
          </a:extLst>
        </xdr:cNvPr>
        <xdr:cNvPicPr>
          <a:picLocks noChangeAspect="1" noChangeArrowheads="1"/>
        </xdr:cNvPicPr>
      </xdr:nvPicPr>
      <xdr:blipFill>
        <a:blip xmlns:r="http://schemas.openxmlformats.org/officeDocument/2006/relationships" r:embed="rId9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71482" y="196962432"/>
          <a:ext cx="1233768"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180975</xdr:colOff>
      <xdr:row>1224</xdr:row>
      <xdr:rowOff>114300</xdr:rowOff>
    </xdr:from>
    <xdr:to>
      <xdr:col>3</xdr:col>
      <xdr:colOff>228600</xdr:colOff>
      <xdr:row>1226</xdr:row>
      <xdr:rowOff>142875</xdr:rowOff>
    </xdr:to>
    <xdr:pic>
      <xdr:nvPicPr>
        <xdr:cNvPr id="705" name="Рисунок 704">
          <a:extLst>
            <a:ext uri="{FF2B5EF4-FFF2-40B4-BE49-F238E27FC236}">
              <a16:creationId xmlns:a16="http://schemas.microsoft.com/office/drawing/2014/main" id="{00000000-0008-0000-0100-0000C1020000}"/>
            </a:ext>
          </a:extLst>
        </xdr:cNvPr>
        <xdr:cNvPicPr>
          <a:picLocks noChangeAspect="1" noChangeArrowheads="1"/>
        </xdr:cNvPicPr>
      </xdr:nvPicPr>
      <xdr:blipFill>
        <a:blip xmlns:r="http://schemas.openxmlformats.org/officeDocument/2006/relationships" r:embed="rId9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0975" y="197248182"/>
          <a:ext cx="125786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133350</xdr:colOff>
      <xdr:row>1229</xdr:row>
      <xdr:rowOff>0</xdr:rowOff>
    </xdr:from>
    <xdr:to>
      <xdr:col>2</xdr:col>
      <xdr:colOff>485775</xdr:colOff>
      <xdr:row>1230</xdr:row>
      <xdr:rowOff>19050</xdr:rowOff>
    </xdr:to>
    <xdr:pic>
      <xdr:nvPicPr>
        <xdr:cNvPr id="706" name="Рисунок 705">
          <a:extLst>
            <a:ext uri="{FF2B5EF4-FFF2-40B4-BE49-F238E27FC236}">
              <a16:creationId xmlns:a16="http://schemas.microsoft.com/office/drawing/2014/main" id="{00000000-0008-0000-0100-0000C2020000}"/>
            </a:ext>
          </a:extLst>
        </xdr:cNvPr>
        <xdr:cNvPicPr>
          <a:picLocks noChangeAspect="1" noChangeArrowheads="1"/>
        </xdr:cNvPicPr>
      </xdr:nvPicPr>
      <xdr:blipFill>
        <a:blip xmlns:r="http://schemas.openxmlformats.org/officeDocument/2006/relationships" r:embed="rId9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3350" y="198086382"/>
          <a:ext cx="957543"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1229</xdr:row>
      <xdr:rowOff>0</xdr:rowOff>
    </xdr:from>
    <xdr:to>
      <xdr:col>5</xdr:col>
      <xdr:colOff>276225</xdr:colOff>
      <xdr:row>1230</xdr:row>
      <xdr:rowOff>19050</xdr:rowOff>
    </xdr:to>
    <xdr:pic>
      <xdr:nvPicPr>
        <xdr:cNvPr id="707" name="Рисунок 706">
          <a:extLst>
            <a:ext uri="{FF2B5EF4-FFF2-40B4-BE49-F238E27FC236}">
              <a16:creationId xmlns:a16="http://schemas.microsoft.com/office/drawing/2014/main" id="{00000000-0008-0000-0100-0000C3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198086382"/>
          <a:ext cx="2762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134470</xdr:colOff>
      <xdr:row>1230</xdr:row>
      <xdr:rowOff>33618</xdr:rowOff>
    </xdr:from>
    <xdr:to>
      <xdr:col>5</xdr:col>
      <xdr:colOff>286870</xdr:colOff>
      <xdr:row>1231</xdr:row>
      <xdr:rowOff>43143</xdr:rowOff>
    </xdr:to>
    <xdr:pic>
      <xdr:nvPicPr>
        <xdr:cNvPr id="708" name="Рисунок 707">
          <a:extLst>
            <a:ext uri="{FF2B5EF4-FFF2-40B4-BE49-F238E27FC236}">
              <a16:creationId xmlns:a16="http://schemas.microsoft.com/office/drawing/2014/main" id="{00000000-0008-0000-0100-0000C4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67852" y="198310500"/>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1250</xdr:row>
      <xdr:rowOff>590550</xdr:rowOff>
    </xdr:from>
    <xdr:to>
      <xdr:col>2</xdr:col>
      <xdr:colOff>76200</xdr:colOff>
      <xdr:row>1252</xdr:row>
      <xdr:rowOff>9525</xdr:rowOff>
    </xdr:to>
    <xdr:pic>
      <xdr:nvPicPr>
        <xdr:cNvPr id="709" name="Рисунок 708">
          <a:extLst>
            <a:ext uri="{FF2B5EF4-FFF2-40B4-BE49-F238E27FC236}">
              <a16:creationId xmlns:a16="http://schemas.microsoft.com/office/drawing/2014/main" id="{00000000-0008-0000-0100-0000C5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02553607"/>
          <a:ext cx="271743" cy="2039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1251</xdr:row>
      <xdr:rowOff>180975</xdr:rowOff>
    </xdr:from>
    <xdr:to>
      <xdr:col>1</xdr:col>
      <xdr:colOff>581025</xdr:colOff>
      <xdr:row>1252</xdr:row>
      <xdr:rowOff>190500</xdr:rowOff>
    </xdr:to>
    <xdr:pic>
      <xdr:nvPicPr>
        <xdr:cNvPr id="710" name="Рисунок 709">
          <a:extLst>
            <a:ext uri="{FF2B5EF4-FFF2-40B4-BE49-F238E27FC236}">
              <a16:creationId xmlns:a16="http://schemas.microsoft.com/office/drawing/2014/main" id="{00000000-0008-0000-0100-0000C6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2738504"/>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1252</xdr:row>
      <xdr:rowOff>190500</xdr:rowOff>
    </xdr:from>
    <xdr:to>
      <xdr:col>1</xdr:col>
      <xdr:colOff>504825</xdr:colOff>
      <xdr:row>1254</xdr:row>
      <xdr:rowOff>0</xdr:rowOff>
    </xdr:to>
    <xdr:pic>
      <xdr:nvPicPr>
        <xdr:cNvPr id="711" name="Рисунок 710">
          <a:extLst>
            <a:ext uri="{FF2B5EF4-FFF2-40B4-BE49-F238E27FC236}">
              <a16:creationId xmlns:a16="http://schemas.microsoft.com/office/drawing/2014/main" id="{00000000-0008-0000-0100-0000C7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2938529"/>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xdr:colOff>
      <xdr:row>1257</xdr:row>
      <xdr:rowOff>0</xdr:rowOff>
    </xdr:from>
    <xdr:to>
      <xdr:col>2</xdr:col>
      <xdr:colOff>257175</xdr:colOff>
      <xdr:row>1258</xdr:row>
      <xdr:rowOff>19050</xdr:rowOff>
    </xdr:to>
    <xdr:pic>
      <xdr:nvPicPr>
        <xdr:cNvPr id="712" name="Рисунок 711">
          <a:extLst>
            <a:ext uri="{FF2B5EF4-FFF2-40B4-BE49-F238E27FC236}">
              <a16:creationId xmlns:a16="http://schemas.microsoft.com/office/drawing/2014/main" id="{00000000-0008-0000-0100-0000C8020000}"/>
            </a:ext>
          </a:extLst>
        </xdr:cNvPr>
        <xdr:cNvPicPr>
          <a:picLocks noChangeAspect="1" noChangeArrowheads="1"/>
        </xdr:cNvPicPr>
      </xdr:nvPicPr>
      <xdr:blipFill>
        <a:blip xmlns:r="http://schemas.openxmlformats.org/officeDocument/2006/relationships" r:embed="rId10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150" y="203767765"/>
          <a:ext cx="805143"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1232</xdr:row>
      <xdr:rowOff>590550</xdr:rowOff>
    </xdr:from>
    <xdr:to>
      <xdr:col>2</xdr:col>
      <xdr:colOff>76200</xdr:colOff>
      <xdr:row>1234</xdr:row>
      <xdr:rowOff>9525</xdr:rowOff>
    </xdr:to>
    <xdr:pic>
      <xdr:nvPicPr>
        <xdr:cNvPr id="713" name="Рисунок 712">
          <a:extLst>
            <a:ext uri="{FF2B5EF4-FFF2-40B4-BE49-F238E27FC236}">
              <a16:creationId xmlns:a16="http://schemas.microsoft.com/office/drawing/2014/main" id="{00000000-0008-0000-0100-0000C9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198848382"/>
          <a:ext cx="2717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1233</xdr:row>
      <xdr:rowOff>180975</xdr:rowOff>
    </xdr:from>
    <xdr:to>
      <xdr:col>1</xdr:col>
      <xdr:colOff>581025</xdr:colOff>
      <xdr:row>1234</xdr:row>
      <xdr:rowOff>190500</xdr:rowOff>
    </xdr:to>
    <xdr:pic>
      <xdr:nvPicPr>
        <xdr:cNvPr id="717" name="Рисунок 716">
          <a:extLst>
            <a:ext uri="{FF2B5EF4-FFF2-40B4-BE49-F238E27FC236}">
              <a16:creationId xmlns:a16="http://schemas.microsoft.com/office/drawing/2014/main" id="{00000000-0008-0000-0100-0000CD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199029357"/>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1234</xdr:row>
      <xdr:rowOff>190500</xdr:rowOff>
    </xdr:from>
    <xdr:to>
      <xdr:col>1</xdr:col>
      <xdr:colOff>504825</xdr:colOff>
      <xdr:row>1236</xdr:row>
      <xdr:rowOff>0</xdr:rowOff>
    </xdr:to>
    <xdr:pic>
      <xdr:nvPicPr>
        <xdr:cNvPr id="718" name="Рисунок 717">
          <a:extLst>
            <a:ext uri="{FF2B5EF4-FFF2-40B4-BE49-F238E27FC236}">
              <a16:creationId xmlns:a16="http://schemas.microsoft.com/office/drawing/2014/main" id="{00000000-0008-0000-0100-0000CE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199229382"/>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1238</xdr:row>
      <xdr:rowOff>590550</xdr:rowOff>
    </xdr:from>
    <xdr:to>
      <xdr:col>2</xdr:col>
      <xdr:colOff>76200</xdr:colOff>
      <xdr:row>1240</xdr:row>
      <xdr:rowOff>9525</xdr:rowOff>
    </xdr:to>
    <xdr:pic>
      <xdr:nvPicPr>
        <xdr:cNvPr id="725" name="Рисунок 724">
          <a:extLst>
            <a:ext uri="{FF2B5EF4-FFF2-40B4-BE49-F238E27FC236}">
              <a16:creationId xmlns:a16="http://schemas.microsoft.com/office/drawing/2014/main" id="{00000000-0008-0000-0100-0000D5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199991382"/>
          <a:ext cx="2717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1239</xdr:row>
      <xdr:rowOff>180975</xdr:rowOff>
    </xdr:from>
    <xdr:to>
      <xdr:col>1</xdr:col>
      <xdr:colOff>581025</xdr:colOff>
      <xdr:row>1240</xdr:row>
      <xdr:rowOff>190500</xdr:rowOff>
    </xdr:to>
    <xdr:pic>
      <xdr:nvPicPr>
        <xdr:cNvPr id="726" name="Рисунок 725">
          <a:extLst>
            <a:ext uri="{FF2B5EF4-FFF2-40B4-BE49-F238E27FC236}">
              <a16:creationId xmlns:a16="http://schemas.microsoft.com/office/drawing/2014/main" id="{00000000-0008-0000-0100-0000D6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0172357"/>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1240</xdr:row>
      <xdr:rowOff>190500</xdr:rowOff>
    </xdr:from>
    <xdr:to>
      <xdr:col>1</xdr:col>
      <xdr:colOff>504825</xdr:colOff>
      <xdr:row>1242</xdr:row>
      <xdr:rowOff>0</xdr:rowOff>
    </xdr:to>
    <xdr:pic>
      <xdr:nvPicPr>
        <xdr:cNvPr id="727" name="Рисунок 726">
          <a:extLst>
            <a:ext uri="{FF2B5EF4-FFF2-40B4-BE49-F238E27FC236}">
              <a16:creationId xmlns:a16="http://schemas.microsoft.com/office/drawing/2014/main" id="{00000000-0008-0000-0100-0000D7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0372382"/>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1244</xdr:row>
      <xdr:rowOff>590550</xdr:rowOff>
    </xdr:from>
    <xdr:to>
      <xdr:col>2</xdr:col>
      <xdr:colOff>76200</xdr:colOff>
      <xdr:row>1246</xdr:row>
      <xdr:rowOff>9525</xdr:rowOff>
    </xdr:to>
    <xdr:pic>
      <xdr:nvPicPr>
        <xdr:cNvPr id="738" name="Рисунок 737">
          <a:extLst>
            <a:ext uri="{FF2B5EF4-FFF2-40B4-BE49-F238E27FC236}">
              <a16:creationId xmlns:a16="http://schemas.microsoft.com/office/drawing/2014/main" id="{00000000-0008-0000-0100-0000E2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01134382"/>
          <a:ext cx="2717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1245</xdr:row>
      <xdr:rowOff>180975</xdr:rowOff>
    </xdr:from>
    <xdr:to>
      <xdr:col>1</xdr:col>
      <xdr:colOff>581025</xdr:colOff>
      <xdr:row>1246</xdr:row>
      <xdr:rowOff>190500</xdr:rowOff>
    </xdr:to>
    <xdr:pic>
      <xdr:nvPicPr>
        <xdr:cNvPr id="739" name="Рисунок 738">
          <a:extLst>
            <a:ext uri="{FF2B5EF4-FFF2-40B4-BE49-F238E27FC236}">
              <a16:creationId xmlns:a16="http://schemas.microsoft.com/office/drawing/2014/main" id="{00000000-0008-0000-0100-0000E3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1315357"/>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1246</xdr:row>
      <xdr:rowOff>190500</xdr:rowOff>
    </xdr:from>
    <xdr:to>
      <xdr:col>1</xdr:col>
      <xdr:colOff>504825</xdr:colOff>
      <xdr:row>1248</xdr:row>
      <xdr:rowOff>0</xdr:rowOff>
    </xdr:to>
    <xdr:pic>
      <xdr:nvPicPr>
        <xdr:cNvPr id="740" name="Рисунок 739">
          <a:extLst>
            <a:ext uri="{FF2B5EF4-FFF2-40B4-BE49-F238E27FC236}">
              <a16:creationId xmlns:a16="http://schemas.microsoft.com/office/drawing/2014/main" id="{00000000-0008-0000-0100-0000E4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1515382"/>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533400</xdr:colOff>
      <xdr:row>1555</xdr:row>
      <xdr:rowOff>190500</xdr:rowOff>
    </xdr:from>
    <xdr:to>
      <xdr:col>2</xdr:col>
      <xdr:colOff>104775</xdr:colOff>
      <xdr:row>1557</xdr:row>
      <xdr:rowOff>0</xdr:rowOff>
    </xdr:to>
    <xdr:pic>
      <xdr:nvPicPr>
        <xdr:cNvPr id="741" name="Рисунок 740">
          <a:extLst>
            <a:ext uri="{FF2B5EF4-FFF2-40B4-BE49-F238E27FC236}">
              <a16:creationId xmlns:a16="http://schemas.microsoft.com/office/drawing/2014/main" id="{00000000-0008-0000-0100-0000E5020000}"/>
            </a:ext>
          </a:extLst>
        </xdr:cNvPr>
        <xdr:cNvPicPr>
          <a:picLocks noChangeAspect="1" noChangeArrowheads="1"/>
        </xdr:cNvPicPr>
      </xdr:nvPicPr>
      <xdr:blipFill>
        <a:blip xmlns:r="http://schemas.openxmlformats.org/officeDocument/2006/relationships" r:embed="rId1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3400" y="272325353"/>
          <a:ext cx="176493"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552450</xdr:colOff>
      <xdr:row>1555</xdr:row>
      <xdr:rowOff>0</xdr:rowOff>
    </xdr:from>
    <xdr:to>
      <xdr:col>2</xdr:col>
      <xdr:colOff>171450</xdr:colOff>
      <xdr:row>1556</xdr:row>
      <xdr:rowOff>38100</xdr:rowOff>
    </xdr:to>
    <xdr:pic>
      <xdr:nvPicPr>
        <xdr:cNvPr id="742" name="Рисунок 741">
          <a:extLst>
            <a:ext uri="{FF2B5EF4-FFF2-40B4-BE49-F238E27FC236}">
              <a16:creationId xmlns:a16="http://schemas.microsoft.com/office/drawing/2014/main" id="{00000000-0008-0000-0100-0000E6020000}"/>
            </a:ext>
          </a:extLst>
        </xdr:cNvPr>
        <xdr:cNvPicPr>
          <a:picLocks noChangeAspect="1" noChangeArrowheads="1"/>
        </xdr:cNvPicPr>
      </xdr:nvPicPr>
      <xdr:blipFill>
        <a:blip xmlns:r="http://schemas.openxmlformats.org/officeDocument/2006/relationships" r:embed="rId1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52450" y="272134853"/>
          <a:ext cx="224118"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523875</xdr:colOff>
      <xdr:row>1553</xdr:row>
      <xdr:rowOff>495300</xdr:rowOff>
    </xdr:from>
    <xdr:to>
      <xdr:col>2</xdr:col>
      <xdr:colOff>285750</xdr:colOff>
      <xdr:row>1555</xdr:row>
      <xdr:rowOff>28575</xdr:rowOff>
    </xdr:to>
    <xdr:pic>
      <xdr:nvPicPr>
        <xdr:cNvPr id="743" name="Рисунок 742">
          <a:extLst>
            <a:ext uri="{FF2B5EF4-FFF2-40B4-BE49-F238E27FC236}">
              <a16:creationId xmlns:a16="http://schemas.microsoft.com/office/drawing/2014/main" id="{00000000-0008-0000-0100-0000E7020000}"/>
            </a:ext>
          </a:extLst>
        </xdr:cNvPr>
        <xdr:cNvPicPr>
          <a:picLocks noChangeAspect="1" noChangeArrowheads="1"/>
        </xdr:cNvPicPr>
      </xdr:nvPicPr>
      <xdr:blipFill>
        <a:blip xmlns:r="http://schemas.openxmlformats.org/officeDocument/2006/relationships" r:embed="rId1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3875" y="271940431"/>
          <a:ext cx="366993" cy="2229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1586</xdr:row>
      <xdr:rowOff>0</xdr:rowOff>
    </xdr:from>
    <xdr:to>
      <xdr:col>8</xdr:col>
      <xdr:colOff>247650</xdr:colOff>
      <xdr:row>1587</xdr:row>
      <xdr:rowOff>19050</xdr:rowOff>
    </xdr:to>
    <xdr:pic>
      <xdr:nvPicPr>
        <xdr:cNvPr id="744" name="Рисунок 743">
          <a:extLst>
            <a:ext uri="{FF2B5EF4-FFF2-40B4-BE49-F238E27FC236}">
              <a16:creationId xmlns:a16="http://schemas.microsoft.com/office/drawing/2014/main" id="{00000000-0008-0000-0100-0000E8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65912" y="278006735"/>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526676</xdr:colOff>
      <xdr:row>1324</xdr:row>
      <xdr:rowOff>22412</xdr:rowOff>
    </xdr:from>
    <xdr:to>
      <xdr:col>2</xdr:col>
      <xdr:colOff>216833</xdr:colOff>
      <xdr:row>1325</xdr:row>
      <xdr:rowOff>30256</xdr:rowOff>
    </xdr:to>
    <xdr:pic>
      <xdr:nvPicPr>
        <xdr:cNvPr id="745" name="Рисунок 744">
          <a:extLst>
            <a:ext uri="{FF2B5EF4-FFF2-40B4-BE49-F238E27FC236}">
              <a16:creationId xmlns:a16="http://schemas.microsoft.com/office/drawing/2014/main" id="{00000000-0008-0000-0100-0000E9020000}"/>
            </a:ext>
          </a:extLst>
        </xdr:cNvPr>
        <xdr:cNvPicPr>
          <a:picLocks noChangeAspect="1" noChangeArrowheads="1"/>
        </xdr:cNvPicPr>
      </xdr:nvPicPr>
      <xdr:blipFill>
        <a:blip xmlns:r="http://schemas.openxmlformats.org/officeDocument/2006/relationships" r:embed="rId10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6676" y="227479412"/>
          <a:ext cx="295275" cy="198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515470</xdr:colOff>
      <xdr:row>1325</xdr:row>
      <xdr:rowOff>22412</xdr:rowOff>
    </xdr:from>
    <xdr:to>
      <xdr:col>2</xdr:col>
      <xdr:colOff>81802</xdr:colOff>
      <xdr:row>1326</xdr:row>
      <xdr:rowOff>30256</xdr:rowOff>
    </xdr:to>
    <xdr:pic>
      <xdr:nvPicPr>
        <xdr:cNvPr id="746" name="Рисунок 745">
          <a:extLst>
            <a:ext uri="{FF2B5EF4-FFF2-40B4-BE49-F238E27FC236}">
              <a16:creationId xmlns:a16="http://schemas.microsoft.com/office/drawing/2014/main" id="{00000000-0008-0000-0100-0000EA020000}"/>
            </a:ext>
          </a:extLst>
        </xdr:cNvPr>
        <xdr:cNvPicPr>
          <a:picLocks noChangeAspect="1" noChangeArrowheads="1"/>
        </xdr:cNvPicPr>
      </xdr:nvPicPr>
      <xdr:blipFill>
        <a:blip xmlns:r="http://schemas.openxmlformats.org/officeDocument/2006/relationships" r:embed="rId10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5470" y="227669912"/>
          <a:ext cx="171450" cy="198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526676</xdr:colOff>
      <xdr:row>1336</xdr:row>
      <xdr:rowOff>22412</xdr:rowOff>
    </xdr:from>
    <xdr:to>
      <xdr:col>2</xdr:col>
      <xdr:colOff>216833</xdr:colOff>
      <xdr:row>1337</xdr:row>
      <xdr:rowOff>30256</xdr:rowOff>
    </xdr:to>
    <xdr:pic>
      <xdr:nvPicPr>
        <xdr:cNvPr id="747" name="Рисунок 746">
          <a:extLst>
            <a:ext uri="{FF2B5EF4-FFF2-40B4-BE49-F238E27FC236}">
              <a16:creationId xmlns:a16="http://schemas.microsoft.com/office/drawing/2014/main" id="{00000000-0008-0000-0100-0000EB020000}"/>
            </a:ext>
          </a:extLst>
        </xdr:cNvPr>
        <xdr:cNvPicPr>
          <a:picLocks noChangeAspect="1" noChangeArrowheads="1"/>
        </xdr:cNvPicPr>
      </xdr:nvPicPr>
      <xdr:blipFill>
        <a:blip xmlns:r="http://schemas.openxmlformats.org/officeDocument/2006/relationships" r:embed="rId10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6676" y="230000736"/>
          <a:ext cx="295275" cy="198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515470</xdr:colOff>
      <xdr:row>1337</xdr:row>
      <xdr:rowOff>22412</xdr:rowOff>
    </xdr:from>
    <xdr:to>
      <xdr:col>2</xdr:col>
      <xdr:colOff>81802</xdr:colOff>
      <xdr:row>1338</xdr:row>
      <xdr:rowOff>30256</xdr:rowOff>
    </xdr:to>
    <xdr:pic>
      <xdr:nvPicPr>
        <xdr:cNvPr id="748" name="Рисунок 747">
          <a:extLst>
            <a:ext uri="{FF2B5EF4-FFF2-40B4-BE49-F238E27FC236}">
              <a16:creationId xmlns:a16="http://schemas.microsoft.com/office/drawing/2014/main" id="{00000000-0008-0000-0100-0000EC020000}"/>
            </a:ext>
          </a:extLst>
        </xdr:cNvPr>
        <xdr:cNvPicPr>
          <a:picLocks noChangeAspect="1" noChangeArrowheads="1"/>
        </xdr:cNvPicPr>
      </xdr:nvPicPr>
      <xdr:blipFill>
        <a:blip xmlns:r="http://schemas.openxmlformats.org/officeDocument/2006/relationships" r:embed="rId10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5470" y="230191236"/>
          <a:ext cx="171450" cy="198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278</xdr:row>
      <xdr:rowOff>0</xdr:rowOff>
    </xdr:from>
    <xdr:to>
      <xdr:col>2</xdr:col>
      <xdr:colOff>123825</xdr:colOff>
      <xdr:row>279</xdr:row>
      <xdr:rowOff>19050</xdr:rowOff>
    </xdr:to>
    <xdr:pic>
      <xdr:nvPicPr>
        <xdr:cNvPr id="751" name="Рисунок 750">
          <a:extLst>
            <a:ext uri="{FF2B5EF4-FFF2-40B4-BE49-F238E27FC236}">
              <a16:creationId xmlns:a16="http://schemas.microsoft.com/office/drawing/2014/main" id="{00000000-0008-0000-0100-0000EF020000}"/>
            </a:ext>
          </a:extLst>
        </xdr:cNvPr>
        <xdr:cNvPicPr>
          <a:picLocks noChangeAspect="1" noChangeArrowheads="1"/>
        </xdr:cNvPicPr>
      </xdr:nvPicPr>
      <xdr:blipFill>
        <a:blip xmlns:r="http://schemas.openxmlformats.org/officeDocument/2006/relationships" r:embed="rId15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8700" y="30613350"/>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279</xdr:row>
      <xdr:rowOff>0</xdr:rowOff>
    </xdr:from>
    <xdr:to>
      <xdr:col>2</xdr:col>
      <xdr:colOff>133350</xdr:colOff>
      <xdr:row>280</xdr:row>
      <xdr:rowOff>19050</xdr:rowOff>
    </xdr:to>
    <xdr:pic>
      <xdr:nvPicPr>
        <xdr:cNvPr id="752" name="Рисунок 751">
          <a:extLst>
            <a:ext uri="{FF2B5EF4-FFF2-40B4-BE49-F238E27FC236}">
              <a16:creationId xmlns:a16="http://schemas.microsoft.com/office/drawing/2014/main" id="{00000000-0008-0000-0100-0000F002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8700" y="30813375"/>
          <a:ext cx="1333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100854</xdr:colOff>
      <xdr:row>279</xdr:row>
      <xdr:rowOff>168088</xdr:rowOff>
    </xdr:from>
    <xdr:to>
      <xdr:col>7</xdr:col>
      <xdr:colOff>415179</xdr:colOff>
      <xdr:row>280</xdr:row>
      <xdr:rowOff>177613</xdr:rowOff>
    </xdr:to>
    <xdr:pic>
      <xdr:nvPicPr>
        <xdr:cNvPr id="753" name="Рисунок 752">
          <a:extLst>
            <a:ext uri="{FF2B5EF4-FFF2-40B4-BE49-F238E27FC236}">
              <a16:creationId xmlns:a16="http://schemas.microsoft.com/office/drawing/2014/main" id="{00000000-0008-0000-0100-0000F1020000}"/>
            </a:ext>
          </a:extLst>
        </xdr:cNvPr>
        <xdr:cNvPicPr>
          <a:picLocks noChangeAspect="1" noChangeArrowheads="1"/>
        </xdr:cNvPicPr>
      </xdr:nvPicPr>
      <xdr:blipFill>
        <a:blip xmlns:r="http://schemas.openxmlformats.org/officeDocument/2006/relationships" r:embed="rId15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583207" y="55794088"/>
          <a:ext cx="314325"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31751</xdr:colOff>
      <xdr:row>291</xdr:row>
      <xdr:rowOff>1</xdr:rowOff>
    </xdr:from>
    <xdr:to>
      <xdr:col>2</xdr:col>
      <xdr:colOff>393701</xdr:colOff>
      <xdr:row>292</xdr:row>
      <xdr:rowOff>9526</xdr:rowOff>
    </xdr:to>
    <xdr:pic>
      <xdr:nvPicPr>
        <xdr:cNvPr id="756" name="Рисунок 755">
          <a:extLst>
            <a:ext uri="{FF2B5EF4-FFF2-40B4-BE49-F238E27FC236}">
              <a16:creationId xmlns:a16="http://schemas.microsoft.com/office/drawing/2014/main" id="{00000000-0008-0000-0100-0000F4020000}"/>
            </a:ext>
          </a:extLst>
        </xdr:cNvPr>
        <xdr:cNvPicPr>
          <a:picLocks noChangeAspect="1" noChangeArrowheads="1"/>
        </xdr:cNvPicPr>
      </xdr:nvPicPr>
      <xdr:blipFill>
        <a:blip xmlns:r="http://schemas.openxmlformats.org/officeDocument/2006/relationships" r:embed="rId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60451" y="33756601"/>
          <a:ext cx="3619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432670</xdr:colOff>
      <xdr:row>290</xdr:row>
      <xdr:rowOff>593912</xdr:rowOff>
    </xdr:from>
    <xdr:to>
      <xdr:col>3</xdr:col>
      <xdr:colOff>266312</xdr:colOff>
      <xdr:row>292</xdr:row>
      <xdr:rowOff>43144</xdr:rowOff>
    </xdr:to>
    <xdr:pic>
      <xdr:nvPicPr>
        <xdr:cNvPr id="757" name="Рисунок 756">
          <a:extLst>
            <a:ext uri="{FF2B5EF4-FFF2-40B4-BE49-F238E27FC236}">
              <a16:creationId xmlns:a16="http://schemas.microsoft.com/office/drawing/2014/main" id="{00000000-0008-0000-0100-0000F5020000}"/>
            </a:ext>
          </a:extLst>
        </xdr:cNvPr>
        <xdr:cNvPicPr>
          <a:picLocks noChangeAspect="1" noChangeArrowheads="1"/>
        </xdr:cNvPicPr>
      </xdr:nvPicPr>
      <xdr:blipFill>
        <a:blip xmlns:r="http://schemas.openxmlformats.org/officeDocument/2006/relationships" r:embed="rId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37788" y="58584353"/>
          <a:ext cx="438759" cy="2560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330576</xdr:colOff>
      <xdr:row>290</xdr:row>
      <xdr:rowOff>581678</xdr:rowOff>
    </xdr:from>
    <xdr:to>
      <xdr:col>3</xdr:col>
      <xdr:colOff>661148</xdr:colOff>
      <xdr:row>292</xdr:row>
      <xdr:rowOff>2522</xdr:rowOff>
    </xdr:to>
    <xdr:pic>
      <xdr:nvPicPr>
        <xdr:cNvPr id="758" name="Рисунок 757">
          <a:extLst>
            <a:ext uri="{FF2B5EF4-FFF2-40B4-BE49-F238E27FC236}">
              <a16:creationId xmlns:a16="http://schemas.microsoft.com/office/drawing/2014/main" id="{00000000-0008-0000-0100-0000F6020000}"/>
            </a:ext>
          </a:extLst>
        </xdr:cNvPr>
        <xdr:cNvPicPr>
          <a:picLocks noChangeAspect="1" noChangeArrowheads="1"/>
        </xdr:cNvPicPr>
      </xdr:nvPicPr>
      <xdr:blipFill>
        <a:blip xmlns:r="http://schemas.openxmlformats.org/officeDocument/2006/relationships" r:embed="rId15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40811" y="58572119"/>
          <a:ext cx="330572" cy="2276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1270000</xdr:colOff>
      <xdr:row>291</xdr:row>
      <xdr:rowOff>0</xdr:rowOff>
    </xdr:from>
    <xdr:to>
      <xdr:col>5</xdr:col>
      <xdr:colOff>1631950</xdr:colOff>
      <xdr:row>292</xdr:row>
      <xdr:rowOff>9525</xdr:rowOff>
    </xdr:to>
    <xdr:pic>
      <xdr:nvPicPr>
        <xdr:cNvPr id="759" name="Рисунок 758">
          <a:extLst>
            <a:ext uri="{FF2B5EF4-FFF2-40B4-BE49-F238E27FC236}">
              <a16:creationId xmlns:a16="http://schemas.microsoft.com/office/drawing/2014/main" id="{00000000-0008-0000-0100-0000F7020000}"/>
            </a:ext>
          </a:extLst>
        </xdr:cNvPr>
        <xdr:cNvPicPr>
          <a:picLocks noChangeAspect="1" noChangeArrowheads="1"/>
        </xdr:cNvPicPr>
      </xdr:nvPicPr>
      <xdr:blipFill>
        <a:blip xmlns:r="http://schemas.openxmlformats.org/officeDocument/2006/relationships" r:embed="rId16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98700" y="33756600"/>
          <a:ext cx="3619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44824</xdr:colOff>
      <xdr:row>292</xdr:row>
      <xdr:rowOff>33616</xdr:rowOff>
    </xdr:from>
    <xdr:to>
      <xdr:col>5</xdr:col>
      <xdr:colOff>134471</xdr:colOff>
      <xdr:row>293</xdr:row>
      <xdr:rowOff>86284</xdr:rowOff>
    </xdr:to>
    <xdr:pic>
      <xdr:nvPicPr>
        <xdr:cNvPr id="760" name="Рисунок 759">
          <a:extLst>
            <a:ext uri="{FF2B5EF4-FFF2-40B4-BE49-F238E27FC236}">
              <a16:creationId xmlns:a16="http://schemas.microsoft.com/office/drawing/2014/main" id="{00000000-0008-0000-0100-0000F8020000}"/>
            </a:ext>
          </a:extLst>
        </xdr:cNvPr>
        <xdr:cNvPicPr>
          <a:picLocks noChangeAspect="1" noChangeArrowheads="1"/>
        </xdr:cNvPicPr>
      </xdr:nvPicPr>
      <xdr:blipFill>
        <a:blip xmlns:r="http://schemas.openxmlformats.org/officeDocument/2006/relationships" r:embed="rId16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9942" y="58830881"/>
          <a:ext cx="2117911" cy="2543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279523</xdr:colOff>
      <xdr:row>292</xdr:row>
      <xdr:rowOff>32373</xdr:rowOff>
    </xdr:from>
    <xdr:to>
      <xdr:col>10</xdr:col>
      <xdr:colOff>36356</xdr:colOff>
      <xdr:row>293</xdr:row>
      <xdr:rowOff>41898</xdr:rowOff>
    </xdr:to>
    <xdr:pic>
      <xdr:nvPicPr>
        <xdr:cNvPr id="761" name="Рисунок 760">
          <a:extLst>
            <a:ext uri="{FF2B5EF4-FFF2-40B4-BE49-F238E27FC236}">
              <a16:creationId xmlns:a16="http://schemas.microsoft.com/office/drawing/2014/main" id="{00000000-0008-0000-0100-0000F9020000}"/>
            </a:ext>
          </a:extLst>
        </xdr:cNvPr>
        <xdr:cNvPicPr>
          <a:picLocks noChangeAspect="1" noChangeArrowheads="1"/>
        </xdr:cNvPicPr>
      </xdr:nvPicPr>
      <xdr:blipFill>
        <a:blip xmlns:r="http://schemas.openxmlformats.org/officeDocument/2006/relationships" r:embed="rId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28994" y="58829638"/>
          <a:ext cx="361950"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133850</xdr:colOff>
      <xdr:row>292</xdr:row>
      <xdr:rowOff>31750</xdr:rowOff>
    </xdr:from>
    <xdr:to>
      <xdr:col>10</xdr:col>
      <xdr:colOff>495800</xdr:colOff>
      <xdr:row>293</xdr:row>
      <xdr:rowOff>41275</xdr:rowOff>
    </xdr:to>
    <xdr:pic>
      <xdr:nvPicPr>
        <xdr:cNvPr id="762" name="Рисунок 761">
          <a:extLst>
            <a:ext uri="{FF2B5EF4-FFF2-40B4-BE49-F238E27FC236}">
              <a16:creationId xmlns:a16="http://schemas.microsoft.com/office/drawing/2014/main" id="{00000000-0008-0000-0100-0000FA020000}"/>
            </a:ext>
          </a:extLst>
        </xdr:cNvPr>
        <xdr:cNvPicPr>
          <a:picLocks noChangeAspect="1" noChangeArrowheads="1"/>
        </xdr:cNvPicPr>
      </xdr:nvPicPr>
      <xdr:blipFill>
        <a:blip xmlns:r="http://schemas.openxmlformats.org/officeDocument/2006/relationships" r:embed="rId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8438" y="58829015"/>
          <a:ext cx="361950"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604495</xdr:colOff>
      <xdr:row>292</xdr:row>
      <xdr:rowOff>11206</xdr:rowOff>
    </xdr:from>
    <xdr:to>
      <xdr:col>11</xdr:col>
      <xdr:colOff>116324</xdr:colOff>
      <xdr:row>293</xdr:row>
      <xdr:rowOff>22411</xdr:rowOff>
    </xdr:to>
    <xdr:pic>
      <xdr:nvPicPr>
        <xdr:cNvPr id="763" name="Рисунок 762">
          <a:extLst>
            <a:ext uri="{FF2B5EF4-FFF2-40B4-BE49-F238E27FC236}">
              <a16:creationId xmlns:a16="http://schemas.microsoft.com/office/drawing/2014/main" id="{00000000-0008-0000-0100-0000FB020000}"/>
            </a:ext>
          </a:extLst>
        </xdr:cNvPr>
        <xdr:cNvPicPr>
          <a:picLocks noChangeAspect="1" noChangeArrowheads="1"/>
        </xdr:cNvPicPr>
      </xdr:nvPicPr>
      <xdr:blipFill>
        <a:blip xmlns:r="http://schemas.openxmlformats.org/officeDocument/2006/relationships" r:embed="rId15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059083" y="58808471"/>
          <a:ext cx="509153" cy="212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244038</xdr:colOff>
      <xdr:row>292</xdr:row>
      <xdr:rowOff>19298</xdr:rowOff>
    </xdr:from>
    <xdr:to>
      <xdr:col>12</xdr:col>
      <xdr:colOff>871</xdr:colOff>
      <xdr:row>293</xdr:row>
      <xdr:rowOff>28823</xdr:rowOff>
    </xdr:to>
    <xdr:pic>
      <xdr:nvPicPr>
        <xdr:cNvPr id="764" name="Рисунок 763">
          <a:extLst>
            <a:ext uri="{FF2B5EF4-FFF2-40B4-BE49-F238E27FC236}">
              <a16:creationId xmlns:a16="http://schemas.microsoft.com/office/drawing/2014/main" id="{00000000-0008-0000-0100-0000FC020000}"/>
            </a:ext>
          </a:extLst>
        </xdr:cNvPr>
        <xdr:cNvPicPr>
          <a:picLocks noChangeAspect="1" noChangeArrowheads="1"/>
        </xdr:cNvPicPr>
      </xdr:nvPicPr>
      <xdr:blipFill>
        <a:blip xmlns:r="http://schemas.openxmlformats.org/officeDocument/2006/relationships" r:embed="rId16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95950" y="58816563"/>
          <a:ext cx="361950"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212913</xdr:colOff>
      <xdr:row>294</xdr:row>
      <xdr:rowOff>22412</xdr:rowOff>
    </xdr:from>
    <xdr:to>
      <xdr:col>12</xdr:col>
      <xdr:colOff>546288</xdr:colOff>
      <xdr:row>295</xdr:row>
      <xdr:rowOff>31937</xdr:rowOff>
    </xdr:to>
    <xdr:pic>
      <xdr:nvPicPr>
        <xdr:cNvPr id="765" name="Рисунок 764">
          <a:extLst>
            <a:ext uri="{FF2B5EF4-FFF2-40B4-BE49-F238E27FC236}">
              <a16:creationId xmlns:a16="http://schemas.microsoft.com/office/drawing/2014/main" id="{00000000-0008-0000-0100-0000FD020000}"/>
            </a:ext>
          </a:extLst>
        </xdr:cNvPr>
        <xdr:cNvPicPr>
          <a:picLocks noChangeAspect="1" noChangeArrowheads="1"/>
        </xdr:cNvPicPr>
      </xdr:nvPicPr>
      <xdr:blipFill>
        <a:blip xmlns:r="http://schemas.openxmlformats.org/officeDocument/2006/relationships" r:embed="rId1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69942" y="59223088"/>
          <a:ext cx="333375"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137582</xdr:colOff>
      <xdr:row>296</xdr:row>
      <xdr:rowOff>179916</xdr:rowOff>
    </xdr:from>
    <xdr:to>
      <xdr:col>3</xdr:col>
      <xdr:colOff>717176</xdr:colOff>
      <xdr:row>299</xdr:row>
      <xdr:rowOff>8466</xdr:rowOff>
    </xdr:to>
    <xdr:pic>
      <xdr:nvPicPr>
        <xdr:cNvPr id="766" name="Рисунок 765">
          <a:extLst>
            <a:ext uri="{FF2B5EF4-FFF2-40B4-BE49-F238E27FC236}">
              <a16:creationId xmlns:a16="http://schemas.microsoft.com/office/drawing/2014/main" id="{00000000-0008-0000-0100-0000FE020000}"/>
            </a:ext>
          </a:extLst>
        </xdr:cNvPr>
        <xdr:cNvPicPr>
          <a:picLocks noChangeAspect="1" noChangeArrowheads="1"/>
        </xdr:cNvPicPr>
      </xdr:nvPicPr>
      <xdr:blipFill>
        <a:blip xmlns:r="http://schemas.openxmlformats.org/officeDocument/2006/relationships" r:embed="rId3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7582" y="59784004"/>
          <a:ext cx="1789829" cy="4336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299</xdr:row>
      <xdr:rowOff>0</xdr:rowOff>
    </xdr:from>
    <xdr:to>
      <xdr:col>2</xdr:col>
      <xdr:colOff>695325</xdr:colOff>
      <xdr:row>300</xdr:row>
      <xdr:rowOff>9525</xdr:rowOff>
    </xdr:to>
    <xdr:pic>
      <xdr:nvPicPr>
        <xdr:cNvPr id="767" name="Рисунок 766">
          <a:extLst>
            <a:ext uri="{FF2B5EF4-FFF2-40B4-BE49-F238E27FC236}">
              <a16:creationId xmlns:a16="http://schemas.microsoft.com/office/drawing/2014/main" id="{00000000-0008-0000-0100-0000FF020000}"/>
            </a:ext>
          </a:extLst>
        </xdr:cNvPr>
        <xdr:cNvPicPr>
          <a:picLocks noChangeAspect="1" noChangeArrowheads="1"/>
        </xdr:cNvPicPr>
      </xdr:nvPicPr>
      <xdr:blipFill>
        <a:blip xmlns:r="http://schemas.openxmlformats.org/officeDocument/2006/relationships" r:embed="rId4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8700" y="35356800"/>
          <a:ext cx="6953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300</xdr:row>
      <xdr:rowOff>0</xdr:rowOff>
    </xdr:from>
    <xdr:to>
      <xdr:col>2</xdr:col>
      <xdr:colOff>419100</xdr:colOff>
      <xdr:row>301</xdr:row>
      <xdr:rowOff>19050</xdr:rowOff>
    </xdr:to>
    <xdr:pic>
      <xdr:nvPicPr>
        <xdr:cNvPr id="768" name="Рисунок 767">
          <a:extLst>
            <a:ext uri="{FF2B5EF4-FFF2-40B4-BE49-F238E27FC236}">
              <a16:creationId xmlns:a16="http://schemas.microsoft.com/office/drawing/2014/main" id="{00000000-0008-0000-0100-000000030000}"/>
            </a:ext>
          </a:extLst>
        </xdr:cNvPr>
        <xdr:cNvPicPr>
          <a:picLocks noChangeAspect="1" noChangeArrowheads="1"/>
        </xdr:cNvPicPr>
      </xdr:nvPicPr>
      <xdr:blipFill>
        <a:blip xmlns:r="http://schemas.openxmlformats.org/officeDocument/2006/relationships" r:embed="rId4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8700" y="35556825"/>
          <a:ext cx="4191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65181</xdr:colOff>
      <xdr:row>306</xdr:row>
      <xdr:rowOff>0</xdr:rowOff>
    </xdr:from>
    <xdr:to>
      <xdr:col>4</xdr:col>
      <xdr:colOff>65181</xdr:colOff>
      <xdr:row>306</xdr:row>
      <xdr:rowOff>42085</xdr:rowOff>
    </xdr:to>
    <xdr:pic>
      <xdr:nvPicPr>
        <xdr:cNvPr id="771" name="Рисунок 770">
          <a:extLst>
            <a:ext uri="{FF2B5EF4-FFF2-40B4-BE49-F238E27FC236}">
              <a16:creationId xmlns:a16="http://schemas.microsoft.com/office/drawing/2014/main" id="{00000000-0008-0000-0100-000003030000}"/>
            </a:ext>
          </a:extLst>
        </xdr:cNvPr>
        <xdr:cNvPicPr>
          <a:picLocks noChangeAspect="1" noChangeArrowheads="1"/>
        </xdr:cNvPicPr>
      </xdr:nvPicPr>
      <xdr:blipFill>
        <a:blip xmlns:r="http://schemas.openxmlformats.org/officeDocument/2006/relationships" r:embed="rId1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98563" y="63537976"/>
          <a:ext cx="0" cy="2319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825500</xdr:colOff>
      <xdr:row>325</xdr:row>
      <xdr:rowOff>116417</xdr:rowOff>
    </xdr:from>
    <xdr:to>
      <xdr:col>4</xdr:col>
      <xdr:colOff>2806700</xdr:colOff>
      <xdr:row>327</xdr:row>
      <xdr:rowOff>144992</xdr:rowOff>
    </xdr:to>
    <xdr:pic>
      <xdr:nvPicPr>
        <xdr:cNvPr id="774" name="Рисунок 773">
          <a:extLst>
            <a:ext uri="{FF2B5EF4-FFF2-40B4-BE49-F238E27FC236}">
              <a16:creationId xmlns:a16="http://schemas.microsoft.com/office/drawing/2014/main" id="{00000000-0008-0000-0100-000006030000}"/>
            </a:ext>
          </a:extLst>
        </xdr:cNvPr>
        <xdr:cNvPicPr>
          <a:picLocks noChangeAspect="1" noChangeArrowheads="1"/>
        </xdr:cNvPicPr>
      </xdr:nvPicPr>
      <xdr:blipFill>
        <a:blip xmlns:r="http://schemas.openxmlformats.org/officeDocument/2006/relationships" r:embed="rId1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54200" y="38873642"/>
          <a:ext cx="19812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836084</xdr:colOff>
      <xdr:row>333</xdr:row>
      <xdr:rowOff>105833</xdr:rowOff>
    </xdr:from>
    <xdr:to>
      <xdr:col>4</xdr:col>
      <xdr:colOff>2788709</xdr:colOff>
      <xdr:row>335</xdr:row>
      <xdr:rowOff>134408</xdr:rowOff>
    </xdr:to>
    <xdr:pic>
      <xdr:nvPicPr>
        <xdr:cNvPr id="775" name="Рисунок 774">
          <a:extLst>
            <a:ext uri="{FF2B5EF4-FFF2-40B4-BE49-F238E27FC236}">
              <a16:creationId xmlns:a16="http://schemas.microsoft.com/office/drawing/2014/main" id="{00000000-0008-0000-0100-000007030000}"/>
            </a:ext>
          </a:extLst>
        </xdr:cNvPr>
        <xdr:cNvPicPr>
          <a:picLocks noChangeAspect="1" noChangeArrowheads="1"/>
        </xdr:cNvPicPr>
      </xdr:nvPicPr>
      <xdr:blipFill>
        <a:blip xmlns:r="http://schemas.openxmlformats.org/officeDocument/2006/relationships" r:embed="rId16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64784" y="39663158"/>
          <a:ext cx="19526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179294</xdr:colOff>
      <xdr:row>351</xdr:row>
      <xdr:rowOff>22411</xdr:rowOff>
    </xdr:from>
    <xdr:to>
      <xdr:col>3</xdr:col>
      <xdr:colOff>616323</xdr:colOff>
      <xdr:row>352</xdr:row>
      <xdr:rowOff>7844</xdr:rowOff>
    </xdr:to>
    <xdr:pic>
      <xdr:nvPicPr>
        <xdr:cNvPr id="778" name="Рисунок 777">
          <a:extLst>
            <a:ext uri="{FF2B5EF4-FFF2-40B4-BE49-F238E27FC236}">
              <a16:creationId xmlns:a16="http://schemas.microsoft.com/office/drawing/2014/main" id="{00000000-0008-0000-0100-00000A030000}"/>
            </a:ext>
          </a:extLst>
        </xdr:cNvPr>
        <xdr:cNvPicPr>
          <a:picLocks noChangeAspect="1" noChangeArrowheads="1"/>
        </xdr:cNvPicPr>
      </xdr:nvPicPr>
      <xdr:blipFill>
        <a:blip xmlns:r="http://schemas.openxmlformats.org/officeDocument/2006/relationships" r:embed="rId16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9294" y="67593882"/>
          <a:ext cx="1647264"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95250</xdr:colOff>
      <xdr:row>352</xdr:row>
      <xdr:rowOff>169332</xdr:rowOff>
    </xdr:from>
    <xdr:to>
      <xdr:col>2</xdr:col>
      <xdr:colOff>790575</xdr:colOff>
      <xdr:row>352</xdr:row>
      <xdr:rowOff>378882</xdr:rowOff>
    </xdr:to>
    <xdr:pic>
      <xdr:nvPicPr>
        <xdr:cNvPr id="779" name="Рисунок 778">
          <a:extLst>
            <a:ext uri="{FF2B5EF4-FFF2-40B4-BE49-F238E27FC236}">
              <a16:creationId xmlns:a16="http://schemas.microsoft.com/office/drawing/2014/main" id="{00000000-0008-0000-0100-00000B030000}"/>
            </a:ext>
          </a:extLst>
        </xdr:cNvPr>
        <xdr:cNvPicPr>
          <a:picLocks noChangeAspect="1" noChangeArrowheads="1"/>
        </xdr:cNvPicPr>
      </xdr:nvPicPr>
      <xdr:blipFill>
        <a:blip xmlns:r="http://schemas.openxmlformats.org/officeDocument/2006/relationships" r:embed="rId5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3950" y="43279482"/>
          <a:ext cx="6953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158750</xdr:colOff>
      <xdr:row>353</xdr:row>
      <xdr:rowOff>105834</xdr:rowOff>
    </xdr:from>
    <xdr:to>
      <xdr:col>2</xdr:col>
      <xdr:colOff>587375</xdr:colOff>
      <xdr:row>353</xdr:row>
      <xdr:rowOff>315384</xdr:rowOff>
    </xdr:to>
    <xdr:pic>
      <xdr:nvPicPr>
        <xdr:cNvPr id="780" name="Рисунок 779">
          <a:extLst>
            <a:ext uri="{FF2B5EF4-FFF2-40B4-BE49-F238E27FC236}">
              <a16:creationId xmlns:a16="http://schemas.microsoft.com/office/drawing/2014/main" id="{00000000-0008-0000-0100-00000C030000}"/>
            </a:ext>
          </a:extLst>
        </xdr:cNvPr>
        <xdr:cNvPicPr>
          <a:picLocks noChangeAspect="1" noChangeArrowheads="1"/>
        </xdr:cNvPicPr>
      </xdr:nvPicPr>
      <xdr:blipFill>
        <a:blip xmlns:r="http://schemas.openxmlformats.org/officeDocument/2006/relationships" r:embed="rId5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87450" y="43635084"/>
          <a:ext cx="4286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243418</xdr:colOff>
      <xdr:row>367</xdr:row>
      <xdr:rowOff>156883</xdr:rowOff>
    </xdr:from>
    <xdr:to>
      <xdr:col>4</xdr:col>
      <xdr:colOff>571501</xdr:colOff>
      <xdr:row>369</xdr:row>
      <xdr:rowOff>123825</xdr:rowOff>
    </xdr:to>
    <xdr:pic>
      <xdr:nvPicPr>
        <xdr:cNvPr id="785" name="Рисунок 784">
          <a:extLst>
            <a:ext uri="{FF2B5EF4-FFF2-40B4-BE49-F238E27FC236}">
              <a16:creationId xmlns:a16="http://schemas.microsoft.com/office/drawing/2014/main" id="{00000000-0008-0000-0100-000011030000}"/>
            </a:ext>
          </a:extLst>
        </xdr:cNvPr>
        <xdr:cNvPicPr>
          <a:picLocks noChangeAspect="1" noChangeArrowheads="1"/>
        </xdr:cNvPicPr>
      </xdr:nvPicPr>
      <xdr:blipFill>
        <a:blip xmlns:r="http://schemas.openxmlformats.org/officeDocument/2006/relationships" r:embed="rId16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48536" y="71000471"/>
          <a:ext cx="1751230" cy="3703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222250</xdr:colOff>
      <xdr:row>369</xdr:row>
      <xdr:rowOff>137583</xdr:rowOff>
    </xdr:from>
    <xdr:to>
      <xdr:col>4</xdr:col>
      <xdr:colOff>560294</xdr:colOff>
      <xdr:row>371</xdr:row>
      <xdr:rowOff>167216</xdr:rowOff>
    </xdr:to>
    <xdr:pic>
      <xdr:nvPicPr>
        <xdr:cNvPr id="786" name="Рисунок 785">
          <a:extLst>
            <a:ext uri="{FF2B5EF4-FFF2-40B4-BE49-F238E27FC236}">
              <a16:creationId xmlns:a16="http://schemas.microsoft.com/office/drawing/2014/main" id="{00000000-0008-0000-0100-000012030000}"/>
            </a:ext>
          </a:extLst>
        </xdr:cNvPr>
        <xdr:cNvPicPr>
          <a:picLocks noChangeAspect="1" noChangeArrowheads="1"/>
        </xdr:cNvPicPr>
      </xdr:nvPicPr>
      <xdr:blipFill>
        <a:blip xmlns:r="http://schemas.openxmlformats.org/officeDocument/2006/relationships" r:embed="rId16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7368" y="71384583"/>
          <a:ext cx="1761191" cy="433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222250</xdr:colOff>
      <xdr:row>372</xdr:row>
      <xdr:rowOff>42333</xdr:rowOff>
    </xdr:from>
    <xdr:to>
      <xdr:col>4</xdr:col>
      <xdr:colOff>537882</xdr:colOff>
      <xdr:row>374</xdr:row>
      <xdr:rowOff>61383</xdr:rowOff>
    </xdr:to>
    <xdr:pic>
      <xdr:nvPicPr>
        <xdr:cNvPr id="787" name="Рисунок 786">
          <a:extLst>
            <a:ext uri="{FF2B5EF4-FFF2-40B4-BE49-F238E27FC236}">
              <a16:creationId xmlns:a16="http://schemas.microsoft.com/office/drawing/2014/main" id="{00000000-0008-0000-0100-000013030000}"/>
            </a:ext>
          </a:extLst>
        </xdr:cNvPr>
        <xdr:cNvPicPr>
          <a:picLocks noChangeAspect="1" noChangeArrowheads="1"/>
        </xdr:cNvPicPr>
      </xdr:nvPicPr>
      <xdr:blipFill>
        <a:blip xmlns:r="http://schemas.openxmlformats.org/officeDocument/2006/relationships" r:embed="rId16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7368" y="71894451"/>
          <a:ext cx="1738779" cy="422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201083</xdr:colOff>
      <xdr:row>374</xdr:row>
      <xdr:rowOff>158750</xdr:rowOff>
    </xdr:from>
    <xdr:to>
      <xdr:col>4</xdr:col>
      <xdr:colOff>537882</xdr:colOff>
      <xdr:row>376</xdr:row>
      <xdr:rowOff>187325</xdr:rowOff>
    </xdr:to>
    <xdr:pic>
      <xdr:nvPicPr>
        <xdr:cNvPr id="788" name="Рисунок 787">
          <a:extLst>
            <a:ext uri="{FF2B5EF4-FFF2-40B4-BE49-F238E27FC236}">
              <a16:creationId xmlns:a16="http://schemas.microsoft.com/office/drawing/2014/main" id="{00000000-0008-0000-0100-000014030000}"/>
            </a:ext>
          </a:extLst>
        </xdr:cNvPr>
        <xdr:cNvPicPr>
          <a:picLocks noChangeAspect="1" noChangeArrowheads="1"/>
        </xdr:cNvPicPr>
      </xdr:nvPicPr>
      <xdr:blipFill>
        <a:blip xmlns:r="http://schemas.openxmlformats.org/officeDocument/2006/relationships" r:embed="rId17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06201" y="72414279"/>
          <a:ext cx="1759946" cy="43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201083</xdr:colOff>
      <xdr:row>377</xdr:row>
      <xdr:rowOff>95250</xdr:rowOff>
    </xdr:from>
    <xdr:to>
      <xdr:col>4</xdr:col>
      <xdr:colOff>504264</xdr:colOff>
      <xdr:row>379</xdr:row>
      <xdr:rowOff>123825</xdr:rowOff>
    </xdr:to>
    <xdr:pic>
      <xdr:nvPicPr>
        <xdr:cNvPr id="789" name="Рисунок 788">
          <a:extLst>
            <a:ext uri="{FF2B5EF4-FFF2-40B4-BE49-F238E27FC236}">
              <a16:creationId xmlns:a16="http://schemas.microsoft.com/office/drawing/2014/main" id="{00000000-0008-0000-0100-000015030000}"/>
            </a:ext>
          </a:extLst>
        </xdr:cNvPr>
        <xdr:cNvPicPr>
          <a:picLocks noChangeAspect="1" noChangeArrowheads="1"/>
        </xdr:cNvPicPr>
      </xdr:nvPicPr>
      <xdr:blipFill>
        <a:blip xmlns:r="http://schemas.openxmlformats.org/officeDocument/2006/relationships" r:embed="rId17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06201" y="72955897"/>
          <a:ext cx="1726328" cy="43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212291</xdr:colOff>
      <xdr:row>413</xdr:row>
      <xdr:rowOff>751694</xdr:rowOff>
    </xdr:from>
    <xdr:to>
      <xdr:col>1</xdr:col>
      <xdr:colOff>402790</xdr:colOff>
      <xdr:row>415</xdr:row>
      <xdr:rowOff>61383</xdr:rowOff>
    </xdr:to>
    <xdr:pic>
      <xdr:nvPicPr>
        <xdr:cNvPr id="802" name="Рисунок 801">
          <a:extLst>
            <a:ext uri="{FF2B5EF4-FFF2-40B4-BE49-F238E27FC236}">
              <a16:creationId xmlns:a16="http://schemas.microsoft.com/office/drawing/2014/main" id="{00000000-0008-0000-0100-000022030000}"/>
            </a:ext>
          </a:extLst>
        </xdr:cNvPr>
        <xdr:cNvPicPr>
          <a:picLocks noChangeAspect="1" noChangeArrowheads="1"/>
        </xdr:cNvPicPr>
      </xdr:nvPicPr>
      <xdr:blipFill>
        <a:blip xmlns:r="http://schemas.openxmlformats.org/officeDocument/2006/relationships" r:embed="rId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2291" y="81770223"/>
          <a:ext cx="190499" cy="273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267697</xdr:colOff>
      <xdr:row>415</xdr:row>
      <xdr:rowOff>10584</xdr:rowOff>
    </xdr:from>
    <xdr:to>
      <xdr:col>1</xdr:col>
      <xdr:colOff>410572</xdr:colOff>
      <xdr:row>416</xdr:row>
      <xdr:rowOff>29634</xdr:rowOff>
    </xdr:to>
    <xdr:pic>
      <xdr:nvPicPr>
        <xdr:cNvPr id="803" name="Рисунок 802">
          <a:extLst>
            <a:ext uri="{FF2B5EF4-FFF2-40B4-BE49-F238E27FC236}">
              <a16:creationId xmlns:a16="http://schemas.microsoft.com/office/drawing/2014/main" id="{00000000-0008-0000-0100-000023030000}"/>
            </a:ext>
          </a:extLst>
        </xdr:cNvPr>
        <xdr:cNvPicPr>
          <a:picLocks noChangeAspect="1" noChangeArrowheads="1"/>
        </xdr:cNvPicPr>
      </xdr:nvPicPr>
      <xdr:blipFill>
        <a:blip xmlns:r="http://schemas.openxmlformats.org/officeDocument/2006/relationships" r:embed="rId3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7697" y="81992819"/>
          <a:ext cx="14287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256490</xdr:colOff>
      <xdr:row>415</xdr:row>
      <xdr:rowOff>201083</xdr:rowOff>
    </xdr:from>
    <xdr:to>
      <xdr:col>1</xdr:col>
      <xdr:colOff>399365</xdr:colOff>
      <xdr:row>417</xdr:row>
      <xdr:rowOff>18427</xdr:rowOff>
    </xdr:to>
    <xdr:pic>
      <xdr:nvPicPr>
        <xdr:cNvPr id="804" name="Рисунок 803">
          <a:extLst>
            <a:ext uri="{FF2B5EF4-FFF2-40B4-BE49-F238E27FC236}">
              <a16:creationId xmlns:a16="http://schemas.microsoft.com/office/drawing/2014/main" id="{00000000-0008-0000-0100-000024030000}"/>
            </a:ext>
          </a:extLst>
        </xdr:cNvPr>
        <xdr:cNvPicPr>
          <a:picLocks noChangeAspect="1" noChangeArrowheads="1"/>
        </xdr:cNvPicPr>
      </xdr:nvPicPr>
      <xdr:blipFill>
        <a:blip xmlns:r="http://schemas.openxmlformats.org/officeDocument/2006/relationships" r:embed="rId5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6490" y="82183318"/>
          <a:ext cx="14287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268941</xdr:colOff>
      <xdr:row>417</xdr:row>
      <xdr:rowOff>11206</xdr:rowOff>
    </xdr:from>
    <xdr:to>
      <xdr:col>1</xdr:col>
      <xdr:colOff>411816</xdr:colOff>
      <xdr:row>418</xdr:row>
      <xdr:rowOff>30256</xdr:rowOff>
    </xdr:to>
    <xdr:pic>
      <xdr:nvPicPr>
        <xdr:cNvPr id="805" name="Рисунок 804">
          <a:extLst>
            <a:ext uri="{FF2B5EF4-FFF2-40B4-BE49-F238E27FC236}">
              <a16:creationId xmlns:a16="http://schemas.microsoft.com/office/drawing/2014/main" id="{00000000-0008-0000-0100-000025030000}"/>
            </a:ext>
          </a:extLst>
        </xdr:cNvPr>
        <xdr:cNvPicPr>
          <a:picLocks noChangeAspect="1" noChangeArrowheads="1"/>
        </xdr:cNvPicPr>
      </xdr:nvPicPr>
      <xdr:blipFill>
        <a:blip xmlns:r="http://schemas.openxmlformats.org/officeDocument/2006/relationships" r:embed="rId5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8941" y="82396853"/>
          <a:ext cx="14287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237191</xdr:colOff>
      <xdr:row>417</xdr:row>
      <xdr:rowOff>190500</xdr:rowOff>
    </xdr:from>
    <xdr:to>
      <xdr:col>1</xdr:col>
      <xdr:colOff>370541</xdr:colOff>
      <xdr:row>419</xdr:row>
      <xdr:rowOff>7844</xdr:rowOff>
    </xdr:to>
    <xdr:pic>
      <xdr:nvPicPr>
        <xdr:cNvPr id="806" name="Рисунок 805">
          <a:extLst>
            <a:ext uri="{FF2B5EF4-FFF2-40B4-BE49-F238E27FC236}">
              <a16:creationId xmlns:a16="http://schemas.microsoft.com/office/drawing/2014/main" id="{00000000-0008-0000-0100-00002603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7191" y="82576147"/>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250264</xdr:colOff>
      <xdr:row>419</xdr:row>
      <xdr:rowOff>0</xdr:rowOff>
    </xdr:from>
    <xdr:to>
      <xdr:col>1</xdr:col>
      <xdr:colOff>355039</xdr:colOff>
      <xdr:row>420</xdr:row>
      <xdr:rowOff>19050</xdr:rowOff>
    </xdr:to>
    <xdr:pic>
      <xdr:nvPicPr>
        <xdr:cNvPr id="807" name="Рисунок 806">
          <a:extLst>
            <a:ext uri="{FF2B5EF4-FFF2-40B4-BE49-F238E27FC236}">
              <a16:creationId xmlns:a16="http://schemas.microsoft.com/office/drawing/2014/main" id="{00000000-0008-0000-0100-000027030000}"/>
            </a:ext>
          </a:extLst>
        </xdr:cNvPr>
        <xdr:cNvPicPr>
          <a:picLocks noChangeAspect="1" noChangeArrowheads="1"/>
        </xdr:cNvPicPr>
      </xdr:nvPicPr>
      <xdr:blipFill>
        <a:blip xmlns:r="http://schemas.openxmlformats.org/officeDocument/2006/relationships" r:embed="rId17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0264" y="82789059"/>
          <a:ext cx="10477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383</xdr:row>
      <xdr:rowOff>0</xdr:rowOff>
    </xdr:from>
    <xdr:to>
      <xdr:col>14</xdr:col>
      <xdr:colOff>533400</xdr:colOff>
      <xdr:row>384</xdr:row>
      <xdr:rowOff>19050</xdr:rowOff>
    </xdr:to>
    <xdr:pic>
      <xdr:nvPicPr>
        <xdr:cNvPr id="808" name="Рисунок 807">
          <a:extLst>
            <a:ext uri="{FF2B5EF4-FFF2-40B4-BE49-F238E27FC236}">
              <a16:creationId xmlns:a16="http://schemas.microsoft.com/office/drawing/2014/main" id="{00000000-0008-0000-0100-000028030000}"/>
            </a:ext>
          </a:extLst>
        </xdr:cNvPr>
        <xdr:cNvPicPr>
          <a:picLocks noChangeAspect="1" noChangeArrowheads="1"/>
        </xdr:cNvPicPr>
      </xdr:nvPicPr>
      <xdr:blipFill>
        <a:blip xmlns:r="http://schemas.openxmlformats.org/officeDocument/2006/relationships" r:embed="rId17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49387125"/>
          <a:ext cx="5334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385</xdr:row>
      <xdr:rowOff>0</xdr:rowOff>
    </xdr:from>
    <xdr:to>
      <xdr:col>14</xdr:col>
      <xdr:colOff>533400</xdr:colOff>
      <xdr:row>386</xdr:row>
      <xdr:rowOff>19050</xdr:rowOff>
    </xdr:to>
    <xdr:pic>
      <xdr:nvPicPr>
        <xdr:cNvPr id="809" name="Рисунок 808">
          <a:extLst>
            <a:ext uri="{FF2B5EF4-FFF2-40B4-BE49-F238E27FC236}">
              <a16:creationId xmlns:a16="http://schemas.microsoft.com/office/drawing/2014/main" id="{00000000-0008-0000-0100-000029030000}"/>
            </a:ext>
          </a:extLst>
        </xdr:cNvPr>
        <xdr:cNvPicPr>
          <a:picLocks noChangeAspect="1" noChangeArrowheads="1"/>
        </xdr:cNvPicPr>
      </xdr:nvPicPr>
      <xdr:blipFill>
        <a:blip xmlns:r="http://schemas.openxmlformats.org/officeDocument/2006/relationships" r:embed="rId17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49787175"/>
          <a:ext cx="5334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387</xdr:row>
      <xdr:rowOff>0</xdr:rowOff>
    </xdr:from>
    <xdr:to>
      <xdr:col>14</xdr:col>
      <xdr:colOff>381000</xdr:colOff>
      <xdr:row>388</xdr:row>
      <xdr:rowOff>19050</xdr:rowOff>
    </xdr:to>
    <xdr:pic>
      <xdr:nvPicPr>
        <xdr:cNvPr id="810" name="Рисунок 809">
          <a:extLst>
            <a:ext uri="{FF2B5EF4-FFF2-40B4-BE49-F238E27FC236}">
              <a16:creationId xmlns:a16="http://schemas.microsoft.com/office/drawing/2014/main" id="{00000000-0008-0000-0100-00002A030000}"/>
            </a:ext>
          </a:extLst>
        </xdr:cNvPr>
        <xdr:cNvPicPr>
          <a:picLocks noChangeAspect="1" noChangeArrowheads="1"/>
        </xdr:cNvPicPr>
      </xdr:nvPicPr>
      <xdr:blipFill>
        <a:blip xmlns:r="http://schemas.openxmlformats.org/officeDocument/2006/relationships" r:embed="rId17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50330100"/>
          <a:ext cx="3810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389</xdr:row>
      <xdr:rowOff>0</xdr:rowOff>
    </xdr:from>
    <xdr:to>
      <xdr:col>14</xdr:col>
      <xdr:colOff>533400</xdr:colOff>
      <xdr:row>390</xdr:row>
      <xdr:rowOff>19050</xdr:rowOff>
    </xdr:to>
    <xdr:pic>
      <xdr:nvPicPr>
        <xdr:cNvPr id="811" name="Рисунок 810">
          <a:extLst>
            <a:ext uri="{FF2B5EF4-FFF2-40B4-BE49-F238E27FC236}">
              <a16:creationId xmlns:a16="http://schemas.microsoft.com/office/drawing/2014/main" id="{00000000-0008-0000-0100-00002B030000}"/>
            </a:ext>
          </a:extLst>
        </xdr:cNvPr>
        <xdr:cNvPicPr>
          <a:picLocks noChangeAspect="1" noChangeArrowheads="1"/>
        </xdr:cNvPicPr>
      </xdr:nvPicPr>
      <xdr:blipFill>
        <a:blip xmlns:r="http://schemas.openxmlformats.org/officeDocument/2006/relationships" r:embed="rId17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50730150"/>
          <a:ext cx="5334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391</xdr:row>
      <xdr:rowOff>0</xdr:rowOff>
    </xdr:from>
    <xdr:to>
      <xdr:col>14</xdr:col>
      <xdr:colOff>504825</xdr:colOff>
      <xdr:row>392</xdr:row>
      <xdr:rowOff>19050</xdr:rowOff>
    </xdr:to>
    <xdr:pic>
      <xdr:nvPicPr>
        <xdr:cNvPr id="812" name="Рисунок 811">
          <a:extLst>
            <a:ext uri="{FF2B5EF4-FFF2-40B4-BE49-F238E27FC236}">
              <a16:creationId xmlns:a16="http://schemas.microsoft.com/office/drawing/2014/main" id="{00000000-0008-0000-0100-00002C030000}"/>
            </a:ext>
          </a:extLst>
        </xdr:cNvPr>
        <xdr:cNvPicPr>
          <a:picLocks noChangeAspect="1" noChangeArrowheads="1"/>
        </xdr:cNvPicPr>
      </xdr:nvPicPr>
      <xdr:blipFill>
        <a:blip xmlns:r="http://schemas.openxmlformats.org/officeDocument/2006/relationships" r:embed="rId17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51130200"/>
          <a:ext cx="504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211667</xdr:colOff>
      <xdr:row>423</xdr:row>
      <xdr:rowOff>986990</xdr:rowOff>
    </xdr:from>
    <xdr:to>
      <xdr:col>1</xdr:col>
      <xdr:colOff>392206</xdr:colOff>
      <xdr:row>425</xdr:row>
      <xdr:rowOff>46439</xdr:rowOff>
    </xdr:to>
    <xdr:pic>
      <xdr:nvPicPr>
        <xdr:cNvPr id="813" name="Рисунок 812">
          <a:extLst>
            <a:ext uri="{FF2B5EF4-FFF2-40B4-BE49-F238E27FC236}">
              <a16:creationId xmlns:a16="http://schemas.microsoft.com/office/drawing/2014/main" id="{00000000-0008-0000-0100-00002D030000}"/>
            </a:ext>
          </a:extLst>
        </xdr:cNvPr>
        <xdr:cNvPicPr>
          <a:picLocks noChangeAspect="1" noChangeArrowheads="1"/>
        </xdr:cNvPicPr>
      </xdr:nvPicPr>
      <xdr:blipFill>
        <a:blip xmlns:r="http://schemas.openxmlformats.org/officeDocument/2006/relationships" r:embed="rId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1667" y="84582872"/>
          <a:ext cx="180539" cy="258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222873</xdr:colOff>
      <xdr:row>425</xdr:row>
      <xdr:rowOff>44202</xdr:rowOff>
    </xdr:from>
    <xdr:to>
      <xdr:col>1</xdr:col>
      <xdr:colOff>365748</xdr:colOff>
      <xdr:row>426</xdr:row>
      <xdr:rowOff>33618</xdr:rowOff>
    </xdr:to>
    <xdr:pic>
      <xdr:nvPicPr>
        <xdr:cNvPr id="814" name="Рисунок 813">
          <a:extLst>
            <a:ext uri="{FF2B5EF4-FFF2-40B4-BE49-F238E27FC236}">
              <a16:creationId xmlns:a16="http://schemas.microsoft.com/office/drawing/2014/main" id="{00000000-0008-0000-0100-00002E030000}"/>
            </a:ext>
          </a:extLst>
        </xdr:cNvPr>
        <xdr:cNvPicPr>
          <a:picLocks noChangeAspect="1" noChangeArrowheads="1"/>
        </xdr:cNvPicPr>
      </xdr:nvPicPr>
      <xdr:blipFill>
        <a:blip xmlns:r="http://schemas.openxmlformats.org/officeDocument/2006/relationships" r:embed="rId3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2873" y="84839114"/>
          <a:ext cx="142875" cy="1911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237191</xdr:colOff>
      <xdr:row>426</xdr:row>
      <xdr:rowOff>11205</xdr:rowOff>
    </xdr:from>
    <xdr:to>
      <xdr:col>1</xdr:col>
      <xdr:colOff>370541</xdr:colOff>
      <xdr:row>427</xdr:row>
      <xdr:rowOff>30255</xdr:rowOff>
    </xdr:to>
    <xdr:pic>
      <xdr:nvPicPr>
        <xdr:cNvPr id="816" name="Рисунок 815">
          <a:extLst>
            <a:ext uri="{FF2B5EF4-FFF2-40B4-BE49-F238E27FC236}">
              <a16:creationId xmlns:a16="http://schemas.microsoft.com/office/drawing/2014/main" id="{00000000-0008-0000-0100-00003003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7191" y="85007823"/>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205441</xdr:colOff>
      <xdr:row>427</xdr:row>
      <xdr:rowOff>22412</xdr:rowOff>
    </xdr:from>
    <xdr:to>
      <xdr:col>1</xdr:col>
      <xdr:colOff>310216</xdr:colOff>
      <xdr:row>428</xdr:row>
      <xdr:rowOff>41462</xdr:rowOff>
    </xdr:to>
    <xdr:pic>
      <xdr:nvPicPr>
        <xdr:cNvPr id="817" name="Рисунок 816">
          <a:extLst>
            <a:ext uri="{FF2B5EF4-FFF2-40B4-BE49-F238E27FC236}">
              <a16:creationId xmlns:a16="http://schemas.microsoft.com/office/drawing/2014/main" id="{00000000-0008-0000-0100-000031030000}"/>
            </a:ext>
          </a:extLst>
        </xdr:cNvPr>
        <xdr:cNvPicPr>
          <a:picLocks noChangeAspect="1" noChangeArrowheads="1"/>
        </xdr:cNvPicPr>
      </xdr:nvPicPr>
      <xdr:blipFill>
        <a:blip xmlns:r="http://schemas.openxmlformats.org/officeDocument/2006/relationships" r:embed="rId17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5441" y="85220736"/>
          <a:ext cx="104775" cy="220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431</xdr:row>
      <xdr:rowOff>0</xdr:rowOff>
    </xdr:from>
    <xdr:to>
      <xdr:col>1</xdr:col>
      <xdr:colOff>819150</xdr:colOff>
      <xdr:row>432</xdr:row>
      <xdr:rowOff>19050</xdr:rowOff>
    </xdr:to>
    <xdr:pic>
      <xdr:nvPicPr>
        <xdr:cNvPr id="818" name="Рисунок 817">
          <a:extLst>
            <a:ext uri="{FF2B5EF4-FFF2-40B4-BE49-F238E27FC236}">
              <a16:creationId xmlns:a16="http://schemas.microsoft.com/office/drawing/2014/main" id="{00000000-0008-0000-0100-000032030000}"/>
            </a:ext>
          </a:extLst>
        </xdr:cNvPr>
        <xdr:cNvPicPr>
          <a:picLocks noChangeAspect="1" noChangeArrowheads="1"/>
        </xdr:cNvPicPr>
      </xdr:nvPicPr>
      <xdr:blipFill>
        <a:blip xmlns:r="http://schemas.openxmlformats.org/officeDocument/2006/relationships" r:embed="rId5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60683775"/>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387</xdr:row>
      <xdr:rowOff>0</xdr:rowOff>
    </xdr:from>
    <xdr:to>
      <xdr:col>14</xdr:col>
      <xdr:colOff>533400</xdr:colOff>
      <xdr:row>388</xdr:row>
      <xdr:rowOff>19050</xdr:rowOff>
    </xdr:to>
    <xdr:pic>
      <xdr:nvPicPr>
        <xdr:cNvPr id="819" name="Рисунок 818">
          <a:extLst>
            <a:ext uri="{FF2B5EF4-FFF2-40B4-BE49-F238E27FC236}">
              <a16:creationId xmlns:a16="http://schemas.microsoft.com/office/drawing/2014/main" id="{00000000-0008-0000-0100-000033030000}"/>
            </a:ext>
          </a:extLst>
        </xdr:cNvPr>
        <xdr:cNvPicPr>
          <a:picLocks noChangeAspect="1" noChangeArrowheads="1"/>
        </xdr:cNvPicPr>
      </xdr:nvPicPr>
      <xdr:blipFill>
        <a:blip xmlns:r="http://schemas.openxmlformats.org/officeDocument/2006/relationships" r:embed="rId17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50330100"/>
          <a:ext cx="5334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605118</xdr:colOff>
      <xdr:row>386</xdr:row>
      <xdr:rowOff>11205</xdr:rowOff>
    </xdr:from>
    <xdr:to>
      <xdr:col>4</xdr:col>
      <xdr:colOff>339538</xdr:colOff>
      <xdr:row>387</xdr:row>
      <xdr:rowOff>108323</xdr:rowOff>
    </xdr:to>
    <xdr:pic>
      <xdr:nvPicPr>
        <xdr:cNvPr id="831" name="Рисунок 830">
          <a:extLst>
            <a:ext uri="{FF2B5EF4-FFF2-40B4-BE49-F238E27FC236}">
              <a16:creationId xmlns:a16="http://schemas.microsoft.com/office/drawing/2014/main" id="{00000000-0008-0000-0100-00003F030000}"/>
            </a:ext>
          </a:extLst>
        </xdr:cNvPr>
        <xdr:cNvPicPr>
          <a:picLocks noChangeAspect="1" noChangeArrowheads="1"/>
        </xdr:cNvPicPr>
      </xdr:nvPicPr>
      <xdr:blipFill>
        <a:blip xmlns:r="http://schemas.openxmlformats.org/officeDocument/2006/relationships" r:embed="rId17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15353" y="74900117"/>
          <a:ext cx="552450" cy="44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388</xdr:row>
      <xdr:rowOff>0</xdr:rowOff>
    </xdr:from>
    <xdr:to>
      <xdr:col>4</xdr:col>
      <xdr:colOff>378385</xdr:colOff>
      <xdr:row>389</xdr:row>
      <xdr:rowOff>48061</xdr:rowOff>
    </xdr:to>
    <xdr:pic>
      <xdr:nvPicPr>
        <xdr:cNvPr id="832" name="Рисунок 831">
          <a:extLst>
            <a:ext uri="{FF2B5EF4-FFF2-40B4-BE49-F238E27FC236}">
              <a16:creationId xmlns:a16="http://schemas.microsoft.com/office/drawing/2014/main" id="{00000000-0008-0000-0100-000040030000}"/>
            </a:ext>
          </a:extLst>
        </xdr:cNvPr>
        <xdr:cNvPicPr>
          <a:picLocks noChangeAspect="1" noChangeArrowheads="1"/>
        </xdr:cNvPicPr>
      </xdr:nvPicPr>
      <xdr:blipFill>
        <a:blip xmlns:r="http://schemas.openxmlformats.org/officeDocument/2006/relationships" r:embed="rId17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75438000"/>
          <a:ext cx="2406650" cy="2497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179293</xdr:colOff>
      <xdr:row>389</xdr:row>
      <xdr:rowOff>134471</xdr:rowOff>
    </xdr:from>
    <xdr:to>
      <xdr:col>4</xdr:col>
      <xdr:colOff>375396</xdr:colOff>
      <xdr:row>391</xdr:row>
      <xdr:rowOff>190375</xdr:rowOff>
    </xdr:to>
    <xdr:pic>
      <xdr:nvPicPr>
        <xdr:cNvPr id="833" name="Рисунок 832">
          <a:extLst>
            <a:ext uri="{FF2B5EF4-FFF2-40B4-BE49-F238E27FC236}">
              <a16:creationId xmlns:a16="http://schemas.microsoft.com/office/drawing/2014/main" id="{00000000-0008-0000-0100-000041030000}"/>
            </a:ext>
          </a:extLst>
        </xdr:cNvPr>
        <xdr:cNvPicPr>
          <a:picLocks noChangeAspect="1" noChangeArrowheads="1"/>
        </xdr:cNvPicPr>
      </xdr:nvPicPr>
      <xdr:blipFill>
        <a:blip xmlns:r="http://schemas.openxmlformats.org/officeDocument/2006/relationships" r:embed="rId18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11" y="75774177"/>
          <a:ext cx="1619250" cy="459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392</xdr:row>
      <xdr:rowOff>179294</xdr:rowOff>
    </xdr:from>
    <xdr:to>
      <xdr:col>2</xdr:col>
      <xdr:colOff>419100</xdr:colOff>
      <xdr:row>393</xdr:row>
      <xdr:rowOff>41462</xdr:rowOff>
    </xdr:to>
    <xdr:pic>
      <xdr:nvPicPr>
        <xdr:cNvPr id="834" name="Рисунок 833">
          <a:extLst>
            <a:ext uri="{FF2B5EF4-FFF2-40B4-BE49-F238E27FC236}">
              <a16:creationId xmlns:a16="http://schemas.microsoft.com/office/drawing/2014/main" id="{00000000-0008-0000-0100-000042030000}"/>
            </a:ext>
          </a:extLst>
        </xdr:cNvPr>
        <xdr:cNvPicPr>
          <a:picLocks noChangeAspect="1" noChangeArrowheads="1"/>
        </xdr:cNvPicPr>
      </xdr:nvPicPr>
      <xdr:blipFill>
        <a:blip xmlns:r="http://schemas.openxmlformats.org/officeDocument/2006/relationships" r:embed="rId18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76424118"/>
          <a:ext cx="4191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394</xdr:row>
      <xdr:rowOff>11207</xdr:rowOff>
    </xdr:from>
    <xdr:to>
      <xdr:col>2</xdr:col>
      <xdr:colOff>476250</xdr:colOff>
      <xdr:row>395</xdr:row>
      <xdr:rowOff>29634</xdr:rowOff>
    </xdr:to>
    <xdr:pic>
      <xdr:nvPicPr>
        <xdr:cNvPr id="835" name="Рисунок 834">
          <a:extLst>
            <a:ext uri="{FF2B5EF4-FFF2-40B4-BE49-F238E27FC236}">
              <a16:creationId xmlns:a16="http://schemas.microsoft.com/office/drawing/2014/main" id="{00000000-0008-0000-0100-000043030000}"/>
            </a:ext>
          </a:extLst>
        </xdr:cNvPr>
        <xdr:cNvPicPr>
          <a:picLocks noChangeAspect="1" noChangeArrowheads="1"/>
        </xdr:cNvPicPr>
      </xdr:nvPicPr>
      <xdr:blipFill>
        <a:blip xmlns:r="http://schemas.openxmlformats.org/officeDocument/2006/relationships" r:embed="rId18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76805119"/>
          <a:ext cx="47625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526676</xdr:colOff>
      <xdr:row>400</xdr:row>
      <xdr:rowOff>67235</xdr:rowOff>
    </xdr:from>
    <xdr:to>
      <xdr:col>3</xdr:col>
      <xdr:colOff>686921</xdr:colOff>
      <xdr:row>402</xdr:row>
      <xdr:rowOff>123140</xdr:rowOff>
    </xdr:to>
    <xdr:pic>
      <xdr:nvPicPr>
        <xdr:cNvPr id="836" name="Рисунок 835">
          <a:extLst>
            <a:ext uri="{FF2B5EF4-FFF2-40B4-BE49-F238E27FC236}">
              <a16:creationId xmlns:a16="http://schemas.microsoft.com/office/drawing/2014/main" id="{00000000-0008-0000-0100-000044030000}"/>
            </a:ext>
          </a:extLst>
        </xdr:cNvPr>
        <xdr:cNvPicPr>
          <a:picLocks noChangeAspect="1" noChangeArrowheads="1"/>
        </xdr:cNvPicPr>
      </xdr:nvPicPr>
      <xdr:blipFill>
        <a:blip xmlns:r="http://schemas.openxmlformats.org/officeDocument/2006/relationships" r:embed="rId17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31794" y="78463588"/>
          <a:ext cx="765362" cy="459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392206</xdr:colOff>
      <xdr:row>403</xdr:row>
      <xdr:rowOff>11207</xdr:rowOff>
    </xdr:from>
    <xdr:to>
      <xdr:col>3</xdr:col>
      <xdr:colOff>575983</xdr:colOff>
      <xdr:row>404</xdr:row>
      <xdr:rowOff>48685</xdr:rowOff>
    </xdr:to>
    <xdr:pic>
      <xdr:nvPicPr>
        <xdr:cNvPr id="837" name="Рисунок 836">
          <a:extLst>
            <a:ext uri="{FF2B5EF4-FFF2-40B4-BE49-F238E27FC236}">
              <a16:creationId xmlns:a16="http://schemas.microsoft.com/office/drawing/2014/main" id="{00000000-0008-0000-0100-000045030000}"/>
            </a:ext>
          </a:extLst>
        </xdr:cNvPr>
        <xdr:cNvPicPr>
          <a:picLocks noChangeAspect="1" noChangeArrowheads="1"/>
        </xdr:cNvPicPr>
      </xdr:nvPicPr>
      <xdr:blipFill>
        <a:blip xmlns:r="http://schemas.openxmlformats.org/officeDocument/2006/relationships" r:embed="rId18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92206" y="79012678"/>
          <a:ext cx="1394012" cy="2391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224118</xdr:colOff>
      <xdr:row>404</xdr:row>
      <xdr:rowOff>78441</xdr:rowOff>
    </xdr:from>
    <xdr:to>
      <xdr:col>3</xdr:col>
      <xdr:colOff>590551</xdr:colOff>
      <xdr:row>406</xdr:row>
      <xdr:rowOff>134346</xdr:rowOff>
    </xdr:to>
    <xdr:pic>
      <xdr:nvPicPr>
        <xdr:cNvPr id="838" name="Рисунок 837">
          <a:extLst>
            <a:ext uri="{FF2B5EF4-FFF2-40B4-BE49-F238E27FC236}">
              <a16:creationId xmlns:a16="http://schemas.microsoft.com/office/drawing/2014/main" id="{00000000-0008-0000-0100-000046030000}"/>
            </a:ext>
          </a:extLst>
        </xdr:cNvPr>
        <xdr:cNvPicPr>
          <a:picLocks noChangeAspect="1" noChangeArrowheads="1"/>
        </xdr:cNvPicPr>
      </xdr:nvPicPr>
      <xdr:blipFill>
        <a:blip xmlns:r="http://schemas.openxmlformats.org/officeDocument/2006/relationships" r:embed="rId18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9236" y="79281617"/>
          <a:ext cx="971550" cy="459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407</xdr:row>
      <xdr:rowOff>0</xdr:rowOff>
    </xdr:from>
    <xdr:to>
      <xdr:col>3</xdr:col>
      <xdr:colOff>419100</xdr:colOff>
      <xdr:row>408</xdr:row>
      <xdr:rowOff>18427</xdr:rowOff>
    </xdr:to>
    <xdr:pic>
      <xdr:nvPicPr>
        <xdr:cNvPr id="839" name="Рисунок 838">
          <a:extLst>
            <a:ext uri="{FF2B5EF4-FFF2-40B4-BE49-F238E27FC236}">
              <a16:creationId xmlns:a16="http://schemas.microsoft.com/office/drawing/2014/main" id="{00000000-0008-0000-0100-000047030000}"/>
            </a:ext>
          </a:extLst>
        </xdr:cNvPr>
        <xdr:cNvPicPr>
          <a:picLocks noChangeAspect="1" noChangeArrowheads="1"/>
        </xdr:cNvPicPr>
      </xdr:nvPicPr>
      <xdr:blipFill>
        <a:blip xmlns:r="http://schemas.openxmlformats.org/officeDocument/2006/relationships" r:embed="rId18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10235" y="79808294"/>
          <a:ext cx="41910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402</xdr:row>
      <xdr:rowOff>0</xdr:rowOff>
    </xdr:from>
    <xdr:to>
      <xdr:col>14</xdr:col>
      <xdr:colOff>504825</xdr:colOff>
      <xdr:row>403</xdr:row>
      <xdr:rowOff>18428</xdr:rowOff>
    </xdr:to>
    <xdr:pic>
      <xdr:nvPicPr>
        <xdr:cNvPr id="844" name="Рисунок 843">
          <a:extLst>
            <a:ext uri="{FF2B5EF4-FFF2-40B4-BE49-F238E27FC236}">
              <a16:creationId xmlns:a16="http://schemas.microsoft.com/office/drawing/2014/main" id="{00000000-0008-0000-0100-00004C030000}"/>
            </a:ext>
          </a:extLst>
        </xdr:cNvPr>
        <xdr:cNvPicPr>
          <a:picLocks noChangeAspect="1" noChangeArrowheads="1"/>
        </xdr:cNvPicPr>
      </xdr:nvPicPr>
      <xdr:blipFill>
        <a:blip xmlns:r="http://schemas.openxmlformats.org/officeDocument/2006/relationships" r:embed="rId17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345706" y="78799765"/>
          <a:ext cx="504825"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33616</xdr:colOff>
      <xdr:row>889</xdr:row>
      <xdr:rowOff>0</xdr:rowOff>
    </xdr:from>
    <xdr:to>
      <xdr:col>2</xdr:col>
      <xdr:colOff>90766</xdr:colOff>
      <xdr:row>890</xdr:row>
      <xdr:rowOff>19050</xdr:rowOff>
    </xdr:to>
    <xdr:pic>
      <xdr:nvPicPr>
        <xdr:cNvPr id="776" name="Рисунок 775">
          <a:extLst>
            <a:ext uri="{FF2B5EF4-FFF2-40B4-BE49-F238E27FC236}">
              <a16:creationId xmlns:a16="http://schemas.microsoft.com/office/drawing/2014/main" id="{00000000-0008-0000-0100-000008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38734" y="173758412"/>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882</xdr:row>
      <xdr:rowOff>11206</xdr:rowOff>
    </xdr:from>
    <xdr:to>
      <xdr:col>2</xdr:col>
      <xdr:colOff>101415</xdr:colOff>
      <xdr:row>883</xdr:row>
      <xdr:rowOff>42162</xdr:rowOff>
    </xdr:to>
    <xdr:pic>
      <xdr:nvPicPr>
        <xdr:cNvPr id="777" name="Рисунок 776">
          <a:extLst>
            <a:ext uri="{FF2B5EF4-FFF2-40B4-BE49-F238E27FC236}">
              <a16:creationId xmlns:a16="http://schemas.microsoft.com/office/drawing/2014/main" id="{00000000-0008-0000-0100-000009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71136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880</xdr:row>
      <xdr:rowOff>542609</xdr:rowOff>
    </xdr:from>
    <xdr:to>
      <xdr:col>2</xdr:col>
      <xdr:colOff>179295</xdr:colOff>
      <xdr:row>882</xdr:row>
      <xdr:rowOff>10224</xdr:rowOff>
    </xdr:to>
    <xdr:pic>
      <xdr:nvPicPr>
        <xdr:cNvPr id="791" name="Рисунок 790">
          <a:extLst>
            <a:ext uri="{FF2B5EF4-FFF2-40B4-BE49-F238E27FC236}">
              <a16:creationId xmlns:a16="http://schemas.microsoft.com/office/drawing/2014/main" id="{00000000-0008-0000-0100-000017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70883227"/>
          <a:ext cx="201706" cy="252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11205</xdr:colOff>
      <xdr:row>883</xdr:row>
      <xdr:rowOff>11206</xdr:rowOff>
    </xdr:from>
    <xdr:to>
      <xdr:col>2</xdr:col>
      <xdr:colOff>68355</xdr:colOff>
      <xdr:row>884</xdr:row>
      <xdr:rowOff>30256</xdr:rowOff>
    </xdr:to>
    <xdr:pic>
      <xdr:nvPicPr>
        <xdr:cNvPr id="792" name="Рисунок 791">
          <a:extLst>
            <a:ext uri="{FF2B5EF4-FFF2-40B4-BE49-F238E27FC236}">
              <a16:creationId xmlns:a16="http://schemas.microsoft.com/office/drawing/2014/main" id="{00000000-0008-0000-0100-000018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3" y="172469735"/>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894</xdr:row>
      <xdr:rowOff>11206</xdr:rowOff>
    </xdr:from>
    <xdr:to>
      <xdr:col>2</xdr:col>
      <xdr:colOff>101415</xdr:colOff>
      <xdr:row>895</xdr:row>
      <xdr:rowOff>42162</xdr:rowOff>
    </xdr:to>
    <xdr:pic>
      <xdr:nvPicPr>
        <xdr:cNvPr id="793" name="Рисунок 792">
          <a:extLst>
            <a:ext uri="{FF2B5EF4-FFF2-40B4-BE49-F238E27FC236}">
              <a16:creationId xmlns:a16="http://schemas.microsoft.com/office/drawing/2014/main" id="{00000000-0008-0000-0100-000019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7376961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892</xdr:row>
      <xdr:rowOff>542609</xdr:rowOff>
    </xdr:from>
    <xdr:to>
      <xdr:col>2</xdr:col>
      <xdr:colOff>179295</xdr:colOff>
      <xdr:row>894</xdr:row>
      <xdr:rowOff>10224</xdr:rowOff>
    </xdr:to>
    <xdr:pic>
      <xdr:nvPicPr>
        <xdr:cNvPr id="794" name="Рисунок 793">
          <a:extLst>
            <a:ext uri="{FF2B5EF4-FFF2-40B4-BE49-F238E27FC236}">
              <a16:creationId xmlns:a16="http://schemas.microsoft.com/office/drawing/2014/main" id="{00000000-0008-0000-0100-00001A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73563113"/>
          <a:ext cx="201706" cy="205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33616</xdr:colOff>
      <xdr:row>895</xdr:row>
      <xdr:rowOff>0</xdr:rowOff>
    </xdr:from>
    <xdr:to>
      <xdr:col>2</xdr:col>
      <xdr:colOff>90766</xdr:colOff>
      <xdr:row>896</xdr:row>
      <xdr:rowOff>19050</xdr:rowOff>
    </xdr:to>
    <xdr:pic>
      <xdr:nvPicPr>
        <xdr:cNvPr id="795" name="Рисунок 794">
          <a:extLst>
            <a:ext uri="{FF2B5EF4-FFF2-40B4-BE49-F238E27FC236}">
              <a16:creationId xmlns:a16="http://schemas.microsoft.com/office/drawing/2014/main" id="{00000000-0008-0000-0100-00001B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38734" y="173948912"/>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720</xdr:row>
      <xdr:rowOff>0</xdr:rowOff>
    </xdr:from>
    <xdr:to>
      <xdr:col>1</xdr:col>
      <xdr:colOff>473529</xdr:colOff>
      <xdr:row>721</xdr:row>
      <xdr:rowOff>0</xdr:rowOff>
    </xdr:to>
    <xdr:pic>
      <xdr:nvPicPr>
        <xdr:cNvPr id="798" name="Рисунок 797">
          <a:extLst>
            <a:ext uri="{FF2B5EF4-FFF2-40B4-BE49-F238E27FC236}">
              <a16:creationId xmlns:a16="http://schemas.microsoft.com/office/drawing/2014/main" id="{00000000-0008-0000-0100-00001E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8235765"/>
          <a:ext cx="473529"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722</xdr:row>
      <xdr:rowOff>0</xdr:rowOff>
    </xdr:from>
    <xdr:to>
      <xdr:col>1</xdr:col>
      <xdr:colOff>473529</xdr:colOff>
      <xdr:row>723</xdr:row>
      <xdr:rowOff>1</xdr:rowOff>
    </xdr:to>
    <xdr:pic>
      <xdr:nvPicPr>
        <xdr:cNvPr id="799" name="Рисунок 798">
          <a:extLst>
            <a:ext uri="{FF2B5EF4-FFF2-40B4-BE49-F238E27FC236}">
              <a16:creationId xmlns:a16="http://schemas.microsoft.com/office/drawing/2014/main" id="{00000000-0008-0000-0100-00001F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9378765"/>
          <a:ext cx="473529" cy="190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476250</xdr:colOff>
      <xdr:row>1508</xdr:row>
      <xdr:rowOff>9525</xdr:rowOff>
    </xdr:from>
    <xdr:to>
      <xdr:col>2</xdr:col>
      <xdr:colOff>104775</xdr:colOff>
      <xdr:row>1509</xdr:row>
      <xdr:rowOff>19050</xdr:rowOff>
    </xdr:to>
    <xdr:pic>
      <xdr:nvPicPr>
        <xdr:cNvPr id="850" name="Рисунок 849">
          <a:extLst>
            <a:ext uri="{FF2B5EF4-FFF2-40B4-BE49-F238E27FC236}">
              <a16:creationId xmlns:a16="http://schemas.microsoft.com/office/drawing/2014/main" id="{00000000-0008-0000-0100-000052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6250" y="295620701"/>
          <a:ext cx="2336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495300</xdr:colOff>
      <xdr:row>1508</xdr:row>
      <xdr:rowOff>190500</xdr:rowOff>
    </xdr:from>
    <xdr:to>
      <xdr:col>2</xdr:col>
      <xdr:colOff>9525</xdr:colOff>
      <xdr:row>1510</xdr:row>
      <xdr:rowOff>9525</xdr:rowOff>
    </xdr:to>
    <xdr:pic>
      <xdr:nvPicPr>
        <xdr:cNvPr id="851" name="Рисунок 850">
          <a:extLst>
            <a:ext uri="{FF2B5EF4-FFF2-40B4-BE49-F238E27FC236}">
              <a16:creationId xmlns:a16="http://schemas.microsoft.com/office/drawing/2014/main" id="{00000000-0008-0000-0100-000053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95300" y="295801676"/>
          <a:ext cx="1193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514350</xdr:colOff>
      <xdr:row>1510</xdr:row>
      <xdr:rowOff>19050</xdr:rowOff>
    </xdr:from>
    <xdr:to>
      <xdr:col>1</xdr:col>
      <xdr:colOff>571500</xdr:colOff>
      <xdr:row>1511</xdr:row>
      <xdr:rowOff>28575</xdr:rowOff>
    </xdr:to>
    <xdr:pic>
      <xdr:nvPicPr>
        <xdr:cNvPr id="852" name="Рисунок 851">
          <a:extLst>
            <a:ext uri="{FF2B5EF4-FFF2-40B4-BE49-F238E27FC236}">
              <a16:creationId xmlns:a16="http://schemas.microsoft.com/office/drawing/2014/main" id="{00000000-0008-0000-0100-000054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4350" y="296011226"/>
          <a:ext cx="571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1080410</xdr:colOff>
      <xdr:row>705</xdr:row>
      <xdr:rowOff>19047</xdr:rowOff>
    </xdr:from>
    <xdr:to>
      <xdr:col>1</xdr:col>
      <xdr:colOff>1556660</xdr:colOff>
      <xdr:row>706</xdr:row>
      <xdr:rowOff>95250</xdr:rowOff>
    </xdr:to>
    <xdr:pic>
      <xdr:nvPicPr>
        <xdr:cNvPr id="853" name="Рисунок 852">
          <a:extLst>
            <a:ext uri="{FF2B5EF4-FFF2-40B4-BE49-F238E27FC236}">
              <a16:creationId xmlns:a16="http://schemas.microsoft.com/office/drawing/2014/main" id="{00000000-0008-0000-0100-000055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3685" y="136641165"/>
          <a:ext cx="0" cy="2667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1096740</xdr:colOff>
      <xdr:row>708</xdr:row>
      <xdr:rowOff>334732</xdr:rowOff>
    </xdr:from>
    <xdr:to>
      <xdr:col>1</xdr:col>
      <xdr:colOff>1572990</xdr:colOff>
      <xdr:row>710</xdr:row>
      <xdr:rowOff>0</xdr:rowOff>
    </xdr:to>
    <xdr:pic>
      <xdr:nvPicPr>
        <xdr:cNvPr id="854" name="Рисунок 853">
          <a:extLst>
            <a:ext uri="{FF2B5EF4-FFF2-40B4-BE49-F238E27FC236}">
              <a16:creationId xmlns:a16="http://schemas.microsoft.com/office/drawing/2014/main" id="{00000000-0008-0000-0100-000056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0965" y="137528350"/>
          <a:ext cx="0" cy="2367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1080410</xdr:colOff>
      <xdr:row>703</xdr:row>
      <xdr:rowOff>19047</xdr:rowOff>
    </xdr:from>
    <xdr:to>
      <xdr:col>1</xdr:col>
      <xdr:colOff>1556660</xdr:colOff>
      <xdr:row>704</xdr:row>
      <xdr:rowOff>38097</xdr:rowOff>
    </xdr:to>
    <xdr:pic>
      <xdr:nvPicPr>
        <xdr:cNvPr id="855" name="Рисунок 854">
          <a:extLst>
            <a:ext uri="{FF2B5EF4-FFF2-40B4-BE49-F238E27FC236}">
              <a16:creationId xmlns:a16="http://schemas.microsoft.com/office/drawing/2014/main" id="{00000000-0008-0000-0100-000057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3685" y="136282576"/>
          <a:ext cx="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1096740</xdr:colOff>
      <xdr:row>706</xdr:row>
      <xdr:rowOff>334732</xdr:rowOff>
    </xdr:from>
    <xdr:to>
      <xdr:col>1</xdr:col>
      <xdr:colOff>1572990</xdr:colOff>
      <xdr:row>708</xdr:row>
      <xdr:rowOff>13603</xdr:rowOff>
    </xdr:to>
    <xdr:pic>
      <xdr:nvPicPr>
        <xdr:cNvPr id="856" name="Рисунок 855">
          <a:extLst>
            <a:ext uri="{FF2B5EF4-FFF2-40B4-BE49-F238E27FC236}">
              <a16:creationId xmlns:a16="http://schemas.microsoft.com/office/drawing/2014/main" id="{00000000-0008-0000-0100-000058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0965" y="137004475"/>
          <a:ext cx="0" cy="2027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703</xdr:row>
      <xdr:rowOff>0</xdr:rowOff>
    </xdr:from>
    <xdr:to>
      <xdr:col>1</xdr:col>
      <xdr:colOff>473529</xdr:colOff>
      <xdr:row>704</xdr:row>
      <xdr:rowOff>21452</xdr:rowOff>
    </xdr:to>
    <xdr:pic>
      <xdr:nvPicPr>
        <xdr:cNvPr id="858" name="Рисунок 857">
          <a:extLst>
            <a:ext uri="{FF2B5EF4-FFF2-40B4-BE49-F238E27FC236}">
              <a16:creationId xmlns:a16="http://schemas.microsoft.com/office/drawing/2014/main" id="{00000000-0008-0000-0100-00005A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6263529"/>
          <a:ext cx="473529" cy="211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705</xdr:row>
      <xdr:rowOff>0</xdr:rowOff>
    </xdr:from>
    <xdr:to>
      <xdr:col>1</xdr:col>
      <xdr:colOff>473529</xdr:colOff>
      <xdr:row>706</xdr:row>
      <xdr:rowOff>21452</xdr:rowOff>
    </xdr:to>
    <xdr:pic>
      <xdr:nvPicPr>
        <xdr:cNvPr id="859" name="Рисунок 858">
          <a:extLst>
            <a:ext uri="{FF2B5EF4-FFF2-40B4-BE49-F238E27FC236}">
              <a16:creationId xmlns:a16="http://schemas.microsoft.com/office/drawing/2014/main" id="{00000000-0008-0000-0100-00005B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6622118"/>
          <a:ext cx="473529" cy="211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707</xdr:row>
      <xdr:rowOff>0</xdr:rowOff>
    </xdr:from>
    <xdr:to>
      <xdr:col>1</xdr:col>
      <xdr:colOff>473529</xdr:colOff>
      <xdr:row>708</xdr:row>
      <xdr:rowOff>21452</xdr:rowOff>
    </xdr:to>
    <xdr:pic>
      <xdr:nvPicPr>
        <xdr:cNvPr id="860" name="Рисунок 859">
          <a:extLst>
            <a:ext uri="{FF2B5EF4-FFF2-40B4-BE49-F238E27FC236}">
              <a16:creationId xmlns:a16="http://schemas.microsoft.com/office/drawing/2014/main" id="{00000000-0008-0000-0100-00005C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7003118"/>
          <a:ext cx="473529" cy="211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709</xdr:row>
      <xdr:rowOff>0</xdr:rowOff>
    </xdr:from>
    <xdr:to>
      <xdr:col>1</xdr:col>
      <xdr:colOff>473529</xdr:colOff>
      <xdr:row>710</xdr:row>
      <xdr:rowOff>0</xdr:rowOff>
    </xdr:to>
    <xdr:pic>
      <xdr:nvPicPr>
        <xdr:cNvPr id="861" name="Рисунок 860">
          <a:extLst>
            <a:ext uri="{FF2B5EF4-FFF2-40B4-BE49-F238E27FC236}">
              <a16:creationId xmlns:a16="http://schemas.microsoft.com/office/drawing/2014/main" id="{00000000-0008-0000-0100-00005D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7574618"/>
          <a:ext cx="473529"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829</xdr:row>
      <xdr:rowOff>22412</xdr:rowOff>
    </xdr:from>
    <xdr:to>
      <xdr:col>2</xdr:col>
      <xdr:colOff>68352</xdr:colOff>
      <xdr:row>830</xdr:row>
      <xdr:rowOff>41462</xdr:rowOff>
    </xdr:to>
    <xdr:pic>
      <xdr:nvPicPr>
        <xdr:cNvPr id="875" name="Рисунок 874">
          <a:extLst>
            <a:ext uri="{FF2B5EF4-FFF2-40B4-BE49-F238E27FC236}">
              <a16:creationId xmlns:a16="http://schemas.microsoft.com/office/drawing/2014/main" id="{00000000-0008-0000-0100-00006B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63426588"/>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834</xdr:row>
      <xdr:rowOff>11206</xdr:rowOff>
    </xdr:from>
    <xdr:to>
      <xdr:col>2</xdr:col>
      <xdr:colOff>101415</xdr:colOff>
      <xdr:row>835</xdr:row>
      <xdr:rowOff>42162</xdr:rowOff>
    </xdr:to>
    <xdr:pic>
      <xdr:nvPicPr>
        <xdr:cNvPr id="876" name="Рисунок 875">
          <a:extLst>
            <a:ext uri="{FF2B5EF4-FFF2-40B4-BE49-F238E27FC236}">
              <a16:creationId xmlns:a16="http://schemas.microsoft.com/office/drawing/2014/main" id="{00000000-0008-0000-0100-00006C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64748882"/>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835</xdr:row>
      <xdr:rowOff>22412</xdr:rowOff>
    </xdr:from>
    <xdr:to>
      <xdr:col>2</xdr:col>
      <xdr:colOff>68352</xdr:colOff>
      <xdr:row>836</xdr:row>
      <xdr:rowOff>41462</xdr:rowOff>
    </xdr:to>
    <xdr:pic>
      <xdr:nvPicPr>
        <xdr:cNvPr id="877" name="Рисунок 876">
          <a:extLst>
            <a:ext uri="{FF2B5EF4-FFF2-40B4-BE49-F238E27FC236}">
              <a16:creationId xmlns:a16="http://schemas.microsoft.com/office/drawing/2014/main" id="{00000000-0008-0000-0100-00006D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64950588"/>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832</xdr:row>
      <xdr:rowOff>493059</xdr:rowOff>
    </xdr:from>
    <xdr:to>
      <xdr:col>2</xdr:col>
      <xdr:colOff>215713</xdr:colOff>
      <xdr:row>834</xdr:row>
      <xdr:rowOff>10225</xdr:rowOff>
    </xdr:to>
    <xdr:pic>
      <xdr:nvPicPr>
        <xdr:cNvPr id="878" name="Рисунок 877">
          <a:extLst>
            <a:ext uri="{FF2B5EF4-FFF2-40B4-BE49-F238E27FC236}">
              <a16:creationId xmlns:a16="http://schemas.microsoft.com/office/drawing/2014/main" id="{00000000-0008-0000-0100-00006E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64468735"/>
          <a:ext cx="238125" cy="279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840</xdr:row>
      <xdr:rowOff>11206</xdr:rowOff>
    </xdr:from>
    <xdr:to>
      <xdr:col>2</xdr:col>
      <xdr:colOff>101415</xdr:colOff>
      <xdr:row>841</xdr:row>
      <xdr:rowOff>42162</xdr:rowOff>
    </xdr:to>
    <xdr:pic>
      <xdr:nvPicPr>
        <xdr:cNvPr id="879" name="Рисунок 878">
          <a:extLst>
            <a:ext uri="{FF2B5EF4-FFF2-40B4-BE49-F238E27FC236}">
              <a16:creationId xmlns:a16="http://schemas.microsoft.com/office/drawing/2014/main" id="{00000000-0008-0000-0100-00006F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66183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841</xdr:row>
      <xdr:rowOff>22412</xdr:rowOff>
    </xdr:from>
    <xdr:to>
      <xdr:col>2</xdr:col>
      <xdr:colOff>68352</xdr:colOff>
      <xdr:row>842</xdr:row>
      <xdr:rowOff>41462</xdr:rowOff>
    </xdr:to>
    <xdr:pic>
      <xdr:nvPicPr>
        <xdr:cNvPr id="880" name="Рисунок 879">
          <a:extLst>
            <a:ext uri="{FF2B5EF4-FFF2-40B4-BE49-F238E27FC236}">
              <a16:creationId xmlns:a16="http://schemas.microsoft.com/office/drawing/2014/main" id="{00000000-0008-0000-0100-000070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6638494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838</xdr:row>
      <xdr:rowOff>493059</xdr:rowOff>
    </xdr:from>
    <xdr:to>
      <xdr:col>2</xdr:col>
      <xdr:colOff>215713</xdr:colOff>
      <xdr:row>840</xdr:row>
      <xdr:rowOff>10225</xdr:rowOff>
    </xdr:to>
    <xdr:pic>
      <xdr:nvPicPr>
        <xdr:cNvPr id="881" name="Рисунок 880">
          <a:extLst>
            <a:ext uri="{FF2B5EF4-FFF2-40B4-BE49-F238E27FC236}">
              <a16:creationId xmlns:a16="http://schemas.microsoft.com/office/drawing/2014/main" id="{00000000-0008-0000-0100-000071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65983210"/>
          <a:ext cx="238125" cy="1990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846</xdr:row>
      <xdr:rowOff>11206</xdr:rowOff>
    </xdr:from>
    <xdr:to>
      <xdr:col>2</xdr:col>
      <xdr:colOff>101415</xdr:colOff>
      <xdr:row>847</xdr:row>
      <xdr:rowOff>42162</xdr:rowOff>
    </xdr:to>
    <xdr:pic>
      <xdr:nvPicPr>
        <xdr:cNvPr id="882" name="Рисунок 881">
          <a:extLst>
            <a:ext uri="{FF2B5EF4-FFF2-40B4-BE49-F238E27FC236}">
              <a16:creationId xmlns:a16="http://schemas.microsoft.com/office/drawing/2014/main" id="{00000000-0008-0000-0100-000072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67707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847</xdr:row>
      <xdr:rowOff>22412</xdr:rowOff>
    </xdr:from>
    <xdr:to>
      <xdr:col>2</xdr:col>
      <xdr:colOff>68352</xdr:colOff>
      <xdr:row>848</xdr:row>
      <xdr:rowOff>0</xdr:rowOff>
    </xdr:to>
    <xdr:pic>
      <xdr:nvPicPr>
        <xdr:cNvPr id="883" name="Рисунок 882">
          <a:extLst>
            <a:ext uri="{FF2B5EF4-FFF2-40B4-BE49-F238E27FC236}">
              <a16:creationId xmlns:a16="http://schemas.microsoft.com/office/drawing/2014/main" id="{00000000-0008-0000-0100-000073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67908941"/>
          <a:ext cx="57150" cy="168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844</xdr:row>
      <xdr:rowOff>493059</xdr:rowOff>
    </xdr:from>
    <xdr:to>
      <xdr:col>2</xdr:col>
      <xdr:colOff>215713</xdr:colOff>
      <xdr:row>846</xdr:row>
      <xdr:rowOff>10225</xdr:rowOff>
    </xdr:to>
    <xdr:pic>
      <xdr:nvPicPr>
        <xdr:cNvPr id="884" name="Рисунок 883">
          <a:extLst>
            <a:ext uri="{FF2B5EF4-FFF2-40B4-BE49-F238E27FC236}">
              <a16:creationId xmlns:a16="http://schemas.microsoft.com/office/drawing/2014/main" id="{00000000-0008-0000-0100-000074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67427088"/>
          <a:ext cx="238125" cy="279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852</xdr:row>
      <xdr:rowOff>11206</xdr:rowOff>
    </xdr:from>
    <xdr:to>
      <xdr:col>2</xdr:col>
      <xdr:colOff>101415</xdr:colOff>
      <xdr:row>853</xdr:row>
      <xdr:rowOff>42162</xdr:rowOff>
    </xdr:to>
    <xdr:pic>
      <xdr:nvPicPr>
        <xdr:cNvPr id="885" name="Рисунок 884">
          <a:extLst>
            <a:ext uri="{FF2B5EF4-FFF2-40B4-BE49-F238E27FC236}">
              <a16:creationId xmlns:a16="http://schemas.microsoft.com/office/drawing/2014/main" id="{00000000-0008-0000-0100-000075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69208824"/>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853</xdr:row>
      <xdr:rowOff>22412</xdr:rowOff>
    </xdr:from>
    <xdr:to>
      <xdr:col>2</xdr:col>
      <xdr:colOff>68352</xdr:colOff>
      <xdr:row>854</xdr:row>
      <xdr:rowOff>41462</xdr:rowOff>
    </xdr:to>
    <xdr:pic>
      <xdr:nvPicPr>
        <xdr:cNvPr id="886" name="Рисунок 885">
          <a:extLst>
            <a:ext uri="{FF2B5EF4-FFF2-40B4-BE49-F238E27FC236}">
              <a16:creationId xmlns:a16="http://schemas.microsoft.com/office/drawing/2014/main" id="{00000000-0008-0000-0100-000076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69410530"/>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850</xdr:row>
      <xdr:rowOff>493059</xdr:rowOff>
    </xdr:from>
    <xdr:to>
      <xdr:col>2</xdr:col>
      <xdr:colOff>215713</xdr:colOff>
      <xdr:row>852</xdr:row>
      <xdr:rowOff>10225</xdr:rowOff>
    </xdr:to>
    <xdr:pic>
      <xdr:nvPicPr>
        <xdr:cNvPr id="887" name="Рисунок 886">
          <a:extLst>
            <a:ext uri="{FF2B5EF4-FFF2-40B4-BE49-F238E27FC236}">
              <a16:creationId xmlns:a16="http://schemas.microsoft.com/office/drawing/2014/main" id="{00000000-0008-0000-0100-000077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68951088"/>
          <a:ext cx="238125" cy="256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864</xdr:row>
      <xdr:rowOff>11206</xdr:rowOff>
    </xdr:from>
    <xdr:to>
      <xdr:col>2</xdr:col>
      <xdr:colOff>101415</xdr:colOff>
      <xdr:row>865</xdr:row>
      <xdr:rowOff>42162</xdr:rowOff>
    </xdr:to>
    <xdr:pic>
      <xdr:nvPicPr>
        <xdr:cNvPr id="784" name="Рисунок 783">
          <a:extLst>
            <a:ext uri="{FF2B5EF4-FFF2-40B4-BE49-F238E27FC236}">
              <a16:creationId xmlns:a16="http://schemas.microsoft.com/office/drawing/2014/main" id="{00000000-0008-0000-0100-000010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87826" y="177142588"/>
          <a:ext cx="123824"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865</xdr:row>
      <xdr:rowOff>22412</xdr:rowOff>
    </xdr:from>
    <xdr:to>
      <xdr:col>2</xdr:col>
      <xdr:colOff>68352</xdr:colOff>
      <xdr:row>866</xdr:row>
      <xdr:rowOff>41462</xdr:rowOff>
    </xdr:to>
    <xdr:pic>
      <xdr:nvPicPr>
        <xdr:cNvPr id="797" name="Рисунок 796">
          <a:extLst>
            <a:ext uri="{FF2B5EF4-FFF2-40B4-BE49-F238E27FC236}">
              <a16:creationId xmlns:a16="http://schemas.microsoft.com/office/drawing/2014/main" id="{00000000-0008-0000-0100-00001D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21437" y="17734429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862</xdr:row>
      <xdr:rowOff>542609</xdr:rowOff>
    </xdr:from>
    <xdr:to>
      <xdr:col>2</xdr:col>
      <xdr:colOff>179295</xdr:colOff>
      <xdr:row>864</xdr:row>
      <xdr:rowOff>10224</xdr:rowOff>
    </xdr:to>
    <xdr:pic>
      <xdr:nvPicPr>
        <xdr:cNvPr id="800" name="Рисунок 799">
          <a:extLst>
            <a:ext uri="{FF2B5EF4-FFF2-40B4-BE49-F238E27FC236}">
              <a16:creationId xmlns:a16="http://schemas.microsoft.com/office/drawing/2014/main" id="{00000000-0008-0000-0100-000020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87825" y="176867168"/>
          <a:ext cx="201705" cy="274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xdr:colOff>
      <xdr:row>713</xdr:row>
      <xdr:rowOff>33618</xdr:rowOff>
    </xdr:from>
    <xdr:to>
      <xdr:col>1</xdr:col>
      <xdr:colOff>518352</xdr:colOff>
      <xdr:row>714</xdr:row>
      <xdr:rowOff>33618</xdr:rowOff>
    </xdr:to>
    <xdr:pic>
      <xdr:nvPicPr>
        <xdr:cNvPr id="801" name="Рисунок 800">
          <a:extLst>
            <a:ext uri="{FF2B5EF4-FFF2-40B4-BE49-F238E27FC236}">
              <a16:creationId xmlns:a16="http://schemas.microsoft.com/office/drawing/2014/main" id="{00000000-0008-0000-0100-000021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9941" y="140252824"/>
          <a:ext cx="473529"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649</xdr:row>
      <xdr:rowOff>0</xdr:rowOff>
    </xdr:from>
    <xdr:to>
      <xdr:col>4</xdr:col>
      <xdr:colOff>485775</xdr:colOff>
      <xdr:row>650</xdr:row>
      <xdr:rowOff>23132</xdr:rowOff>
    </xdr:to>
    <xdr:pic>
      <xdr:nvPicPr>
        <xdr:cNvPr id="815" name="Рисунок 814">
          <a:extLst>
            <a:ext uri="{FF2B5EF4-FFF2-40B4-BE49-F238E27FC236}">
              <a16:creationId xmlns:a16="http://schemas.microsoft.com/office/drawing/2014/main" id="{00000000-0008-0000-0100-00002F030000}"/>
            </a:ext>
          </a:extLst>
        </xdr:cNvPr>
        <xdr:cNvPicPr>
          <a:picLocks noChangeAspect="1" noChangeArrowheads="1"/>
        </xdr:cNvPicPr>
      </xdr:nvPicPr>
      <xdr:blipFill>
        <a:blip xmlns:r="http://schemas.openxmlformats.org/officeDocument/2006/relationships" r:embed="rId6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127623794"/>
          <a:ext cx="485775" cy="213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78441</xdr:colOff>
      <xdr:row>655</xdr:row>
      <xdr:rowOff>100853</xdr:rowOff>
    </xdr:from>
    <xdr:to>
      <xdr:col>3</xdr:col>
      <xdr:colOff>68356</xdr:colOff>
      <xdr:row>657</xdr:row>
      <xdr:rowOff>156643</xdr:rowOff>
    </xdr:to>
    <xdr:pic>
      <xdr:nvPicPr>
        <xdr:cNvPr id="821" name="Рисунок 820">
          <a:extLst>
            <a:ext uri="{FF2B5EF4-FFF2-40B4-BE49-F238E27FC236}">
              <a16:creationId xmlns:a16="http://schemas.microsoft.com/office/drawing/2014/main" id="{00000000-0008-0000-0100-00003503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83559" y="129439147"/>
          <a:ext cx="1200150" cy="436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35858</xdr:colOff>
      <xdr:row>211</xdr:row>
      <xdr:rowOff>108698</xdr:rowOff>
    </xdr:from>
    <xdr:ext cx="1693862" cy="353495"/>
    <mc:AlternateContent xmlns:mc="http://schemas.openxmlformats.org/markup-compatibility/2006" xmlns:a14="http://schemas.microsoft.com/office/drawing/2010/main">
      <mc:Choice Requires="a14">
        <xdr:sp macro="" textlink="">
          <xdr:nvSpPr>
            <xdr:cNvPr id="3" name="TextBox 2"/>
            <xdr:cNvSpPr txBox="1"/>
          </xdr:nvSpPr>
          <xdr:spPr>
            <a:xfrm>
              <a:off x="640976" y="43430639"/>
              <a:ext cx="1693862"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𝑭</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𝜹</m:t>
                        </m:r>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𝑭</m:t>
                        </m:r>
                      </m:num>
                      <m:den>
                        <m:r>
                          <a:rPr lang="en-US" sz="1100" b="1" i="1">
                            <a:latin typeface="Cambria Math" panose="02040503050406030204" pitchFamily="18" charset="0"/>
                          </a:rPr>
                          <m:t>𝟏𝟎𝟎</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3" name="TextBox 2"/>
            <xdr:cNvSpPr txBox="1"/>
          </xdr:nvSpPr>
          <xdr:spPr>
            <a:xfrm>
              <a:off x="640976" y="43430639"/>
              <a:ext cx="1693862"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𝒖_𝑩𝟏 (𝑭)=</a:t>
              </a:r>
              <a:r>
                <a:rPr lang="en-US" sz="1100" b="1" i="0">
                  <a:latin typeface="Cambria Math" panose="02040503050406030204" pitchFamily="18" charset="0"/>
                  <a:ea typeface="Cambria Math" panose="02040503050406030204" pitchFamily="18" charset="0"/>
                </a:rPr>
                <a:t>∆𝑭/√</a:t>
              </a:r>
              <a:r>
                <a:rPr lang="en-US" sz="1100" b="1" i="0">
                  <a:latin typeface="Cambria Math" panose="02040503050406030204" pitchFamily="18" charset="0"/>
                </a:rPr>
                <a:t>𝟑=(</a:t>
              </a:r>
              <a:r>
                <a:rPr lang="en-US" sz="1100" b="1" i="0">
                  <a:latin typeface="Cambria Math" panose="02040503050406030204" pitchFamily="18" charset="0"/>
                  <a:ea typeface="Cambria Math" panose="02040503050406030204" pitchFamily="18" charset="0"/>
                </a:rPr>
                <a:t>𝜹∙𝑭)/(</a:t>
              </a:r>
              <a:r>
                <a:rPr lang="en-US" sz="1100" b="1" i="0">
                  <a:latin typeface="Cambria Math" panose="02040503050406030204" pitchFamily="18" charset="0"/>
                </a:rPr>
                <a:t>𝟏𝟎𝟎</a:t>
              </a:r>
              <a:r>
                <a:rPr lang="en-US" sz="1100" b="1" i="0">
                  <a:latin typeface="Cambria Math" panose="02040503050406030204" pitchFamily="18" charset="0"/>
                  <a:ea typeface="Cambria Math" panose="02040503050406030204" pitchFamily="18" charset="0"/>
                </a:rPr>
                <a:t>∙√</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91889</xdr:colOff>
      <xdr:row>205</xdr:row>
      <xdr:rowOff>52668</xdr:rowOff>
    </xdr:from>
    <xdr:ext cx="1126847" cy="344453"/>
    <mc:AlternateContent xmlns:mc="http://schemas.openxmlformats.org/markup-compatibility/2006" xmlns:a14="http://schemas.microsoft.com/office/drawing/2010/main">
      <mc:Choice Requires="a14">
        <xdr:sp macro="" textlink="">
          <xdr:nvSpPr>
            <xdr:cNvPr id="4" name="TextBox 3"/>
            <xdr:cNvSpPr txBox="1"/>
          </xdr:nvSpPr>
          <xdr:spPr>
            <a:xfrm>
              <a:off x="697007" y="42231609"/>
              <a:ext cx="1126847"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e>
                    </m:rad>
                  </m:oMath>
                </m:oMathPara>
              </a14:m>
              <a:endParaRPr lang="ru-RU" sz="1100" b="1"/>
            </a:p>
          </xdr:txBody>
        </xdr:sp>
      </mc:Choice>
      <mc:Fallback xmlns="">
        <xdr:sp macro="" textlink="">
          <xdr:nvSpPr>
            <xdr:cNvPr id="4" name="TextBox 3"/>
            <xdr:cNvSpPr txBox="1"/>
          </xdr:nvSpPr>
          <xdr:spPr>
            <a:xfrm>
              <a:off x="697007" y="42231609"/>
              <a:ext cx="1126847"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𝑩=√(𝒖_𝑩𝟏^𝟐+𝒖_𝑩𝟐^𝟐 )</a:t>
              </a:r>
              <a:endParaRPr lang="ru-RU" sz="1100" b="1"/>
            </a:p>
          </xdr:txBody>
        </xdr:sp>
      </mc:Fallback>
    </mc:AlternateContent>
    <xdr:clientData/>
  </xdr:oneCellAnchor>
  <xdr:oneCellAnchor>
    <xdr:from>
      <xdr:col>0</xdr:col>
      <xdr:colOff>448235</xdr:colOff>
      <xdr:row>213</xdr:row>
      <xdr:rowOff>168089</xdr:rowOff>
    </xdr:from>
    <xdr:ext cx="1549270" cy="398318"/>
    <mc:AlternateContent xmlns:mc="http://schemas.openxmlformats.org/markup-compatibility/2006" xmlns:a14="http://schemas.microsoft.com/office/drawing/2010/main">
      <mc:Choice Requires="a14">
        <xdr:sp macro="" textlink="">
          <xdr:nvSpPr>
            <xdr:cNvPr id="846" name="TextBox 845"/>
            <xdr:cNvSpPr txBox="1"/>
          </xdr:nvSpPr>
          <xdr:spPr>
            <a:xfrm>
              <a:off x="448235" y="43871030"/>
              <a:ext cx="1549270" cy="3983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ru-RU"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846" name="TextBox 845"/>
            <xdr:cNvSpPr txBox="1"/>
          </xdr:nvSpPr>
          <xdr:spPr>
            <a:xfrm>
              <a:off x="448235" y="43871030"/>
              <a:ext cx="1549270" cy="3983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US" sz="1100" b="1" i="0">
                  <a:latin typeface="Cambria Math" panose="02040503050406030204" pitchFamily="18" charset="0"/>
                </a:rPr>
                <a:t>𝒖_𝑩</a:t>
              </a:r>
              <a:r>
                <a:rPr lang="ru-RU" sz="1100" b="1" i="0">
                  <a:latin typeface="Cambria Math" panose="02040503050406030204" pitchFamily="18" charset="0"/>
                </a:rPr>
                <a:t>𝟐</a:t>
              </a:r>
              <a:r>
                <a:rPr lang="en-US" sz="1100" b="1" i="0">
                  <a:latin typeface="Cambria Math" panose="02040503050406030204" pitchFamily="18" charset="0"/>
                </a:rPr>
                <a:t> (𝑭)=𝒓/(𝟐</a:t>
              </a:r>
              <a:r>
                <a:rPr lang="en-US" sz="1100" b="1" i="0">
                  <a:latin typeface="Cambria Math" panose="02040503050406030204" pitchFamily="18" charset="0"/>
                  <a:ea typeface="Cambria Math" panose="02040503050406030204" pitchFamily="18" charset="0"/>
                </a:rPr>
                <a:t>∙√</a:t>
              </a:r>
              <a:r>
                <a:rPr lang="en-US" sz="1100" b="1" i="0">
                  <a:latin typeface="Cambria Math" panose="02040503050406030204" pitchFamily="18" charset="0"/>
                </a:rPr>
                <a:t>𝟑)=</a:t>
              </a:r>
              <a:endParaRPr lang="ru-RU" sz="1100" b="1"/>
            </a:p>
          </xdr:txBody>
        </xdr:sp>
      </mc:Fallback>
    </mc:AlternateContent>
    <xdr:clientData/>
  </xdr:oneCellAnchor>
  <xdr:oneCellAnchor>
    <xdr:from>
      <xdr:col>2</xdr:col>
      <xdr:colOff>573742</xdr:colOff>
      <xdr:row>216</xdr:row>
      <xdr:rowOff>0</xdr:rowOff>
    </xdr:from>
    <xdr:ext cx="829779" cy="172227"/>
    <mc:AlternateContent xmlns:mc="http://schemas.openxmlformats.org/markup-compatibility/2006" xmlns:a14="http://schemas.microsoft.com/office/drawing/2010/main">
      <mc:Choice Requires="a14">
        <xdr:sp macro="" textlink="">
          <xdr:nvSpPr>
            <xdr:cNvPr id="23" name="TextBox 22"/>
            <xdr:cNvSpPr txBox="1"/>
          </xdr:nvSpPr>
          <xdr:spPr>
            <a:xfrm>
              <a:off x="1783977" y="44274441"/>
              <a:ext cx="8297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oMath>
                </m:oMathPara>
              </a14:m>
              <a:endParaRPr lang="ru-RU" sz="1100" b="1"/>
            </a:p>
          </xdr:txBody>
        </xdr:sp>
      </mc:Choice>
      <mc:Fallback xmlns="">
        <xdr:sp macro="" textlink="">
          <xdr:nvSpPr>
            <xdr:cNvPr id="23" name="TextBox 22"/>
            <xdr:cNvSpPr txBox="1"/>
          </xdr:nvSpPr>
          <xdr:spPr>
            <a:xfrm>
              <a:off x="1783977" y="44274441"/>
              <a:ext cx="8297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ru-RU" sz="1100" b="1" i="0">
                  <a:latin typeface="Cambria Math" panose="02040503050406030204" pitchFamily="18" charset="0"/>
                </a:rPr>
                <a:t>〖</a:t>
              </a:r>
              <a:r>
                <a:rPr lang="en-US" sz="1100" b="1" i="0">
                  <a:latin typeface="Cambria Math" panose="02040503050406030204" pitchFamily="18" charset="0"/>
                </a:rPr>
                <a:t>𝒖(𝑭)=𝒖</a:t>
              </a:r>
              <a:r>
                <a:rPr lang="ru-RU" sz="1100" b="1" i="0">
                  <a:latin typeface="Cambria Math" panose="02040503050406030204" pitchFamily="18" charset="0"/>
                </a:rPr>
                <a:t>〗_</a:t>
              </a:r>
              <a:r>
                <a:rPr lang="en-US" sz="1100" b="1" i="0">
                  <a:latin typeface="Cambria Math" panose="02040503050406030204" pitchFamily="18" charset="0"/>
                </a:rPr>
                <a:t>𝑩=</a:t>
              </a:r>
              <a:endParaRPr lang="ru-RU" sz="1100" b="1"/>
            </a:p>
          </xdr:txBody>
        </xdr:sp>
      </mc:Fallback>
    </mc:AlternateContent>
    <xdr:clientData/>
  </xdr:oneCellAnchor>
  <xdr:oneCellAnchor>
    <xdr:from>
      <xdr:col>3</xdr:col>
      <xdr:colOff>145676</xdr:colOff>
      <xdr:row>219</xdr:row>
      <xdr:rowOff>22412</xdr:rowOff>
    </xdr:from>
    <xdr:ext cx="616579" cy="172227"/>
    <mc:AlternateContent xmlns:mc="http://schemas.openxmlformats.org/markup-compatibility/2006" xmlns:a14="http://schemas.microsoft.com/office/drawing/2010/main">
      <mc:Choice Requires="a14">
        <xdr:sp macro="" textlink="">
          <xdr:nvSpPr>
            <xdr:cNvPr id="847" name="TextBox 846"/>
            <xdr:cNvSpPr txBox="1"/>
          </xdr:nvSpPr>
          <xdr:spPr>
            <a:xfrm>
              <a:off x="1961029" y="45249353"/>
              <a:ext cx="6165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oMath>
                </m:oMathPara>
              </a14:m>
              <a:endParaRPr lang="ru-RU" sz="1100" b="1"/>
            </a:p>
          </xdr:txBody>
        </xdr:sp>
      </mc:Choice>
      <mc:Fallback xmlns="">
        <xdr:sp macro="" textlink="">
          <xdr:nvSpPr>
            <xdr:cNvPr id="847" name="TextBox 846"/>
            <xdr:cNvSpPr txBox="1"/>
          </xdr:nvSpPr>
          <xdr:spPr>
            <a:xfrm>
              <a:off x="1961029" y="45249353"/>
              <a:ext cx="6165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𝒖_𝑩𝟏 (𝑭)=</a:t>
              </a:r>
              <a:endParaRPr lang="ru-RU" sz="1100" b="1"/>
            </a:p>
          </xdr:txBody>
        </xdr:sp>
      </mc:Fallback>
    </mc:AlternateContent>
    <xdr:clientData/>
  </xdr:oneCellAnchor>
  <xdr:oneCellAnchor>
    <xdr:from>
      <xdr:col>3</xdr:col>
      <xdr:colOff>89648</xdr:colOff>
      <xdr:row>221</xdr:row>
      <xdr:rowOff>0</xdr:rowOff>
    </xdr:from>
    <xdr:ext cx="795617" cy="224118"/>
    <mc:AlternateContent xmlns:mc="http://schemas.openxmlformats.org/markup-compatibility/2006" xmlns:a14="http://schemas.microsoft.com/office/drawing/2010/main">
      <mc:Choice Requires="a14">
        <xdr:sp macro="" textlink="">
          <xdr:nvSpPr>
            <xdr:cNvPr id="848" name="TextBox 847"/>
            <xdr:cNvSpPr txBox="1"/>
          </xdr:nvSpPr>
          <xdr:spPr>
            <a:xfrm>
              <a:off x="1905001" y="45607941"/>
              <a:ext cx="795617" cy="2241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ru-RU"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oMath>
                </m:oMathPara>
              </a14:m>
              <a:endParaRPr lang="ru-RU" sz="1100" b="1"/>
            </a:p>
          </xdr:txBody>
        </xdr:sp>
      </mc:Choice>
      <mc:Fallback xmlns="">
        <xdr:sp macro="" textlink="">
          <xdr:nvSpPr>
            <xdr:cNvPr id="848" name="TextBox 847"/>
            <xdr:cNvSpPr txBox="1"/>
          </xdr:nvSpPr>
          <xdr:spPr>
            <a:xfrm>
              <a:off x="1905001" y="45607941"/>
              <a:ext cx="795617" cy="2241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US" sz="1100" b="1" i="0">
                  <a:latin typeface="Cambria Math" panose="02040503050406030204" pitchFamily="18" charset="0"/>
                </a:rPr>
                <a:t>𝒖_𝑩</a:t>
              </a:r>
              <a:r>
                <a:rPr lang="ru-RU" sz="1100" b="1" i="0">
                  <a:latin typeface="Cambria Math" panose="02040503050406030204" pitchFamily="18" charset="0"/>
                </a:rPr>
                <a:t>𝟐</a:t>
              </a:r>
              <a:r>
                <a:rPr lang="en-US" sz="1100" b="1" i="0">
                  <a:latin typeface="Cambria Math" panose="02040503050406030204" pitchFamily="18" charset="0"/>
                </a:rPr>
                <a:t> (𝑭)=</a:t>
              </a:r>
              <a:endParaRPr lang="ru-RU" sz="1100" b="1"/>
            </a:p>
          </xdr:txBody>
        </xdr:sp>
      </mc:Fallback>
    </mc:AlternateContent>
    <xdr:clientData/>
  </xdr:oneCellAnchor>
  <xdr:oneCellAnchor>
    <xdr:from>
      <xdr:col>3</xdr:col>
      <xdr:colOff>11205</xdr:colOff>
      <xdr:row>223</xdr:row>
      <xdr:rowOff>0</xdr:rowOff>
    </xdr:from>
    <xdr:ext cx="829779" cy="172227"/>
    <mc:AlternateContent xmlns:mc="http://schemas.openxmlformats.org/markup-compatibility/2006" xmlns:a14="http://schemas.microsoft.com/office/drawing/2010/main">
      <mc:Choice Requires="a14">
        <xdr:sp macro="" textlink="">
          <xdr:nvSpPr>
            <xdr:cNvPr id="849" name="TextBox 848"/>
            <xdr:cNvSpPr txBox="1"/>
          </xdr:nvSpPr>
          <xdr:spPr>
            <a:xfrm>
              <a:off x="1826558" y="45607941"/>
              <a:ext cx="8297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oMath>
                </m:oMathPara>
              </a14:m>
              <a:endParaRPr lang="ru-RU" sz="1100" b="1"/>
            </a:p>
          </xdr:txBody>
        </xdr:sp>
      </mc:Choice>
      <mc:Fallback xmlns="">
        <xdr:sp macro="" textlink="">
          <xdr:nvSpPr>
            <xdr:cNvPr id="849" name="TextBox 848"/>
            <xdr:cNvSpPr txBox="1"/>
          </xdr:nvSpPr>
          <xdr:spPr>
            <a:xfrm>
              <a:off x="1826558" y="45607941"/>
              <a:ext cx="8297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ru-RU" sz="1100" b="1" i="0">
                  <a:latin typeface="Cambria Math" panose="02040503050406030204" pitchFamily="18" charset="0"/>
                </a:rPr>
                <a:t>〖</a:t>
              </a:r>
              <a:r>
                <a:rPr lang="en-US" sz="1100" b="1" i="0">
                  <a:latin typeface="Cambria Math" panose="02040503050406030204" pitchFamily="18" charset="0"/>
                </a:rPr>
                <a:t>𝒖(𝑭)=𝒖</a:t>
              </a:r>
              <a:r>
                <a:rPr lang="ru-RU" sz="1100" b="1" i="0">
                  <a:latin typeface="Cambria Math" panose="02040503050406030204" pitchFamily="18" charset="0"/>
                </a:rPr>
                <a:t>〗_</a:t>
              </a:r>
              <a:r>
                <a:rPr lang="en-US" sz="1100" b="1" i="0">
                  <a:latin typeface="Cambria Math" panose="02040503050406030204" pitchFamily="18" charset="0"/>
                </a:rPr>
                <a:t>𝑩=</a:t>
              </a:r>
              <a:endParaRPr lang="ru-RU" sz="1100" b="1"/>
            </a:p>
          </xdr:txBody>
        </xdr:sp>
      </mc:Fallback>
    </mc:AlternateContent>
    <xdr:clientData/>
  </xdr:oneCellAnchor>
  <xdr:oneCellAnchor>
    <xdr:from>
      <xdr:col>3</xdr:col>
      <xdr:colOff>145676</xdr:colOff>
      <xdr:row>226</xdr:row>
      <xdr:rowOff>22412</xdr:rowOff>
    </xdr:from>
    <xdr:ext cx="616579" cy="172227"/>
    <mc:AlternateContent xmlns:mc="http://schemas.openxmlformats.org/markup-compatibility/2006" xmlns:a14="http://schemas.microsoft.com/office/drawing/2010/main">
      <mc:Choice Requires="a14">
        <xdr:sp macro="" textlink="">
          <xdr:nvSpPr>
            <xdr:cNvPr id="862" name="TextBox 861"/>
            <xdr:cNvSpPr txBox="1"/>
          </xdr:nvSpPr>
          <xdr:spPr>
            <a:xfrm>
              <a:off x="1961029" y="45249353"/>
              <a:ext cx="6165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oMath>
                </m:oMathPara>
              </a14:m>
              <a:endParaRPr lang="ru-RU" sz="1100" b="1"/>
            </a:p>
          </xdr:txBody>
        </xdr:sp>
      </mc:Choice>
      <mc:Fallback xmlns="">
        <xdr:sp macro="" textlink="">
          <xdr:nvSpPr>
            <xdr:cNvPr id="862" name="TextBox 861"/>
            <xdr:cNvSpPr txBox="1"/>
          </xdr:nvSpPr>
          <xdr:spPr>
            <a:xfrm>
              <a:off x="1961029" y="45249353"/>
              <a:ext cx="6165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𝒖_𝑩𝟏 (𝑭)=</a:t>
              </a:r>
              <a:endParaRPr lang="ru-RU" sz="1100" b="1"/>
            </a:p>
          </xdr:txBody>
        </xdr:sp>
      </mc:Fallback>
    </mc:AlternateContent>
    <xdr:clientData/>
  </xdr:oneCellAnchor>
  <xdr:oneCellAnchor>
    <xdr:from>
      <xdr:col>3</xdr:col>
      <xdr:colOff>89648</xdr:colOff>
      <xdr:row>228</xdr:row>
      <xdr:rowOff>0</xdr:rowOff>
    </xdr:from>
    <xdr:ext cx="795617" cy="224118"/>
    <mc:AlternateContent xmlns:mc="http://schemas.openxmlformats.org/markup-compatibility/2006" xmlns:a14="http://schemas.microsoft.com/office/drawing/2010/main">
      <mc:Choice Requires="a14">
        <xdr:sp macro="" textlink="">
          <xdr:nvSpPr>
            <xdr:cNvPr id="863" name="TextBox 862"/>
            <xdr:cNvSpPr txBox="1"/>
          </xdr:nvSpPr>
          <xdr:spPr>
            <a:xfrm>
              <a:off x="1905001" y="45607941"/>
              <a:ext cx="795617" cy="2241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ru-RU"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oMath>
                </m:oMathPara>
              </a14:m>
              <a:endParaRPr lang="ru-RU" sz="1100" b="1"/>
            </a:p>
          </xdr:txBody>
        </xdr:sp>
      </mc:Choice>
      <mc:Fallback xmlns="">
        <xdr:sp macro="" textlink="">
          <xdr:nvSpPr>
            <xdr:cNvPr id="863" name="TextBox 862"/>
            <xdr:cNvSpPr txBox="1"/>
          </xdr:nvSpPr>
          <xdr:spPr>
            <a:xfrm>
              <a:off x="1905001" y="45607941"/>
              <a:ext cx="795617" cy="2241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US" sz="1100" b="1" i="0">
                  <a:latin typeface="Cambria Math" panose="02040503050406030204" pitchFamily="18" charset="0"/>
                </a:rPr>
                <a:t>𝒖_𝑩</a:t>
              </a:r>
              <a:r>
                <a:rPr lang="ru-RU" sz="1100" b="1" i="0">
                  <a:latin typeface="Cambria Math" panose="02040503050406030204" pitchFamily="18" charset="0"/>
                </a:rPr>
                <a:t>𝟐</a:t>
              </a:r>
              <a:r>
                <a:rPr lang="en-US" sz="1100" b="1" i="0">
                  <a:latin typeface="Cambria Math" panose="02040503050406030204" pitchFamily="18" charset="0"/>
                </a:rPr>
                <a:t> (𝑭)=</a:t>
              </a:r>
              <a:endParaRPr lang="ru-RU" sz="1100" b="1"/>
            </a:p>
          </xdr:txBody>
        </xdr:sp>
      </mc:Fallback>
    </mc:AlternateContent>
    <xdr:clientData/>
  </xdr:oneCellAnchor>
  <xdr:oneCellAnchor>
    <xdr:from>
      <xdr:col>2</xdr:col>
      <xdr:colOff>593912</xdr:colOff>
      <xdr:row>230</xdr:row>
      <xdr:rowOff>11205</xdr:rowOff>
    </xdr:from>
    <xdr:ext cx="829779" cy="172227"/>
    <mc:AlternateContent xmlns:mc="http://schemas.openxmlformats.org/markup-compatibility/2006" xmlns:a14="http://schemas.microsoft.com/office/drawing/2010/main">
      <mc:Choice Requires="a14">
        <xdr:sp macro="" textlink="">
          <xdr:nvSpPr>
            <xdr:cNvPr id="864" name="TextBox 863"/>
            <xdr:cNvSpPr txBox="1"/>
          </xdr:nvSpPr>
          <xdr:spPr>
            <a:xfrm>
              <a:off x="1804147" y="46952646"/>
              <a:ext cx="8297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solidFill>
                          <a:schemeClr val="tx1"/>
                        </a:solidFill>
                        <a:effectLst/>
                        <a:latin typeface="Cambria Math" panose="02040503050406030204" pitchFamily="18" charset="0"/>
                        <a:ea typeface="+mn-ea"/>
                        <a:cs typeface="+mn-cs"/>
                      </a:rPr>
                      <m:t>𝒖</m:t>
                    </m:r>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𝑭</m:t>
                        </m:r>
                      </m:e>
                    </m:d>
                    <m:r>
                      <a:rPr lang="en-US" sz="1100" b="1" i="1">
                        <a:solidFill>
                          <a:schemeClr val="tx1"/>
                        </a:solidFill>
                        <a:effectLst/>
                        <a:latin typeface="Cambria Math" panose="02040503050406030204" pitchFamily="18" charset="0"/>
                        <a:ea typeface="+mn-ea"/>
                        <a:cs typeface="+mn-cs"/>
                      </a:rPr>
                      <m:t>=</m:t>
                    </m:r>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oMath>
                </m:oMathPara>
              </a14:m>
              <a:endParaRPr lang="ru-RU" sz="1100" b="1"/>
            </a:p>
          </xdr:txBody>
        </xdr:sp>
      </mc:Choice>
      <mc:Fallback xmlns="">
        <xdr:sp macro="" textlink="">
          <xdr:nvSpPr>
            <xdr:cNvPr id="864" name="TextBox 863"/>
            <xdr:cNvSpPr txBox="1"/>
          </xdr:nvSpPr>
          <xdr:spPr>
            <a:xfrm>
              <a:off x="1804147" y="46952646"/>
              <a:ext cx="8297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tx1"/>
                  </a:solidFill>
                  <a:effectLst/>
                  <a:latin typeface="+mn-lt"/>
                  <a:ea typeface="+mn-ea"/>
                  <a:cs typeface="+mn-cs"/>
                </a:rPr>
                <a:t>𝒖(𝑭)=</a:t>
              </a:r>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a:t>
              </a:r>
              <a:endParaRPr lang="ru-RU" sz="1100" b="1"/>
            </a:p>
          </xdr:txBody>
        </xdr:sp>
      </mc:Fallback>
    </mc:AlternateContent>
    <xdr:clientData/>
  </xdr:oneCellAnchor>
  <xdr:oneCellAnchor>
    <xdr:from>
      <xdr:col>1</xdr:col>
      <xdr:colOff>47064</xdr:colOff>
      <xdr:row>303</xdr:row>
      <xdr:rowOff>187138</xdr:rowOff>
    </xdr:from>
    <xdr:ext cx="2034724" cy="212494"/>
    <mc:AlternateContent xmlns:mc="http://schemas.openxmlformats.org/markup-compatibility/2006" xmlns:a14="http://schemas.microsoft.com/office/drawing/2010/main">
      <mc:Choice Requires="a14">
        <xdr:sp macro="" textlink="">
          <xdr:nvSpPr>
            <xdr:cNvPr id="24" name="TextBox 23"/>
            <xdr:cNvSpPr txBox="1"/>
          </xdr:nvSpPr>
          <xdr:spPr>
            <a:xfrm>
              <a:off x="652182" y="63108167"/>
              <a:ext cx="2034724"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en-US" sz="1100" b="1" i="1">
                                <a:latin typeface="Cambria Math" panose="02040503050406030204" pitchFamily="18" charset="0"/>
                              </a:rPr>
                              <m:t>𝒊</m:t>
                            </m:r>
                          </m:sub>
                        </m:sSub>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𝒊</m:t>
                                    </m:r>
                                  </m:sub>
                                </m:sSub>
                              </m:e>
                            </m:d>
                          </m:e>
                          <m:sup>
                            <m:r>
                              <a:rPr lang="en-US" sz="1100" b="1" i="1">
                                <a:solidFill>
                                  <a:schemeClr val="tx1"/>
                                </a:solidFill>
                                <a:effectLst/>
                                <a:latin typeface="Cambria Math" panose="02040503050406030204" pitchFamily="18" charset="0"/>
                                <a:ea typeface="+mn-ea"/>
                                <a:cs typeface="+mn-cs"/>
                              </a:rPr>
                              <m:t>𝟐</m:t>
                            </m:r>
                          </m:sup>
                        </m:sSup>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𝒊</m:t>
                                    </m:r>
                                  </m:sub>
                                </m:sSub>
                              </m:e>
                            </m:d>
                          </m:e>
                          <m:sup>
                            <m:r>
                              <a:rPr lang="en-US" sz="1100" b="1" i="1">
                                <a:solidFill>
                                  <a:schemeClr val="tx1"/>
                                </a:solidFill>
                                <a:effectLst/>
                                <a:latin typeface="Cambria Math" panose="02040503050406030204" pitchFamily="18" charset="0"/>
                                <a:ea typeface="+mn-ea"/>
                                <a:cs typeface="+mn-cs"/>
                              </a:rPr>
                              <m:t>𝟐</m:t>
                            </m:r>
                          </m:sup>
                        </m:sSup>
                      </m:e>
                    </m:rad>
                  </m:oMath>
                </m:oMathPara>
              </a14:m>
              <a:endParaRPr lang="ru-RU" sz="1100" b="1"/>
            </a:p>
          </xdr:txBody>
        </xdr:sp>
      </mc:Choice>
      <mc:Fallback xmlns="">
        <xdr:sp macro="" textlink="">
          <xdr:nvSpPr>
            <xdr:cNvPr id="24" name="TextBox 23"/>
            <xdr:cNvSpPr txBox="1"/>
          </xdr:nvSpPr>
          <xdr:spPr>
            <a:xfrm>
              <a:off x="652182" y="63108167"/>
              <a:ext cx="2034724"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𝒖_𝑩 (𝑷_𝒊 )=√(</a:t>
              </a:r>
              <a:r>
                <a:rPr lang="en-US" sz="1100" b="1" i="0">
                  <a:solidFill>
                    <a:schemeClr val="tx1"/>
                  </a:solidFill>
                  <a:effectLst/>
                  <a:latin typeface="Cambria Math" panose="02040503050406030204" pitchFamily="18" charset="0"/>
                  <a:ea typeface="+mn-ea"/>
                  <a:cs typeface="+mn-cs"/>
                </a:rPr>
                <a:t>〖𝒖_𝑩𝟏 (𝑷_𝒊 )〗^𝟐+〖𝒖_𝑩𝟐 (𝑷_𝒊 )〗^𝟐 )</a:t>
              </a:r>
              <a:endParaRPr lang="ru-RU" sz="1100" b="1"/>
            </a:p>
          </xdr:txBody>
        </xdr:sp>
      </mc:Fallback>
    </mc:AlternateContent>
    <xdr:clientData/>
  </xdr:oneCellAnchor>
  <xdr:oneCellAnchor>
    <xdr:from>
      <xdr:col>0</xdr:col>
      <xdr:colOff>537880</xdr:colOff>
      <xdr:row>307</xdr:row>
      <xdr:rowOff>134469</xdr:rowOff>
    </xdr:from>
    <xdr:ext cx="2218765" cy="364267"/>
    <mc:AlternateContent xmlns:mc="http://schemas.openxmlformats.org/markup-compatibility/2006" xmlns:a14="http://schemas.microsoft.com/office/drawing/2010/main">
      <mc:Choice Requires="a14">
        <xdr:sp macro="" textlink="">
          <xdr:nvSpPr>
            <xdr:cNvPr id="865" name="TextBox 864"/>
            <xdr:cNvSpPr txBox="1"/>
          </xdr:nvSpPr>
          <xdr:spPr>
            <a:xfrm>
              <a:off x="537880" y="64467440"/>
              <a:ext cx="2218765" cy="364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𝟏</m:t>
                            </m:r>
                          </m:sub>
                        </m:sSub>
                      </m:e>
                    </m:d>
                    <m:r>
                      <a:rPr lang="en-US" sz="1100" b="1" i="1">
                        <a:solidFill>
                          <a:schemeClr val="tx1"/>
                        </a:solidFill>
                        <a:effectLst/>
                        <a:latin typeface="Cambria Math" panose="02040503050406030204" pitchFamily="18" charset="0"/>
                        <a:ea typeface="+mn-ea"/>
                        <a:cs typeface="+mn-cs"/>
                      </a:rPr>
                      <m:t>=</m:t>
                    </m:r>
                    <m:f>
                      <m:fPr>
                        <m:ctrlPr>
                          <a:rPr lang="en-US" sz="1100" b="1" i="1">
                            <a:solidFill>
                              <a:schemeClr val="tx1"/>
                            </a:solidFill>
                            <a:effectLst/>
                            <a:latin typeface="Cambria Math" panose="02040503050406030204" pitchFamily="18" charset="0"/>
                            <a:ea typeface="+mn-ea"/>
                            <a:cs typeface="+mn-cs"/>
                          </a:rPr>
                        </m:ctrlPr>
                      </m:fPr>
                      <m:num>
                        <m:r>
                          <a:rPr lang="en-US" sz="1100" b="1" i="1">
                            <a:solidFill>
                              <a:schemeClr val="tx1"/>
                            </a:solidFill>
                            <a:effectLst/>
                            <a:latin typeface="Cambria Math" panose="02040503050406030204" pitchFamily="18" charset="0"/>
                            <a:ea typeface="Cambria Math" panose="02040503050406030204" pitchFamily="18" charset="0"/>
                            <a:cs typeface="+mn-cs"/>
                          </a:rPr>
                          <m:t>∆</m:t>
                        </m:r>
                        <m:sSub>
                          <m:sSubPr>
                            <m:ctrlPr>
                              <a:rPr lang="en-US" sz="1100" b="1" i="1">
                                <a:solidFill>
                                  <a:schemeClr val="tx1"/>
                                </a:solidFill>
                                <a:effectLst/>
                                <a:latin typeface="Cambria Math" panose="02040503050406030204" pitchFamily="18" charset="0"/>
                                <a:ea typeface="Cambria Math" panose="02040503050406030204" pitchFamily="18" charset="0"/>
                                <a:cs typeface="+mn-cs"/>
                              </a:rPr>
                            </m:ctrlPr>
                          </m:sSubPr>
                          <m:e>
                            <m:r>
                              <a:rPr lang="en-US" sz="1100" b="1" i="1">
                                <a:solidFill>
                                  <a:schemeClr val="tx1"/>
                                </a:solidFill>
                                <a:effectLst/>
                                <a:latin typeface="Cambria Math" panose="02040503050406030204" pitchFamily="18" charset="0"/>
                                <a:ea typeface="Cambria Math" panose="02040503050406030204" pitchFamily="18" charset="0"/>
                                <a:cs typeface="+mn-cs"/>
                              </a:rPr>
                              <m:t>𝑷</m:t>
                            </m:r>
                          </m:e>
                          <m:sub>
                            <m:r>
                              <a:rPr lang="en-US" sz="1100" b="1" i="1">
                                <a:solidFill>
                                  <a:schemeClr val="tx1"/>
                                </a:solidFill>
                                <a:effectLst/>
                                <a:latin typeface="Cambria Math" panose="02040503050406030204" pitchFamily="18" charset="0"/>
                                <a:ea typeface="Cambria Math" panose="02040503050406030204" pitchFamily="18" charset="0"/>
                                <a:cs typeface="+mn-cs"/>
                              </a:rPr>
                              <m:t>𝟏</m:t>
                            </m:r>
                          </m:sub>
                        </m:sSub>
                      </m:num>
                      <m:den>
                        <m:rad>
                          <m:radPr>
                            <m:degHide m:val="on"/>
                            <m:ctrlPr>
                              <a:rPr lang="en-US" sz="1100" b="1" i="1">
                                <a:solidFill>
                                  <a:schemeClr val="tx1"/>
                                </a:solidFill>
                                <a:effectLst/>
                                <a:latin typeface="Cambria Math" panose="02040503050406030204" pitchFamily="18" charset="0"/>
                                <a:ea typeface="+mn-ea"/>
                                <a:cs typeface="+mn-cs"/>
                              </a:rPr>
                            </m:ctrlPr>
                          </m:radPr>
                          <m:deg/>
                          <m:e>
                            <m:r>
                              <a:rPr lang="en-US" sz="1100" b="1" i="1">
                                <a:solidFill>
                                  <a:schemeClr val="tx1"/>
                                </a:solidFill>
                                <a:effectLst/>
                                <a:latin typeface="Cambria Math" panose="02040503050406030204" pitchFamily="18" charset="0"/>
                                <a:ea typeface="+mn-ea"/>
                                <a:cs typeface="+mn-cs"/>
                              </a:rPr>
                              <m:t>𝟑</m:t>
                            </m:r>
                          </m:e>
                        </m:rad>
                      </m:den>
                    </m:f>
                    <m:r>
                      <a:rPr lang="en-US" sz="1100" b="1" i="1">
                        <a:solidFill>
                          <a:schemeClr val="tx1"/>
                        </a:solidFill>
                        <a:effectLst/>
                        <a:latin typeface="Cambria Math" panose="02040503050406030204" pitchFamily="18" charset="0"/>
                        <a:ea typeface="+mn-ea"/>
                        <a:cs typeface="+mn-cs"/>
                      </a:rPr>
                      <m:t>=</m:t>
                    </m:r>
                    <m:f>
                      <m:fPr>
                        <m:ctrlPr>
                          <a:rPr lang="en-US" sz="1100" b="1" i="1">
                            <a:solidFill>
                              <a:schemeClr val="tx1"/>
                            </a:solidFill>
                            <a:effectLst/>
                            <a:latin typeface="Cambria Math" panose="02040503050406030204" pitchFamily="18" charset="0"/>
                            <a:ea typeface="+mn-ea"/>
                            <a:cs typeface="+mn-cs"/>
                          </a:rPr>
                        </m:ctrlPr>
                      </m:fPr>
                      <m:num>
                        <m:r>
                          <a:rPr lang="en-US" sz="1100" b="1" i="1">
                            <a:solidFill>
                              <a:schemeClr val="tx1"/>
                            </a:solidFill>
                            <a:effectLst/>
                            <a:latin typeface="Cambria Math" panose="02040503050406030204" pitchFamily="18" charset="0"/>
                            <a:ea typeface="Cambria Math" panose="02040503050406030204" pitchFamily="18" charset="0"/>
                            <a:cs typeface="+mn-cs"/>
                          </a:rPr>
                          <m:t>𝜹</m:t>
                        </m:r>
                        <m:r>
                          <a:rPr lang="en-US" sz="1100" b="1" i="1">
                            <a:solidFill>
                              <a:schemeClr val="tx1"/>
                            </a:solidFill>
                            <a:effectLst/>
                            <a:latin typeface="Cambria Math" panose="02040503050406030204" pitchFamily="18" charset="0"/>
                            <a:ea typeface="Cambria Math" panose="02040503050406030204" pitchFamily="18" charset="0"/>
                            <a:cs typeface="+mn-cs"/>
                          </a:rPr>
                          <m:t>∙</m:t>
                        </m:r>
                        <m:sSub>
                          <m:sSubPr>
                            <m:ctrlPr>
                              <a:rPr lang="en-US" sz="1100" b="1" i="1">
                                <a:solidFill>
                                  <a:schemeClr val="tx1"/>
                                </a:solidFill>
                                <a:effectLst/>
                                <a:latin typeface="Cambria Math" panose="02040503050406030204" pitchFamily="18" charset="0"/>
                                <a:ea typeface="Cambria Math" panose="02040503050406030204" pitchFamily="18" charset="0"/>
                                <a:cs typeface="+mn-cs"/>
                              </a:rPr>
                            </m:ctrlPr>
                          </m:sSubPr>
                          <m:e>
                            <m:r>
                              <a:rPr lang="en-US" sz="1100" b="1" i="1">
                                <a:solidFill>
                                  <a:schemeClr val="tx1"/>
                                </a:solidFill>
                                <a:effectLst/>
                                <a:latin typeface="Cambria Math" panose="02040503050406030204" pitchFamily="18" charset="0"/>
                                <a:ea typeface="Cambria Math" panose="02040503050406030204" pitchFamily="18" charset="0"/>
                                <a:cs typeface="+mn-cs"/>
                              </a:rPr>
                              <m:t>𝑷</m:t>
                            </m:r>
                          </m:e>
                          <m:sub>
                            <m:r>
                              <a:rPr lang="en-US" sz="1100" b="1" i="1">
                                <a:solidFill>
                                  <a:schemeClr val="tx1"/>
                                </a:solidFill>
                                <a:effectLst/>
                                <a:latin typeface="Cambria Math" panose="02040503050406030204" pitchFamily="18" charset="0"/>
                                <a:ea typeface="Cambria Math" panose="02040503050406030204" pitchFamily="18" charset="0"/>
                                <a:cs typeface="+mn-cs"/>
                              </a:rPr>
                              <m:t>𝟏</m:t>
                            </m:r>
                          </m:sub>
                        </m:sSub>
                      </m:num>
                      <m:den>
                        <m:r>
                          <a:rPr lang="en-US" sz="1100" b="1" i="1">
                            <a:solidFill>
                              <a:schemeClr val="tx1"/>
                            </a:solidFill>
                            <a:effectLst/>
                            <a:latin typeface="Cambria Math" panose="02040503050406030204" pitchFamily="18" charset="0"/>
                            <a:ea typeface="+mn-ea"/>
                            <a:cs typeface="+mn-cs"/>
                          </a:rPr>
                          <m:t>𝟏𝟎𝟎</m:t>
                        </m:r>
                        <m:r>
                          <a:rPr lang="en-US" sz="1100" b="1" i="1">
                            <a:solidFill>
                              <a:schemeClr val="tx1"/>
                            </a:solidFill>
                            <a:effectLst/>
                            <a:latin typeface="Cambria Math" panose="02040503050406030204" pitchFamily="18" charset="0"/>
                            <a:ea typeface="Cambria Math" panose="02040503050406030204" pitchFamily="18" charset="0"/>
                            <a:cs typeface="+mn-cs"/>
                          </a:rPr>
                          <m:t>∙</m:t>
                        </m:r>
                        <m:rad>
                          <m:radPr>
                            <m:degHide m:val="on"/>
                            <m:ctrlPr>
                              <a:rPr lang="en-US" sz="1100" b="1" i="1">
                                <a:solidFill>
                                  <a:schemeClr val="tx1"/>
                                </a:solidFill>
                                <a:effectLst/>
                                <a:latin typeface="Cambria Math" panose="02040503050406030204" pitchFamily="18" charset="0"/>
                                <a:ea typeface="Cambria Math" panose="02040503050406030204" pitchFamily="18" charset="0"/>
                                <a:cs typeface="+mn-cs"/>
                              </a:rPr>
                            </m:ctrlPr>
                          </m:radPr>
                          <m:deg/>
                          <m:e>
                            <m:r>
                              <a:rPr lang="en-US" sz="1100" b="1" i="1">
                                <a:solidFill>
                                  <a:schemeClr val="tx1"/>
                                </a:solidFill>
                                <a:effectLst/>
                                <a:latin typeface="Cambria Math" panose="02040503050406030204" pitchFamily="18" charset="0"/>
                                <a:ea typeface="Cambria Math" panose="02040503050406030204" pitchFamily="18" charset="0"/>
                                <a:cs typeface="+mn-cs"/>
                              </a:rPr>
                              <m:t>𝟑</m:t>
                            </m:r>
                          </m:e>
                        </m:rad>
                      </m:den>
                    </m:f>
                    <m:r>
                      <a:rPr lang="en-US" sz="1100" b="1" i="1">
                        <a:solidFill>
                          <a:schemeClr val="tx1"/>
                        </a:solidFill>
                        <a:effectLst/>
                        <a:latin typeface="Cambria Math" panose="02040503050406030204" pitchFamily="18" charset="0"/>
                        <a:ea typeface="Cambria Math" panose="02040503050406030204" pitchFamily="18" charset="0"/>
                        <a:cs typeface="+mn-cs"/>
                      </a:rPr>
                      <m:t>=</m:t>
                    </m:r>
                  </m:oMath>
                </m:oMathPara>
              </a14:m>
              <a:endParaRPr lang="ru-RU" sz="1100" b="1"/>
            </a:p>
          </xdr:txBody>
        </xdr:sp>
      </mc:Choice>
      <mc:Fallback xmlns="">
        <xdr:sp macro="" textlink="">
          <xdr:nvSpPr>
            <xdr:cNvPr id="865" name="TextBox 864"/>
            <xdr:cNvSpPr txBox="1"/>
          </xdr:nvSpPr>
          <xdr:spPr>
            <a:xfrm>
              <a:off x="537880" y="64467440"/>
              <a:ext cx="2218765" cy="364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1" i="0">
                  <a:solidFill>
                    <a:schemeClr val="tx1"/>
                  </a:solidFill>
                  <a:effectLst/>
                  <a:latin typeface="+mn-lt"/>
                  <a:ea typeface="+mn-ea"/>
                  <a:cs typeface="+mn-cs"/>
                </a:rPr>
                <a:t>𝒖_𝑩𝟏 (𝑷_𝟏 )</a:t>
              </a:r>
              <a:r>
                <a:rPr lang="en-US" sz="1100" b="1" i="0">
                  <a:solidFill>
                    <a:schemeClr val="tx1"/>
                  </a:solidFill>
                  <a:effectLst/>
                  <a:latin typeface="Cambria Math" panose="02040503050406030204" pitchFamily="18" charset="0"/>
                  <a:ea typeface="+mn-ea"/>
                  <a:cs typeface="+mn-cs"/>
                </a:rPr>
                <a:t>=(</a:t>
              </a:r>
              <a:r>
                <a:rPr lang="en-US" sz="1100" b="1" i="0">
                  <a:solidFill>
                    <a:schemeClr val="tx1"/>
                  </a:solidFill>
                  <a:effectLst/>
                  <a:latin typeface="Cambria Math" panose="02040503050406030204" pitchFamily="18" charset="0"/>
                  <a:ea typeface="Cambria Math" panose="02040503050406030204" pitchFamily="18" charset="0"/>
                  <a:cs typeface="+mn-cs"/>
                </a:rPr>
                <a:t>∆𝑷_𝟏</a:t>
              </a:r>
              <a:r>
                <a:rPr lang="en-US" sz="1100" b="1" i="0">
                  <a:solidFill>
                    <a:schemeClr val="tx1"/>
                  </a:solidFill>
                  <a:effectLst/>
                  <a:latin typeface="Cambria Math" panose="02040503050406030204" pitchFamily="18" charset="0"/>
                  <a:ea typeface="+mn-ea"/>
                  <a:cs typeface="+mn-cs"/>
                </a:rPr>
                <a:t>)/√𝟑=(</a:t>
              </a:r>
              <a:r>
                <a:rPr lang="en-US" sz="1100" b="1" i="0">
                  <a:solidFill>
                    <a:schemeClr val="tx1"/>
                  </a:solidFill>
                  <a:effectLst/>
                  <a:latin typeface="Cambria Math" panose="02040503050406030204" pitchFamily="18" charset="0"/>
                  <a:ea typeface="Cambria Math" panose="02040503050406030204" pitchFamily="18" charset="0"/>
                  <a:cs typeface="+mn-cs"/>
                </a:rPr>
                <a:t>𝜹∙𝑷_𝟏</a:t>
              </a:r>
              <a:r>
                <a:rPr lang="en-US" sz="1100" b="1" i="0">
                  <a:solidFill>
                    <a:schemeClr val="tx1"/>
                  </a:solidFill>
                  <a:effectLst/>
                  <a:latin typeface="Cambria Math" panose="02040503050406030204" pitchFamily="18" charset="0"/>
                  <a:ea typeface="+mn-ea"/>
                  <a:cs typeface="+mn-cs"/>
                </a:rPr>
                <a:t>)/(𝟏𝟎𝟎</a:t>
              </a:r>
              <a:r>
                <a:rPr lang="en-US" sz="1100" b="1" i="0">
                  <a:solidFill>
                    <a:schemeClr val="tx1"/>
                  </a:solidFill>
                  <a:effectLst/>
                  <a:latin typeface="Cambria Math" panose="02040503050406030204" pitchFamily="18" charset="0"/>
                  <a:ea typeface="Cambria Math" panose="02040503050406030204" pitchFamily="18" charset="0"/>
                  <a:cs typeface="+mn-cs"/>
                </a:rPr>
                <a:t>∙√𝟑</a:t>
              </a:r>
              <a:r>
                <a:rPr lang="en-US" sz="1100" b="1" i="0">
                  <a:solidFill>
                    <a:schemeClr val="tx1"/>
                  </a:solidFill>
                  <a:effectLst/>
                  <a:latin typeface="Cambria Math" panose="02040503050406030204" pitchFamily="18" charset="0"/>
                  <a:ea typeface="+mn-ea"/>
                  <a:cs typeface="+mn-cs"/>
                </a:rPr>
                <a:t>)</a:t>
              </a:r>
              <a:r>
                <a:rPr lang="en-US" sz="1100" b="1" i="0">
                  <a:solidFill>
                    <a:schemeClr val="tx1"/>
                  </a:solidFill>
                  <a:effectLst/>
                  <a:latin typeface="Cambria Math" panose="02040503050406030204" pitchFamily="18" charset="0"/>
                  <a:ea typeface="Cambria Math" panose="02040503050406030204" pitchFamily="18" charset="0"/>
                  <a:cs typeface="+mn-cs"/>
                </a:rPr>
                <a:t>=</a:t>
              </a:r>
              <a:endParaRPr lang="ru-RU" sz="1100" b="1"/>
            </a:p>
          </xdr:txBody>
        </xdr:sp>
      </mc:Fallback>
    </mc:AlternateContent>
    <xdr:clientData/>
  </xdr:oneCellAnchor>
  <xdr:oneCellAnchor>
    <xdr:from>
      <xdr:col>1</xdr:col>
      <xdr:colOff>1</xdr:colOff>
      <xdr:row>310</xdr:row>
      <xdr:rowOff>0</xdr:rowOff>
    </xdr:from>
    <xdr:ext cx="1524000" cy="323999"/>
    <mc:AlternateContent xmlns:mc="http://schemas.openxmlformats.org/markup-compatibility/2006" xmlns:a14="http://schemas.microsoft.com/office/drawing/2010/main">
      <mc:Choice Requires="a14">
        <xdr:sp macro="" textlink="">
          <xdr:nvSpPr>
            <xdr:cNvPr id="866" name="TextBox 865"/>
            <xdr:cNvSpPr txBox="1"/>
          </xdr:nvSpPr>
          <xdr:spPr>
            <a:xfrm>
              <a:off x="605119" y="64938088"/>
              <a:ext cx="152400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𝟏</m:t>
                            </m:r>
                          </m:sub>
                        </m:sSub>
                      </m:e>
                    </m:d>
                    <m:r>
                      <a:rPr lang="en-US" sz="1100" b="1" i="1">
                        <a:solidFill>
                          <a:schemeClr val="tx1"/>
                        </a:solidFill>
                        <a:effectLst/>
                        <a:latin typeface="Cambria Math" panose="02040503050406030204" pitchFamily="18" charset="0"/>
                        <a:ea typeface="+mn-ea"/>
                        <a:cs typeface="+mn-cs"/>
                      </a:rPr>
                      <m:t>=</m:t>
                    </m:r>
                    <m:f>
                      <m:fPr>
                        <m:ctrlPr>
                          <a:rPr lang="en-US" sz="1100" b="1" i="1">
                            <a:solidFill>
                              <a:schemeClr val="tx1"/>
                            </a:solidFill>
                            <a:effectLst/>
                            <a:latin typeface="Cambria Math" panose="02040503050406030204" pitchFamily="18" charset="0"/>
                            <a:ea typeface="+mn-ea"/>
                            <a:cs typeface="+mn-cs"/>
                          </a:rPr>
                        </m:ctrlPr>
                      </m:fPr>
                      <m:num>
                        <m:r>
                          <a:rPr lang="en-US" sz="1100" b="1" i="1">
                            <a:solidFill>
                              <a:schemeClr val="tx1"/>
                            </a:solidFill>
                            <a:effectLst/>
                            <a:latin typeface="Cambria Math" panose="02040503050406030204" pitchFamily="18" charset="0"/>
                            <a:ea typeface="+mn-ea"/>
                            <a:cs typeface="+mn-cs"/>
                          </a:rPr>
                          <m:t>𝒓</m:t>
                        </m:r>
                      </m:num>
                      <m:den>
                        <m:r>
                          <a:rPr lang="ru-RU" sz="1100" b="1" i="1">
                            <a:solidFill>
                              <a:schemeClr val="tx1"/>
                            </a:solidFill>
                            <a:effectLst/>
                            <a:latin typeface="Cambria Math" panose="02040503050406030204" pitchFamily="18" charset="0"/>
                            <a:ea typeface="+mn-ea"/>
                            <a:cs typeface="+mn-cs"/>
                          </a:rPr>
                          <m:t>𝟐</m:t>
                        </m:r>
                        <m:r>
                          <a:rPr lang="ru-RU" sz="1100" b="1" i="1">
                            <a:solidFill>
                              <a:schemeClr val="tx1"/>
                            </a:solidFill>
                            <a:effectLst/>
                            <a:latin typeface="Cambria Math" panose="02040503050406030204" pitchFamily="18" charset="0"/>
                            <a:ea typeface="Cambria Math" panose="02040503050406030204" pitchFamily="18" charset="0"/>
                            <a:cs typeface="+mn-cs"/>
                          </a:rPr>
                          <m:t>∙</m:t>
                        </m:r>
                        <m:rad>
                          <m:radPr>
                            <m:degHide m:val="on"/>
                            <m:ctrlPr>
                              <a:rPr lang="en-US" sz="1100" b="1" i="1">
                                <a:solidFill>
                                  <a:schemeClr val="tx1"/>
                                </a:solidFill>
                                <a:effectLst/>
                                <a:latin typeface="Cambria Math" panose="02040503050406030204" pitchFamily="18" charset="0"/>
                                <a:ea typeface="+mn-ea"/>
                                <a:cs typeface="+mn-cs"/>
                              </a:rPr>
                            </m:ctrlPr>
                          </m:radPr>
                          <m:deg/>
                          <m:e>
                            <m:r>
                              <a:rPr lang="en-US" sz="1100" b="1" i="1">
                                <a:solidFill>
                                  <a:schemeClr val="tx1"/>
                                </a:solidFill>
                                <a:effectLst/>
                                <a:latin typeface="Cambria Math" panose="02040503050406030204" pitchFamily="18" charset="0"/>
                                <a:ea typeface="+mn-ea"/>
                                <a:cs typeface="+mn-cs"/>
                              </a:rPr>
                              <m:t>𝟑</m:t>
                            </m:r>
                          </m:e>
                        </m:rad>
                      </m:den>
                    </m:f>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66" name="TextBox 865"/>
            <xdr:cNvSpPr txBox="1"/>
          </xdr:nvSpPr>
          <xdr:spPr>
            <a:xfrm>
              <a:off x="605119" y="64938088"/>
              <a:ext cx="152400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1" i="0">
                  <a:solidFill>
                    <a:schemeClr val="tx1"/>
                  </a:solidFill>
                  <a:effectLst/>
                  <a:latin typeface="+mn-lt"/>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mn-lt"/>
                  <a:ea typeface="+mn-ea"/>
                  <a:cs typeface="+mn-cs"/>
                </a:rPr>
                <a:t> (𝑷_𝟏 )</a:t>
              </a:r>
              <a:r>
                <a:rPr lang="en-US" sz="1100" b="1" i="0">
                  <a:solidFill>
                    <a:schemeClr val="tx1"/>
                  </a:solidFill>
                  <a:effectLst/>
                  <a:latin typeface="Cambria Math" panose="02040503050406030204" pitchFamily="18" charset="0"/>
                  <a:ea typeface="+mn-ea"/>
                  <a:cs typeface="+mn-cs"/>
                </a:rPr>
                <a:t>=𝒓/(</a:t>
              </a:r>
              <a:r>
                <a:rPr lang="ru-RU" sz="1100" b="1" i="0">
                  <a:solidFill>
                    <a:schemeClr val="tx1"/>
                  </a:solidFill>
                  <a:effectLst/>
                  <a:latin typeface="Cambria Math" panose="02040503050406030204" pitchFamily="18" charset="0"/>
                  <a:ea typeface="+mn-ea"/>
                  <a:cs typeface="+mn-cs"/>
                </a:rPr>
                <a:t>𝟐</a:t>
              </a:r>
              <a:r>
                <a:rPr lang="ru-RU" sz="1100" b="1" i="0">
                  <a:solidFill>
                    <a:schemeClr val="tx1"/>
                  </a:solidFill>
                  <a:effectLst/>
                  <a:latin typeface="Cambria Math" panose="02040503050406030204" pitchFamily="18" charset="0"/>
                  <a:ea typeface="Cambria Math" panose="02040503050406030204" pitchFamily="18" charset="0"/>
                  <a:cs typeface="+mn-cs"/>
                </a:rPr>
                <a:t>∙</a:t>
              </a:r>
              <a:r>
                <a:rPr lang="en-US" sz="1100" b="1" i="0">
                  <a:solidFill>
                    <a:schemeClr val="tx1"/>
                  </a:solidFill>
                  <a:effectLst/>
                  <a:latin typeface="Cambria Math" panose="02040503050406030204" pitchFamily="18" charset="0"/>
                  <a:ea typeface="+mn-ea"/>
                  <a:cs typeface="+mn-cs"/>
                </a:rPr>
                <a:t>√𝟑)=</a:t>
              </a:r>
              <a:endParaRPr lang="ru-RU" sz="1100" b="1"/>
            </a:p>
          </xdr:txBody>
        </xdr:sp>
      </mc:Fallback>
    </mc:AlternateContent>
    <xdr:clientData/>
  </xdr:oneCellAnchor>
  <xdr:oneCellAnchor>
    <xdr:from>
      <xdr:col>3</xdr:col>
      <xdr:colOff>112058</xdr:colOff>
      <xdr:row>312</xdr:row>
      <xdr:rowOff>33618</xdr:rowOff>
    </xdr:from>
    <xdr:ext cx="548933" cy="172227"/>
    <mc:AlternateContent xmlns:mc="http://schemas.openxmlformats.org/markup-compatibility/2006" xmlns:a14="http://schemas.microsoft.com/office/drawing/2010/main">
      <mc:Choice Requires="a14">
        <xdr:sp macro="" textlink="">
          <xdr:nvSpPr>
            <xdr:cNvPr id="867" name="TextBox 866"/>
            <xdr:cNvSpPr txBox="1"/>
          </xdr:nvSpPr>
          <xdr:spPr>
            <a:xfrm>
              <a:off x="1927411" y="65375118"/>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en-US" sz="1100" b="1" i="1">
                                <a:latin typeface="Cambria Math" panose="02040503050406030204" pitchFamily="18" charset="0"/>
                              </a:rPr>
                              <m:t>𝟏</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67" name="TextBox 866"/>
            <xdr:cNvSpPr txBox="1"/>
          </xdr:nvSpPr>
          <xdr:spPr>
            <a:xfrm>
              <a:off x="1927411" y="65375118"/>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𝒖(𝑷_𝟏 )=</a:t>
              </a:r>
              <a:endParaRPr lang="ru-RU" sz="1100" b="1"/>
            </a:p>
          </xdr:txBody>
        </xdr:sp>
      </mc:Fallback>
    </mc:AlternateContent>
    <xdr:clientData/>
  </xdr:oneCellAnchor>
  <xdr:oneCellAnchor>
    <xdr:from>
      <xdr:col>2</xdr:col>
      <xdr:colOff>549091</xdr:colOff>
      <xdr:row>316</xdr:row>
      <xdr:rowOff>11206</xdr:rowOff>
    </xdr:from>
    <xdr:ext cx="851646" cy="291353"/>
    <mc:AlternateContent xmlns:mc="http://schemas.openxmlformats.org/markup-compatibility/2006" xmlns:a14="http://schemas.microsoft.com/office/drawing/2010/main">
      <mc:Choice Requires="a14">
        <xdr:sp macro="" textlink="">
          <xdr:nvSpPr>
            <xdr:cNvPr id="868" name="TextBox 867"/>
            <xdr:cNvSpPr txBox="1"/>
          </xdr:nvSpPr>
          <xdr:spPr>
            <a:xfrm>
              <a:off x="1759326" y="66159530"/>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𝟐</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68" name="TextBox 867"/>
            <xdr:cNvSpPr txBox="1"/>
          </xdr:nvSpPr>
          <xdr:spPr>
            <a:xfrm>
              <a:off x="1759326" y="66159530"/>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b="1" i="0">
                  <a:solidFill>
                    <a:schemeClr val="tx1"/>
                  </a:solidFill>
                  <a:effectLst/>
                  <a:latin typeface="+mn-lt"/>
                  <a:ea typeface="+mn-ea"/>
                  <a:cs typeface="+mn-cs"/>
                </a:rPr>
                <a:t>𝒖_𝑩𝟏 (𝑷_</a:t>
              </a:r>
              <a:r>
                <a:rPr lang="en-US"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mn-lt"/>
                  <a:ea typeface="+mn-ea"/>
                  <a:cs typeface="+mn-cs"/>
                </a:rPr>
                <a:t>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2</xdr:col>
      <xdr:colOff>582706</xdr:colOff>
      <xdr:row>318</xdr:row>
      <xdr:rowOff>11206</xdr:rowOff>
    </xdr:from>
    <xdr:ext cx="773206" cy="381000"/>
    <mc:AlternateContent xmlns:mc="http://schemas.openxmlformats.org/markup-compatibility/2006" xmlns:a14="http://schemas.microsoft.com/office/drawing/2010/main">
      <mc:Choice Requires="a14">
        <xdr:sp macro="" textlink="">
          <xdr:nvSpPr>
            <xdr:cNvPr id="869" name="TextBox 868"/>
            <xdr:cNvSpPr txBox="1"/>
          </xdr:nvSpPr>
          <xdr:spPr>
            <a:xfrm>
              <a:off x="1792941" y="6656294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𝟐</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69" name="TextBox 868"/>
            <xdr:cNvSpPr txBox="1"/>
          </xdr:nvSpPr>
          <xdr:spPr>
            <a:xfrm>
              <a:off x="1792941" y="6656294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b="1" i="0">
                  <a:solidFill>
                    <a:schemeClr val="tx1"/>
                  </a:solidFill>
                  <a:effectLst/>
                  <a:latin typeface="+mn-lt"/>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mn-lt"/>
                  <a:ea typeface="+mn-ea"/>
                  <a:cs typeface="+mn-cs"/>
                </a:rPr>
                <a:t> (𝑷_</a:t>
              </a:r>
              <a:r>
                <a:rPr lang="en-US"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mn-lt"/>
                  <a:ea typeface="+mn-ea"/>
                  <a:cs typeface="+mn-cs"/>
                </a:rPr>
                <a:t>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3</xdr:col>
      <xdr:colOff>0</xdr:colOff>
      <xdr:row>320</xdr:row>
      <xdr:rowOff>0</xdr:rowOff>
    </xdr:from>
    <xdr:ext cx="548933" cy="172227"/>
    <mc:AlternateContent xmlns:mc="http://schemas.openxmlformats.org/markup-compatibility/2006" xmlns:a14="http://schemas.microsoft.com/office/drawing/2010/main">
      <mc:Choice Requires="a14">
        <xdr:sp macro="" textlink="">
          <xdr:nvSpPr>
            <xdr:cNvPr id="870" name="TextBox 869"/>
            <xdr:cNvSpPr txBox="1"/>
          </xdr:nvSpPr>
          <xdr:spPr>
            <a:xfrm>
              <a:off x="1815353" y="66955147"/>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70" name="TextBox 869"/>
            <xdr:cNvSpPr txBox="1"/>
          </xdr:nvSpPr>
          <xdr:spPr>
            <a:xfrm>
              <a:off x="1815353" y="66955147"/>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𝒖(𝑷_</a:t>
              </a:r>
              <a:r>
                <a:rPr lang="ru-RU" sz="1100" b="1" i="0">
                  <a:latin typeface="Cambria Math" panose="02040503050406030204" pitchFamily="18" charset="0"/>
                </a:rPr>
                <a:t>𝟐</a:t>
              </a:r>
              <a:r>
                <a:rPr lang="en-US" sz="1100" b="1" i="0">
                  <a:latin typeface="Cambria Math" panose="02040503050406030204" pitchFamily="18" charset="0"/>
                </a:rPr>
                <a:t> )=</a:t>
              </a:r>
              <a:endParaRPr lang="ru-RU" sz="1100" b="1"/>
            </a:p>
          </xdr:txBody>
        </xdr:sp>
      </mc:Fallback>
    </mc:AlternateContent>
    <xdr:clientData/>
  </xdr:oneCellAnchor>
  <xdr:oneCellAnchor>
    <xdr:from>
      <xdr:col>2</xdr:col>
      <xdr:colOff>549091</xdr:colOff>
      <xdr:row>323</xdr:row>
      <xdr:rowOff>11206</xdr:rowOff>
    </xdr:from>
    <xdr:ext cx="851646" cy="291353"/>
    <mc:AlternateContent xmlns:mc="http://schemas.openxmlformats.org/markup-compatibility/2006" xmlns:a14="http://schemas.microsoft.com/office/drawing/2010/main">
      <mc:Choice Requires="a14">
        <xdr:sp macro="" textlink="">
          <xdr:nvSpPr>
            <xdr:cNvPr id="871" name="TextBox 870"/>
            <xdr:cNvSpPr txBox="1"/>
          </xdr:nvSpPr>
          <xdr:spPr>
            <a:xfrm>
              <a:off x="1759326" y="66159530"/>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𝟑</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71" name="TextBox 870"/>
            <xdr:cNvSpPr txBox="1"/>
          </xdr:nvSpPr>
          <xdr:spPr>
            <a:xfrm>
              <a:off x="1759326" y="66159530"/>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b="1" i="0">
                  <a:solidFill>
                    <a:schemeClr val="tx1"/>
                  </a:solidFill>
                  <a:effectLst/>
                  <a:latin typeface="+mn-lt"/>
                  <a:ea typeface="+mn-ea"/>
                  <a:cs typeface="+mn-cs"/>
                </a:rPr>
                <a:t>𝒖_𝑩𝟏 (𝑷_</a:t>
              </a:r>
              <a:r>
                <a:rPr lang="ru-RU" sz="1100" b="1" i="0">
                  <a:solidFill>
                    <a:schemeClr val="tx1"/>
                  </a:solidFill>
                  <a:effectLst/>
                  <a:latin typeface="Cambria Math" panose="02040503050406030204" pitchFamily="18" charset="0"/>
                  <a:ea typeface="+mn-ea"/>
                  <a:cs typeface="+mn-cs"/>
                </a:rPr>
                <a:t>𝟑</a:t>
              </a:r>
              <a:r>
                <a:rPr lang="en-US" sz="1100" b="1" i="0">
                  <a:solidFill>
                    <a:schemeClr val="tx1"/>
                  </a:solidFill>
                  <a:effectLst/>
                  <a:latin typeface="+mn-lt"/>
                  <a:ea typeface="+mn-ea"/>
                  <a:cs typeface="+mn-cs"/>
                </a:rPr>
                <a:t>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2</xdr:col>
      <xdr:colOff>582706</xdr:colOff>
      <xdr:row>325</xdr:row>
      <xdr:rowOff>11206</xdr:rowOff>
    </xdr:from>
    <xdr:ext cx="773206" cy="381000"/>
    <mc:AlternateContent xmlns:mc="http://schemas.openxmlformats.org/markup-compatibility/2006" xmlns:a14="http://schemas.microsoft.com/office/drawing/2010/main">
      <mc:Choice Requires="a14">
        <xdr:sp macro="" textlink="">
          <xdr:nvSpPr>
            <xdr:cNvPr id="872" name="TextBox 871"/>
            <xdr:cNvSpPr txBox="1"/>
          </xdr:nvSpPr>
          <xdr:spPr>
            <a:xfrm>
              <a:off x="1792941" y="6656294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𝟑</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72" name="TextBox 871"/>
            <xdr:cNvSpPr txBox="1"/>
          </xdr:nvSpPr>
          <xdr:spPr>
            <a:xfrm>
              <a:off x="1792941" y="6656294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b="1" i="0">
                  <a:solidFill>
                    <a:schemeClr val="tx1"/>
                  </a:solidFill>
                  <a:effectLst/>
                  <a:latin typeface="+mn-lt"/>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mn-lt"/>
                  <a:ea typeface="+mn-ea"/>
                  <a:cs typeface="+mn-cs"/>
                </a:rPr>
                <a:t> (𝑷_</a:t>
              </a:r>
              <a:r>
                <a:rPr lang="ru-RU" sz="1100" b="1" i="0">
                  <a:solidFill>
                    <a:schemeClr val="tx1"/>
                  </a:solidFill>
                  <a:effectLst/>
                  <a:latin typeface="Cambria Math" panose="02040503050406030204" pitchFamily="18" charset="0"/>
                  <a:ea typeface="+mn-ea"/>
                  <a:cs typeface="+mn-cs"/>
                </a:rPr>
                <a:t>𝟑</a:t>
              </a:r>
              <a:r>
                <a:rPr lang="en-US" sz="1100" b="1" i="0">
                  <a:solidFill>
                    <a:schemeClr val="tx1"/>
                  </a:solidFill>
                  <a:effectLst/>
                  <a:latin typeface="+mn-lt"/>
                  <a:ea typeface="+mn-ea"/>
                  <a:cs typeface="+mn-cs"/>
                </a:rPr>
                <a:t>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3</xdr:col>
      <xdr:colOff>0</xdr:colOff>
      <xdr:row>327</xdr:row>
      <xdr:rowOff>0</xdr:rowOff>
    </xdr:from>
    <xdr:ext cx="548933" cy="172227"/>
    <mc:AlternateContent xmlns:mc="http://schemas.openxmlformats.org/markup-compatibility/2006" xmlns:a14="http://schemas.microsoft.com/office/drawing/2010/main">
      <mc:Choice Requires="a14">
        <xdr:sp macro="" textlink="">
          <xdr:nvSpPr>
            <xdr:cNvPr id="873" name="TextBox 872"/>
            <xdr:cNvSpPr txBox="1"/>
          </xdr:nvSpPr>
          <xdr:spPr>
            <a:xfrm>
              <a:off x="1815353" y="68367088"/>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𝟑</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73" name="TextBox 872"/>
            <xdr:cNvSpPr txBox="1"/>
          </xdr:nvSpPr>
          <xdr:spPr>
            <a:xfrm>
              <a:off x="1815353" y="68367088"/>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𝒖(𝑷_</a:t>
              </a:r>
              <a:r>
                <a:rPr lang="ru-RU" sz="1100" b="1" i="0">
                  <a:latin typeface="Cambria Math" panose="02040503050406030204" pitchFamily="18" charset="0"/>
                </a:rPr>
                <a:t>𝟑</a:t>
              </a:r>
              <a:r>
                <a:rPr lang="en-US" sz="1100" b="1" i="0">
                  <a:latin typeface="Cambria Math" panose="02040503050406030204" pitchFamily="18" charset="0"/>
                </a:rPr>
                <a:t> )=</a:t>
              </a:r>
              <a:endParaRPr lang="ru-RU" sz="1100" b="1"/>
            </a:p>
          </xdr:txBody>
        </xdr:sp>
      </mc:Fallback>
    </mc:AlternateContent>
    <xdr:clientData/>
  </xdr:oneCellAnchor>
  <xdr:oneCellAnchor>
    <xdr:from>
      <xdr:col>2</xdr:col>
      <xdr:colOff>549091</xdr:colOff>
      <xdr:row>330</xdr:row>
      <xdr:rowOff>11206</xdr:rowOff>
    </xdr:from>
    <xdr:ext cx="851646" cy="291353"/>
    <mc:AlternateContent xmlns:mc="http://schemas.openxmlformats.org/markup-compatibility/2006" xmlns:a14="http://schemas.microsoft.com/office/drawing/2010/main">
      <mc:Choice Requires="a14">
        <xdr:sp macro="" textlink="">
          <xdr:nvSpPr>
            <xdr:cNvPr id="772" name="TextBox 771"/>
            <xdr:cNvSpPr txBox="1"/>
          </xdr:nvSpPr>
          <xdr:spPr>
            <a:xfrm>
              <a:off x="1759326" y="67571471"/>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𝟒</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772" name="TextBox 771"/>
            <xdr:cNvSpPr txBox="1"/>
          </xdr:nvSpPr>
          <xdr:spPr>
            <a:xfrm>
              <a:off x="1759326" y="67571471"/>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𝒖_𝑩𝟏 (𝑷_</a:t>
              </a:r>
              <a:r>
                <a:rPr lang="ru-RU" sz="1100" b="1" i="0">
                  <a:solidFill>
                    <a:schemeClr val="tx1"/>
                  </a:solidFill>
                  <a:effectLst/>
                  <a:latin typeface="Cambria Math" panose="02040503050406030204" pitchFamily="18" charset="0"/>
                  <a:ea typeface="+mn-ea"/>
                  <a:cs typeface="+mn-cs"/>
                </a:rPr>
                <a:t>𝟒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2</xdr:col>
      <xdr:colOff>582706</xdr:colOff>
      <xdr:row>332</xdr:row>
      <xdr:rowOff>11206</xdr:rowOff>
    </xdr:from>
    <xdr:ext cx="773206" cy="381000"/>
    <mc:AlternateContent xmlns:mc="http://schemas.openxmlformats.org/markup-compatibility/2006" xmlns:a14="http://schemas.microsoft.com/office/drawing/2010/main">
      <mc:Choice Requires="a14">
        <xdr:sp macro="" textlink="">
          <xdr:nvSpPr>
            <xdr:cNvPr id="773" name="TextBox 772"/>
            <xdr:cNvSpPr txBox="1"/>
          </xdr:nvSpPr>
          <xdr:spPr>
            <a:xfrm>
              <a:off x="1792941" y="67974882"/>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𝟒</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773" name="TextBox 772"/>
            <xdr:cNvSpPr txBox="1"/>
          </xdr:nvSpPr>
          <xdr:spPr>
            <a:xfrm>
              <a:off x="1792941" y="67974882"/>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Cambria Math" panose="02040503050406030204" pitchFamily="18" charset="0"/>
                  <a:ea typeface="+mn-ea"/>
                  <a:cs typeface="+mn-cs"/>
                </a:rPr>
                <a:t> (𝑷_</a:t>
              </a:r>
              <a:r>
                <a:rPr lang="ru-RU" sz="1100" b="1" i="0">
                  <a:solidFill>
                    <a:schemeClr val="tx1"/>
                  </a:solidFill>
                  <a:effectLst/>
                  <a:latin typeface="Cambria Math" panose="02040503050406030204" pitchFamily="18" charset="0"/>
                  <a:ea typeface="+mn-ea"/>
                  <a:cs typeface="+mn-cs"/>
                </a:rPr>
                <a:t>𝟒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3</xdr:col>
      <xdr:colOff>0</xdr:colOff>
      <xdr:row>334</xdr:row>
      <xdr:rowOff>0</xdr:rowOff>
    </xdr:from>
    <xdr:ext cx="548933" cy="172227"/>
    <mc:AlternateContent xmlns:mc="http://schemas.openxmlformats.org/markup-compatibility/2006" xmlns:a14="http://schemas.microsoft.com/office/drawing/2010/main">
      <mc:Choice Requires="a14">
        <xdr:sp macro="" textlink="">
          <xdr:nvSpPr>
            <xdr:cNvPr id="820" name="TextBox 819"/>
            <xdr:cNvSpPr txBox="1"/>
          </xdr:nvSpPr>
          <xdr:spPr>
            <a:xfrm>
              <a:off x="1815353" y="69779029"/>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𝟒</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20" name="TextBox 819"/>
            <xdr:cNvSpPr txBox="1"/>
          </xdr:nvSpPr>
          <xdr:spPr>
            <a:xfrm>
              <a:off x="1815353" y="69779029"/>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a:t>
              </a:r>
              <a:r>
                <a:rPr lang="ru-RU" sz="1100" b="1" i="0">
                  <a:latin typeface="Cambria Math" panose="02040503050406030204" pitchFamily="18" charset="0"/>
                </a:rPr>
                <a:t>𝟒 )</a:t>
              </a:r>
              <a:r>
                <a:rPr lang="en-US" sz="1100" b="1" i="0">
                  <a:latin typeface="Cambria Math" panose="02040503050406030204" pitchFamily="18" charset="0"/>
                </a:rPr>
                <a:t>=</a:t>
              </a:r>
              <a:endParaRPr lang="ru-RU" sz="1100" b="1"/>
            </a:p>
          </xdr:txBody>
        </xdr:sp>
      </mc:Fallback>
    </mc:AlternateContent>
    <xdr:clientData/>
  </xdr:oneCellAnchor>
  <xdr:oneCellAnchor>
    <xdr:from>
      <xdr:col>2</xdr:col>
      <xdr:colOff>549091</xdr:colOff>
      <xdr:row>338</xdr:row>
      <xdr:rowOff>11206</xdr:rowOff>
    </xdr:from>
    <xdr:ext cx="851646" cy="291353"/>
    <mc:AlternateContent xmlns:mc="http://schemas.openxmlformats.org/markup-compatibility/2006" xmlns:a14="http://schemas.microsoft.com/office/drawing/2010/main">
      <mc:Choice Requires="a14">
        <xdr:sp macro="" textlink="">
          <xdr:nvSpPr>
            <xdr:cNvPr id="822" name="TextBox 821"/>
            <xdr:cNvSpPr txBox="1"/>
          </xdr:nvSpPr>
          <xdr:spPr>
            <a:xfrm>
              <a:off x="1759326" y="66159530"/>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𝟓</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22" name="TextBox 821"/>
            <xdr:cNvSpPr txBox="1"/>
          </xdr:nvSpPr>
          <xdr:spPr>
            <a:xfrm>
              <a:off x="1759326" y="66159530"/>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𝒖_𝑩𝟏 (𝑷_</a:t>
              </a:r>
              <a:r>
                <a:rPr lang="ru-RU" sz="1100" b="1" i="0">
                  <a:solidFill>
                    <a:schemeClr val="tx1"/>
                  </a:solidFill>
                  <a:effectLst/>
                  <a:latin typeface="Cambria Math" panose="02040503050406030204" pitchFamily="18" charset="0"/>
                  <a:ea typeface="+mn-ea"/>
                  <a:cs typeface="+mn-cs"/>
                </a:rPr>
                <a:t>𝟓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2</xdr:col>
      <xdr:colOff>582706</xdr:colOff>
      <xdr:row>340</xdr:row>
      <xdr:rowOff>11206</xdr:rowOff>
    </xdr:from>
    <xdr:ext cx="773206" cy="381000"/>
    <mc:AlternateContent xmlns:mc="http://schemas.openxmlformats.org/markup-compatibility/2006" xmlns:a14="http://schemas.microsoft.com/office/drawing/2010/main">
      <mc:Choice Requires="a14">
        <xdr:sp macro="" textlink="">
          <xdr:nvSpPr>
            <xdr:cNvPr id="824" name="TextBox 823"/>
            <xdr:cNvSpPr txBox="1"/>
          </xdr:nvSpPr>
          <xdr:spPr>
            <a:xfrm>
              <a:off x="1792941" y="6656294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𝟓</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24" name="TextBox 823"/>
            <xdr:cNvSpPr txBox="1"/>
          </xdr:nvSpPr>
          <xdr:spPr>
            <a:xfrm>
              <a:off x="1792941" y="6656294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Cambria Math" panose="02040503050406030204" pitchFamily="18" charset="0"/>
                  <a:ea typeface="+mn-ea"/>
                  <a:cs typeface="+mn-cs"/>
                </a:rPr>
                <a:t> (𝑷_</a:t>
              </a:r>
              <a:r>
                <a:rPr lang="ru-RU" sz="1100" b="1" i="0">
                  <a:solidFill>
                    <a:schemeClr val="tx1"/>
                  </a:solidFill>
                  <a:effectLst/>
                  <a:latin typeface="Cambria Math" panose="02040503050406030204" pitchFamily="18" charset="0"/>
                  <a:ea typeface="+mn-ea"/>
                  <a:cs typeface="+mn-cs"/>
                </a:rPr>
                <a:t>𝟓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3</xdr:col>
      <xdr:colOff>0</xdr:colOff>
      <xdr:row>342</xdr:row>
      <xdr:rowOff>0</xdr:rowOff>
    </xdr:from>
    <xdr:ext cx="548933" cy="172227"/>
    <mc:AlternateContent xmlns:mc="http://schemas.openxmlformats.org/markup-compatibility/2006" xmlns:a14="http://schemas.microsoft.com/office/drawing/2010/main">
      <mc:Choice Requires="a14">
        <xdr:sp macro="" textlink="">
          <xdr:nvSpPr>
            <xdr:cNvPr id="825" name="TextBox 824"/>
            <xdr:cNvSpPr txBox="1"/>
          </xdr:nvSpPr>
          <xdr:spPr>
            <a:xfrm>
              <a:off x="1815353" y="71616794"/>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𝟓</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25" name="TextBox 824"/>
            <xdr:cNvSpPr txBox="1"/>
          </xdr:nvSpPr>
          <xdr:spPr>
            <a:xfrm>
              <a:off x="1815353" y="71616794"/>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a:t>
              </a:r>
              <a:r>
                <a:rPr lang="ru-RU" sz="1100" b="1" i="0">
                  <a:latin typeface="Cambria Math" panose="02040503050406030204" pitchFamily="18" charset="0"/>
                </a:rPr>
                <a:t>𝟓 )</a:t>
              </a:r>
              <a:r>
                <a:rPr lang="en-US" sz="1100" b="1" i="0">
                  <a:latin typeface="Cambria Math" panose="02040503050406030204" pitchFamily="18" charset="0"/>
                </a:rPr>
                <a:t>=</a:t>
              </a:r>
              <a:endParaRPr lang="ru-RU" sz="1100" b="1"/>
            </a:p>
          </xdr:txBody>
        </xdr:sp>
      </mc:Fallback>
    </mc:AlternateContent>
    <xdr:clientData/>
  </xdr:oneCellAnchor>
  <xdr:oneCellAnchor>
    <xdr:from>
      <xdr:col>2</xdr:col>
      <xdr:colOff>549091</xdr:colOff>
      <xdr:row>345</xdr:row>
      <xdr:rowOff>11206</xdr:rowOff>
    </xdr:from>
    <xdr:ext cx="851646" cy="291353"/>
    <mc:AlternateContent xmlns:mc="http://schemas.openxmlformats.org/markup-compatibility/2006" xmlns:a14="http://schemas.microsoft.com/office/drawing/2010/main">
      <mc:Choice Requires="a14">
        <xdr:sp macro="" textlink="">
          <xdr:nvSpPr>
            <xdr:cNvPr id="826" name="TextBox 825"/>
            <xdr:cNvSpPr txBox="1"/>
          </xdr:nvSpPr>
          <xdr:spPr>
            <a:xfrm>
              <a:off x="1759326" y="70597059"/>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𝟔</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26" name="TextBox 825"/>
            <xdr:cNvSpPr txBox="1"/>
          </xdr:nvSpPr>
          <xdr:spPr>
            <a:xfrm>
              <a:off x="1759326" y="70597059"/>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𝒖_𝑩𝟏 (𝑷_</a:t>
              </a:r>
              <a:r>
                <a:rPr lang="ru-RU" sz="1100" b="1" i="0">
                  <a:solidFill>
                    <a:schemeClr val="tx1"/>
                  </a:solidFill>
                  <a:effectLst/>
                  <a:latin typeface="Cambria Math" panose="02040503050406030204" pitchFamily="18" charset="0"/>
                  <a:ea typeface="+mn-ea"/>
                  <a:cs typeface="+mn-cs"/>
                </a:rPr>
                <a:t>𝟔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2</xdr:col>
      <xdr:colOff>582706</xdr:colOff>
      <xdr:row>347</xdr:row>
      <xdr:rowOff>11206</xdr:rowOff>
    </xdr:from>
    <xdr:ext cx="773206" cy="381000"/>
    <mc:AlternateContent xmlns:mc="http://schemas.openxmlformats.org/markup-compatibility/2006" xmlns:a14="http://schemas.microsoft.com/office/drawing/2010/main">
      <mc:Choice Requires="a14">
        <xdr:sp macro="" textlink="">
          <xdr:nvSpPr>
            <xdr:cNvPr id="827" name="TextBox 826"/>
            <xdr:cNvSpPr txBox="1"/>
          </xdr:nvSpPr>
          <xdr:spPr>
            <a:xfrm>
              <a:off x="1792941" y="7100047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𝟔</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27" name="TextBox 826"/>
            <xdr:cNvSpPr txBox="1"/>
          </xdr:nvSpPr>
          <xdr:spPr>
            <a:xfrm>
              <a:off x="1792941" y="7100047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Cambria Math" panose="02040503050406030204" pitchFamily="18" charset="0"/>
                  <a:ea typeface="+mn-ea"/>
                  <a:cs typeface="+mn-cs"/>
                </a:rPr>
                <a:t> (𝑷_</a:t>
              </a:r>
              <a:r>
                <a:rPr lang="ru-RU" sz="1100" b="1" i="0">
                  <a:solidFill>
                    <a:schemeClr val="tx1"/>
                  </a:solidFill>
                  <a:effectLst/>
                  <a:latin typeface="Cambria Math" panose="02040503050406030204" pitchFamily="18" charset="0"/>
                  <a:ea typeface="+mn-ea"/>
                  <a:cs typeface="+mn-cs"/>
                </a:rPr>
                <a:t>𝟔</a:t>
              </a:r>
              <a:r>
                <a:rPr lang="en-US" sz="1100" b="1" i="0">
                  <a:solidFill>
                    <a:schemeClr val="tx1"/>
                  </a:solidFill>
                  <a:effectLst/>
                  <a:latin typeface="Cambria Math" panose="02040503050406030204" pitchFamily="18" charset="0"/>
                  <a:ea typeface="+mn-ea"/>
                  <a:cs typeface="+mn-cs"/>
                </a:rPr>
                <a:t> )=</a:t>
              </a:r>
              <a:endParaRPr lang="ru-RU" sz="1100" b="1"/>
            </a:p>
          </xdr:txBody>
        </xdr:sp>
      </mc:Fallback>
    </mc:AlternateContent>
    <xdr:clientData/>
  </xdr:oneCellAnchor>
  <xdr:oneCellAnchor>
    <xdr:from>
      <xdr:col>3</xdr:col>
      <xdr:colOff>0</xdr:colOff>
      <xdr:row>349</xdr:row>
      <xdr:rowOff>0</xdr:rowOff>
    </xdr:from>
    <xdr:ext cx="548933" cy="172227"/>
    <mc:AlternateContent xmlns:mc="http://schemas.openxmlformats.org/markup-compatibility/2006" xmlns:a14="http://schemas.microsoft.com/office/drawing/2010/main">
      <mc:Choice Requires="a14">
        <xdr:sp macro="" textlink="">
          <xdr:nvSpPr>
            <xdr:cNvPr id="845" name="TextBox 844"/>
            <xdr:cNvSpPr txBox="1"/>
          </xdr:nvSpPr>
          <xdr:spPr>
            <a:xfrm>
              <a:off x="1815353" y="73376118"/>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𝟔</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45" name="TextBox 844"/>
            <xdr:cNvSpPr txBox="1"/>
          </xdr:nvSpPr>
          <xdr:spPr>
            <a:xfrm>
              <a:off x="1815353" y="73376118"/>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a:t>
              </a:r>
              <a:r>
                <a:rPr lang="ru-RU" sz="1100" b="1" i="0">
                  <a:latin typeface="Cambria Math" panose="02040503050406030204" pitchFamily="18" charset="0"/>
                </a:rPr>
                <a:t>𝟔 )</a:t>
              </a:r>
              <a:r>
                <a:rPr lang="en-US" sz="1100" b="1" i="0">
                  <a:latin typeface="Cambria Math" panose="02040503050406030204" pitchFamily="18" charset="0"/>
                </a:rPr>
                <a:t>=</a:t>
              </a:r>
              <a:endParaRPr lang="ru-RU" sz="1100" b="1"/>
            </a:p>
          </xdr:txBody>
        </xdr:sp>
      </mc:Fallback>
    </mc:AlternateContent>
    <xdr:clientData/>
  </xdr:oneCellAnchor>
  <xdr:oneCellAnchor>
    <xdr:from>
      <xdr:col>1</xdr:col>
      <xdr:colOff>56029</xdr:colOff>
      <xdr:row>209</xdr:row>
      <xdr:rowOff>78441</xdr:rowOff>
    </xdr:from>
    <xdr:ext cx="1595693" cy="344453"/>
    <mc:AlternateContent xmlns:mc="http://schemas.openxmlformats.org/markup-compatibility/2006" xmlns:a14="http://schemas.microsoft.com/office/drawing/2010/main">
      <mc:Choice Requires="a14">
        <xdr:sp macro="" textlink="">
          <xdr:nvSpPr>
            <xdr:cNvPr id="874" name="TextBox 873"/>
            <xdr:cNvSpPr txBox="1"/>
          </xdr:nvSpPr>
          <xdr:spPr>
            <a:xfrm>
              <a:off x="661147" y="43019382"/>
              <a:ext cx="159569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e>
                    </m:rad>
                  </m:oMath>
                </m:oMathPara>
              </a14:m>
              <a:endParaRPr lang="ru-RU" sz="1100" b="1"/>
            </a:p>
          </xdr:txBody>
        </xdr:sp>
      </mc:Choice>
      <mc:Fallback xmlns="">
        <xdr:sp macro="" textlink="">
          <xdr:nvSpPr>
            <xdr:cNvPr id="874" name="TextBox 873"/>
            <xdr:cNvSpPr txBox="1"/>
          </xdr:nvSpPr>
          <xdr:spPr>
            <a:xfrm>
              <a:off x="661147" y="43019382"/>
              <a:ext cx="159569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𝒖(𝑭)=𝒖</a:t>
              </a:r>
              <a:r>
                <a:rPr lang="ru-RU" sz="1100" b="1" i="0">
                  <a:latin typeface="Cambria Math" panose="02040503050406030204" pitchFamily="18" charset="0"/>
                </a:rPr>
                <a:t>_</a:t>
              </a:r>
              <a:r>
                <a:rPr lang="en-US" sz="1100" b="1" i="0">
                  <a:latin typeface="Cambria Math" panose="02040503050406030204" pitchFamily="18" charset="0"/>
                </a:rPr>
                <a:t>𝑩=√(𝒖_𝑩𝟏^𝟐+𝒖_𝑩𝟐^𝟐 )</a:t>
              </a:r>
              <a:endParaRPr lang="ru-RU" sz="1100" b="1"/>
            </a:p>
          </xdr:txBody>
        </xdr:sp>
      </mc:Fallback>
    </mc:AlternateContent>
    <xdr:clientData/>
  </xdr:oneCellAnchor>
  <xdr:oneCellAnchor>
    <xdr:from>
      <xdr:col>1</xdr:col>
      <xdr:colOff>58271</xdr:colOff>
      <xdr:row>355</xdr:row>
      <xdr:rowOff>108698</xdr:rowOff>
    </xdr:from>
    <xdr:ext cx="2004331" cy="212494"/>
    <mc:AlternateContent xmlns:mc="http://schemas.openxmlformats.org/markup-compatibility/2006" xmlns:a14="http://schemas.microsoft.com/office/drawing/2010/main">
      <mc:Choice Requires="a14">
        <xdr:sp macro="" textlink="">
          <xdr:nvSpPr>
            <xdr:cNvPr id="2" name="TextBox 1"/>
            <xdr:cNvSpPr txBox="1"/>
          </xdr:nvSpPr>
          <xdr:spPr>
            <a:xfrm>
              <a:off x="663389" y="75524286"/>
              <a:ext cx="2004331"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sub>
                    </m:sSub>
                    <m:r>
                      <a:rPr lang="en-US" sz="1100" b="1" i="1">
                        <a:solidFill>
                          <a:schemeClr val="tx1"/>
                        </a:solidFill>
                        <a:effectLst/>
                        <a:latin typeface="Cambria Math" panose="02040503050406030204" pitchFamily="18" charset="0"/>
                        <a:ea typeface="+mn-ea"/>
                        <a:cs typeface="+mn-cs"/>
                      </a:rPr>
                      <m:t>(</m:t>
                    </m:r>
                    <m:r>
                      <a:rPr lang="en-US" sz="1100" b="1" i="1">
                        <a:solidFill>
                          <a:schemeClr val="tx1"/>
                        </a:solidFill>
                        <a:effectLst/>
                        <a:latin typeface="Cambria Math" panose="02040503050406030204" pitchFamily="18" charset="0"/>
                        <a:ea typeface="+mn-ea"/>
                        <a:cs typeface="+mn-cs"/>
                      </a:rPr>
                      <m:t>𝒎</m:t>
                    </m:r>
                    <m:r>
                      <a:rPr lang="en-US" sz="1100" b="1" i="1">
                        <a:solidFill>
                          <a:schemeClr val="tx1"/>
                        </a:solidFill>
                        <a:effectLst/>
                        <a:latin typeface="Cambria Math" panose="02040503050406030204" pitchFamily="18" charset="0"/>
                        <a:ea typeface="+mn-ea"/>
                        <a:cs typeface="+mn-cs"/>
                      </a:rPr>
                      <m:t>)=</m:t>
                    </m:r>
                    <m:rad>
                      <m:radPr>
                        <m:degHide m:val="on"/>
                        <m:ctrlPr>
                          <a:rPr lang="en-US" sz="1100" b="1" i="1">
                            <a:solidFill>
                              <a:schemeClr val="tx1"/>
                            </a:solidFill>
                            <a:effectLst/>
                            <a:latin typeface="Cambria Math" panose="02040503050406030204" pitchFamily="18" charset="0"/>
                            <a:ea typeface="+mn-ea"/>
                            <a:cs typeface="+mn-cs"/>
                          </a:rPr>
                        </m:ctrlPr>
                      </m:radPr>
                      <m:deg/>
                      <m:e>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𝒎</m:t>
                                </m:r>
                              </m:e>
                            </m:d>
                          </m:e>
                          <m:sup>
                            <m:r>
                              <a:rPr lang="en-US" sz="1100" b="1" i="1">
                                <a:solidFill>
                                  <a:schemeClr val="tx1"/>
                                </a:solidFill>
                                <a:effectLst/>
                                <a:latin typeface="Cambria Math" panose="02040503050406030204" pitchFamily="18" charset="0"/>
                                <a:ea typeface="+mn-ea"/>
                                <a:cs typeface="+mn-cs"/>
                              </a:rPr>
                              <m:t>𝟐</m:t>
                            </m:r>
                          </m:sup>
                        </m:sSup>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𝒎</m:t>
                                </m:r>
                              </m:e>
                            </m:d>
                          </m:e>
                          <m:sup>
                            <m:r>
                              <a:rPr lang="en-US" sz="1100" b="1" i="1">
                                <a:solidFill>
                                  <a:schemeClr val="tx1"/>
                                </a:solidFill>
                                <a:effectLst/>
                                <a:latin typeface="Cambria Math" panose="02040503050406030204" pitchFamily="18" charset="0"/>
                                <a:ea typeface="+mn-ea"/>
                                <a:cs typeface="+mn-cs"/>
                              </a:rPr>
                              <m:t>𝟐</m:t>
                            </m:r>
                          </m:sup>
                        </m:sSup>
                      </m:e>
                    </m:rad>
                  </m:oMath>
                </m:oMathPara>
              </a14:m>
              <a:endParaRPr lang="ru-RU" sz="1100"/>
            </a:p>
          </xdr:txBody>
        </xdr:sp>
      </mc:Choice>
      <mc:Fallback xmlns="">
        <xdr:sp macro="" textlink="">
          <xdr:nvSpPr>
            <xdr:cNvPr id="2" name="TextBox 1"/>
            <xdr:cNvSpPr txBox="1"/>
          </xdr:nvSpPr>
          <xdr:spPr>
            <a:xfrm>
              <a:off x="663389" y="75524286"/>
              <a:ext cx="2004331"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solidFill>
                    <a:schemeClr val="tx1"/>
                  </a:solidFill>
                  <a:effectLst/>
                  <a:latin typeface="Cambria Math" panose="02040503050406030204" pitchFamily="18" charset="0"/>
                  <a:ea typeface="+mn-ea"/>
                  <a:cs typeface="+mn-cs"/>
                </a:rPr>
                <a:t>𝒖_𝑩 (𝒎)</a:t>
              </a:r>
              <a:r>
                <a:rPr lang="en-US" sz="1100" b="1" i="0">
                  <a:solidFill>
                    <a:schemeClr val="tx1"/>
                  </a:solidFill>
                  <a:effectLst/>
                  <a:latin typeface="+mn-lt"/>
                  <a:ea typeface="+mn-ea"/>
                  <a:cs typeface="+mn-cs"/>
                </a:rPr>
                <a:t>=√(〖𝒖_𝑩𝟏 (</a:t>
              </a:r>
              <a:r>
                <a:rPr lang="en-US" sz="1100" b="1" i="0">
                  <a:solidFill>
                    <a:schemeClr val="tx1"/>
                  </a:solidFill>
                  <a:effectLst/>
                  <a:latin typeface="Cambria Math" panose="02040503050406030204" pitchFamily="18" charset="0"/>
                  <a:ea typeface="+mn-ea"/>
                  <a:cs typeface="+mn-cs"/>
                </a:rPr>
                <a:t>𝒎</a:t>
              </a:r>
              <a:r>
                <a:rPr lang="en-US" sz="1100" b="1" i="0">
                  <a:solidFill>
                    <a:schemeClr val="tx1"/>
                  </a:solidFill>
                  <a:effectLst/>
                  <a:latin typeface="+mn-lt"/>
                  <a:ea typeface="+mn-ea"/>
                  <a:cs typeface="+mn-cs"/>
                </a:rPr>
                <a:t>)〗^𝟐+〖𝒖_𝑩𝟐 (</a:t>
              </a:r>
              <a:r>
                <a:rPr lang="en-US" sz="1100" b="1" i="0">
                  <a:solidFill>
                    <a:schemeClr val="tx1"/>
                  </a:solidFill>
                  <a:effectLst/>
                  <a:latin typeface="Cambria Math" panose="02040503050406030204" pitchFamily="18" charset="0"/>
                  <a:ea typeface="+mn-ea"/>
                  <a:cs typeface="+mn-cs"/>
                </a:rPr>
                <a:t>𝒎</a:t>
              </a:r>
              <a:r>
                <a:rPr lang="en-US" sz="1100" b="1" i="0">
                  <a:solidFill>
                    <a:schemeClr val="tx1"/>
                  </a:solidFill>
                  <a:effectLst/>
                  <a:latin typeface="+mn-lt"/>
                  <a:ea typeface="+mn-ea"/>
                  <a:cs typeface="+mn-cs"/>
                </a:rPr>
                <a:t>)〗^𝟐 )</a:t>
              </a:r>
              <a:endParaRPr lang="ru-RU" sz="1100"/>
            </a:p>
          </xdr:txBody>
        </xdr:sp>
      </mc:Fallback>
    </mc:AlternateContent>
    <xdr:clientData/>
  </xdr:oneCellAnchor>
  <xdr:oneCellAnchor>
    <xdr:from>
      <xdr:col>0</xdr:col>
      <xdr:colOff>416858</xdr:colOff>
      <xdr:row>359</xdr:row>
      <xdr:rowOff>108697</xdr:rowOff>
    </xdr:from>
    <xdr:ext cx="1981199" cy="353495"/>
    <mc:AlternateContent xmlns:mc="http://schemas.openxmlformats.org/markup-compatibility/2006" xmlns:a14="http://schemas.microsoft.com/office/drawing/2010/main">
      <mc:Choice Requires="a14">
        <xdr:sp macro="" textlink="">
          <xdr:nvSpPr>
            <xdr:cNvPr id="25" name="TextBox 24"/>
            <xdr:cNvSpPr txBox="1"/>
          </xdr:nvSpPr>
          <xdr:spPr>
            <a:xfrm>
              <a:off x="416858" y="76331109"/>
              <a:ext cx="1981199"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𝒎</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𝜹</m:t>
                        </m:r>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𝒎</m:t>
                        </m:r>
                      </m:num>
                      <m:den>
                        <m:r>
                          <a:rPr lang="en-US" sz="1100" b="1" i="1">
                            <a:latin typeface="Cambria Math" panose="02040503050406030204" pitchFamily="18" charset="0"/>
                          </a:rPr>
                          <m:t>𝟏𝟎𝟎</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oMath>
                </m:oMathPara>
              </a14:m>
              <a:endParaRPr lang="ru-RU" sz="1100" b="1"/>
            </a:p>
          </xdr:txBody>
        </xdr:sp>
      </mc:Choice>
      <mc:Fallback xmlns="">
        <xdr:sp macro="" textlink="">
          <xdr:nvSpPr>
            <xdr:cNvPr id="25" name="TextBox 24"/>
            <xdr:cNvSpPr txBox="1"/>
          </xdr:nvSpPr>
          <xdr:spPr>
            <a:xfrm>
              <a:off x="416858" y="76331109"/>
              <a:ext cx="1981199"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(𝒎)=</a:t>
              </a:r>
              <a:r>
                <a:rPr lang="en-US" sz="1100" b="1" i="0">
                  <a:latin typeface="Cambria Math" panose="02040503050406030204" pitchFamily="18" charset="0"/>
                  <a:ea typeface="Cambria Math" panose="02040503050406030204" pitchFamily="18" charset="0"/>
                </a:rPr>
                <a:t>∆𝒎/√</a:t>
              </a:r>
              <a:r>
                <a:rPr lang="en-US" sz="1100" b="1" i="0">
                  <a:latin typeface="Cambria Math" panose="02040503050406030204" pitchFamily="18" charset="0"/>
                </a:rPr>
                <a:t>𝟑=(</a:t>
              </a:r>
              <a:r>
                <a:rPr lang="en-US" sz="1100" b="1" i="0">
                  <a:latin typeface="Cambria Math" panose="02040503050406030204" pitchFamily="18" charset="0"/>
                  <a:ea typeface="Cambria Math" panose="02040503050406030204" pitchFamily="18" charset="0"/>
                </a:rPr>
                <a:t>𝜹∙𝒎)/(</a:t>
              </a:r>
              <a:r>
                <a:rPr lang="en-US" sz="1100" b="1" i="0">
                  <a:latin typeface="Cambria Math" panose="02040503050406030204" pitchFamily="18" charset="0"/>
                </a:rPr>
                <a:t>𝟏𝟎𝟎</a:t>
              </a:r>
              <a:r>
                <a:rPr lang="en-US" sz="1100" b="1" i="0">
                  <a:latin typeface="Cambria Math" panose="02040503050406030204" pitchFamily="18" charset="0"/>
                  <a:ea typeface="Cambria Math" panose="02040503050406030204" pitchFamily="18" charset="0"/>
                </a:rPr>
                <a:t>∙√𝟑)</a:t>
              </a:r>
              <a:endParaRPr lang="ru-RU" sz="1100" b="1"/>
            </a:p>
          </xdr:txBody>
        </xdr:sp>
      </mc:Fallback>
    </mc:AlternateContent>
    <xdr:clientData/>
  </xdr:oneCellAnchor>
  <xdr:oneCellAnchor>
    <xdr:from>
      <xdr:col>2</xdr:col>
      <xdr:colOff>69477</xdr:colOff>
      <xdr:row>362</xdr:row>
      <xdr:rowOff>131108</xdr:rowOff>
    </xdr:from>
    <xdr:ext cx="1060418" cy="323999"/>
    <mc:AlternateContent xmlns:mc="http://schemas.openxmlformats.org/markup-compatibility/2006" xmlns:a14="http://schemas.microsoft.com/office/drawing/2010/main">
      <mc:Choice Requires="a14">
        <xdr:sp macro="" textlink="">
          <xdr:nvSpPr>
            <xdr:cNvPr id="31" name="TextBox 30"/>
            <xdr:cNvSpPr txBox="1"/>
          </xdr:nvSpPr>
          <xdr:spPr>
            <a:xfrm>
              <a:off x="1279712" y="76958637"/>
              <a:ext cx="1060418"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r>
                      <a:rPr lang="en-US" sz="1100" b="1" i="1">
                        <a:latin typeface="Cambria Math" panose="02040503050406030204" pitchFamily="18" charset="0"/>
                      </a:rPr>
                      <m:t>(</m:t>
                    </m:r>
                    <m:r>
                      <a:rPr lang="en-US" sz="1100" b="1" i="1">
                        <a:latin typeface="Cambria Math" panose="02040503050406030204" pitchFamily="18" charset="0"/>
                      </a:rPr>
                      <m:t>𝒎</m:t>
                    </m:r>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oMath>
                </m:oMathPara>
              </a14:m>
              <a:endParaRPr lang="ru-RU" sz="1100" b="1"/>
            </a:p>
          </xdr:txBody>
        </xdr:sp>
      </mc:Choice>
      <mc:Fallback xmlns="">
        <xdr:sp macro="" textlink="">
          <xdr:nvSpPr>
            <xdr:cNvPr id="31" name="TextBox 30"/>
            <xdr:cNvSpPr txBox="1"/>
          </xdr:nvSpPr>
          <xdr:spPr>
            <a:xfrm>
              <a:off x="1279712" y="76958637"/>
              <a:ext cx="1060418"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(𝒎)=𝒓/(𝟐</a:t>
              </a:r>
              <a:r>
                <a:rPr lang="en-US" sz="1100" b="1" i="0">
                  <a:latin typeface="Cambria Math" panose="02040503050406030204" pitchFamily="18" charset="0"/>
                  <a:ea typeface="Cambria Math" panose="02040503050406030204" pitchFamily="18" charset="0"/>
                </a:rPr>
                <a:t>∙√𝟑)</a:t>
              </a:r>
              <a:endParaRPr lang="ru-RU" sz="1100" b="1"/>
            </a:p>
          </xdr:txBody>
        </xdr:sp>
      </mc:Fallback>
    </mc:AlternateContent>
    <xdr:clientData/>
  </xdr:oneCellAnchor>
  <xdr:oneCellAnchor>
    <xdr:from>
      <xdr:col>2</xdr:col>
      <xdr:colOff>203948</xdr:colOff>
      <xdr:row>364</xdr:row>
      <xdr:rowOff>198343</xdr:rowOff>
    </xdr:from>
    <xdr:ext cx="1118383" cy="172227"/>
    <mc:AlternateContent xmlns:mc="http://schemas.openxmlformats.org/markup-compatibility/2006" xmlns:a14="http://schemas.microsoft.com/office/drawing/2010/main">
      <mc:Choice Requires="a14">
        <xdr:sp macro="" textlink="">
          <xdr:nvSpPr>
            <xdr:cNvPr id="46" name="TextBox 45"/>
            <xdr:cNvSpPr txBox="1"/>
          </xdr:nvSpPr>
          <xdr:spPr>
            <a:xfrm>
              <a:off x="1414183" y="77429284"/>
              <a:ext cx="111838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r>
                          <a:rPr lang="en-US" sz="1100" b="1" i="1">
                            <a:latin typeface="Cambria Math" panose="02040503050406030204" pitchFamily="18" charset="0"/>
                          </a:rPr>
                          <m:t>𝒎</m:t>
                        </m:r>
                      </m:e>
                    </m:d>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e>
                    </m:d>
                    <m:r>
                      <a:rPr lang="en-US" sz="1100" b="1" i="1">
                        <a:latin typeface="Cambria Math" panose="02040503050406030204" pitchFamily="18" charset="0"/>
                      </a:rPr>
                      <m:t>=</m:t>
                    </m:r>
                  </m:oMath>
                </m:oMathPara>
              </a14:m>
              <a:endParaRPr lang="ru-RU" sz="1100" b="1"/>
            </a:p>
          </xdr:txBody>
        </xdr:sp>
      </mc:Choice>
      <mc:Fallback xmlns="">
        <xdr:sp macro="" textlink="">
          <xdr:nvSpPr>
            <xdr:cNvPr id="46" name="TextBox 45"/>
            <xdr:cNvSpPr txBox="1"/>
          </xdr:nvSpPr>
          <xdr:spPr>
            <a:xfrm>
              <a:off x="1414183" y="77429284"/>
              <a:ext cx="111838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𝒖(𝒎)=𝒖_𝑩 (𝒎)=</a:t>
              </a:r>
              <a:endParaRPr lang="ru-RU" sz="1100" b="1"/>
            </a:p>
          </xdr:txBody>
        </xdr:sp>
      </mc:Fallback>
    </mc:AlternateContent>
    <xdr:clientData/>
  </xdr:oneCellAnchor>
  <xdr:oneCellAnchor>
    <xdr:from>
      <xdr:col>1</xdr:col>
      <xdr:colOff>0</xdr:colOff>
      <xdr:row>463</xdr:row>
      <xdr:rowOff>156882</xdr:rowOff>
    </xdr:from>
    <xdr:ext cx="2024657" cy="212494"/>
    <mc:AlternateContent xmlns:mc="http://schemas.openxmlformats.org/markup-compatibility/2006" xmlns:a14="http://schemas.microsoft.com/office/drawing/2010/main">
      <mc:Choice Requires="a14">
        <xdr:sp macro="" textlink="">
          <xdr:nvSpPr>
            <xdr:cNvPr id="889" name="TextBox 888"/>
            <xdr:cNvSpPr txBox="1"/>
          </xdr:nvSpPr>
          <xdr:spPr>
            <a:xfrm>
              <a:off x="605118" y="99833206"/>
              <a:ext cx="2024657"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en-US" sz="1100" b="1" i="1">
                                <a:latin typeface="Cambria Math" panose="02040503050406030204" pitchFamily="18" charset="0"/>
                              </a:rPr>
                              <m:t>𝟏</m:t>
                            </m:r>
                          </m:sub>
                        </m:sSub>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𝟏</m:t>
                                    </m:r>
                                  </m:sub>
                                </m:sSub>
                              </m:e>
                            </m:d>
                          </m:e>
                          <m:sup>
                            <m:r>
                              <a:rPr lang="en-US" sz="1100" b="1" i="1">
                                <a:solidFill>
                                  <a:schemeClr val="tx1"/>
                                </a:solidFill>
                                <a:effectLst/>
                                <a:latin typeface="Cambria Math" panose="02040503050406030204" pitchFamily="18" charset="0"/>
                                <a:ea typeface="+mn-ea"/>
                                <a:cs typeface="+mn-cs"/>
                              </a:rPr>
                              <m:t>𝟐</m:t>
                            </m:r>
                          </m:sup>
                        </m:sSup>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𝟏</m:t>
                                    </m:r>
                                  </m:sub>
                                </m:sSub>
                              </m:e>
                            </m:d>
                          </m:e>
                          <m:sup>
                            <m:r>
                              <a:rPr lang="en-US" sz="1100" b="1" i="1">
                                <a:solidFill>
                                  <a:schemeClr val="tx1"/>
                                </a:solidFill>
                                <a:effectLst/>
                                <a:latin typeface="Cambria Math" panose="02040503050406030204" pitchFamily="18" charset="0"/>
                                <a:ea typeface="+mn-ea"/>
                                <a:cs typeface="+mn-cs"/>
                              </a:rPr>
                              <m:t>𝟐</m:t>
                            </m:r>
                          </m:sup>
                        </m:sSup>
                      </m:e>
                    </m:rad>
                  </m:oMath>
                </m:oMathPara>
              </a14:m>
              <a:endParaRPr lang="ru-RU" sz="1100" b="1"/>
            </a:p>
          </xdr:txBody>
        </xdr:sp>
      </mc:Choice>
      <mc:Fallback xmlns="">
        <xdr:sp macro="" textlink="">
          <xdr:nvSpPr>
            <xdr:cNvPr id="889" name="TextBox 888"/>
            <xdr:cNvSpPr txBox="1"/>
          </xdr:nvSpPr>
          <xdr:spPr>
            <a:xfrm>
              <a:off x="605118" y="99833206"/>
              <a:ext cx="2024657"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𝒖(𝑷_𝟏 )=√(</a:t>
              </a:r>
              <a:r>
                <a:rPr lang="en-US" sz="1100" b="1" i="0">
                  <a:solidFill>
                    <a:schemeClr val="tx1"/>
                  </a:solidFill>
                  <a:effectLst/>
                  <a:latin typeface="Cambria Math" panose="02040503050406030204" pitchFamily="18" charset="0"/>
                  <a:ea typeface="+mn-ea"/>
                  <a:cs typeface="+mn-cs"/>
                </a:rPr>
                <a:t>〖𝒖_𝑩𝟏 (𝑷_𝟏 )〗^𝟐+〖𝒖_𝑩𝟐 (𝑷_𝟏 )〗^𝟐 )</a:t>
              </a:r>
              <a:endParaRPr lang="ru-RU" sz="1100" b="1"/>
            </a:p>
          </xdr:txBody>
        </xdr:sp>
      </mc:Fallback>
    </mc:AlternateContent>
    <xdr:clientData/>
  </xdr:oneCellAnchor>
  <xdr:oneCellAnchor>
    <xdr:from>
      <xdr:col>0</xdr:col>
      <xdr:colOff>537880</xdr:colOff>
      <xdr:row>467</xdr:row>
      <xdr:rowOff>134469</xdr:rowOff>
    </xdr:from>
    <xdr:ext cx="2218765" cy="364267"/>
    <mc:AlternateContent xmlns:mc="http://schemas.openxmlformats.org/markup-compatibility/2006" xmlns:a14="http://schemas.microsoft.com/office/drawing/2010/main">
      <mc:Choice Requires="a14">
        <xdr:sp macro="" textlink="">
          <xdr:nvSpPr>
            <xdr:cNvPr id="890" name="TextBox 889"/>
            <xdr:cNvSpPr txBox="1"/>
          </xdr:nvSpPr>
          <xdr:spPr>
            <a:xfrm>
              <a:off x="537880" y="63862322"/>
              <a:ext cx="2218765" cy="364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𝟏</m:t>
                            </m:r>
                          </m:sub>
                        </m:sSub>
                      </m:e>
                    </m:d>
                    <m:r>
                      <a:rPr lang="en-US" sz="1100" b="1" i="1">
                        <a:solidFill>
                          <a:schemeClr val="tx1"/>
                        </a:solidFill>
                        <a:effectLst/>
                        <a:latin typeface="Cambria Math" panose="02040503050406030204" pitchFamily="18" charset="0"/>
                        <a:ea typeface="+mn-ea"/>
                        <a:cs typeface="+mn-cs"/>
                      </a:rPr>
                      <m:t>=</m:t>
                    </m:r>
                    <m:f>
                      <m:fPr>
                        <m:ctrlPr>
                          <a:rPr lang="en-US" sz="1100" b="1" i="1">
                            <a:solidFill>
                              <a:schemeClr val="tx1"/>
                            </a:solidFill>
                            <a:effectLst/>
                            <a:latin typeface="Cambria Math" panose="02040503050406030204" pitchFamily="18" charset="0"/>
                            <a:ea typeface="+mn-ea"/>
                            <a:cs typeface="+mn-cs"/>
                          </a:rPr>
                        </m:ctrlPr>
                      </m:fPr>
                      <m:num>
                        <m:r>
                          <a:rPr lang="en-US" sz="1100" b="1" i="1">
                            <a:solidFill>
                              <a:schemeClr val="tx1"/>
                            </a:solidFill>
                            <a:effectLst/>
                            <a:latin typeface="Cambria Math" panose="02040503050406030204" pitchFamily="18" charset="0"/>
                            <a:ea typeface="Cambria Math" panose="02040503050406030204" pitchFamily="18" charset="0"/>
                            <a:cs typeface="+mn-cs"/>
                          </a:rPr>
                          <m:t>∆</m:t>
                        </m:r>
                        <m:sSub>
                          <m:sSubPr>
                            <m:ctrlPr>
                              <a:rPr lang="en-US" sz="1100" b="1" i="1">
                                <a:solidFill>
                                  <a:schemeClr val="tx1"/>
                                </a:solidFill>
                                <a:effectLst/>
                                <a:latin typeface="Cambria Math" panose="02040503050406030204" pitchFamily="18" charset="0"/>
                                <a:ea typeface="Cambria Math" panose="02040503050406030204" pitchFamily="18" charset="0"/>
                                <a:cs typeface="+mn-cs"/>
                              </a:rPr>
                            </m:ctrlPr>
                          </m:sSubPr>
                          <m:e>
                            <m:r>
                              <a:rPr lang="en-US" sz="1100" b="1" i="1">
                                <a:solidFill>
                                  <a:schemeClr val="tx1"/>
                                </a:solidFill>
                                <a:effectLst/>
                                <a:latin typeface="Cambria Math" panose="02040503050406030204" pitchFamily="18" charset="0"/>
                                <a:ea typeface="Cambria Math" panose="02040503050406030204" pitchFamily="18" charset="0"/>
                                <a:cs typeface="+mn-cs"/>
                              </a:rPr>
                              <m:t>𝑷</m:t>
                            </m:r>
                          </m:e>
                          <m:sub>
                            <m:r>
                              <a:rPr lang="en-US" sz="1100" b="1" i="1">
                                <a:solidFill>
                                  <a:schemeClr val="tx1"/>
                                </a:solidFill>
                                <a:effectLst/>
                                <a:latin typeface="Cambria Math" panose="02040503050406030204" pitchFamily="18" charset="0"/>
                                <a:ea typeface="Cambria Math" panose="02040503050406030204" pitchFamily="18" charset="0"/>
                                <a:cs typeface="+mn-cs"/>
                              </a:rPr>
                              <m:t>𝟏</m:t>
                            </m:r>
                          </m:sub>
                        </m:sSub>
                      </m:num>
                      <m:den>
                        <m:rad>
                          <m:radPr>
                            <m:degHide m:val="on"/>
                            <m:ctrlPr>
                              <a:rPr lang="en-US" sz="1100" b="1" i="1">
                                <a:solidFill>
                                  <a:schemeClr val="tx1"/>
                                </a:solidFill>
                                <a:effectLst/>
                                <a:latin typeface="Cambria Math" panose="02040503050406030204" pitchFamily="18" charset="0"/>
                                <a:ea typeface="+mn-ea"/>
                                <a:cs typeface="+mn-cs"/>
                              </a:rPr>
                            </m:ctrlPr>
                          </m:radPr>
                          <m:deg/>
                          <m:e>
                            <m:r>
                              <a:rPr lang="en-US" sz="1100" b="1" i="1">
                                <a:solidFill>
                                  <a:schemeClr val="tx1"/>
                                </a:solidFill>
                                <a:effectLst/>
                                <a:latin typeface="Cambria Math" panose="02040503050406030204" pitchFamily="18" charset="0"/>
                                <a:ea typeface="+mn-ea"/>
                                <a:cs typeface="+mn-cs"/>
                              </a:rPr>
                              <m:t>𝟑</m:t>
                            </m:r>
                          </m:e>
                        </m:rad>
                      </m:den>
                    </m:f>
                    <m:r>
                      <a:rPr lang="en-US" sz="1100" b="1" i="1">
                        <a:solidFill>
                          <a:schemeClr val="tx1"/>
                        </a:solidFill>
                        <a:effectLst/>
                        <a:latin typeface="Cambria Math" panose="02040503050406030204" pitchFamily="18" charset="0"/>
                        <a:ea typeface="+mn-ea"/>
                        <a:cs typeface="+mn-cs"/>
                      </a:rPr>
                      <m:t>=</m:t>
                    </m:r>
                    <m:f>
                      <m:fPr>
                        <m:ctrlPr>
                          <a:rPr lang="en-US" sz="1100" b="1" i="1">
                            <a:solidFill>
                              <a:schemeClr val="tx1"/>
                            </a:solidFill>
                            <a:effectLst/>
                            <a:latin typeface="Cambria Math" panose="02040503050406030204" pitchFamily="18" charset="0"/>
                            <a:ea typeface="+mn-ea"/>
                            <a:cs typeface="+mn-cs"/>
                          </a:rPr>
                        </m:ctrlPr>
                      </m:fPr>
                      <m:num>
                        <m:r>
                          <a:rPr lang="en-US" sz="1100" b="1" i="1">
                            <a:solidFill>
                              <a:schemeClr val="tx1"/>
                            </a:solidFill>
                            <a:effectLst/>
                            <a:latin typeface="Cambria Math" panose="02040503050406030204" pitchFamily="18" charset="0"/>
                            <a:ea typeface="Cambria Math" panose="02040503050406030204" pitchFamily="18" charset="0"/>
                            <a:cs typeface="+mn-cs"/>
                          </a:rPr>
                          <m:t>𝜹</m:t>
                        </m:r>
                        <m:r>
                          <a:rPr lang="en-US" sz="1100" b="1" i="1">
                            <a:solidFill>
                              <a:schemeClr val="tx1"/>
                            </a:solidFill>
                            <a:effectLst/>
                            <a:latin typeface="Cambria Math" panose="02040503050406030204" pitchFamily="18" charset="0"/>
                            <a:ea typeface="Cambria Math" panose="02040503050406030204" pitchFamily="18" charset="0"/>
                            <a:cs typeface="+mn-cs"/>
                          </a:rPr>
                          <m:t>∙</m:t>
                        </m:r>
                        <m:sSub>
                          <m:sSubPr>
                            <m:ctrlPr>
                              <a:rPr lang="en-US" sz="1100" b="1" i="1">
                                <a:solidFill>
                                  <a:schemeClr val="tx1"/>
                                </a:solidFill>
                                <a:effectLst/>
                                <a:latin typeface="Cambria Math" panose="02040503050406030204" pitchFamily="18" charset="0"/>
                                <a:ea typeface="Cambria Math" panose="02040503050406030204" pitchFamily="18" charset="0"/>
                                <a:cs typeface="+mn-cs"/>
                              </a:rPr>
                            </m:ctrlPr>
                          </m:sSubPr>
                          <m:e>
                            <m:r>
                              <a:rPr lang="en-US" sz="1100" b="1" i="1">
                                <a:solidFill>
                                  <a:schemeClr val="tx1"/>
                                </a:solidFill>
                                <a:effectLst/>
                                <a:latin typeface="Cambria Math" panose="02040503050406030204" pitchFamily="18" charset="0"/>
                                <a:ea typeface="Cambria Math" panose="02040503050406030204" pitchFamily="18" charset="0"/>
                                <a:cs typeface="+mn-cs"/>
                              </a:rPr>
                              <m:t>𝑷</m:t>
                            </m:r>
                          </m:e>
                          <m:sub>
                            <m:r>
                              <a:rPr lang="en-US" sz="1100" b="1" i="1">
                                <a:solidFill>
                                  <a:schemeClr val="tx1"/>
                                </a:solidFill>
                                <a:effectLst/>
                                <a:latin typeface="Cambria Math" panose="02040503050406030204" pitchFamily="18" charset="0"/>
                                <a:ea typeface="Cambria Math" panose="02040503050406030204" pitchFamily="18" charset="0"/>
                                <a:cs typeface="+mn-cs"/>
                              </a:rPr>
                              <m:t>𝟏</m:t>
                            </m:r>
                          </m:sub>
                        </m:sSub>
                      </m:num>
                      <m:den>
                        <m:r>
                          <a:rPr lang="en-US" sz="1100" b="1" i="1">
                            <a:solidFill>
                              <a:schemeClr val="tx1"/>
                            </a:solidFill>
                            <a:effectLst/>
                            <a:latin typeface="Cambria Math" panose="02040503050406030204" pitchFamily="18" charset="0"/>
                            <a:ea typeface="+mn-ea"/>
                            <a:cs typeface="+mn-cs"/>
                          </a:rPr>
                          <m:t>𝟏𝟎𝟎</m:t>
                        </m:r>
                        <m:r>
                          <a:rPr lang="en-US" sz="1100" b="1" i="1">
                            <a:solidFill>
                              <a:schemeClr val="tx1"/>
                            </a:solidFill>
                            <a:effectLst/>
                            <a:latin typeface="Cambria Math" panose="02040503050406030204" pitchFamily="18" charset="0"/>
                            <a:ea typeface="Cambria Math" panose="02040503050406030204" pitchFamily="18" charset="0"/>
                            <a:cs typeface="+mn-cs"/>
                          </a:rPr>
                          <m:t>∙</m:t>
                        </m:r>
                        <m:rad>
                          <m:radPr>
                            <m:degHide m:val="on"/>
                            <m:ctrlPr>
                              <a:rPr lang="en-US" sz="1100" b="1" i="1">
                                <a:solidFill>
                                  <a:schemeClr val="tx1"/>
                                </a:solidFill>
                                <a:effectLst/>
                                <a:latin typeface="Cambria Math" panose="02040503050406030204" pitchFamily="18" charset="0"/>
                                <a:ea typeface="Cambria Math" panose="02040503050406030204" pitchFamily="18" charset="0"/>
                                <a:cs typeface="+mn-cs"/>
                              </a:rPr>
                            </m:ctrlPr>
                          </m:radPr>
                          <m:deg/>
                          <m:e>
                            <m:r>
                              <a:rPr lang="en-US" sz="1100" b="1" i="1">
                                <a:solidFill>
                                  <a:schemeClr val="tx1"/>
                                </a:solidFill>
                                <a:effectLst/>
                                <a:latin typeface="Cambria Math" panose="02040503050406030204" pitchFamily="18" charset="0"/>
                                <a:ea typeface="Cambria Math" panose="02040503050406030204" pitchFamily="18" charset="0"/>
                                <a:cs typeface="+mn-cs"/>
                              </a:rPr>
                              <m:t>𝟑</m:t>
                            </m:r>
                          </m:e>
                        </m:rad>
                      </m:den>
                    </m:f>
                    <m:r>
                      <a:rPr lang="en-US" sz="1100" b="1" i="1">
                        <a:solidFill>
                          <a:schemeClr val="tx1"/>
                        </a:solidFill>
                        <a:effectLst/>
                        <a:latin typeface="Cambria Math" panose="02040503050406030204" pitchFamily="18" charset="0"/>
                        <a:ea typeface="Cambria Math" panose="02040503050406030204" pitchFamily="18" charset="0"/>
                        <a:cs typeface="+mn-cs"/>
                      </a:rPr>
                      <m:t>=</m:t>
                    </m:r>
                  </m:oMath>
                </m:oMathPara>
              </a14:m>
              <a:endParaRPr lang="ru-RU" sz="1100" b="1"/>
            </a:p>
          </xdr:txBody>
        </xdr:sp>
      </mc:Choice>
      <mc:Fallback xmlns="">
        <xdr:sp macro="" textlink="">
          <xdr:nvSpPr>
            <xdr:cNvPr id="890" name="TextBox 889"/>
            <xdr:cNvSpPr txBox="1"/>
          </xdr:nvSpPr>
          <xdr:spPr>
            <a:xfrm>
              <a:off x="537880" y="63862322"/>
              <a:ext cx="2218765" cy="364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1" i="0">
                  <a:solidFill>
                    <a:schemeClr val="tx1"/>
                  </a:solidFill>
                  <a:effectLst/>
                  <a:latin typeface="Cambria Math" panose="02040503050406030204" pitchFamily="18" charset="0"/>
                  <a:ea typeface="+mn-ea"/>
                  <a:cs typeface="+mn-cs"/>
                </a:rPr>
                <a:t>𝒖_𝑩𝟏 (𝑷_𝟏 )=(</a:t>
              </a:r>
              <a:r>
                <a:rPr lang="en-US" sz="1100" b="1" i="0">
                  <a:solidFill>
                    <a:schemeClr val="tx1"/>
                  </a:solidFill>
                  <a:effectLst/>
                  <a:latin typeface="Cambria Math" panose="02040503050406030204" pitchFamily="18" charset="0"/>
                  <a:ea typeface="Cambria Math" panose="02040503050406030204" pitchFamily="18" charset="0"/>
                  <a:cs typeface="+mn-cs"/>
                </a:rPr>
                <a:t>∆𝑷_𝟏</a:t>
              </a:r>
              <a:r>
                <a:rPr lang="en-US" sz="1100" b="1" i="0">
                  <a:solidFill>
                    <a:schemeClr val="tx1"/>
                  </a:solidFill>
                  <a:effectLst/>
                  <a:latin typeface="Cambria Math" panose="02040503050406030204" pitchFamily="18" charset="0"/>
                  <a:ea typeface="+mn-ea"/>
                  <a:cs typeface="+mn-cs"/>
                </a:rPr>
                <a:t>)/√𝟑=(</a:t>
              </a:r>
              <a:r>
                <a:rPr lang="en-US" sz="1100" b="1" i="0">
                  <a:solidFill>
                    <a:schemeClr val="tx1"/>
                  </a:solidFill>
                  <a:effectLst/>
                  <a:latin typeface="Cambria Math" panose="02040503050406030204" pitchFamily="18" charset="0"/>
                  <a:ea typeface="Cambria Math" panose="02040503050406030204" pitchFamily="18" charset="0"/>
                  <a:cs typeface="+mn-cs"/>
                </a:rPr>
                <a:t>𝜹∙𝑷_𝟏</a:t>
              </a:r>
              <a:r>
                <a:rPr lang="en-US" sz="1100" b="1" i="0">
                  <a:solidFill>
                    <a:schemeClr val="tx1"/>
                  </a:solidFill>
                  <a:effectLst/>
                  <a:latin typeface="Cambria Math" panose="02040503050406030204" pitchFamily="18" charset="0"/>
                  <a:ea typeface="+mn-ea"/>
                  <a:cs typeface="+mn-cs"/>
                </a:rPr>
                <a:t>)/(𝟏𝟎𝟎</a:t>
              </a:r>
              <a:r>
                <a:rPr lang="en-US" sz="1100" b="1" i="0">
                  <a:solidFill>
                    <a:schemeClr val="tx1"/>
                  </a:solidFill>
                  <a:effectLst/>
                  <a:latin typeface="Cambria Math" panose="02040503050406030204" pitchFamily="18" charset="0"/>
                  <a:ea typeface="Cambria Math" panose="02040503050406030204" pitchFamily="18" charset="0"/>
                  <a:cs typeface="+mn-cs"/>
                </a:rPr>
                <a:t>∙√𝟑</a:t>
              </a:r>
              <a:r>
                <a:rPr lang="en-US" sz="1100" b="1" i="0">
                  <a:solidFill>
                    <a:schemeClr val="tx1"/>
                  </a:solidFill>
                  <a:effectLst/>
                  <a:latin typeface="Cambria Math" panose="02040503050406030204" pitchFamily="18" charset="0"/>
                  <a:ea typeface="+mn-ea"/>
                  <a:cs typeface="+mn-cs"/>
                </a:rPr>
                <a:t>)</a:t>
              </a:r>
              <a:r>
                <a:rPr lang="en-US" sz="1100" b="1" i="0">
                  <a:solidFill>
                    <a:schemeClr val="tx1"/>
                  </a:solidFill>
                  <a:effectLst/>
                  <a:latin typeface="Cambria Math" panose="02040503050406030204" pitchFamily="18" charset="0"/>
                  <a:ea typeface="Cambria Math" panose="02040503050406030204" pitchFamily="18" charset="0"/>
                  <a:cs typeface="+mn-cs"/>
                </a:rPr>
                <a:t>=</a:t>
              </a:r>
              <a:endParaRPr lang="ru-RU" sz="1100" b="1"/>
            </a:p>
          </xdr:txBody>
        </xdr:sp>
      </mc:Fallback>
    </mc:AlternateContent>
    <xdr:clientData/>
  </xdr:oneCellAnchor>
  <xdr:oneCellAnchor>
    <xdr:from>
      <xdr:col>1</xdr:col>
      <xdr:colOff>549089</xdr:colOff>
      <xdr:row>469</xdr:row>
      <xdr:rowOff>190501</xdr:rowOff>
    </xdr:from>
    <xdr:ext cx="1524000" cy="323999"/>
    <mc:AlternateContent xmlns:mc="http://schemas.openxmlformats.org/markup-compatibility/2006" xmlns:a14="http://schemas.microsoft.com/office/drawing/2010/main">
      <mc:Choice Requires="a14">
        <xdr:sp macro="" textlink="">
          <xdr:nvSpPr>
            <xdr:cNvPr id="891" name="TextBox 890"/>
            <xdr:cNvSpPr txBox="1"/>
          </xdr:nvSpPr>
          <xdr:spPr>
            <a:xfrm>
              <a:off x="1154207" y="101021030"/>
              <a:ext cx="152400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𝟏</m:t>
                            </m:r>
                          </m:sub>
                        </m:sSub>
                      </m:e>
                    </m:d>
                    <m:r>
                      <a:rPr lang="en-US" sz="1100" b="1" i="1">
                        <a:solidFill>
                          <a:schemeClr val="tx1"/>
                        </a:solidFill>
                        <a:effectLst/>
                        <a:latin typeface="Cambria Math" panose="02040503050406030204" pitchFamily="18" charset="0"/>
                        <a:ea typeface="+mn-ea"/>
                        <a:cs typeface="+mn-cs"/>
                      </a:rPr>
                      <m:t>=</m:t>
                    </m:r>
                    <m:f>
                      <m:fPr>
                        <m:ctrlPr>
                          <a:rPr lang="en-US" sz="1100" b="1" i="1">
                            <a:solidFill>
                              <a:schemeClr val="tx1"/>
                            </a:solidFill>
                            <a:effectLst/>
                            <a:latin typeface="Cambria Math" panose="02040503050406030204" pitchFamily="18" charset="0"/>
                            <a:ea typeface="+mn-ea"/>
                            <a:cs typeface="+mn-cs"/>
                          </a:rPr>
                        </m:ctrlPr>
                      </m:fPr>
                      <m:num>
                        <m:r>
                          <a:rPr lang="en-US" sz="1100" b="1" i="1">
                            <a:solidFill>
                              <a:schemeClr val="tx1"/>
                            </a:solidFill>
                            <a:effectLst/>
                            <a:latin typeface="Cambria Math" panose="02040503050406030204" pitchFamily="18" charset="0"/>
                            <a:ea typeface="+mn-ea"/>
                            <a:cs typeface="+mn-cs"/>
                          </a:rPr>
                          <m:t>𝒓</m:t>
                        </m:r>
                      </m:num>
                      <m:den>
                        <m:r>
                          <a:rPr lang="ru-RU" sz="1100" b="1" i="1">
                            <a:solidFill>
                              <a:schemeClr val="tx1"/>
                            </a:solidFill>
                            <a:effectLst/>
                            <a:latin typeface="Cambria Math" panose="02040503050406030204" pitchFamily="18" charset="0"/>
                            <a:ea typeface="+mn-ea"/>
                            <a:cs typeface="+mn-cs"/>
                          </a:rPr>
                          <m:t>𝟐</m:t>
                        </m:r>
                        <m:r>
                          <a:rPr lang="ru-RU" sz="1100" b="1" i="1">
                            <a:solidFill>
                              <a:schemeClr val="tx1"/>
                            </a:solidFill>
                            <a:effectLst/>
                            <a:latin typeface="Cambria Math" panose="02040503050406030204" pitchFamily="18" charset="0"/>
                            <a:ea typeface="Cambria Math" panose="02040503050406030204" pitchFamily="18" charset="0"/>
                            <a:cs typeface="+mn-cs"/>
                          </a:rPr>
                          <m:t>∙</m:t>
                        </m:r>
                        <m:rad>
                          <m:radPr>
                            <m:degHide m:val="on"/>
                            <m:ctrlPr>
                              <a:rPr lang="en-US" sz="1100" b="1" i="1">
                                <a:solidFill>
                                  <a:schemeClr val="tx1"/>
                                </a:solidFill>
                                <a:effectLst/>
                                <a:latin typeface="Cambria Math" panose="02040503050406030204" pitchFamily="18" charset="0"/>
                                <a:ea typeface="+mn-ea"/>
                                <a:cs typeface="+mn-cs"/>
                              </a:rPr>
                            </m:ctrlPr>
                          </m:radPr>
                          <m:deg/>
                          <m:e>
                            <m:r>
                              <a:rPr lang="en-US" sz="1100" b="1" i="1">
                                <a:solidFill>
                                  <a:schemeClr val="tx1"/>
                                </a:solidFill>
                                <a:effectLst/>
                                <a:latin typeface="Cambria Math" panose="02040503050406030204" pitchFamily="18" charset="0"/>
                                <a:ea typeface="+mn-ea"/>
                                <a:cs typeface="+mn-cs"/>
                              </a:rPr>
                              <m:t>𝟑</m:t>
                            </m:r>
                          </m:e>
                        </m:rad>
                      </m:den>
                    </m:f>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91" name="TextBox 890"/>
            <xdr:cNvSpPr txBox="1"/>
          </xdr:nvSpPr>
          <xdr:spPr>
            <a:xfrm>
              <a:off x="1154207" y="101021030"/>
              <a:ext cx="152400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1" i="0">
                  <a:solidFill>
                    <a:schemeClr val="tx1"/>
                  </a:solidFill>
                  <a:effectLst/>
                  <a:latin typeface="Cambria Math" panose="02040503050406030204" pitchFamily="18" charset="0"/>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Cambria Math" panose="02040503050406030204" pitchFamily="18" charset="0"/>
                  <a:ea typeface="+mn-ea"/>
                  <a:cs typeface="+mn-cs"/>
                </a:rPr>
                <a:t> (𝑷_𝟏 )=𝒓/(</a:t>
              </a:r>
              <a:r>
                <a:rPr lang="ru-RU" sz="1100" b="1" i="0">
                  <a:solidFill>
                    <a:schemeClr val="tx1"/>
                  </a:solidFill>
                  <a:effectLst/>
                  <a:latin typeface="Cambria Math" panose="02040503050406030204" pitchFamily="18" charset="0"/>
                  <a:ea typeface="+mn-ea"/>
                  <a:cs typeface="+mn-cs"/>
                </a:rPr>
                <a:t>𝟐</a:t>
              </a:r>
              <a:r>
                <a:rPr lang="ru-RU" sz="1100" b="1" i="0">
                  <a:solidFill>
                    <a:schemeClr val="tx1"/>
                  </a:solidFill>
                  <a:effectLst/>
                  <a:latin typeface="Cambria Math" panose="02040503050406030204" pitchFamily="18" charset="0"/>
                  <a:ea typeface="Cambria Math" panose="02040503050406030204" pitchFamily="18" charset="0"/>
                  <a:cs typeface="+mn-cs"/>
                </a:rPr>
                <a:t>∙</a:t>
              </a:r>
              <a:r>
                <a:rPr lang="en-US" sz="1100" b="1" i="0">
                  <a:solidFill>
                    <a:schemeClr val="tx1"/>
                  </a:solidFill>
                  <a:effectLst/>
                  <a:latin typeface="Cambria Math" panose="02040503050406030204" pitchFamily="18" charset="0"/>
                  <a:ea typeface="+mn-ea"/>
                  <a:cs typeface="+mn-cs"/>
                </a:rPr>
                <a:t>√𝟑)=</a:t>
              </a:r>
              <a:endParaRPr lang="ru-RU" sz="1100" b="1"/>
            </a:p>
          </xdr:txBody>
        </xdr:sp>
      </mc:Fallback>
    </mc:AlternateContent>
    <xdr:clientData/>
  </xdr:oneCellAnchor>
  <xdr:oneCellAnchor>
    <xdr:from>
      <xdr:col>3</xdr:col>
      <xdr:colOff>0</xdr:colOff>
      <xdr:row>472</xdr:row>
      <xdr:rowOff>0</xdr:rowOff>
    </xdr:from>
    <xdr:ext cx="548933" cy="172227"/>
    <mc:AlternateContent xmlns:mc="http://schemas.openxmlformats.org/markup-compatibility/2006" xmlns:a14="http://schemas.microsoft.com/office/drawing/2010/main">
      <mc:Choice Requires="a14">
        <xdr:sp macro="" textlink="">
          <xdr:nvSpPr>
            <xdr:cNvPr id="892" name="TextBox 891"/>
            <xdr:cNvSpPr txBox="1"/>
          </xdr:nvSpPr>
          <xdr:spPr>
            <a:xfrm>
              <a:off x="1815353" y="101435647"/>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en-US" sz="1100" b="1" i="1">
                                <a:latin typeface="Cambria Math" panose="02040503050406030204" pitchFamily="18" charset="0"/>
                              </a:rPr>
                              <m:t>𝟏</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92" name="TextBox 891"/>
            <xdr:cNvSpPr txBox="1"/>
          </xdr:nvSpPr>
          <xdr:spPr>
            <a:xfrm>
              <a:off x="1815353" y="101435647"/>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𝒖(𝑷_𝟏 )=</a:t>
              </a:r>
              <a:endParaRPr lang="ru-RU" sz="1100" b="1"/>
            </a:p>
          </xdr:txBody>
        </xdr:sp>
      </mc:Fallback>
    </mc:AlternateContent>
    <xdr:clientData/>
  </xdr:oneCellAnchor>
  <xdr:oneCellAnchor>
    <xdr:from>
      <xdr:col>2</xdr:col>
      <xdr:colOff>549091</xdr:colOff>
      <xdr:row>476</xdr:row>
      <xdr:rowOff>11206</xdr:rowOff>
    </xdr:from>
    <xdr:ext cx="851646" cy="291353"/>
    <mc:AlternateContent xmlns:mc="http://schemas.openxmlformats.org/markup-compatibility/2006" xmlns:a14="http://schemas.microsoft.com/office/drawing/2010/main">
      <mc:Choice Requires="a14">
        <xdr:sp macro="" textlink="">
          <xdr:nvSpPr>
            <xdr:cNvPr id="893" name="TextBox 892"/>
            <xdr:cNvSpPr txBox="1"/>
          </xdr:nvSpPr>
          <xdr:spPr>
            <a:xfrm>
              <a:off x="1759326" y="65554412"/>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𝟐</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93" name="TextBox 892"/>
            <xdr:cNvSpPr txBox="1"/>
          </xdr:nvSpPr>
          <xdr:spPr>
            <a:xfrm>
              <a:off x="1759326" y="65554412"/>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𝒖_𝑩𝟏 (𝑷_𝟐 )=</a:t>
              </a:r>
              <a:endParaRPr lang="ru-RU" sz="1100" b="1"/>
            </a:p>
          </xdr:txBody>
        </xdr:sp>
      </mc:Fallback>
    </mc:AlternateContent>
    <xdr:clientData/>
  </xdr:oneCellAnchor>
  <xdr:oneCellAnchor>
    <xdr:from>
      <xdr:col>2</xdr:col>
      <xdr:colOff>582706</xdr:colOff>
      <xdr:row>478</xdr:row>
      <xdr:rowOff>11206</xdr:rowOff>
    </xdr:from>
    <xdr:ext cx="773206" cy="381000"/>
    <mc:AlternateContent xmlns:mc="http://schemas.openxmlformats.org/markup-compatibility/2006" xmlns:a14="http://schemas.microsoft.com/office/drawing/2010/main">
      <mc:Choice Requires="a14">
        <xdr:sp macro="" textlink="">
          <xdr:nvSpPr>
            <xdr:cNvPr id="894" name="TextBox 893"/>
            <xdr:cNvSpPr txBox="1"/>
          </xdr:nvSpPr>
          <xdr:spPr>
            <a:xfrm>
              <a:off x="1792941" y="65957824"/>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𝟐</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94" name="TextBox 893"/>
            <xdr:cNvSpPr txBox="1"/>
          </xdr:nvSpPr>
          <xdr:spPr>
            <a:xfrm>
              <a:off x="1792941" y="65957824"/>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Cambria Math" panose="02040503050406030204" pitchFamily="18" charset="0"/>
                  <a:ea typeface="+mn-ea"/>
                  <a:cs typeface="+mn-cs"/>
                </a:rPr>
                <a:t> (𝑷_𝟐 )=</a:t>
              </a:r>
              <a:endParaRPr lang="ru-RU" sz="1100" b="1"/>
            </a:p>
          </xdr:txBody>
        </xdr:sp>
      </mc:Fallback>
    </mc:AlternateContent>
    <xdr:clientData/>
  </xdr:oneCellAnchor>
  <xdr:oneCellAnchor>
    <xdr:from>
      <xdr:col>3</xdr:col>
      <xdr:colOff>0</xdr:colOff>
      <xdr:row>480</xdr:row>
      <xdr:rowOff>0</xdr:rowOff>
    </xdr:from>
    <xdr:ext cx="548933" cy="172227"/>
    <mc:AlternateContent xmlns:mc="http://schemas.openxmlformats.org/markup-compatibility/2006" xmlns:a14="http://schemas.microsoft.com/office/drawing/2010/main">
      <mc:Choice Requires="a14">
        <xdr:sp macro="" textlink="">
          <xdr:nvSpPr>
            <xdr:cNvPr id="895" name="TextBox 894"/>
            <xdr:cNvSpPr txBox="1"/>
          </xdr:nvSpPr>
          <xdr:spPr>
            <a:xfrm>
              <a:off x="1815353" y="66350029"/>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95" name="TextBox 894"/>
            <xdr:cNvSpPr txBox="1"/>
          </xdr:nvSpPr>
          <xdr:spPr>
            <a:xfrm>
              <a:off x="1815353" y="66350029"/>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a:t>
              </a:r>
              <a:r>
                <a:rPr lang="ru-RU" sz="1100" b="1" i="0">
                  <a:latin typeface="Cambria Math" panose="02040503050406030204" pitchFamily="18" charset="0"/>
                </a:rPr>
                <a:t>𝟐 )</a:t>
              </a:r>
              <a:r>
                <a:rPr lang="en-US" sz="1100" b="1" i="0">
                  <a:latin typeface="Cambria Math" panose="02040503050406030204" pitchFamily="18" charset="0"/>
                </a:rPr>
                <a:t>=</a:t>
              </a:r>
              <a:endParaRPr lang="ru-RU" sz="1100" b="1"/>
            </a:p>
          </xdr:txBody>
        </xdr:sp>
      </mc:Fallback>
    </mc:AlternateContent>
    <xdr:clientData/>
  </xdr:oneCellAnchor>
  <xdr:oneCellAnchor>
    <xdr:from>
      <xdr:col>3</xdr:col>
      <xdr:colOff>0</xdr:colOff>
      <xdr:row>484</xdr:row>
      <xdr:rowOff>0</xdr:rowOff>
    </xdr:from>
    <xdr:ext cx="851646" cy="291353"/>
    <mc:AlternateContent xmlns:mc="http://schemas.openxmlformats.org/markup-compatibility/2006" xmlns:a14="http://schemas.microsoft.com/office/drawing/2010/main">
      <mc:Choice Requires="a14">
        <xdr:sp macro="" textlink="">
          <xdr:nvSpPr>
            <xdr:cNvPr id="896" name="TextBox 895"/>
            <xdr:cNvSpPr txBox="1"/>
          </xdr:nvSpPr>
          <xdr:spPr>
            <a:xfrm>
              <a:off x="1815353" y="103777676"/>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𝟑</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96" name="TextBox 895"/>
            <xdr:cNvSpPr txBox="1"/>
          </xdr:nvSpPr>
          <xdr:spPr>
            <a:xfrm>
              <a:off x="1815353" y="103777676"/>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𝒖_𝑩𝟏 (𝑷_𝟑 )=</a:t>
              </a:r>
              <a:endParaRPr lang="ru-RU" sz="1100" b="1"/>
            </a:p>
          </xdr:txBody>
        </xdr:sp>
      </mc:Fallback>
    </mc:AlternateContent>
    <xdr:clientData/>
  </xdr:oneCellAnchor>
  <xdr:oneCellAnchor>
    <xdr:from>
      <xdr:col>3</xdr:col>
      <xdr:colOff>0</xdr:colOff>
      <xdr:row>486</xdr:row>
      <xdr:rowOff>0</xdr:rowOff>
    </xdr:from>
    <xdr:ext cx="773206" cy="381000"/>
    <mc:AlternateContent xmlns:mc="http://schemas.openxmlformats.org/markup-compatibility/2006" xmlns:a14="http://schemas.microsoft.com/office/drawing/2010/main">
      <mc:Choice Requires="a14">
        <xdr:sp macro="" textlink="">
          <xdr:nvSpPr>
            <xdr:cNvPr id="897" name="TextBox 896"/>
            <xdr:cNvSpPr txBox="1"/>
          </xdr:nvSpPr>
          <xdr:spPr>
            <a:xfrm>
              <a:off x="1815353" y="104158676"/>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𝟑</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97" name="TextBox 896"/>
            <xdr:cNvSpPr txBox="1"/>
          </xdr:nvSpPr>
          <xdr:spPr>
            <a:xfrm>
              <a:off x="1815353" y="104158676"/>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Cambria Math" panose="02040503050406030204" pitchFamily="18" charset="0"/>
                  <a:ea typeface="+mn-ea"/>
                  <a:cs typeface="+mn-cs"/>
                </a:rPr>
                <a:t> (𝑷_𝟑 )=</a:t>
              </a:r>
              <a:endParaRPr lang="ru-RU" sz="1100" b="1"/>
            </a:p>
          </xdr:txBody>
        </xdr:sp>
      </mc:Fallback>
    </mc:AlternateContent>
    <xdr:clientData/>
  </xdr:oneCellAnchor>
  <xdr:oneCellAnchor>
    <xdr:from>
      <xdr:col>3</xdr:col>
      <xdr:colOff>0</xdr:colOff>
      <xdr:row>488</xdr:row>
      <xdr:rowOff>0</xdr:rowOff>
    </xdr:from>
    <xdr:ext cx="548933" cy="172227"/>
    <mc:AlternateContent xmlns:mc="http://schemas.openxmlformats.org/markup-compatibility/2006" xmlns:a14="http://schemas.microsoft.com/office/drawing/2010/main">
      <mc:Choice Requires="a14">
        <xdr:sp macro="" textlink="">
          <xdr:nvSpPr>
            <xdr:cNvPr id="898" name="TextBox 897"/>
            <xdr:cNvSpPr txBox="1"/>
          </xdr:nvSpPr>
          <xdr:spPr>
            <a:xfrm>
              <a:off x="1815353" y="104539676"/>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en-US" sz="1100" b="1" i="1">
                                <a:latin typeface="Cambria Math" panose="02040503050406030204" pitchFamily="18" charset="0"/>
                              </a:rPr>
                              <m:t>𝟑</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98" name="TextBox 897"/>
            <xdr:cNvSpPr txBox="1"/>
          </xdr:nvSpPr>
          <xdr:spPr>
            <a:xfrm>
              <a:off x="1815353" y="104539676"/>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𝒖(𝑷_𝟑</a:t>
              </a:r>
              <a:r>
                <a:rPr lang="ru-RU" sz="1100" b="1" i="0">
                  <a:latin typeface="Cambria Math" panose="02040503050406030204" pitchFamily="18" charset="0"/>
                </a:rPr>
                <a:t> )</a:t>
              </a:r>
              <a:r>
                <a:rPr lang="en-US" sz="1100" b="1" i="0">
                  <a:latin typeface="Cambria Math" panose="02040503050406030204" pitchFamily="18" charset="0"/>
                </a:rPr>
                <a:t>=</a:t>
              </a:r>
              <a:endParaRPr lang="ru-RU" sz="1100" b="1"/>
            </a:p>
          </xdr:txBody>
        </xdr:sp>
      </mc:Fallback>
    </mc:AlternateContent>
    <xdr:clientData/>
  </xdr:oneCellAnchor>
  <xdr:oneCellAnchor>
    <xdr:from>
      <xdr:col>3</xdr:col>
      <xdr:colOff>0</xdr:colOff>
      <xdr:row>492</xdr:row>
      <xdr:rowOff>0</xdr:rowOff>
    </xdr:from>
    <xdr:ext cx="851646" cy="291353"/>
    <mc:AlternateContent xmlns:mc="http://schemas.openxmlformats.org/markup-compatibility/2006" xmlns:a14="http://schemas.microsoft.com/office/drawing/2010/main">
      <mc:Choice Requires="a14">
        <xdr:sp macro="" textlink="">
          <xdr:nvSpPr>
            <xdr:cNvPr id="899" name="TextBox 898"/>
            <xdr:cNvSpPr txBox="1"/>
          </xdr:nvSpPr>
          <xdr:spPr>
            <a:xfrm>
              <a:off x="1815353" y="103777676"/>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𝟒</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99" name="TextBox 898"/>
            <xdr:cNvSpPr txBox="1"/>
          </xdr:nvSpPr>
          <xdr:spPr>
            <a:xfrm>
              <a:off x="1815353" y="103777676"/>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𝒖_𝑩𝟏 (𝑷_</a:t>
              </a:r>
              <a:r>
                <a:rPr lang="ru-RU" sz="1100" b="1" i="0">
                  <a:solidFill>
                    <a:schemeClr val="tx1"/>
                  </a:solidFill>
                  <a:effectLst/>
                  <a:latin typeface="Cambria Math" panose="02040503050406030204" pitchFamily="18" charset="0"/>
                  <a:ea typeface="+mn-ea"/>
                  <a:cs typeface="+mn-cs"/>
                </a:rPr>
                <a:t>𝟒</a:t>
              </a:r>
              <a:r>
                <a:rPr lang="en-US" sz="1100" b="1" i="0">
                  <a:solidFill>
                    <a:schemeClr val="tx1"/>
                  </a:solidFill>
                  <a:effectLst/>
                  <a:latin typeface="Cambria Math" panose="02040503050406030204" pitchFamily="18" charset="0"/>
                  <a:ea typeface="+mn-ea"/>
                  <a:cs typeface="+mn-cs"/>
                </a:rPr>
                <a:t> )=</a:t>
              </a:r>
              <a:endParaRPr lang="ru-RU" sz="1100" b="1"/>
            </a:p>
          </xdr:txBody>
        </xdr:sp>
      </mc:Fallback>
    </mc:AlternateContent>
    <xdr:clientData/>
  </xdr:oneCellAnchor>
  <xdr:oneCellAnchor>
    <xdr:from>
      <xdr:col>3</xdr:col>
      <xdr:colOff>0</xdr:colOff>
      <xdr:row>494</xdr:row>
      <xdr:rowOff>0</xdr:rowOff>
    </xdr:from>
    <xdr:ext cx="773206" cy="381000"/>
    <mc:AlternateContent xmlns:mc="http://schemas.openxmlformats.org/markup-compatibility/2006" xmlns:a14="http://schemas.microsoft.com/office/drawing/2010/main">
      <mc:Choice Requires="a14">
        <xdr:sp macro="" textlink="">
          <xdr:nvSpPr>
            <xdr:cNvPr id="900" name="TextBox 899"/>
            <xdr:cNvSpPr txBox="1"/>
          </xdr:nvSpPr>
          <xdr:spPr>
            <a:xfrm>
              <a:off x="1815353" y="104158676"/>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𝟒</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900" name="TextBox 899"/>
            <xdr:cNvSpPr txBox="1"/>
          </xdr:nvSpPr>
          <xdr:spPr>
            <a:xfrm>
              <a:off x="1815353" y="104158676"/>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Cambria Math" panose="02040503050406030204" pitchFamily="18" charset="0"/>
                  <a:ea typeface="+mn-ea"/>
                  <a:cs typeface="+mn-cs"/>
                </a:rPr>
                <a:t> (𝑷_</a:t>
              </a:r>
              <a:r>
                <a:rPr lang="ru-RU" sz="1100" b="1" i="0">
                  <a:solidFill>
                    <a:schemeClr val="tx1"/>
                  </a:solidFill>
                  <a:effectLst/>
                  <a:latin typeface="Cambria Math" panose="02040503050406030204" pitchFamily="18" charset="0"/>
                  <a:ea typeface="+mn-ea"/>
                  <a:cs typeface="+mn-cs"/>
                </a:rPr>
                <a:t>𝟒</a:t>
              </a:r>
              <a:r>
                <a:rPr lang="en-US" sz="1100" b="1" i="0">
                  <a:solidFill>
                    <a:schemeClr val="tx1"/>
                  </a:solidFill>
                  <a:effectLst/>
                  <a:latin typeface="Cambria Math" panose="02040503050406030204" pitchFamily="18" charset="0"/>
                  <a:ea typeface="+mn-ea"/>
                  <a:cs typeface="+mn-cs"/>
                </a:rPr>
                <a:t> )=</a:t>
              </a:r>
              <a:endParaRPr lang="ru-RU" sz="1100" b="1"/>
            </a:p>
          </xdr:txBody>
        </xdr:sp>
      </mc:Fallback>
    </mc:AlternateContent>
    <xdr:clientData/>
  </xdr:oneCellAnchor>
  <xdr:oneCellAnchor>
    <xdr:from>
      <xdr:col>3</xdr:col>
      <xdr:colOff>0</xdr:colOff>
      <xdr:row>496</xdr:row>
      <xdr:rowOff>0</xdr:rowOff>
    </xdr:from>
    <xdr:ext cx="548933" cy="172227"/>
    <mc:AlternateContent xmlns:mc="http://schemas.openxmlformats.org/markup-compatibility/2006" xmlns:a14="http://schemas.microsoft.com/office/drawing/2010/main">
      <mc:Choice Requires="a14">
        <xdr:sp macro="" textlink="">
          <xdr:nvSpPr>
            <xdr:cNvPr id="901" name="TextBox 900"/>
            <xdr:cNvSpPr txBox="1"/>
          </xdr:nvSpPr>
          <xdr:spPr>
            <a:xfrm>
              <a:off x="1815353" y="106063676"/>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𝟒</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01" name="TextBox 900"/>
            <xdr:cNvSpPr txBox="1"/>
          </xdr:nvSpPr>
          <xdr:spPr>
            <a:xfrm>
              <a:off x="1815353" y="106063676"/>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a:t>
              </a:r>
              <a:r>
                <a:rPr lang="ru-RU" sz="1100" b="1" i="0">
                  <a:latin typeface="Cambria Math" panose="02040503050406030204" pitchFamily="18" charset="0"/>
                </a:rPr>
                <a:t>𝟒 )</a:t>
              </a:r>
              <a:r>
                <a:rPr lang="en-US" sz="1100" b="1" i="0">
                  <a:latin typeface="Cambria Math" panose="02040503050406030204" pitchFamily="18" charset="0"/>
                </a:rPr>
                <a:t>=</a:t>
              </a:r>
              <a:endParaRPr lang="ru-RU" sz="1100" b="1"/>
            </a:p>
          </xdr:txBody>
        </xdr:sp>
      </mc:Fallback>
    </mc:AlternateContent>
    <xdr:clientData/>
  </xdr:oneCellAnchor>
  <xdr:oneCellAnchor>
    <xdr:from>
      <xdr:col>1</xdr:col>
      <xdr:colOff>67235</xdr:colOff>
      <xdr:row>554</xdr:row>
      <xdr:rowOff>123265</xdr:rowOff>
    </xdr:from>
    <xdr:ext cx="2004331" cy="212494"/>
    <mc:AlternateContent xmlns:mc="http://schemas.openxmlformats.org/markup-compatibility/2006" xmlns:a14="http://schemas.microsoft.com/office/drawing/2010/main">
      <mc:Choice Requires="a14">
        <xdr:sp macro="" textlink="">
          <xdr:nvSpPr>
            <xdr:cNvPr id="781" name="TextBox 780"/>
            <xdr:cNvSpPr txBox="1"/>
          </xdr:nvSpPr>
          <xdr:spPr>
            <a:xfrm>
              <a:off x="672353" y="117930706"/>
              <a:ext cx="2004331"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sub>
                    </m:sSub>
                    <m:r>
                      <a:rPr lang="en-US" sz="1100" b="1" i="1">
                        <a:solidFill>
                          <a:schemeClr val="tx1"/>
                        </a:solidFill>
                        <a:effectLst/>
                        <a:latin typeface="Cambria Math" panose="02040503050406030204" pitchFamily="18" charset="0"/>
                        <a:ea typeface="+mn-ea"/>
                        <a:cs typeface="+mn-cs"/>
                      </a:rPr>
                      <m:t>(</m:t>
                    </m:r>
                    <m:r>
                      <a:rPr lang="en-US" sz="1100" b="1" i="1">
                        <a:solidFill>
                          <a:schemeClr val="tx1"/>
                        </a:solidFill>
                        <a:effectLst/>
                        <a:latin typeface="Cambria Math" panose="02040503050406030204" pitchFamily="18" charset="0"/>
                        <a:ea typeface="+mn-ea"/>
                        <a:cs typeface="+mn-cs"/>
                      </a:rPr>
                      <m:t>𝒎</m:t>
                    </m:r>
                    <m:r>
                      <a:rPr lang="en-US" sz="1100" b="1" i="1">
                        <a:solidFill>
                          <a:schemeClr val="tx1"/>
                        </a:solidFill>
                        <a:effectLst/>
                        <a:latin typeface="Cambria Math" panose="02040503050406030204" pitchFamily="18" charset="0"/>
                        <a:ea typeface="+mn-ea"/>
                        <a:cs typeface="+mn-cs"/>
                      </a:rPr>
                      <m:t>)=</m:t>
                    </m:r>
                    <m:rad>
                      <m:radPr>
                        <m:degHide m:val="on"/>
                        <m:ctrlPr>
                          <a:rPr lang="en-US" sz="1100" b="1" i="1">
                            <a:solidFill>
                              <a:schemeClr val="tx1"/>
                            </a:solidFill>
                            <a:effectLst/>
                            <a:latin typeface="Cambria Math" panose="02040503050406030204" pitchFamily="18" charset="0"/>
                            <a:ea typeface="+mn-ea"/>
                            <a:cs typeface="+mn-cs"/>
                          </a:rPr>
                        </m:ctrlPr>
                      </m:radPr>
                      <m:deg/>
                      <m:e>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𝒎</m:t>
                                </m:r>
                              </m:e>
                            </m:d>
                          </m:e>
                          <m:sup>
                            <m:r>
                              <a:rPr lang="en-US" sz="1100" b="1" i="1">
                                <a:solidFill>
                                  <a:schemeClr val="tx1"/>
                                </a:solidFill>
                                <a:effectLst/>
                                <a:latin typeface="Cambria Math" panose="02040503050406030204" pitchFamily="18" charset="0"/>
                                <a:ea typeface="+mn-ea"/>
                                <a:cs typeface="+mn-cs"/>
                              </a:rPr>
                              <m:t>𝟐</m:t>
                            </m:r>
                          </m:sup>
                        </m:sSup>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𝒎</m:t>
                                </m:r>
                              </m:e>
                            </m:d>
                          </m:e>
                          <m:sup>
                            <m:r>
                              <a:rPr lang="en-US" sz="1100" b="1" i="1">
                                <a:solidFill>
                                  <a:schemeClr val="tx1"/>
                                </a:solidFill>
                                <a:effectLst/>
                                <a:latin typeface="Cambria Math" panose="02040503050406030204" pitchFamily="18" charset="0"/>
                                <a:ea typeface="+mn-ea"/>
                                <a:cs typeface="+mn-cs"/>
                              </a:rPr>
                              <m:t>𝟐</m:t>
                            </m:r>
                          </m:sup>
                        </m:sSup>
                      </m:e>
                    </m:rad>
                  </m:oMath>
                </m:oMathPara>
              </a14:m>
              <a:endParaRPr lang="ru-RU" sz="1100"/>
            </a:p>
          </xdr:txBody>
        </xdr:sp>
      </mc:Choice>
      <mc:Fallback xmlns="">
        <xdr:sp macro="" textlink="">
          <xdr:nvSpPr>
            <xdr:cNvPr id="781" name="TextBox 780"/>
            <xdr:cNvSpPr txBox="1"/>
          </xdr:nvSpPr>
          <xdr:spPr>
            <a:xfrm>
              <a:off x="672353" y="117930706"/>
              <a:ext cx="2004331"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tx1"/>
                  </a:solidFill>
                  <a:effectLst/>
                  <a:latin typeface="Cambria Math" panose="02040503050406030204" pitchFamily="18" charset="0"/>
                  <a:ea typeface="+mn-ea"/>
                  <a:cs typeface="+mn-cs"/>
                </a:rPr>
                <a:t>𝒖_𝑩 (𝒎)=√(〖𝒖_𝑩𝟏 (𝒎)〗^𝟐+〖𝒖_𝑩𝟐 (𝒎)〗^𝟐 )</a:t>
              </a:r>
              <a:endParaRPr lang="ru-RU" sz="1100"/>
            </a:p>
          </xdr:txBody>
        </xdr:sp>
      </mc:Fallback>
    </mc:AlternateContent>
    <xdr:clientData/>
  </xdr:oneCellAnchor>
  <xdr:oneCellAnchor>
    <xdr:from>
      <xdr:col>0</xdr:col>
      <xdr:colOff>461682</xdr:colOff>
      <xdr:row>556</xdr:row>
      <xdr:rowOff>75080</xdr:rowOff>
    </xdr:from>
    <xdr:ext cx="1981199" cy="353495"/>
    <mc:AlternateContent xmlns:mc="http://schemas.openxmlformats.org/markup-compatibility/2006" xmlns:a14="http://schemas.microsoft.com/office/drawing/2010/main">
      <mc:Choice Requires="a14">
        <xdr:sp macro="" textlink="">
          <xdr:nvSpPr>
            <xdr:cNvPr id="782" name="TextBox 781"/>
            <xdr:cNvSpPr txBox="1"/>
          </xdr:nvSpPr>
          <xdr:spPr>
            <a:xfrm>
              <a:off x="461682" y="118263521"/>
              <a:ext cx="1981199"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𝒎</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𝜹</m:t>
                        </m:r>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𝒎</m:t>
                        </m:r>
                      </m:num>
                      <m:den>
                        <m:r>
                          <a:rPr lang="en-US" sz="1100" b="1" i="1">
                            <a:latin typeface="Cambria Math" panose="02040503050406030204" pitchFamily="18" charset="0"/>
                          </a:rPr>
                          <m:t>𝟏𝟎𝟎</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oMath>
                </m:oMathPara>
              </a14:m>
              <a:endParaRPr lang="ru-RU" sz="1100" b="1"/>
            </a:p>
          </xdr:txBody>
        </xdr:sp>
      </mc:Choice>
      <mc:Fallback xmlns="">
        <xdr:sp macro="" textlink="">
          <xdr:nvSpPr>
            <xdr:cNvPr id="782" name="TextBox 781"/>
            <xdr:cNvSpPr txBox="1"/>
          </xdr:nvSpPr>
          <xdr:spPr>
            <a:xfrm>
              <a:off x="461682" y="118263521"/>
              <a:ext cx="1981199"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(𝒎)=</a:t>
              </a:r>
              <a:r>
                <a:rPr lang="en-US" sz="1100" b="1" i="0">
                  <a:latin typeface="Cambria Math" panose="02040503050406030204" pitchFamily="18" charset="0"/>
                  <a:ea typeface="Cambria Math" panose="02040503050406030204" pitchFamily="18" charset="0"/>
                </a:rPr>
                <a:t>∆𝒎/√</a:t>
              </a:r>
              <a:r>
                <a:rPr lang="en-US" sz="1100" b="1" i="0">
                  <a:latin typeface="Cambria Math" panose="02040503050406030204" pitchFamily="18" charset="0"/>
                </a:rPr>
                <a:t>𝟑=(</a:t>
              </a:r>
              <a:r>
                <a:rPr lang="en-US" sz="1100" b="1" i="0">
                  <a:latin typeface="Cambria Math" panose="02040503050406030204" pitchFamily="18" charset="0"/>
                  <a:ea typeface="Cambria Math" panose="02040503050406030204" pitchFamily="18" charset="0"/>
                </a:rPr>
                <a:t>𝜹∙𝒎)/(</a:t>
              </a:r>
              <a:r>
                <a:rPr lang="en-US" sz="1100" b="1" i="0">
                  <a:latin typeface="Cambria Math" panose="02040503050406030204" pitchFamily="18" charset="0"/>
                </a:rPr>
                <a:t>𝟏𝟎𝟎</a:t>
              </a:r>
              <a:r>
                <a:rPr lang="en-US" sz="1100" b="1" i="0">
                  <a:latin typeface="Cambria Math" panose="02040503050406030204" pitchFamily="18" charset="0"/>
                  <a:ea typeface="Cambria Math" panose="02040503050406030204" pitchFamily="18" charset="0"/>
                </a:rPr>
                <a:t>∙√𝟑)</a:t>
              </a:r>
              <a:endParaRPr lang="ru-RU" sz="1100" b="1"/>
            </a:p>
          </xdr:txBody>
        </xdr:sp>
      </mc:Fallback>
    </mc:AlternateContent>
    <xdr:clientData/>
  </xdr:oneCellAnchor>
  <xdr:oneCellAnchor>
    <xdr:from>
      <xdr:col>2</xdr:col>
      <xdr:colOff>80682</xdr:colOff>
      <xdr:row>559</xdr:row>
      <xdr:rowOff>164725</xdr:rowOff>
    </xdr:from>
    <xdr:ext cx="1060418" cy="323999"/>
    <mc:AlternateContent xmlns:mc="http://schemas.openxmlformats.org/markup-compatibility/2006" xmlns:a14="http://schemas.microsoft.com/office/drawing/2010/main">
      <mc:Choice Requires="a14">
        <xdr:sp macro="" textlink="">
          <xdr:nvSpPr>
            <xdr:cNvPr id="783" name="TextBox 782"/>
            <xdr:cNvSpPr txBox="1"/>
          </xdr:nvSpPr>
          <xdr:spPr>
            <a:xfrm>
              <a:off x="1290917" y="118947078"/>
              <a:ext cx="1060418"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r>
                      <a:rPr lang="en-US" sz="1100" b="1" i="1">
                        <a:latin typeface="Cambria Math" panose="02040503050406030204" pitchFamily="18" charset="0"/>
                      </a:rPr>
                      <m:t>(</m:t>
                    </m:r>
                    <m:r>
                      <a:rPr lang="en-US" sz="1100" b="1" i="1">
                        <a:latin typeface="Cambria Math" panose="02040503050406030204" pitchFamily="18" charset="0"/>
                      </a:rPr>
                      <m:t>𝒎</m:t>
                    </m:r>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oMath>
                </m:oMathPara>
              </a14:m>
              <a:endParaRPr lang="ru-RU" sz="1100" b="1"/>
            </a:p>
          </xdr:txBody>
        </xdr:sp>
      </mc:Choice>
      <mc:Fallback xmlns="">
        <xdr:sp macro="" textlink="">
          <xdr:nvSpPr>
            <xdr:cNvPr id="783" name="TextBox 782"/>
            <xdr:cNvSpPr txBox="1"/>
          </xdr:nvSpPr>
          <xdr:spPr>
            <a:xfrm>
              <a:off x="1290917" y="118947078"/>
              <a:ext cx="1060418"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(𝒎)=𝒓/(𝟐</a:t>
              </a:r>
              <a:r>
                <a:rPr lang="en-US" sz="1100" b="1" i="0">
                  <a:latin typeface="Cambria Math" panose="02040503050406030204" pitchFamily="18" charset="0"/>
                  <a:ea typeface="Cambria Math" panose="02040503050406030204" pitchFamily="18" charset="0"/>
                </a:rPr>
                <a:t>∙√𝟑)</a:t>
              </a:r>
              <a:endParaRPr lang="ru-RU" sz="1100" b="1"/>
            </a:p>
          </xdr:txBody>
        </xdr:sp>
      </mc:Fallback>
    </mc:AlternateContent>
    <xdr:clientData/>
  </xdr:oneCellAnchor>
  <xdr:oneCellAnchor>
    <xdr:from>
      <xdr:col>3</xdr:col>
      <xdr:colOff>181536</xdr:colOff>
      <xdr:row>562</xdr:row>
      <xdr:rowOff>198341</xdr:rowOff>
    </xdr:from>
    <xdr:ext cx="595676" cy="172227"/>
    <mc:AlternateContent xmlns:mc="http://schemas.openxmlformats.org/markup-compatibility/2006" xmlns:a14="http://schemas.microsoft.com/office/drawing/2010/main">
      <mc:Choice Requires="a14">
        <xdr:sp macro="" textlink="">
          <xdr:nvSpPr>
            <xdr:cNvPr id="823" name="TextBox 822"/>
            <xdr:cNvSpPr txBox="1"/>
          </xdr:nvSpPr>
          <xdr:spPr>
            <a:xfrm>
              <a:off x="1996889" y="119585812"/>
              <a:ext cx="59567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e>
                    </m:d>
                    <m:r>
                      <a:rPr lang="en-US" sz="1100" b="1" i="1">
                        <a:latin typeface="Cambria Math" panose="02040503050406030204" pitchFamily="18" charset="0"/>
                      </a:rPr>
                      <m:t>=</m:t>
                    </m:r>
                  </m:oMath>
                </m:oMathPara>
              </a14:m>
              <a:endParaRPr lang="ru-RU" sz="1100" b="1"/>
            </a:p>
          </xdr:txBody>
        </xdr:sp>
      </mc:Choice>
      <mc:Fallback xmlns="">
        <xdr:sp macro="" textlink="">
          <xdr:nvSpPr>
            <xdr:cNvPr id="823" name="TextBox 822"/>
            <xdr:cNvSpPr txBox="1"/>
          </xdr:nvSpPr>
          <xdr:spPr>
            <a:xfrm>
              <a:off x="1996889" y="119585812"/>
              <a:ext cx="59567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𝒖_𝑩 (𝒎)=</a:t>
              </a:r>
              <a:endParaRPr lang="ru-RU" sz="1100" b="1"/>
            </a:p>
          </xdr:txBody>
        </xdr:sp>
      </mc:Fallback>
    </mc:AlternateContent>
    <xdr:clientData/>
  </xdr:oneCellAnchor>
  <xdr:oneCellAnchor>
    <xdr:from>
      <xdr:col>3</xdr:col>
      <xdr:colOff>0</xdr:colOff>
      <xdr:row>569</xdr:row>
      <xdr:rowOff>0</xdr:rowOff>
    </xdr:from>
    <xdr:ext cx="680058" cy="172227"/>
    <mc:AlternateContent xmlns:mc="http://schemas.openxmlformats.org/markup-compatibility/2006" xmlns:a14="http://schemas.microsoft.com/office/drawing/2010/main">
      <mc:Choice Requires="a14">
        <xdr:sp macro="" textlink="">
          <xdr:nvSpPr>
            <xdr:cNvPr id="828" name="TextBox 827"/>
            <xdr:cNvSpPr txBox="1"/>
          </xdr:nvSpPr>
          <xdr:spPr>
            <a:xfrm>
              <a:off x="1815353" y="119992588"/>
              <a:ext cx="68005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r>
                          <a:rPr lang="en-US" sz="1100" b="1" i="1">
                            <a:latin typeface="Cambria Math" panose="02040503050406030204" pitchFamily="18" charset="0"/>
                          </a:rPr>
                          <m:t>𝟏</m:t>
                        </m:r>
                      </m:e>
                    </m:d>
                    <m:r>
                      <a:rPr lang="en-US" sz="1100" b="1" i="1">
                        <a:latin typeface="Cambria Math" panose="02040503050406030204" pitchFamily="18" charset="0"/>
                      </a:rPr>
                      <m:t>=</m:t>
                    </m:r>
                  </m:oMath>
                </m:oMathPara>
              </a14:m>
              <a:endParaRPr lang="ru-RU" sz="1100" b="1"/>
            </a:p>
          </xdr:txBody>
        </xdr:sp>
      </mc:Choice>
      <mc:Fallback xmlns="">
        <xdr:sp macro="" textlink="">
          <xdr:nvSpPr>
            <xdr:cNvPr id="828" name="TextBox 827"/>
            <xdr:cNvSpPr txBox="1"/>
          </xdr:nvSpPr>
          <xdr:spPr>
            <a:xfrm>
              <a:off x="1815353" y="119992588"/>
              <a:ext cx="68005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𝒖_𝑩 (𝒎𝟏)=</a:t>
              </a:r>
              <a:endParaRPr lang="ru-RU" sz="1100" b="1"/>
            </a:p>
          </xdr:txBody>
        </xdr:sp>
      </mc:Fallback>
    </mc:AlternateContent>
    <xdr:clientData/>
  </xdr:oneCellAnchor>
  <xdr:oneCellAnchor>
    <xdr:from>
      <xdr:col>3</xdr:col>
      <xdr:colOff>0</xdr:colOff>
      <xdr:row>575</xdr:row>
      <xdr:rowOff>0</xdr:rowOff>
    </xdr:from>
    <xdr:ext cx="680058" cy="172227"/>
    <mc:AlternateContent xmlns:mc="http://schemas.openxmlformats.org/markup-compatibility/2006" xmlns:a14="http://schemas.microsoft.com/office/drawing/2010/main">
      <mc:Choice Requires="a14">
        <xdr:sp macro="" textlink="">
          <xdr:nvSpPr>
            <xdr:cNvPr id="829" name="TextBox 828"/>
            <xdr:cNvSpPr txBox="1"/>
          </xdr:nvSpPr>
          <xdr:spPr>
            <a:xfrm>
              <a:off x="1815353" y="120384794"/>
              <a:ext cx="68005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r>
                          <a:rPr lang="en-US" sz="1100" b="1" i="1">
                            <a:latin typeface="Cambria Math" panose="02040503050406030204" pitchFamily="18" charset="0"/>
                          </a:rPr>
                          <m:t>𝟐</m:t>
                        </m:r>
                      </m:e>
                    </m:d>
                    <m:r>
                      <a:rPr lang="en-US" sz="1100" b="1" i="1">
                        <a:latin typeface="Cambria Math" panose="02040503050406030204" pitchFamily="18" charset="0"/>
                      </a:rPr>
                      <m:t>=</m:t>
                    </m:r>
                  </m:oMath>
                </m:oMathPara>
              </a14:m>
              <a:endParaRPr lang="ru-RU" sz="1100" b="1"/>
            </a:p>
          </xdr:txBody>
        </xdr:sp>
      </mc:Choice>
      <mc:Fallback xmlns="">
        <xdr:sp macro="" textlink="">
          <xdr:nvSpPr>
            <xdr:cNvPr id="829" name="TextBox 828"/>
            <xdr:cNvSpPr txBox="1"/>
          </xdr:nvSpPr>
          <xdr:spPr>
            <a:xfrm>
              <a:off x="1815353" y="120384794"/>
              <a:ext cx="68005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𝒖_𝑩 (𝒎𝟐)=</a:t>
              </a:r>
              <a:endParaRPr lang="ru-RU" sz="1100" b="1"/>
            </a:p>
          </xdr:txBody>
        </xdr:sp>
      </mc:Fallback>
    </mc:AlternateContent>
    <xdr:clientData/>
  </xdr:oneCellAnchor>
  <xdr:oneCellAnchor>
    <xdr:from>
      <xdr:col>2</xdr:col>
      <xdr:colOff>573741</xdr:colOff>
      <xdr:row>564</xdr:row>
      <xdr:rowOff>187138</xdr:rowOff>
    </xdr:from>
    <xdr:ext cx="741678" cy="172227"/>
    <mc:AlternateContent xmlns:mc="http://schemas.openxmlformats.org/markup-compatibility/2006" xmlns:a14="http://schemas.microsoft.com/office/drawing/2010/main">
      <mc:Choice Requires="a14">
        <xdr:sp macro="" textlink="">
          <xdr:nvSpPr>
            <xdr:cNvPr id="54" name="TextBox 53"/>
            <xdr:cNvSpPr txBox="1"/>
          </xdr:nvSpPr>
          <xdr:spPr>
            <a:xfrm>
              <a:off x="1783976" y="11997802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r>
                          <a:rPr lang="en-US" sz="1100" b="1" i="1">
                            <a:latin typeface="Cambria Math" panose="02040503050406030204" pitchFamily="18" charset="0"/>
                          </a:rPr>
                          <m:t>𝟏</m:t>
                        </m:r>
                      </m:e>
                    </m:d>
                    <m:r>
                      <a:rPr lang="en-US" sz="1100" b="0" i="1">
                        <a:latin typeface="Cambria Math" panose="02040503050406030204" pitchFamily="18" charset="0"/>
                      </a:rPr>
                      <m:t>=</m:t>
                    </m:r>
                  </m:oMath>
                </m:oMathPara>
              </a14:m>
              <a:endParaRPr lang="ru-RU" sz="1100"/>
            </a:p>
          </xdr:txBody>
        </xdr:sp>
      </mc:Choice>
      <mc:Fallback xmlns="">
        <xdr:sp macro="" textlink="">
          <xdr:nvSpPr>
            <xdr:cNvPr id="54" name="TextBox 53"/>
            <xdr:cNvSpPr txBox="1"/>
          </xdr:nvSpPr>
          <xdr:spPr>
            <a:xfrm>
              <a:off x="1783976" y="11997802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(𝒎𝟏)</a:t>
              </a:r>
              <a:r>
                <a:rPr lang="en-US" sz="1100" b="0" i="0">
                  <a:latin typeface="Cambria Math" panose="02040503050406030204" pitchFamily="18" charset="0"/>
                </a:rPr>
                <a:t>=</a:t>
              </a:r>
              <a:endParaRPr lang="ru-RU" sz="1100"/>
            </a:p>
          </xdr:txBody>
        </xdr:sp>
      </mc:Fallback>
    </mc:AlternateContent>
    <xdr:clientData/>
  </xdr:oneCellAnchor>
  <xdr:oneCellAnchor>
    <xdr:from>
      <xdr:col>3</xdr:col>
      <xdr:colOff>0</xdr:colOff>
      <xdr:row>567</xdr:row>
      <xdr:rowOff>0</xdr:rowOff>
    </xdr:from>
    <xdr:ext cx="741678" cy="172227"/>
    <mc:AlternateContent xmlns:mc="http://schemas.openxmlformats.org/markup-compatibility/2006" xmlns:a14="http://schemas.microsoft.com/office/drawing/2010/main">
      <mc:Choice Requires="a14">
        <xdr:sp macro="" textlink="">
          <xdr:nvSpPr>
            <xdr:cNvPr id="830" name="TextBox 829"/>
            <xdr:cNvSpPr txBox="1"/>
          </xdr:nvSpPr>
          <xdr:spPr>
            <a:xfrm>
              <a:off x="1815353" y="12039600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r>
                          <a:rPr lang="en-US" sz="1100" b="1" i="1">
                            <a:latin typeface="Cambria Math" panose="02040503050406030204" pitchFamily="18" charset="0"/>
                          </a:rPr>
                          <m:t>𝟏</m:t>
                        </m:r>
                      </m:e>
                    </m:d>
                    <m:r>
                      <a:rPr lang="en-US" sz="1100" b="1" i="1">
                        <a:latin typeface="Cambria Math" panose="02040503050406030204" pitchFamily="18" charset="0"/>
                      </a:rPr>
                      <m:t>=</m:t>
                    </m:r>
                  </m:oMath>
                </m:oMathPara>
              </a14:m>
              <a:endParaRPr lang="ru-RU" sz="1100" b="1"/>
            </a:p>
          </xdr:txBody>
        </xdr:sp>
      </mc:Choice>
      <mc:Fallback xmlns="">
        <xdr:sp macro="" textlink="">
          <xdr:nvSpPr>
            <xdr:cNvPr id="830" name="TextBox 829"/>
            <xdr:cNvSpPr txBox="1"/>
          </xdr:nvSpPr>
          <xdr:spPr>
            <a:xfrm>
              <a:off x="1815353" y="12039600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(𝒎𝟏)=</a:t>
              </a:r>
              <a:endParaRPr lang="ru-RU" sz="1100" b="1"/>
            </a:p>
          </xdr:txBody>
        </xdr:sp>
      </mc:Fallback>
    </mc:AlternateContent>
    <xdr:clientData/>
  </xdr:oneCellAnchor>
  <xdr:oneCellAnchor>
    <xdr:from>
      <xdr:col>2</xdr:col>
      <xdr:colOff>573741</xdr:colOff>
      <xdr:row>570</xdr:row>
      <xdr:rowOff>187138</xdr:rowOff>
    </xdr:from>
    <xdr:ext cx="741678" cy="172227"/>
    <mc:AlternateContent xmlns:mc="http://schemas.openxmlformats.org/markup-compatibility/2006" xmlns:a14="http://schemas.microsoft.com/office/drawing/2010/main">
      <mc:Choice Requires="a14">
        <xdr:sp macro="" textlink="">
          <xdr:nvSpPr>
            <xdr:cNvPr id="841" name="TextBox 840"/>
            <xdr:cNvSpPr txBox="1"/>
          </xdr:nvSpPr>
          <xdr:spPr>
            <a:xfrm>
              <a:off x="1783976" y="11997802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r>
                          <a:rPr lang="ru-RU" sz="1100" b="1" i="1">
                            <a:latin typeface="Cambria Math" panose="02040503050406030204" pitchFamily="18" charset="0"/>
                          </a:rPr>
                          <m:t>𝟐</m:t>
                        </m:r>
                      </m:e>
                    </m:d>
                    <m:r>
                      <a:rPr lang="en-US" sz="1100" b="0" i="1">
                        <a:latin typeface="Cambria Math" panose="02040503050406030204" pitchFamily="18" charset="0"/>
                      </a:rPr>
                      <m:t>=</m:t>
                    </m:r>
                  </m:oMath>
                </m:oMathPara>
              </a14:m>
              <a:endParaRPr lang="ru-RU" sz="1100"/>
            </a:p>
          </xdr:txBody>
        </xdr:sp>
      </mc:Choice>
      <mc:Fallback xmlns="">
        <xdr:sp macro="" textlink="">
          <xdr:nvSpPr>
            <xdr:cNvPr id="841" name="TextBox 840"/>
            <xdr:cNvSpPr txBox="1"/>
          </xdr:nvSpPr>
          <xdr:spPr>
            <a:xfrm>
              <a:off x="1783976" y="11997802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(𝒎</a:t>
              </a:r>
              <a:r>
                <a:rPr lang="ru-RU" sz="1100" b="1" i="0">
                  <a:latin typeface="Cambria Math" panose="02040503050406030204" pitchFamily="18" charset="0"/>
                </a:rPr>
                <a:t>𝟐</a:t>
              </a:r>
              <a:r>
                <a:rPr lang="en-US" sz="1100" b="1" i="0">
                  <a:latin typeface="Cambria Math" panose="02040503050406030204" pitchFamily="18" charset="0"/>
                </a:rPr>
                <a:t>)</a:t>
              </a:r>
              <a:r>
                <a:rPr lang="en-US" sz="1100" b="0" i="0">
                  <a:latin typeface="Cambria Math" panose="02040503050406030204" pitchFamily="18" charset="0"/>
                </a:rPr>
                <a:t>=</a:t>
              </a:r>
              <a:endParaRPr lang="ru-RU" sz="1100"/>
            </a:p>
          </xdr:txBody>
        </xdr:sp>
      </mc:Fallback>
    </mc:AlternateContent>
    <xdr:clientData/>
  </xdr:oneCellAnchor>
  <xdr:oneCellAnchor>
    <xdr:from>
      <xdr:col>3</xdr:col>
      <xdr:colOff>0</xdr:colOff>
      <xdr:row>573</xdr:row>
      <xdr:rowOff>0</xdr:rowOff>
    </xdr:from>
    <xdr:ext cx="741678" cy="172227"/>
    <mc:AlternateContent xmlns:mc="http://schemas.openxmlformats.org/markup-compatibility/2006" xmlns:a14="http://schemas.microsoft.com/office/drawing/2010/main">
      <mc:Choice Requires="a14">
        <xdr:sp macro="" textlink="">
          <xdr:nvSpPr>
            <xdr:cNvPr id="888" name="TextBox 887"/>
            <xdr:cNvSpPr txBox="1"/>
          </xdr:nvSpPr>
          <xdr:spPr>
            <a:xfrm>
              <a:off x="1815353" y="12039600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r>
                          <a:rPr lang="ru-RU" sz="1100" b="1" i="1">
                            <a:latin typeface="Cambria Math" panose="02040503050406030204" pitchFamily="18" charset="0"/>
                          </a:rPr>
                          <m:t>𝟐</m:t>
                        </m:r>
                      </m:e>
                    </m:d>
                    <m:r>
                      <a:rPr lang="en-US" sz="1100" b="1" i="1">
                        <a:latin typeface="Cambria Math" panose="02040503050406030204" pitchFamily="18" charset="0"/>
                      </a:rPr>
                      <m:t>=</m:t>
                    </m:r>
                  </m:oMath>
                </m:oMathPara>
              </a14:m>
              <a:endParaRPr lang="ru-RU" sz="1100" b="1"/>
            </a:p>
          </xdr:txBody>
        </xdr:sp>
      </mc:Choice>
      <mc:Fallback xmlns="">
        <xdr:sp macro="" textlink="">
          <xdr:nvSpPr>
            <xdr:cNvPr id="888" name="TextBox 887"/>
            <xdr:cNvSpPr txBox="1"/>
          </xdr:nvSpPr>
          <xdr:spPr>
            <a:xfrm>
              <a:off x="1815353" y="12039600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(𝒎</a:t>
              </a:r>
              <a:r>
                <a:rPr lang="ru-RU" sz="1100" b="1" i="0">
                  <a:latin typeface="Cambria Math" panose="02040503050406030204" pitchFamily="18" charset="0"/>
                </a:rPr>
                <a:t>𝟐</a:t>
              </a:r>
              <a:r>
                <a:rPr lang="en-US" sz="1100" b="1" i="0">
                  <a:latin typeface="Cambria Math" panose="02040503050406030204" pitchFamily="18" charset="0"/>
                </a:rPr>
                <a:t>)=</a:t>
              </a:r>
              <a:endParaRPr lang="ru-RU" sz="1100" b="1"/>
            </a:p>
          </xdr:txBody>
        </xdr:sp>
      </mc:Fallback>
    </mc:AlternateContent>
    <xdr:clientData/>
  </xdr:oneCellAnchor>
  <xdr:oneCellAnchor>
    <xdr:from>
      <xdr:col>1</xdr:col>
      <xdr:colOff>24651</xdr:colOff>
      <xdr:row>960</xdr:row>
      <xdr:rowOff>63872</xdr:rowOff>
    </xdr:from>
    <xdr:ext cx="1902760" cy="344453"/>
    <mc:AlternateContent xmlns:mc="http://schemas.openxmlformats.org/markup-compatibility/2006" xmlns:a14="http://schemas.microsoft.com/office/drawing/2010/main">
      <mc:Choice Requires="a14">
        <xdr:sp macro="" textlink="">
          <xdr:nvSpPr>
            <xdr:cNvPr id="77" name="TextBox 76"/>
            <xdr:cNvSpPr txBox="1"/>
          </xdr:nvSpPr>
          <xdr:spPr>
            <a:xfrm>
              <a:off x="629769" y="211978313"/>
              <a:ext cx="1902760"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𝑰</m:t>
                        </m:r>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e>
                    </m:rad>
                  </m:oMath>
                </m:oMathPara>
              </a14:m>
              <a:endParaRPr lang="ru-RU" sz="1100" b="1"/>
            </a:p>
          </xdr:txBody>
        </xdr:sp>
      </mc:Choice>
      <mc:Fallback xmlns="">
        <xdr:sp macro="" textlink="">
          <xdr:nvSpPr>
            <xdr:cNvPr id="77" name="TextBox 76"/>
            <xdr:cNvSpPr txBox="1"/>
          </xdr:nvSpPr>
          <xdr:spPr>
            <a:xfrm>
              <a:off x="629769" y="211978313"/>
              <a:ext cx="1902760"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(𝑰)=√(𝒖_𝑩𝟏^𝟐 (𝑰)+𝒖_𝑩𝟐^𝟐 (𝑰))</a:t>
              </a:r>
              <a:endParaRPr lang="ru-RU" sz="1100" b="1"/>
            </a:p>
          </xdr:txBody>
        </xdr:sp>
      </mc:Fallback>
    </mc:AlternateContent>
    <xdr:clientData/>
  </xdr:oneCellAnchor>
  <xdr:oneCellAnchor>
    <xdr:from>
      <xdr:col>1</xdr:col>
      <xdr:colOff>528917</xdr:colOff>
      <xdr:row>964</xdr:row>
      <xdr:rowOff>97491</xdr:rowOff>
    </xdr:from>
    <xdr:ext cx="1665199" cy="353495"/>
    <mc:AlternateContent xmlns:mc="http://schemas.openxmlformats.org/markup-compatibility/2006" xmlns:a14="http://schemas.microsoft.com/office/drawing/2010/main">
      <mc:Choice Requires="a14">
        <xdr:sp macro="" textlink="">
          <xdr:nvSpPr>
            <xdr:cNvPr id="78" name="TextBox 77"/>
            <xdr:cNvSpPr txBox="1"/>
          </xdr:nvSpPr>
          <xdr:spPr>
            <a:xfrm>
              <a:off x="1134035" y="212773932"/>
              <a:ext cx="1665199"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𝑰</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𝜹</m:t>
                        </m:r>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𝑰</m:t>
                        </m:r>
                      </m:num>
                      <m:den>
                        <m:r>
                          <a:rPr lang="en-US" sz="1100" b="1" i="1">
                            <a:latin typeface="Cambria Math" panose="02040503050406030204" pitchFamily="18" charset="0"/>
                          </a:rPr>
                          <m:t>𝟏𝟎𝟎</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78" name="TextBox 77"/>
            <xdr:cNvSpPr txBox="1"/>
          </xdr:nvSpPr>
          <xdr:spPr>
            <a:xfrm>
              <a:off x="1134035" y="212773932"/>
              <a:ext cx="1665199"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(𝑰)=</a:t>
              </a:r>
              <a:r>
                <a:rPr lang="en-US" sz="1100" b="1" i="0">
                  <a:latin typeface="Cambria Math" panose="02040503050406030204" pitchFamily="18" charset="0"/>
                  <a:ea typeface="Cambria Math" panose="02040503050406030204" pitchFamily="18" charset="0"/>
                </a:rPr>
                <a:t>∆𝑰/√</a:t>
              </a:r>
              <a:r>
                <a:rPr lang="en-US" sz="1100" b="1" i="0">
                  <a:latin typeface="Cambria Math" panose="02040503050406030204" pitchFamily="18" charset="0"/>
                </a:rPr>
                <a:t>𝟑=(</a:t>
              </a:r>
              <a:r>
                <a:rPr lang="en-US" sz="1100" b="1" i="0">
                  <a:latin typeface="Cambria Math" panose="02040503050406030204" pitchFamily="18" charset="0"/>
                  <a:ea typeface="Cambria Math" panose="02040503050406030204" pitchFamily="18" charset="0"/>
                </a:rPr>
                <a:t>𝜹∙𝑰)/(</a:t>
              </a:r>
              <a:r>
                <a:rPr lang="en-US" sz="1100" b="1" i="0">
                  <a:latin typeface="Cambria Math" panose="02040503050406030204" pitchFamily="18" charset="0"/>
                </a:rPr>
                <a:t>𝟏𝟎𝟎</a:t>
              </a:r>
              <a:r>
                <a:rPr lang="en-US" sz="1100" b="1" i="0">
                  <a:latin typeface="Cambria Math" panose="02040503050406030204" pitchFamily="18" charset="0"/>
                  <a:ea typeface="Cambria Math" panose="02040503050406030204" pitchFamily="18" charset="0"/>
                </a:rPr>
                <a:t>∙√𝟑)</a:t>
              </a:r>
              <a:r>
                <a:rPr lang="en-US" sz="1100" b="1" i="0">
                  <a:latin typeface="Cambria Math" panose="02040503050406030204" pitchFamily="18" charset="0"/>
                </a:rPr>
                <a:t>=</a:t>
              </a:r>
              <a:endParaRPr lang="ru-RU" sz="1100" b="1"/>
            </a:p>
          </xdr:txBody>
        </xdr:sp>
      </mc:Fallback>
    </mc:AlternateContent>
    <xdr:clientData/>
  </xdr:oneCellAnchor>
  <xdr:oneCellAnchor>
    <xdr:from>
      <xdr:col>2</xdr:col>
      <xdr:colOff>369794</xdr:colOff>
      <xdr:row>967</xdr:row>
      <xdr:rowOff>168088</xdr:rowOff>
    </xdr:from>
    <xdr:ext cx="1135632" cy="323999"/>
    <mc:AlternateContent xmlns:mc="http://schemas.openxmlformats.org/markup-compatibility/2006" xmlns:a14="http://schemas.microsoft.com/office/drawing/2010/main">
      <mc:Choice Requires="a14">
        <xdr:sp macro="" textlink="">
          <xdr:nvSpPr>
            <xdr:cNvPr id="902" name="TextBox 901"/>
            <xdr:cNvSpPr txBox="1"/>
          </xdr:nvSpPr>
          <xdr:spPr>
            <a:xfrm>
              <a:off x="1580029" y="213438441"/>
              <a:ext cx="1135632"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02" name="TextBox 901"/>
            <xdr:cNvSpPr txBox="1"/>
          </xdr:nvSpPr>
          <xdr:spPr>
            <a:xfrm>
              <a:off x="1580029" y="213438441"/>
              <a:ext cx="1135632"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(𝑰)=</a:t>
              </a:r>
              <a:r>
                <a:rPr lang="en-US" sz="1100" b="1" i="0">
                  <a:latin typeface="Cambria Math" panose="02040503050406030204" pitchFamily="18" charset="0"/>
                  <a:ea typeface="Cambria Math" panose="02040503050406030204" pitchFamily="18" charset="0"/>
                </a:rPr>
                <a:t>𝒓/(</a:t>
              </a:r>
              <a:r>
                <a:rPr lang="en-US" sz="1100" b="1" i="0">
                  <a:latin typeface="Cambria Math" panose="02040503050406030204" pitchFamily="18" charset="0"/>
                </a:rPr>
                <a:t>𝟐</a:t>
              </a:r>
              <a:r>
                <a:rPr lang="en-US" sz="1100" b="1" i="0">
                  <a:latin typeface="Cambria Math" panose="02040503050406030204" pitchFamily="18" charset="0"/>
                  <a:ea typeface="Cambria Math" panose="02040503050406030204" pitchFamily="18" charset="0"/>
                </a:rPr>
                <a:t>∙√</a:t>
              </a:r>
              <a:r>
                <a:rPr lang="en-US" sz="1100" b="1" i="0">
                  <a:latin typeface="Cambria Math" panose="02040503050406030204" pitchFamily="18" charset="0"/>
                </a:rPr>
                <a:t>𝟑)=</a:t>
              </a:r>
              <a:endParaRPr lang="ru-RU" sz="1100" b="1"/>
            </a:p>
          </xdr:txBody>
        </xdr:sp>
      </mc:Fallback>
    </mc:AlternateContent>
    <xdr:clientData/>
  </xdr:oneCellAnchor>
  <xdr:oneCellAnchor>
    <xdr:from>
      <xdr:col>3</xdr:col>
      <xdr:colOff>58270</xdr:colOff>
      <xdr:row>970</xdr:row>
      <xdr:rowOff>7844</xdr:rowOff>
    </xdr:from>
    <xdr:ext cx="979627" cy="172227"/>
    <mc:AlternateContent xmlns:mc="http://schemas.openxmlformats.org/markup-compatibility/2006" xmlns:a14="http://schemas.microsoft.com/office/drawing/2010/main">
      <mc:Choice Requires="a14">
        <xdr:sp macro="" textlink="">
          <xdr:nvSpPr>
            <xdr:cNvPr id="79" name="TextBox 78"/>
            <xdr:cNvSpPr txBox="1"/>
          </xdr:nvSpPr>
          <xdr:spPr>
            <a:xfrm>
              <a:off x="1873623" y="213860903"/>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79" name="TextBox 78"/>
            <xdr:cNvSpPr txBox="1"/>
          </xdr:nvSpPr>
          <xdr:spPr>
            <a:xfrm>
              <a:off x="1873623" y="213860903"/>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𝒖(𝑰)=𝒖_𝑩 (𝑰)=</a:t>
              </a:r>
              <a:endParaRPr lang="ru-RU" sz="1100" b="1"/>
            </a:p>
          </xdr:txBody>
        </xdr:sp>
      </mc:Fallback>
    </mc:AlternateContent>
    <xdr:clientData/>
  </xdr:oneCellAnchor>
  <xdr:oneCellAnchor>
    <xdr:from>
      <xdr:col>2</xdr:col>
      <xdr:colOff>596153</xdr:colOff>
      <xdr:row>973</xdr:row>
      <xdr:rowOff>7844</xdr:rowOff>
    </xdr:from>
    <xdr:ext cx="587917" cy="172227"/>
    <mc:AlternateContent xmlns:mc="http://schemas.openxmlformats.org/markup-compatibility/2006" xmlns:a14="http://schemas.microsoft.com/office/drawing/2010/main">
      <mc:Choice Requires="a14">
        <xdr:sp macro="" textlink="">
          <xdr:nvSpPr>
            <xdr:cNvPr id="903" name="TextBox 902"/>
            <xdr:cNvSpPr txBox="1"/>
          </xdr:nvSpPr>
          <xdr:spPr>
            <a:xfrm>
              <a:off x="1806388" y="214432403"/>
              <a:ext cx="5879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03" name="TextBox 902"/>
            <xdr:cNvSpPr txBox="1"/>
          </xdr:nvSpPr>
          <xdr:spPr>
            <a:xfrm>
              <a:off x="1806388" y="214432403"/>
              <a:ext cx="5879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(𝑰)=</a:t>
              </a:r>
              <a:endParaRPr lang="ru-RU" sz="1100" b="1"/>
            </a:p>
          </xdr:txBody>
        </xdr:sp>
      </mc:Fallback>
    </mc:AlternateContent>
    <xdr:clientData/>
  </xdr:oneCellAnchor>
  <xdr:oneCellAnchor>
    <xdr:from>
      <xdr:col>2</xdr:col>
      <xdr:colOff>605117</xdr:colOff>
      <xdr:row>975</xdr:row>
      <xdr:rowOff>33617</xdr:rowOff>
    </xdr:from>
    <xdr:ext cx="587918" cy="172227"/>
    <mc:AlternateContent xmlns:mc="http://schemas.openxmlformats.org/markup-compatibility/2006" xmlns:a14="http://schemas.microsoft.com/office/drawing/2010/main">
      <mc:Choice Requires="a14">
        <xdr:sp macro="" textlink="">
          <xdr:nvSpPr>
            <xdr:cNvPr id="904" name="TextBox 903"/>
            <xdr:cNvSpPr txBox="1"/>
          </xdr:nvSpPr>
          <xdr:spPr>
            <a:xfrm>
              <a:off x="1815352" y="214839176"/>
              <a:ext cx="5879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04" name="TextBox 903"/>
            <xdr:cNvSpPr txBox="1"/>
          </xdr:nvSpPr>
          <xdr:spPr>
            <a:xfrm>
              <a:off x="1815352" y="214839176"/>
              <a:ext cx="5879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(𝑰)=</a:t>
              </a:r>
              <a:endParaRPr lang="ru-RU" sz="1100" b="1"/>
            </a:p>
          </xdr:txBody>
        </xdr:sp>
      </mc:Fallback>
    </mc:AlternateContent>
    <xdr:clientData/>
  </xdr:oneCellAnchor>
  <xdr:oneCellAnchor>
    <xdr:from>
      <xdr:col>3</xdr:col>
      <xdr:colOff>13446</xdr:colOff>
      <xdr:row>977</xdr:row>
      <xdr:rowOff>7844</xdr:rowOff>
    </xdr:from>
    <xdr:ext cx="979627" cy="172227"/>
    <mc:AlternateContent xmlns:mc="http://schemas.openxmlformats.org/markup-compatibility/2006" xmlns:a14="http://schemas.microsoft.com/office/drawing/2010/main">
      <mc:Choice Requires="a14">
        <xdr:sp macro="" textlink="">
          <xdr:nvSpPr>
            <xdr:cNvPr id="905" name="TextBox 904"/>
            <xdr:cNvSpPr txBox="1"/>
          </xdr:nvSpPr>
          <xdr:spPr>
            <a:xfrm>
              <a:off x="1828799" y="215194403"/>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ru-RU"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05" name="TextBox 904"/>
            <xdr:cNvSpPr txBox="1"/>
          </xdr:nvSpPr>
          <xdr:spPr>
            <a:xfrm>
              <a:off x="1828799" y="215194403"/>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𝒖(𝑰)=𝒖_𝑩</a:t>
              </a:r>
              <a:r>
                <a:rPr lang="ru-RU" sz="1100" b="1" i="0">
                  <a:latin typeface="Cambria Math" panose="02040503050406030204" pitchFamily="18" charset="0"/>
                </a:rPr>
                <a:t> (</a:t>
              </a:r>
              <a:r>
                <a:rPr lang="en-US" sz="1100" b="1" i="0">
                  <a:latin typeface="Cambria Math" panose="02040503050406030204" pitchFamily="18" charset="0"/>
                </a:rPr>
                <a:t>𝑰)=</a:t>
              </a:r>
              <a:endParaRPr lang="ru-RU" sz="1100" b="1"/>
            </a:p>
          </xdr:txBody>
        </xdr:sp>
      </mc:Fallback>
    </mc:AlternateContent>
    <xdr:clientData/>
  </xdr:oneCellAnchor>
  <xdr:oneCellAnchor>
    <xdr:from>
      <xdr:col>2</xdr:col>
      <xdr:colOff>596153</xdr:colOff>
      <xdr:row>981</xdr:row>
      <xdr:rowOff>7844</xdr:rowOff>
    </xdr:from>
    <xdr:ext cx="587917" cy="172227"/>
    <mc:AlternateContent xmlns:mc="http://schemas.openxmlformats.org/markup-compatibility/2006" xmlns:a14="http://schemas.microsoft.com/office/drawing/2010/main">
      <mc:Choice Requires="a14">
        <xdr:sp macro="" textlink="">
          <xdr:nvSpPr>
            <xdr:cNvPr id="906" name="TextBox 905"/>
            <xdr:cNvSpPr txBox="1"/>
          </xdr:nvSpPr>
          <xdr:spPr>
            <a:xfrm>
              <a:off x="1806388" y="214432403"/>
              <a:ext cx="5879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06" name="TextBox 905"/>
            <xdr:cNvSpPr txBox="1"/>
          </xdr:nvSpPr>
          <xdr:spPr>
            <a:xfrm>
              <a:off x="1806388" y="214432403"/>
              <a:ext cx="5879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(𝑰)=</a:t>
              </a:r>
              <a:endParaRPr lang="ru-RU" sz="1100" b="1"/>
            </a:p>
          </xdr:txBody>
        </xdr:sp>
      </mc:Fallback>
    </mc:AlternateContent>
    <xdr:clientData/>
  </xdr:oneCellAnchor>
  <xdr:oneCellAnchor>
    <xdr:from>
      <xdr:col>2</xdr:col>
      <xdr:colOff>605117</xdr:colOff>
      <xdr:row>983</xdr:row>
      <xdr:rowOff>33617</xdr:rowOff>
    </xdr:from>
    <xdr:ext cx="587918" cy="172227"/>
    <mc:AlternateContent xmlns:mc="http://schemas.openxmlformats.org/markup-compatibility/2006" xmlns:a14="http://schemas.microsoft.com/office/drawing/2010/main">
      <mc:Choice Requires="a14">
        <xdr:sp macro="" textlink="">
          <xdr:nvSpPr>
            <xdr:cNvPr id="907" name="TextBox 906"/>
            <xdr:cNvSpPr txBox="1"/>
          </xdr:nvSpPr>
          <xdr:spPr>
            <a:xfrm>
              <a:off x="1815352" y="214839176"/>
              <a:ext cx="5879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07" name="TextBox 906"/>
            <xdr:cNvSpPr txBox="1"/>
          </xdr:nvSpPr>
          <xdr:spPr>
            <a:xfrm>
              <a:off x="1815352" y="214839176"/>
              <a:ext cx="5879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(𝑰)=</a:t>
              </a:r>
              <a:endParaRPr lang="ru-RU" sz="1100" b="1"/>
            </a:p>
          </xdr:txBody>
        </xdr:sp>
      </mc:Fallback>
    </mc:AlternateContent>
    <xdr:clientData/>
  </xdr:oneCellAnchor>
  <xdr:oneCellAnchor>
    <xdr:from>
      <xdr:col>2</xdr:col>
      <xdr:colOff>450476</xdr:colOff>
      <xdr:row>985</xdr:row>
      <xdr:rowOff>19050</xdr:rowOff>
    </xdr:from>
    <xdr:ext cx="979627" cy="172227"/>
    <mc:AlternateContent xmlns:mc="http://schemas.openxmlformats.org/markup-compatibility/2006" xmlns:a14="http://schemas.microsoft.com/office/drawing/2010/main">
      <mc:Choice Requires="a14">
        <xdr:sp macro="" textlink="">
          <xdr:nvSpPr>
            <xdr:cNvPr id="908" name="TextBox 907"/>
            <xdr:cNvSpPr txBox="1"/>
          </xdr:nvSpPr>
          <xdr:spPr>
            <a:xfrm>
              <a:off x="1660711" y="216729609"/>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ru-RU"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08" name="TextBox 907"/>
            <xdr:cNvSpPr txBox="1"/>
          </xdr:nvSpPr>
          <xdr:spPr>
            <a:xfrm>
              <a:off x="1660711" y="216729609"/>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𝒖(𝑰)=𝒖_𝑩</a:t>
              </a:r>
              <a:r>
                <a:rPr lang="ru-RU" sz="1100" b="1" i="0">
                  <a:latin typeface="Cambria Math" panose="02040503050406030204" pitchFamily="18" charset="0"/>
                </a:rPr>
                <a:t> (</a:t>
              </a:r>
              <a:r>
                <a:rPr lang="en-US" sz="1100" b="1" i="0">
                  <a:latin typeface="Cambria Math" panose="02040503050406030204" pitchFamily="18" charset="0"/>
                </a:rPr>
                <a:t>𝑰)=</a:t>
              </a:r>
              <a:endParaRPr lang="ru-RU" sz="1100" b="1"/>
            </a:p>
          </xdr:txBody>
        </xdr:sp>
      </mc:Fallback>
    </mc:AlternateContent>
    <xdr:clientData/>
  </xdr:oneCellAnchor>
  <xdr:oneCellAnchor>
    <xdr:from>
      <xdr:col>2</xdr:col>
      <xdr:colOff>596153</xdr:colOff>
      <xdr:row>989</xdr:row>
      <xdr:rowOff>7844</xdr:rowOff>
    </xdr:from>
    <xdr:ext cx="587917" cy="172227"/>
    <mc:AlternateContent xmlns:mc="http://schemas.openxmlformats.org/markup-compatibility/2006" xmlns:a14="http://schemas.microsoft.com/office/drawing/2010/main">
      <mc:Choice Requires="a14">
        <xdr:sp macro="" textlink="">
          <xdr:nvSpPr>
            <xdr:cNvPr id="909" name="TextBox 908"/>
            <xdr:cNvSpPr txBox="1"/>
          </xdr:nvSpPr>
          <xdr:spPr>
            <a:xfrm>
              <a:off x="1806388" y="215956403"/>
              <a:ext cx="5879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09" name="TextBox 908"/>
            <xdr:cNvSpPr txBox="1"/>
          </xdr:nvSpPr>
          <xdr:spPr>
            <a:xfrm>
              <a:off x="1806388" y="215956403"/>
              <a:ext cx="5879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(𝑰)=</a:t>
              </a:r>
              <a:endParaRPr lang="ru-RU" sz="1100" b="1"/>
            </a:p>
          </xdr:txBody>
        </xdr:sp>
      </mc:Fallback>
    </mc:AlternateContent>
    <xdr:clientData/>
  </xdr:oneCellAnchor>
  <xdr:oneCellAnchor>
    <xdr:from>
      <xdr:col>2</xdr:col>
      <xdr:colOff>605117</xdr:colOff>
      <xdr:row>991</xdr:row>
      <xdr:rowOff>33617</xdr:rowOff>
    </xdr:from>
    <xdr:ext cx="587918" cy="172227"/>
    <mc:AlternateContent xmlns:mc="http://schemas.openxmlformats.org/markup-compatibility/2006" xmlns:a14="http://schemas.microsoft.com/office/drawing/2010/main">
      <mc:Choice Requires="a14">
        <xdr:sp macro="" textlink="">
          <xdr:nvSpPr>
            <xdr:cNvPr id="910" name="TextBox 909"/>
            <xdr:cNvSpPr txBox="1"/>
          </xdr:nvSpPr>
          <xdr:spPr>
            <a:xfrm>
              <a:off x="1815352" y="216363176"/>
              <a:ext cx="5879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10" name="TextBox 909"/>
            <xdr:cNvSpPr txBox="1"/>
          </xdr:nvSpPr>
          <xdr:spPr>
            <a:xfrm>
              <a:off x="1815352" y="216363176"/>
              <a:ext cx="5879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(𝑰)=</a:t>
              </a:r>
              <a:endParaRPr lang="ru-RU" sz="1100" b="1"/>
            </a:p>
          </xdr:txBody>
        </xdr:sp>
      </mc:Fallback>
    </mc:AlternateContent>
    <xdr:clientData/>
  </xdr:oneCellAnchor>
  <xdr:oneCellAnchor>
    <xdr:from>
      <xdr:col>2</xdr:col>
      <xdr:colOff>450476</xdr:colOff>
      <xdr:row>993</xdr:row>
      <xdr:rowOff>19050</xdr:rowOff>
    </xdr:from>
    <xdr:ext cx="979627" cy="172227"/>
    <mc:AlternateContent xmlns:mc="http://schemas.openxmlformats.org/markup-compatibility/2006" xmlns:a14="http://schemas.microsoft.com/office/drawing/2010/main">
      <mc:Choice Requires="a14">
        <xdr:sp macro="" textlink="">
          <xdr:nvSpPr>
            <xdr:cNvPr id="911" name="TextBox 910"/>
            <xdr:cNvSpPr txBox="1"/>
          </xdr:nvSpPr>
          <xdr:spPr>
            <a:xfrm>
              <a:off x="1660711" y="216729609"/>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ru-RU"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11" name="TextBox 910"/>
            <xdr:cNvSpPr txBox="1"/>
          </xdr:nvSpPr>
          <xdr:spPr>
            <a:xfrm>
              <a:off x="1660711" y="216729609"/>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𝒖(𝑰)=𝒖_𝑩</a:t>
              </a:r>
              <a:r>
                <a:rPr lang="ru-RU" sz="1100" b="1" i="0">
                  <a:latin typeface="Cambria Math" panose="02040503050406030204" pitchFamily="18" charset="0"/>
                </a:rPr>
                <a:t> (</a:t>
              </a:r>
              <a:r>
                <a:rPr lang="en-US" sz="1100" b="1" i="0">
                  <a:latin typeface="Cambria Math" panose="02040503050406030204" pitchFamily="18" charset="0"/>
                </a:rPr>
                <a:t>𝑰)=</a:t>
              </a:r>
              <a:endParaRPr lang="ru-RU" sz="1100" b="1"/>
            </a:p>
          </xdr:txBody>
        </xdr:sp>
      </mc:Fallback>
    </mc:AlternateContent>
    <xdr:clientData/>
  </xdr:oneCellAnchor>
  <xdr:oneCellAnchor>
    <xdr:from>
      <xdr:col>2</xdr:col>
      <xdr:colOff>24651</xdr:colOff>
      <xdr:row>1119</xdr:row>
      <xdr:rowOff>63872</xdr:rowOff>
    </xdr:from>
    <xdr:ext cx="2519085" cy="344453"/>
    <mc:AlternateContent xmlns:mc="http://schemas.openxmlformats.org/markup-compatibility/2006" xmlns:a14="http://schemas.microsoft.com/office/drawing/2010/main">
      <mc:Choice Requires="a14">
        <xdr:sp macro="" textlink="">
          <xdr:nvSpPr>
            <xdr:cNvPr id="912" name="TextBox 911"/>
            <xdr:cNvSpPr txBox="1"/>
          </xdr:nvSpPr>
          <xdr:spPr>
            <a:xfrm>
              <a:off x="1234886" y="239679254"/>
              <a:ext cx="2519085"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𝒇</m:t>
                        </m:r>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𝒇</m:t>
                        </m:r>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𝒇</m:t>
                        </m:r>
                        <m:r>
                          <a:rPr lang="en-US" sz="1100" b="1" i="1">
                            <a:latin typeface="Cambria Math" panose="02040503050406030204" pitchFamily="18" charset="0"/>
                          </a:rPr>
                          <m:t>)</m:t>
                        </m:r>
                      </m:e>
                    </m:rad>
                  </m:oMath>
                </m:oMathPara>
              </a14:m>
              <a:endParaRPr lang="ru-RU" sz="1100" b="1"/>
            </a:p>
          </xdr:txBody>
        </xdr:sp>
      </mc:Choice>
      <mc:Fallback xmlns="">
        <xdr:sp macro="" textlink="">
          <xdr:nvSpPr>
            <xdr:cNvPr id="912" name="TextBox 911"/>
            <xdr:cNvSpPr txBox="1"/>
          </xdr:nvSpPr>
          <xdr:spPr>
            <a:xfrm>
              <a:off x="1234886" y="239679254"/>
              <a:ext cx="2519085"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(𝒇)=√(𝒖_𝑩𝟏^𝟐 (𝒇)+𝒖_𝑩𝟐^𝟐 (𝒇))</a:t>
              </a:r>
              <a:endParaRPr lang="ru-RU" sz="1100" b="1"/>
            </a:p>
          </xdr:txBody>
        </xdr:sp>
      </mc:Fallback>
    </mc:AlternateContent>
    <xdr:clientData/>
  </xdr:oneCellAnchor>
  <xdr:oneCellAnchor>
    <xdr:from>
      <xdr:col>2</xdr:col>
      <xdr:colOff>349624</xdr:colOff>
      <xdr:row>1123</xdr:row>
      <xdr:rowOff>119903</xdr:rowOff>
    </xdr:from>
    <xdr:ext cx="966803" cy="353495"/>
    <mc:AlternateContent xmlns:mc="http://schemas.openxmlformats.org/markup-compatibility/2006" xmlns:a14="http://schemas.microsoft.com/office/drawing/2010/main">
      <mc:Choice Requires="a14">
        <xdr:sp macro="" textlink="">
          <xdr:nvSpPr>
            <xdr:cNvPr id="913" name="TextBox 912"/>
            <xdr:cNvSpPr txBox="1"/>
          </xdr:nvSpPr>
          <xdr:spPr>
            <a:xfrm>
              <a:off x="1559859" y="240497285"/>
              <a:ext cx="966803"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r>
                      <a:rPr lang="en-US" sz="1100" b="1" i="1">
                        <a:latin typeface="Cambria Math" panose="02040503050406030204" pitchFamily="18" charset="0"/>
                      </a:rPr>
                      <m:t>(</m:t>
                    </m:r>
                    <m:r>
                      <a:rPr lang="en-US" sz="1100" b="1" i="1">
                        <a:latin typeface="Cambria Math" panose="02040503050406030204" pitchFamily="18" charset="0"/>
                      </a:rPr>
                      <m:t>𝒇</m:t>
                    </m:r>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𝒇</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13" name="TextBox 912"/>
            <xdr:cNvSpPr txBox="1"/>
          </xdr:nvSpPr>
          <xdr:spPr>
            <a:xfrm>
              <a:off x="1559859" y="240497285"/>
              <a:ext cx="966803"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(𝒇)=</a:t>
              </a:r>
              <a:r>
                <a:rPr lang="en-US" sz="1100" b="1" i="0">
                  <a:latin typeface="Cambria Math" panose="02040503050406030204" pitchFamily="18" charset="0"/>
                  <a:ea typeface="Cambria Math" panose="02040503050406030204" pitchFamily="18" charset="0"/>
                </a:rPr>
                <a:t>∆𝒇/√</a:t>
              </a:r>
              <a:r>
                <a:rPr lang="en-US" sz="1100" b="1" i="0">
                  <a:latin typeface="Cambria Math" panose="02040503050406030204" pitchFamily="18" charset="0"/>
                </a:rPr>
                <a:t>𝟑=</a:t>
              </a:r>
              <a:endParaRPr lang="ru-RU" sz="1100" b="1"/>
            </a:p>
          </xdr:txBody>
        </xdr:sp>
      </mc:Fallback>
    </mc:AlternateContent>
    <xdr:clientData/>
  </xdr:oneCellAnchor>
  <xdr:oneCellAnchor>
    <xdr:from>
      <xdr:col>2</xdr:col>
      <xdr:colOff>369794</xdr:colOff>
      <xdr:row>1126</xdr:row>
      <xdr:rowOff>168088</xdr:rowOff>
    </xdr:from>
    <xdr:ext cx="1153714" cy="323999"/>
    <mc:AlternateContent xmlns:mc="http://schemas.openxmlformats.org/markup-compatibility/2006" xmlns:a14="http://schemas.microsoft.com/office/drawing/2010/main">
      <mc:Choice Requires="a14">
        <xdr:sp macro="" textlink="">
          <xdr:nvSpPr>
            <xdr:cNvPr id="914" name="TextBox 913"/>
            <xdr:cNvSpPr txBox="1"/>
          </xdr:nvSpPr>
          <xdr:spPr>
            <a:xfrm>
              <a:off x="2185147" y="241139382"/>
              <a:ext cx="1153714"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r>
                      <a:rPr lang="en-US" sz="1100" b="1" i="1">
                        <a:latin typeface="Cambria Math" panose="02040503050406030204" pitchFamily="18" charset="0"/>
                      </a:rPr>
                      <m:t>(</m:t>
                    </m:r>
                    <m:r>
                      <a:rPr lang="en-US" sz="1100" b="1" i="1">
                        <a:latin typeface="Cambria Math" panose="02040503050406030204" pitchFamily="18" charset="0"/>
                      </a:rPr>
                      <m:t>𝒇</m:t>
                    </m:r>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14" name="TextBox 913"/>
            <xdr:cNvSpPr txBox="1"/>
          </xdr:nvSpPr>
          <xdr:spPr>
            <a:xfrm>
              <a:off x="2185147" y="241139382"/>
              <a:ext cx="1153714"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(𝒇)=</a:t>
              </a:r>
              <a:r>
                <a:rPr lang="en-US" sz="1100" b="1" i="0">
                  <a:latin typeface="Cambria Math" panose="02040503050406030204" pitchFamily="18" charset="0"/>
                  <a:ea typeface="Cambria Math" panose="02040503050406030204" pitchFamily="18" charset="0"/>
                </a:rPr>
                <a:t>𝒓/(</a:t>
              </a:r>
              <a:r>
                <a:rPr lang="en-US" sz="1100" b="1" i="0">
                  <a:latin typeface="Cambria Math" panose="02040503050406030204" pitchFamily="18" charset="0"/>
                </a:rPr>
                <a:t>𝟐</a:t>
              </a:r>
              <a:r>
                <a:rPr lang="en-US" sz="1100" b="1" i="0">
                  <a:latin typeface="Cambria Math" panose="02040503050406030204" pitchFamily="18" charset="0"/>
                  <a:ea typeface="Cambria Math" panose="02040503050406030204" pitchFamily="18" charset="0"/>
                </a:rPr>
                <a:t>∙√</a:t>
              </a:r>
              <a:r>
                <a:rPr lang="en-US" sz="1100" b="1" i="0">
                  <a:latin typeface="Cambria Math" panose="02040503050406030204" pitchFamily="18" charset="0"/>
                </a:rPr>
                <a:t>𝟑)=</a:t>
              </a:r>
              <a:endParaRPr lang="ru-RU" sz="1100" b="1"/>
            </a:p>
          </xdr:txBody>
        </xdr:sp>
      </mc:Fallback>
    </mc:AlternateContent>
    <xdr:clientData/>
  </xdr:oneCellAnchor>
  <xdr:oneCellAnchor>
    <xdr:from>
      <xdr:col>2</xdr:col>
      <xdr:colOff>461682</xdr:colOff>
      <xdr:row>1129</xdr:row>
      <xdr:rowOff>7844</xdr:rowOff>
    </xdr:from>
    <xdr:ext cx="1015791" cy="172227"/>
    <mc:AlternateContent xmlns:mc="http://schemas.openxmlformats.org/markup-compatibility/2006" xmlns:a14="http://schemas.microsoft.com/office/drawing/2010/main">
      <mc:Choice Requires="a14">
        <xdr:sp macro="" textlink="">
          <xdr:nvSpPr>
            <xdr:cNvPr id="915" name="TextBox 914"/>
            <xdr:cNvSpPr txBox="1"/>
          </xdr:nvSpPr>
          <xdr:spPr>
            <a:xfrm>
              <a:off x="2277035" y="241561844"/>
              <a:ext cx="101579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r>
                      <a:rPr lang="en-US" sz="1100" b="1" i="1">
                        <a:latin typeface="Cambria Math" panose="02040503050406030204" pitchFamily="18" charset="0"/>
                      </a:rPr>
                      <m:t>(</m:t>
                    </m:r>
                    <m:r>
                      <a:rPr lang="en-US" sz="1100" b="1" i="1">
                        <a:latin typeface="Cambria Math" panose="02040503050406030204" pitchFamily="18" charset="0"/>
                      </a:rPr>
                      <m:t>𝒇</m:t>
                    </m:r>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r>
                      <a:rPr lang="en-US" sz="1100" b="1" i="1">
                        <a:latin typeface="Cambria Math" panose="02040503050406030204" pitchFamily="18" charset="0"/>
                      </a:rPr>
                      <m:t>𝒇</m:t>
                    </m:r>
                    <m:r>
                      <a:rPr lang="en-US" sz="1100" b="1" i="1">
                        <a:latin typeface="Cambria Math" panose="02040503050406030204" pitchFamily="18" charset="0"/>
                      </a:rPr>
                      <m:t>)=</m:t>
                    </m:r>
                  </m:oMath>
                </m:oMathPara>
              </a14:m>
              <a:endParaRPr lang="ru-RU" sz="1100" b="1"/>
            </a:p>
          </xdr:txBody>
        </xdr:sp>
      </mc:Choice>
      <mc:Fallback xmlns="">
        <xdr:sp macro="" textlink="">
          <xdr:nvSpPr>
            <xdr:cNvPr id="915" name="TextBox 914"/>
            <xdr:cNvSpPr txBox="1"/>
          </xdr:nvSpPr>
          <xdr:spPr>
            <a:xfrm>
              <a:off x="2277035" y="241561844"/>
              <a:ext cx="101579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𝒖(𝒇)=𝒖_𝑩 (𝒇)=</a:t>
              </a:r>
              <a:endParaRPr lang="ru-RU" sz="1100" b="1"/>
            </a:p>
          </xdr:txBody>
        </xdr:sp>
      </mc:Fallback>
    </mc:AlternateContent>
    <xdr:clientData/>
  </xdr:oneCellAnchor>
  <xdr:oneCellAnchor>
    <xdr:from>
      <xdr:col>1</xdr:col>
      <xdr:colOff>91887</xdr:colOff>
      <xdr:row>1291</xdr:row>
      <xdr:rowOff>175932</xdr:rowOff>
    </xdr:from>
    <xdr:ext cx="1811650" cy="344453"/>
    <mc:AlternateContent xmlns:mc="http://schemas.openxmlformats.org/markup-compatibility/2006" xmlns:a14="http://schemas.microsoft.com/office/drawing/2010/main">
      <mc:Choice Requires="a14">
        <xdr:sp macro="" textlink="">
          <xdr:nvSpPr>
            <xdr:cNvPr id="80" name="TextBox 79"/>
            <xdr:cNvSpPr txBox="1"/>
          </xdr:nvSpPr>
          <xdr:spPr>
            <a:xfrm>
              <a:off x="697005" y="278754167"/>
              <a:ext cx="1811650"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r>
                      <a:rPr lang="en-US" sz="1100" b="1" i="1">
                        <a:latin typeface="Cambria Math" panose="02040503050406030204" pitchFamily="18" charset="0"/>
                      </a:rPr>
                      <m:t>𝒘</m:t>
                    </m:r>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𝒘</m:t>
                        </m:r>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𝒘</m:t>
                        </m:r>
                        <m:r>
                          <a:rPr lang="en-US" sz="1100" b="1" i="1">
                            <a:latin typeface="Cambria Math" panose="02040503050406030204" pitchFamily="18" charset="0"/>
                          </a:rPr>
                          <m:t>)</m:t>
                        </m:r>
                      </m:e>
                    </m:rad>
                  </m:oMath>
                </m:oMathPara>
              </a14:m>
              <a:endParaRPr lang="ru-RU" sz="1100" b="1"/>
            </a:p>
          </xdr:txBody>
        </xdr:sp>
      </mc:Choice>
      <mc:Fallback xmlns="">
        <xdr:sp macro="" textlink="">
          <xdr:nvSpPr>
            <xdr:cNvPr id="80" name="TextBox 79"/>
            <xdr:cNvSpPr txBox="1"/>
          </xdr:nvSpPr>
          <xdr:spPr>
            <a:xfrm>
              <a:off x="697005" y="278754167"/>
              <a:ext cx="1811650"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(𝒘)=√(𝒖_𝑩𝟏^𝟐 (𝒘)+𝒖_𝑩𝟐^𝟐 (𝒘))</a:t>
              </a:r>
              <a:endParaRPr lang="ru-RU" sz="1100" b="1"/>
            </a:p>
          </xdr:txBody>
        </xdr:sp>
      </mc:Fallback>
    </mc:AlternateContent>
    <xdr:clientData/>
  </xdr:oneCellAnchor>
  <xdr:oneCellAnchor>
    <xdr:from>
      <xdr:col>0</xdr:col>
      <xdr:colOff>596152</xdr:colOff>
      <xdr:row>1296</xdr:row>
      <xdr:rowOff>164726</xdr:rowOff>
    </xdr:from>
    <xdr:ext cx="1016689" cy="349648"/>
    <mc:AlternateContent xmlns:mc="http://schemas.openxmlformats.org/markup-compatibility/2006" xmlns:a14="http://schemas.microsoft.com/office/drawing/2010/main">
      <mc:Choice Requires="a14">
        <xdr:sp macro="" textlink="">
          <xdr:nvSpPr>
            <xdr:cNvPr id="81" name="TextBox 80"/>
            <xdr:cNvSpPr txBox="1"/>
          </xdr:nvSpPr>
          <xdr:spPr>
            <a:xfrm>
              <a:off x="596152" y="279695461"/>
              <a:ext cx="1016689"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𝒘</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𝒘</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81" name="TextBox 80"/>
            <xdr:cNvSpPr txBox="1"/>
          </xdr:nvSpPr>
          <xdr:spPr>
            <a:xfrm>
              <a:off x="596152" y="279695461"/>
              <a:ext cx="1016689"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(𝒘)=</a:t>
              </a:r>
              <a:r>
                <a:rPr lang="en-US" sz="1100" b="1" i="0">
                  <a:latin typeface="Cambria Math" panose="02040503050406030204" pitchFamily="18" charset="0"/>
                  <a:ea typeface="Cambria Math" panose="02040503050406030204" pitchFamily="18" charset="0"/>
                </a:rPr>
                <a:t>∆𝒘/√</a:t>
              </a:r>
              <a:r>
                <a:rPr lang="en-US" sz="1100" b="1" i="0">
                  <a:latin typeface="Cambria Math" panose="02040503050406030204" pitchFamily="18" charset="0"/>
                </a:rPr>
                <a:t>𝟑=</a:t>
              </a:r>
              <a:endParaRPr lang="ru-RU" sz="1100" b="1"/>
            </a:p>
          </xdr:txBody>
        </xdr:sp>
      </mc:Fallback>
    </mc:AlternateContent>
    <xdr:clientData/>
  </xdr:oneCellAnchor>
  <xdr:oneCellAnchor>
    <xdr:from>
      <xdr:col>0</xdr:col>
      <xdr:colOff>584947</xdr:colOff>
      <xdr:row>1300</xdr:row>
      <xdr:rowOff>19050</xdr:rowOff>
    </xdr:from>
    <xdr:ext cx="1185389" cy="323999"/>
    <mc:AlternateContent xmlns:mc="http://schemas.openxmlformats.org/markup-compatibility/2006" xmlns:a14="http://schemas.microsoft.com/office/drawing/2010/main">
      <mc:Choice Requires="a14">
        <xdr:sp macro="" textlink="">
          <xdr:nvSpPr>
            <xdr:cNvPr id="82" name="TextBox 81"/>
            <xdr:cNvSpPr txBox="1"/>
          </xdr:nvSpPr>
          <xdr:spPr>
            <a:xfrm>
              <a:off x="584947" y="280311785"/>
              <a:ext cx="1185389"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𝒘</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82" name="TextBox 81"/>
            <xdr:cNvSpPr txBox="1"/>
          </xdr:nvSpPr>
          <xdr:spPr>
            <a:xfrm>
              <a:off x="584947" y="280311785"/>
              <a:ext cx="1185389"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(𝒘)=𝒓/(𝟐</a:t>
              </a:r>
              <a:r>
                <a:rPr lang="en-US" sz="1100" b="1" i="0">
                  <a:latin typeface="Cambria Math" panose="02040503050406030204" pitchFamily="18" charset="0"/>
                  <a:ea typeface="Cambria Math" panose="02040503050406030204" pitchFamily="18" charset="0"/>
                </a:rPr>
                <a:t>∙√𝟑)</a:t>
              </a:r>
              <a:r>
                <a:rPr lang="en-US" sz="1100" b="1" i="0">
                  <a:latin typeface="Cambria Math" panose="02040503050406030204" pitchFamily="18" charset="0"/>
                </a:rPr>
                <a:t>=</a:t>
              </a:r>
              <a:endParaRPr lang="ru-RU" sz="1100" b="1"/>
            </a:p>
          </xdr:txBody>
        </xdr:sp>
      </mc:Fallback>
    </mc:AlternateContent>
    <xdr:clientData/>
  </xdr:oneCellAnchor>
  <xdr:oneCellAnchor>
    <xdr:from>
      <xdr:col>0</xdr:col>
      <xdr:colOff>584947</xdr:colOff>
      <xdr:row>1303</xdr:row>
      <xdr:rowOff>7844</xdr:rowOff>
    </xdr:from>
    <xdr:ext cx="1079142" cy="172227"/>
    <mc:AlternateContent xmlns:mc="http://schemas.openxmlformats.org/markup-compatibility/2006" xmlns:a14="http://schemas.microsoft.com/office/drawing/2010/main">
      <mc:Choice Requires="a14">
        <xdr:sp macro="" textlink="">
          <xdr:nvSpPr>
            <xdr:cNvPr id="86" name="TextBox 85"/>
            <xdr:cNvSpPr txBox="1"/>
          </xdr:nvSpPr>
          <xdr:spPr>
            <a:xfrm>
              <a:off x="584947" y="280872079"/>
              <a:ext cx="107914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r>
                          <a:rPr lang="en-US" sz="1100" b="1" i="1">
                            <a:latin typeface="Cambria Math" panose="02040503050406030204" pitchFamily="18" charset="0"/>
                          </a:rPr>
                          <m:t>𝒘</m:t>
                        </m:r>
                      </m:e>
                    </m:d>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𝒘</m:t>
                        </m:r>
                      </m:e>
                    </m:d>
                    <m:r>
                      <a:rPr lang="en-US" sz="1100" b="1" i="1">
                        <a:latin typeface="Cambria Math" panose="02040503050406030204" pitchFamily="18" charset="0"/>
                      </a:rPr>
                      <m:t>=</m:t>
                    </m:r>
                  </m:oMath>
                </m:oMathPara>
              </a14:m>
              <a:endParaRPr lang="ru-RU" sz="1100" b="1"/>
            </a:p>
          </xdr:txBody>
        </xdr:sp>
      </mc:Choice>
      <mc:Fallback xmlns="">
        <xdr:sp macro="" textlink="">
          <xdr:nvSpPr>
            <xdr:cNvPr id="86" name="TextBox 85"/>
            <xdr:cNvSpPr txBox="1"/>
          </xdr:nvSpPr>
          <xdr:spPr>
            <a:xfrm>
              <a:off x="584947" y="280872079"/>
              <a:ext cx="107914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𝒖(𝒘)=𝒖_𝑩 (𝒘)=</a:t>
              </a:r>
              <a:endParaRPr lang="ru-RU" sz="1100" b="1"/>
            </a:p>
          </xdr:txBody>
        </xdr:sp>
      </mc:Fallback>
    </mc:AlternateContent>
    <xdr:clientData/>
  </xdr:oneCellAnchor>
  <xdr:oneCellAnchor>
    <xdr:from>
      <xdr:col>1</xdr:col>
      <xdr:colOff>47064</xdr:colOff>
      <xdr:row>1400</xdr:row>
      <xdr:rowOff>164727</xdr:rowOff>
    </xdr:from>
    <xdr:ext cx="1732013" cy="344453"/>
    <mc:AlternateContent xmlns:mc="http://schemas.openxmlformats.org/markup-compatibility/2006" xmlns:a14="http://schemas.microsoft.com/office/drawing/2010/main">
      <mc:Choice Requires="a14">
        <xdr:sp macro="" textlink="">
          <xdr:nvSpPr>
            <xdr:cNvPr id="87" name="TextBox 86"/>
            <xdr:cNvSpPr txBox="1"/>
          </xdr:nvSpPr>
          <xdr:spPr>
            <a:xfrm>
              <a:off x="652182" y="301793462"/>
              <a:ext cx="173201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r>
                      <a:rPr lang="en-US" sz="1100" b="1" i="1">
                        <a:latin typeface="Cambria Math" panose="02040503050406030204" pitchFamily="18" charset="0"/>
                      </a:rPr>
                      <m:t>𝒗</m:t>
                    </m:r>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𝒗</m:t>
                        </m:r>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𝒗</m:t>
                        </m:r>
                        <m:r>
                          <a:rPr lang="en-US" sz="1100" b="1" i="1">
                            <a:latin typeface="Cambria Math" panose="02040503050406030204" pitchFamily="18" charset="0"/>
                          </a:rPr>
                          <m:t>)</m:t>
                        </m:r>
                      </m:e>
                    </m:rad>
                  </m:oMath>
                </m:oMathPara>
              </a14:m>
              <a:endParaRPr lang="ru-RU" sz="1100" b="1"/>
            </a:p>
          </xdr:txBody>
        </xdr:sp>
      </mc:Choice>
      <mc:Fallback xmlns="">
        <xdr:sp macro="" textlink="">
          <xdr:nvSpPr>
            <xdr:cNvPr id="87" name="TextBox 86"/>
            <xdr:cNvSpPr txBox="1"/>
          </xdr:nvSpPr>
          <xdr:spPr>
            <a:xfrm>
              <a:off x="652182" y="301793462"/>
              <a:ext cx="173201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(𝒗)=√(𝒖_𝑩𝟏^𝟐 (𝒗)+𝒖_𝑩𝟐^𝟐 (𝒗))</a:t>
              </a:r>
              <a:endParaRPr lang="ru-RU" sz="1100" b="1"/>
            </a:p>
          </xdr:txBody>
        </xdr:sp>
      </mc:Fallback>
    </mc:AlternateContent>
    <xdr:clientData/>
  </xdr:oneCellAnchor>
  <xdr:oneCellAnchor>
    <xdr:from>
      <xdr:col>1</xdr:col>
      <xdr:colOff>114301</xdr:colOff>
      <xdr:row>1403</xdr:row>
      <xdr:rowOff>75078</xdr:rowOff>
    </xdr:from>
    <xdr:ext cx="1676485" cy="353495"/>
    <mc:AlternateContent xmlns:mc="http://schemas.openxmlformats.org/markup-compatibility/2006" xmlns:a14="http://schemas.microsoft.com/office/drawing/2010/main">
      <mc:Choice Requires="a14">
        <xdr:sp macro="" textlink="">
          <xdr:nvSpPr>
            <xdr:cNvPr id="88" name="TextBox 87"/>
            <xdr:cNvSpPr txBox="1"/>
          </xdr:nvSpPr>
          <xdr:spPr>
            <a:xfrm>
              <a:off x="719419" y="302275313"/>
              <a:ext cx="1676485"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𝒗</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𝒗</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𝜹</m:t>
                        </m:r>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𝒗</m:t>
                        </m:r>
                      </m:num>
                      <m:den>
                        <m:r>
                          <a:rPr lang="en-US" sz="1100" b="1" i="1">
                            <a:latin typeface="Cambria Math" panose="02040503050406030204" pitchFamily="18" charset="0"/>
                          </a:rPr>
                          <m:t>𝟏𝟎𝟎</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88" name="TextBox 87"/>
            <xdr:cNvSpPr txBox="1"/>
          </xdr:nvSpPr>
          <xdr:spPr>
            <a:xfrm>
              <a:off x="719419" y="302275313"/>
              <a:ext cx="1676485"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(𝒗)=</a:t>
              </a:r>
              <a:r>
                <a:rPr lang="en-US" sz="1100" b="1" i="0">
                  <a:latin typeface="Cambria Math" panose="02040503050406030204" pitchFamily="18" charset="0"/>
                  <a:ea typeface="Cambria Math" panose="02040503050406030204" pitchFamily="18" charset="0"/>
                </a:rPr>
                <a:t>∆𝒗/√</a:t>
              </a:r>
              <a:r>
                <a:rPr lang="en-US" sz="1100" b="1" i="0">
                  <a:latin typeface="Cambria Math" panose="02040503050406030204" pitchFamily="18" charset="0"/>
                </a:rPr>
                <a:t>𝟑=(</a:t>
              </a:r>
              <a:r>
                <a:rPr lang="en-US" sz="1100" b="1" i="0">
                  <a:latin typeface="Cambria Math" panose="02040503050406030204" pitchFamily="18" charset="0"/>
                  <a:ea typeface="Cambria Math" panose="02040503050406030204" pitchFamily="18" charset="0"/>
                </a:rPr>
                <a:t>𝜹∙𝒗)/(</a:t>
              </a:r>
              <a:r>
                <a:rPr lang="en-US" sz="1100" b="1" i="0">
                  <a:latin typeface="Cambria Math" panose="02040503050406030204" pitchFamily="18" charset="0"/>
                </a:rPr>
                <a:t>𝟏𝟎𝟎</a:t>
              </a:r>
              <a:r>
                <a:rPr lang="en-US" sz="1100" b="1" i="0">
                  <a:latin typeface="Cambria Math" panose="02040503050406030204" pitchFamily="18" charset="0"/>
                  <a:ea typeface="Cambria Math" panose="02040503050406030204" pitchFamily="18" charset="0"/>
                </a:rPr>
                <a:t>∙√𝟑)</a:t>
              </a:r>
              <a:r>
                <a:rPr lang="en-US" sz="1100" b="1" i="0">
                  <a:latin typeface="Cambria Math" panose="02040503050406030204" pitchFamily="18" charset="0"/>
                </a:rPr>
                <a:t>=</a:t>
              </a:r>
              <a:endParaRPr lang="ru-RU" sz="1100" b="1"/>
            </a:p>
          </xdr:txBody>
        </xdr:sp>
      </mc:Fallback>
    </mc:AlternateContent>
    <xdr:clientData/>
  </xdr:oneCellAnchor>
  <xdr:oneCellAnchor>
    <xdr:from>
      <xdr:col>2</xdr:col>
      <xdr:colOff>0</xdr:colOff>
      <xdr:row>1405</xdr:row>
      <xdr:rowOff>156882</xdr:rowOff>
    </xdr:from>
    <xdr:ext cx="1158843" cy="323999"/>
    <mc:AlternateContent xmlns:mc="http://schemas.openxmlformats.org/markup-compatibility/2006" xmlns:a14="http://schemas.microsoft.com/office/drawing/2010/main">
      <mc:Choice Requires="a14">
        <xdr:sp macro="" textlink="">
          <xdr:nvSpPr>
            <xdr:cNvPr id="916" name="TextBox 915"/>
            <xdr:cNvSpPr txBox="1"/>
          </xdr:nvSpPr>
          <xdr:spPr>
            <a:xfrm>
              <a:off x="1210235" y="302738117"/>
              <a:ext cx="1158843"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𝒗</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16" name="TextBox 915"/>
            <xdr:cNvSpPr txBox="1"/>
          </xdr:nvSpPr>
          <xdr:spPr>
            <a:xfrm>
              <a:off x="1210235" y="302738117"/>
              <a:ext cx="1158843"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(𝒗)=</a:t>
              </a:r>
              <a:r>
                <a:rPr lang="en-US" sz="1100" b="1" i="0">
                  <a:latin typeface="Cambria Math" panose="02040503050406030204" pitchFamily="18" charset="0"/>
                  <a:ea typeface="Cambria Math" panose="02040503050406030204" pitchFamily="18" charset="0"/>
                </a:rPr>
                <a:t>𝒓/(</a:t>
              </a:r>
              <a:r>
                <a:rPr lang="en-US" sz="1100" b="1" i="0">
                  <a:latin typeface="Cambria Math" panose="02040503050406030204" pitchFamily="18" charset="0"/>
                </a:rPr>
                <a:t>𝟐</a:t>
              </a:r>
              <a:r>
                <a:rPr lang="en-US" sz="1100" b="1" i="0">
                  <a:latin typeface="Cambria Math" panose="02040503050406030204" pitchFamily="18" charset="0"/>
                  <a:ea typeface="Cambria Math" panose="02040503050406030204" pitchFamily="18" charset="0"/>
                </a:rPr>
                <a:t>∙√</a:t>
              </a:r>
              <a:r>
                <a:rPr lang="en-US" sz="1100" b="1" i="0">
                  <a:latin typeface="Cambria Math" panose="02040503050406030204" pitchFamily="18" charset="0"/>
                </a:rPr>
                <a:t>𝟑)=</a:t>
              </a:r>
              <a:endParaRPr lang="ru-RU" sz="1100" b="1"/>
            </a:p>
          </xdr:txBody>
        </xdr:sp>
      </mc:Fallback>
    </mc:AlternateContent>
    <xdr:clientData/>
  </xdr:oneCellAnchor>
  <xdr:oneCellAnchor>
    <xdr:from>
      <xdr:col>2</xdr:col>
      <xdr:colOff>80683</xdr:colOff>
      <xdr:row>1407</xdr:row>
      <xdr:rowOff>187138</xdr:rowOff>
    </xdr:from>
    <xdr:ext cx="549509" cy="172227"/>
    <mc:AlternateContent xmlns:mc="http://schemas.openxmlformats.org/markup-compatibility/2006" xmlns:a14="http://schemas.microsoft.com/office/drawing/2010/main">
      <mc:Choice Requires="a14">
        <xdr:sp macro="" textlink="">
          <xdr:nvSpPr>
            <xdr:cNvPr id="89" name="TextBox 88"/>
            <xdr:cNvSpPr txBox="1"/>
          </xdr:nvSpPr>
          <xdr:spPr>
            <a:xfrm>
              <a:off x="1290918" y="303171785"/>
              <a:ext cx="54950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r>
                      <a:rPr lang="en-US" sz="1100" b="1" i="1">
                        <a:latin typeface="Cambria Math" panose="02040503050406030204" pitchFamily="18" charset="0"/>
                      </a:rPr>
                      <m:t>𝒗</m:t>
                    </m:r>
                    <m:r>
                      <a:rPr lang="en-US" sz="1100" b="1" i="1">
                        <a:latin typeface="Cambria Math" panose="02040503050406030204" pitchFamily="18" charset="0"/>
                      </a:rPr>
                      <m:t>)=</m:t>
                    </m:r>
                  </m:oMath>
                </m:oMathPara>
              </a14:m>
              <a:endParaRPr lang="ru-RU" sz="1100" b="1"/>
            </a:p>
          </xdr:txBody>
        </xdr:sp>
      </mc:Choice>
      <mc:Fallback xmlns="">
        <xdr:sp macro="" textlink="">
          <xdr:nvSpPr>
            <xdr:cNvPr id="89" name="TextBox 88"/>
            <xdr:cNvSpPr txBox="1"/>
          </xdr:nvSpPr>
          <xdr:spPr>
            <a:xfrm>
              <a:off x="1290918" y="303171785"/>
              <a:ext cx="54950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(𝒗)=</a:t>
              </a:r>
              <a:endParaRPr lang="ru-RU" sz="1100" b="1"/>
            </a:p>
          </xdr:txBody>
        </xdr:sp>
      </mc:Fallback>
    </mc:AlternateContent>
    <xdr:clientData/>
  </xdr:oneCellAnchor>
  <xdr:oneCellAnchor>
    <xdr:from>
      <xdr:col>1</xdr:col>
      <xdr:colOff>2240</xdr:colOff>
      <xdr:row>1410</xdr:row>
      <xdr:rowOff>187138</xdr:rowOff>
    </xdr:from>
    <xdr:ext cx="1026050" cy="172227"/>
    <mc:AlternateContent xmlns:mc="http://schemas.openxmlformats.org/markup-compatibility/2006" xmlns:a14="http://schemas.microsoft.com/office/drawing/2010/main">
      <mc:Choice Requires="a14">
        <xdr:sp macro="" textlink="">
          <xdr:nvSpPr>
            <xdr:cNvPr id="90" name="TextBox 89"/>
            <xdr:cNvSpPr txBox="1"/>
          </xdr:nvSpPr>
          <xdr:spPr>
            <a:xfrm>
              <a:off x="607358" y="303743285"/>
              <a:ext cx="102605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r>
                          <a:rPr lang="en-US" sz="1100" b="1" i="1">
                            <a:latin typeface="Cambria Math" panose="02040503050406030204" pitchFamily="18" charset="0"/>
                          </a:rPr>
                          <m:t>𝒗</m:t>
                        </m:r>
                      </m:e>
                    </m:d>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𝒗</m:t>
                        </m:r>
                      </m:e>
                    </m:d>
                    <m:r>
                      <a:rPr lang="en-US" sz="1100" b="1" i="1">
                        <a:latin typeface="Cambria Math" panose="02040503050406030204" pitchFamily="18" charset="0"/>
                      </a:rPr>
                      <m:t>=</m:t>
                    </m:r>
                  </m:oMath>
                </m:oMathPara>
              </a14:m>
              <a:endParaRPr lang="ru-RU" sz="1100" b="1"/>
            </a:p>
          </xdr:txBody>
        </xdr:sp>
      </mc:Choice>
      <mc:Fallback xmlns="">
        <xdr:sp macro="" textlink="">
          <xdr:nvSpPr>
            <xdr:cNvPr id="90" name="TextBox 89"/>
            <xdr:cNvSpPr txBox="1"/>
          </xdr:nvSpPr>
          <xdr:spPr>
            <a:xfrm>
              <a:off x="607358" y="303743285"/>
              <a:ext cx="102605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𝒖(𝒗)=𝒖_𝑩 (𝒗)=</a:t>
              </a:r>
              <a:endParaRPr lang="ru-RU" sz="1100" b="1"/>
            </a:p>
          </xdr:txBody>
        </xdr:sp>
      </mc:Fallback>
    </mc:AlternateContent>
    <xdr:clientData/>
  </xdr:oneCellAnchor>
  <xdr:oneCellAnchor>
    <xdr:from>
      <xdr:col>2</xdr:col>
      <xdr:colOff>170329</xdr:colOff>
      <xdr:row>1538</xdr:row>
      <xdr:rowOff>108696</xdr:rowOff>
    </xdr:from>
    <xdr:ext cx="1205715" cy="349648"/>
    <mc:AlternateContent xmlns:mc="http://schemas.openxmlformats.org/markup-compatibility/2006" xmlns:a14="http://schemas.microsoft.com/office/drawing/2010/main">
      <mc:Choice Requires="a14">
        <xdr:sp macro="" textlink="">
          <xdr:nvSpPr>
            <xdr:cNvPr id="91" name="TextBox 90"/>
            <xdr:cNvSpPr txBox="1"/>
          </xdr:nvSpPr>
          <xdr:spPr>
            <a:xfrm>
              <a:off x="1380564" y="333338020"/>
              <a:ext cx="1205715"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𝑪</m:t>
                            </m:r>
                          </m:e>
                          <m:sub>
                            <m:r>
                              <a:rPr lang="en-US" sz="1100" b="1" i="1">
                                <a:latin typeface="Cambria Math" panose="02040503050406030204" pitchFamily="18" charset="0"/>
                              </a:rPr>
                              <m:t>𝒄𝒐</m:t>
                            </m:r>
                          </m:sub>
                        </m:sSub>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sSub>
                          <m:sSubPr>
                            <m:ctrlPr>
                              <a:rPr lang="en-US" sz="1100" b="1" i="1">
                                <a:latin typeface="Cambria Math" panose="02040503050406030204" pitchFamily="18" charset="0"/>
                                <a:ea typeface="Cambria Math" panose="02040503050406030204" pitchFamily="18" charset="0"/>
                              </a:rPr>
                            </m:ctrlPr>
                          </m:sSubPr>
                          <m:e>
                            <m:r>
                              <a:rPr lang="en-US" sz="1100" b="1" i="1">
                                <a:latin typeface="Cambria Math" panose="02040503050406030204" pitchFamily="18" charset="0"/>
                                <a:ea typeface="Cambria Math" panose="02040503050406030204" pitchFamily="18" charset="0"/>
                              </a:rPr>
                              <m:t>𝑪</m:t>
                            </m:r>
                          </m:e>
                          <m:sub>
                            <m:r>
                              <a:rPr lang="en-US" sz="1100" b="1" i="1">
                                <a:latin typeface="Cambria Math" panose="02040503050406030204" pitchFamily="18" charset="0"/>
                                <a:ea typeface="Cambria Math" panose="02040503050406030204" pitchFamily="18" charset="0"/>
                              </a:rPr>
                              <m:t>𝒄𝒐</m:t>
                            </m:r>
                          </m:sub>
                        </m:sSub>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1" name="TextBox 90"/>
            <xdr:cNvSpPr txBox="1"/>
          </xdr:nvSpPr>
          <xdr:spPr>
            <a:xfrm>
              <a:off x="1380564" y="333338020"/>
              <a:ext cx="1205715"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(𝑪_𝒄𝒐 )=(</a:t>
              </a:r>
              <a:r>
                <a:rPr lang="en-US" sz="1100" b="1" i="0">
                  <a:latin typeface="Cambria Math" panose="02040503050406030204" pitchFamily="18" charset="0"/>
                  <a:ea typeface="Cambria Math" panose="02040503050406030204" pitchFamily="18" charset="0"/>
                </a:rPr>
                <a:t>∆𝑪_𝒄𝒐)/√</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67235</xdr:colOff>
      <xdr:row>1536</xdr:row>
      <xdr:rowOff>123264</xdr:rowOff>
    </xdr:from>
    <xdr:ext cx="2095189" cy="344453"/>
    <mc:AlternateContent xmlns:mc="http://schemas.openxmlformats.org/markup-compatibility/2006" xmlns:a14="http://schemas.microsoft.com/office/drawing/2010/main">
      <mc:Choice Requires="a14">
        <xdr:sp macro="" textlink="">
          <xdr:nvSpPr>
            <xdr:cNvPr id="917" name="TextBox 916"/>
            <xdr:cNvSpPr txBox="1"/>
          </xdr:nvSpPr>
          <xdr:spPr>
            <a:xfrm>
              <a:off x="672353" y="332971588"/>
              <a:ext cx="2095189"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𝑪</m:t>
                            </m:r>
                          </m:e>
                          <m:sub>
                            <m:r>
                              <a:rPr lang="en-US" sz="1100" b="1" i="1">
                                <a:latin typeface="Cambria Math" panose="02040503050406030204" pitchFamily="18" charset="0"/>
                              </a:rPr>
                              <m:t>𝒄𝒐</m:t>
                            </m:r>
                          </m:sub>
                        </m:sSub>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𝑪</m:t>
                            </m:r>
                          </m:e>
                          <m:sub>
                            <m:r>
                              <a:rPr lang="en-US" sz="1100" b="1" i="1">
                                <a:latin typeface="Cambria Math" panose="02040503050406030204" pitchFamily="18" charset="0"/>
                              </a:rPr>
                              <m:t>𝒄𝒐</m:t>
                            </m:r>
                          </m:sub>
                        </m:sSub>
                        <m:r>
                          <a:rPr lang="en-US" sz="1100" b="1" i="1">
                            <a:latin typeface="Cambria Math" panose="02040503050406030204" pitchFamily="18" charset="0"/>
                          </a:rPr>
                          <m:t>)+</m:t>
                        </m:r>
                        <m:sSubSup>
                          <m:sSubSupPr>
                            <m:ctrlPr>
                              <a:rPr lang="en-US" sz="1100" b="1" i="1">
                                <a:solidFill>
                                  <a:schemeClr val="tx1"/>
                                </a:solidFill>
                                <a:effectLst/>
                                <a:latin typeface="Cambria Math" panose="02040503050406030204" pitchFamily="18" charset="0"/>
                                <a:ea typeface="+mn-ea"/>
                                <a:cs typeface="+mn-cs"/>
                              </a:rPr>
                            </m:ctrlPr>
                          </m:sSubSup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up>
                            <m:r>
                              <a:rPr lang="en-US" sz="1100" b="1" i="1">
                                <a:solidFill>
                                  <a:schemeClr val="tx1"/>
                                </a:solidFill>
                                <a:effectLst/>
                                <a:latin typeface="Cambria Math" panose="02040503050406030204" pitchFamily="18" charset="0"/>
                                <a:ea typeface="+mn-ea"/>
                                <a:cs typeface="+mn-cs"/>
                              </a:rPr>
                              <m:t>𝟐</m:t>
                            </m:r>
                          </m:sup>
                        </m:sSubSup>
                        <m:r>
                          <a:rPr lang="en-US" sz="1100" b="1" i="1">
                            <a:solidFill>
                              <a:schemeClr val="tx1"/>
                            </a:solidFill>
                            <a:effectLst/>
                            <a:latin typeface="Cambria Math" panose="02040503050406030204" pitchFamily="18" charset="0"/>
                            <a:ea typeface="+mn-ea"/>
                            <a:cs typeface="+mn-cs"/>
                          </a:rPr>
                          <m:t>(</m:t>
                        </m:r>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𝑪</m:t>
                            </m:r>
                          </m:e>
                          <m:sub>
                            <m:r>
                              <a:rPr lang="en-US" sz="1100" b="1" i="1">
                                <a:solidFill>
                                  <a:schemeClr val="tx1"/>
                                </a:solidFill>
                                <a:effectLst/>
                                <a:latin typeface="Cambria Math" panose="02040503050406030204" pitchFamily="18" charset="0"/>
                                <a:ea typeface="+mn-ea"/>
                                <a:cs typeface="+mn-cs"/>
                              </a:rPr>
                              <m:t>𝒄𝒐</m:t>
                            </m:r>
                          </m:sub>
                        </m:sSub>
                        <m:r>
                          <a:rPr lang="en-US" sz="1100" b="1" i="1">
                            <a:solidFill>
                              <a:schemeClr val="tx1"/>
                            </a:solidFill>
                            <a:effectLst/>
                            <a:latin typeface="Cambria Math" panose="02040503050406030204" pitchFamily="18" charset="0"/>
                            <a:ea typeface="+mn-ea"/>
                            <a:cs typeface="+mn-cs"/>
                          </a:rPr>
                          <m:t>)</m:t>
                        </m:r>
                      </m:e>
                    </m:rad>
                  </m:oMath>
                </m:oMathPara>
              </a14:m>
              <a:endParaRPr lang="ru-RU" sz="1100" b="1"/>
            </a:p>
          </xdr:txBody>
        </xdr:sp>
      </mc:Choice>
      <mc:Fallback xmlns="">
        <xdr:sp macro="" textlink="">
          <xdr:nvSpPr>
            <xdr:cNvPr id="917" name="TextBox 916"/>
            <xdr:cNvSpPr txBox="1"/>
          </xdr:nvSpPr>
          <xdr:spPr>
            <a:xfrm>
              <a:off x="672353" y="332971588"/>
              <a:ext cx="2095189"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(𝑪_𝒄𝒐 )=√(𝒖_𝑩𝟏^𝟐 (𝑪_𝒄𝒐)+</a:t>
              </a:r>
              <a:r>
                <a:rPr lang="en-US" sz="1100" b="1" i="0">
                  <a:solidFill>
                    <a:schemeClr val="tx1"/>
                  </a:solidFill>
                  <a:effectLst/>
                  <a:latin typeface="+mn-lt"/>
                  <a:ea typeface="+mn-ea"/>
                  <a:cs typeface="+mn-cs"/>
                </a:rPr>
                <a:t>𝒖_𝑩𝟏^𝟐 (𝑪_𝒄𝒐</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2</xdr:col>
      <xdr:colOff>80682</xdr:colOff>
      <xdr:row>1540</xdr:row>
      <xdr:rowOff>164725</xdr:rowOff>
    </xdr:from>
    <xdr:ext cx="1279902" cy="323999"/>
    <mc:AlternateContent xmlns:mc="http://schemas.openxmlformats.org/markup-compatibility/2006" xmlns:a14="http://schemas.microsoft.com/office/drawing/2010/main">
      <mc:Choice Requires="a14">
        <xdr:sp macro="" textlink="">
          <xdr:nvSpPr>
            <xdr:cNvPr id="98" name="TextBox 97"/>
            <xdr:cNvSpPr txBox="1"/>
          </xdr:nvSpPr>
          <xdr:spPr>
            <a:xfrm>
              <a:off x="1290917" y="333775049"/>
              <a:ext cx="1279902"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𝑪</m:t>
                            </m:r>
                          </m:e>
                          <m:sub>
                            <m:r>
                              <a:rPr lang="en-US" sz="1100" b="1" i="1">
                                <a:latin typeface="Cambria Math" panose="02040503050406030204" pitchFamily="18" charset="0"/>
                              </a:rPr>
                              <m:t>𝒄𝒐</m:t>
                            </m:r>
                          </m:sub>
                        </m:sSub>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8" name="TextBox 97"/>
            <xdr:cNvSpPr txBox="1"/>
          </xdr:nvSpPr>
          <xdr:spPr>
            <a:xfrm>
              <a:off x="1290917" y="333775049"/>
              <a:ext cx="1279902"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(𝑪_𝒄𝒐 )=𝒓/(𝟐</a:t>
              </a:r>
              <a:r>
                <a:rPr lang="en-US" sz="1100" b="1" i="0">
                  <a:latin typeface="Cambria Math" panose="02040503050406030204" pitchFamily="18" charset="0"/>
                  <a:ea typeface="Cambria Math" panose="02040503050406030204" pitchFamily="18" charset="0"/>
                </a:rPr>
                <a:t>∙√𝟑)</a:t>
              </a:r>
              <a:r>
                <a:rPr lang="en-US" sz="1100" b="1" i="0">
                  <a:latin typeface="Cambria Math" panose="02040503050406030204" pitchFamily="18" charset="0"/>
                </a:rPr>
                <a:t>=</a:t>
              </a:r>
              <a:endParaRPr lang="ru-RU" sz="1100" b="1"/>
            </a:p>
          </xdr:txBody>
        </xdr:sp>
      </mc:Fallback>
    </mc:AlternateContent>
    <xdr:clientData/>
  </xdr:oneCellAnchor>
  <xdr:oneCellAnchor>
    <xdr:from>
      <xdr:col>1</xdr:col>
      <xdr:colOff>549088</xdr:colOff>
      <xdr:row>1546</xdr:row>
      <xdr:rowOff>168089</xdr:rowOff>
    </xdr:from>
    <xdr:ext cx="1268168" cy="172227"/>
    <mc:AlternateContent xmlns:mc="http://schemas.openxmlformats.org/markup-compatibility/2006" xmlns:a14="http://schemas.microsoft.com/office/drawing/2010/main">
      <mc:Choice Requires="a14">
        <xdr:sp macro="" textlink="">
          <xdr:nvSpPr>
            <xdr:cNvPr id="918" name="TextBox 917"/>
            <xdr:cNvSpPr txBox="1"/>
          </xdr:nvSpPr>
          <xdr:spPr>
            <a:xfrm>
              <a:off x="1154206" y="335111913"/>
              <a:ext cx="126816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𝑪</m:t>
                                </m:r>
                              </m:e>
                              <m:sub>
                                <m:r>
                                  <a:rPr lang="en-US" sz="1100" b="1" i="1">
                                    <a:latin typeface="Cambria Math" panose="02040503050406030204" pitchFamily="18" charset="0"/>
                                  </a:rPr>
                                  <m:t>𝒄𝒐</m:t>
                                </m:r>
                              </m:sub>
                            </m:sSub>
                          </m:e>
                        </m:d>
                        <m:r>
                          <a:rPr lang="en-US" sz="1100" b="1" i="1">
                            <a:latin typeface="Cambria Math" panose="02040503050406030204" pitchFamily="18" charset="0"/>
                          </a:rPr>
                          <m:t>=</m:t>
                        </m:r>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𝑪</m:t>
                            </m:r>
                          </m:e>
                          <m:sub>
                            <m:r>
                              <a:rPr lang="en-US" sz="1100" b="1" i="1">
                                <a:latin typeface="Cambria Math" panose="02040503050406030204" pitchFamily="18" charset="0"/>
                              </a:rPr>
                              <m:t>𝒄𝒐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18" name="TextBox 917"/>
            <xdr:cNvSpPr txBox="1"/>
          </xdr:nvSpPr>
          <xdr:spPr>
            <a:xfrm>
              <a:off x="1154206" y="335111913"/>
              <a:ext cx="126816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ru-RU" sz="1100" b="1" i="0">
                  <a:latin typeface="Cambria Math" panose="02040503050406030204" pitchFamily="18" charset="0"/>
                </a:rPr>
                <a:t>〖</a:t>
              </a:r>
              <a:r>
                <a:rPr lang="en-US" sz="1100" b="1" i="0">
                  <a:latin typeface="Cambria Math" panose="02040503050406030204" pitchFamily="18" charset="0"/>
                </a:rPr>
                <a:t>𝒖(𝑪_𝒄𝒐 )=𝒖</a:t>
              </a:r>
              <a:r>
                <a:rPr lang="ru-RU" sz="1100" b="1" i="0">
                  <a:latin typeface="Cambria Math" panose="02040503050406030204" pitchFamily="18" charset="0"/>
                </a:rPr>
                <a:t>〗_</a:t>
              </a:r>
              <a:r>
                <a:rPr lang="en-US" sz="1100" b="1" i="0">
                  <a:latin typeface="Cambria Math" panose="02040503050406030204" pitchFamily="18" charset="0"/>
                </a:rPr>
                <a:t>𝑩 (𝑪_𝒄𝒐 )=</a:t>
              </a:r>
              <a:endParaRPr lang="ru-RU" sz="1100" b="1"/>
            </a:p>
          </xdr:txBody>
        </xdr:sp>
      </mc:Fallback>
    </mc:AlternateContent>
    <xdr:clientData/>
  </xdr:oneCellAnchor>
  <xdr:oneCellAnchor>
    <xdr:from>
      <xdr:col>2</xdr:col>
      <xdr:colOff>302559</xdr:colOff>
      <xdr:row>1543</xdr:row>
      <xdr:rowOff>22412</xdr:rowOff>
    </xdr:from>
    <xdr:ext cx="1268168" cy="257735"/>
    <mc:AlternateContent xmlns:mc="http://schemas.openxmlformats.org/markup-compatibility/2006" xmlns:a14="http://schemas.microsoft.com/office/drawing/2010/main">
      <mc:Choice Requires="a14">
        <xdr:sp macro="" textlink="">
          <xdr:nvSpPr>
            <xdr:cNvPr id="919" name="TextBox 918"/>
            <xdr:cNvSpPr txBox="1"/>
          </xdr:nvSpPr>
          <xdr:spPr>
            <a:xfrm>
              <a:off x="1512794" y="334204236"/>
              <a:ext cx="1268168" cy="2577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𝑪</m:t>
                            </m:r>
                          </m:e>
                          <m:sub>
                            <m:r>
                              <a:rPr lang="en-US" sz="1100" b="1" i="1">
                                <a:latin typeface="Cambria Math" panose="02040503050406030204" pitchFamily="18" charset="0"/>
                              </a:rPr>
                              <m:t>𝒄𝒐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19" name="TextBox 918"/>
            <xdr:cNvSpPr txBox="1"/>
          </xdr:nvSpPr>
          <xdr:spPr>
            <a:xfrm>
              <a:off x="1512794" y="334204236"/>
              <a:ext cx="1268168" cy="2577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(𝑪_𝒄𝒐 )=</a:t>
              </a:r>
              <a:endParaRPr lang="ru-RU" sz="1100" b="1"/>
            </a:p>
          </xdr:txBody>
        </xdr:sp>
      </mc:Fallback>
    </mc:AlternateContent>
    <xdr:clientData/>
  </xdr:oneCellAnchor>
  <xdr:oneCellAnchor>
    <xdr:from>
      <xdr:col>1</xdr:col>
      <xdr:colOff>103093</xdr:colOff>
      <xdr:row>1651</xdr:row>
      <xdr:rowOff>119903</xdr:rowOff>
    </xdr:from>
    <xdr:ext cx="1717586" cy="344453"/>
    <mc:AlternateContent xmlns:mc="http://schemas.openxmlformats.org/markup-compatibility/2006" xmlns:a14="http://schemas.microsoft.com/office/drawing/2010/main">
      <mc:Choice Requires="a14">
        <xdr:sp macro="" textlink="">
          <xdr:nvSpPr>
            <xdr:cNvPr id="99" name="TextBox 98"/>
            <xdr:cNvSpPr txBox="1"/>
          </xdr:nvSpPr>
          <xdr:spPr>
            <a:xfrm>
              <a:off x="708211" y="357408256"/>
              <a:ext cx="1717586"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𝑳</m:t>
                        </m:r>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𝑳</m:t>
                        </m:r>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𝑳</m:t>
                        </m:r>
                        <m:r>
                          <a:rPr lang="en-US" sz="1100" b="1" i="1">
                            <a:latin typeface="Cambria Math" panose="02040503050406030204" pitchFamily="18" charset="0"/>
                          </a:rPr>
                          <m:t>)</m:t>
                        </m:r>
                      </m:e>
                    </m:rad>
                  </m:oMath>
                </m:oMathPara>
              </a14:m>
              <a:endParaRPr lang="ru-RU" sz="1100" b="1"/>
            </a:p>
          </xdr:txBody>
        </xdr:sp>
      </mc:Choice>
      <mc:Fallback xmlns="">
        <xdr:sp macro="" textlink="">
          <xdr:nvSpPr>
            <xdr:cNvPr id="99" name="TextBox 98"/>
            <xdr:cNvSpPr txBox="1"/>
          </xdr:nvSpPr>
          <xdr:spPr>
            <a:xfrm>
              <a:off x="708211" y="357408256"/>
              <a:ext cx="1717586"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(𝑳)=√(𝒖_𝑩𝟏^𝟐 (𝑳)+𝒖_𝑩𝟐^𝟐 (𝑳))</a:t>
              </a:r>
              <a:endParaRPr lang="ru-RU" sz="1100" b="1"/>
            </a:p>
          </xdr:txBody>
        </xdr:sp>
      </mc:Fallback>
    </mc:AlternateContent>
    <xdr:clientData/>
  </xdr:oneCellAnchor>
  <xdr:oneCellAnchor>
    <xdr:from>
      <xdr:col>1</xdr:col>
      <xdr:colOff>80682</xdr:colOff>
      <xdr:row>1653</xdr:row>
      <xdr:rowOff>187139</xdr:rowOff>
    </xdr:from>
    <xdr:ext cx="967124" cy="349648"/>
    <mc:AlternateContent xmlns:mc="http://schemas.openxmlformats.org/markup-compatibility/2006" xmlns:a14="http://schemas.microsoft.com/office/drawing/2010/main">
      <mc:Choice Requires="a14">
        <xdr:sp macro="" textlink="">
          <xdr:nvSpPr>
            <xdr:cNvPr id="100" name="TextBox 99"/>
            <xdr:cNvSpPr txBox="1"/>
          </xdr:nvSpPr>
          <xdr:spPr>
            <a:xfrm>
              <a:off x="685800" y="357856492"/>
              <a:ext cx="967124"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𝑳</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𝑳</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100" name="TextBox 99"/>
            <xdr:cNvSpPr txBox="1"/>
          </xdr:nvSpPr>
          <xdr:spPr>
            <a:xfrm>
              <a:off x="685800" y="357856492"/>
              <a:ext cx="967124"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(𝑳)=</a:t>
              </a:r>
              <a:r>
                <a:rPr lang="en-US" sz="1100" b="1" i="0">
                  <a:latin typeface="Cambria Math" panose="02040503050406030204" pitchFamily="18" charset="0"/>
                  <a:ea typeface="Cambria Math" panose="02040503050406030204" pitchFamily="18" charset="0"/>
                </a:rPr>
                <a:t>∆𝑳/√</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58270</xdr:colOff>
      <xdr:row>1656</xdr:row>
      <xdr:rowOff>19050</xdr:rowOff>
    </xdr:from>
    <xdr:ext cx="1154034" cy="323999"/>
    <mc:AlternateContent xmlns:mc="http://schemas.openxmlformats.org/markup-compatibility/2006" xmlns:a14="http://schemas.microsoft.com/office/drawing/2010/main">
      <mc:Choice Requires="a14">
        <xdr:sp macro="" textlink="">
          <xdr:nvSpPr>
            <xdr:cNvPr id="105" name="TextBox 104"/>
            <xdr:cNvSpPr txBox="1"/>
          </xdr:nvSpPr>
          <xdr:spPr>
            <a:xfrm>
              <a:off x="663388" y="358259903"/>
              <a:ext cx="1154034"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𝑳</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105" name="TextBox 104"/>
            <xdr:cNvSpPr txBox="1"/>
          </xdr:nvSpPr>
          <xdr:spPr>
            <a:xfrm>
              <a:off x="663388" y="358259903"/>
              <a:ext cx="1154034"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(𝑳)=𝒓/(𝟐</a:t>
              </a:r>
              <a:r>
                <a:rPr lang="en-US" sz="1100" b="1" i="0">
                  <a:latin typeface="Cambria Math" panose="02040503050406030204" pitchFamily="18" charset="0"/>
                  <a:ea typeface="Cambria Math" panose="02040503050406030204" pitchFamily="18" charset="0"/>
                </a:rPr>
                <a:t>∙√𝟑)</a:t>
              </a:r>
              <a:r>
                <a:rPr lang="en-US" sz="1100" b="1" i="0">
                  <a:latin typeface="Cambria Math" panose="02040503050406030204" pitchFamily="18" charset="0"/>
                </a:rPr>
                <a:t>=</a:t>
              </a:r>
              <a:endParaRPr lang="ru-RU" sz="1100" b="1"/>
            </a:p>
          </xdr:txBody>
        </xdr:sp>
      </mc:Fallback>
    </mc:AlternateContent>
    <xdr:clientData/>
  </xdr:oneCellAnchor>
  <xdr:oneCellAnchor>
    <xdr:from>
      <xdr:col>1</xdr:col>
      <xdr:colOff>540124</xdr:colOff>
      <xdr:row>1658</xdr:row>
      <xdr:rowOff>164727</xdr:rowOff>
    </xdr:from>
    <xdr:ext cx="544701" cy="172227"/>
    <mc:AlternateContent xmlns:mc="http://schemas.openxmlformats.org/markup-compatibility/2006" xmlns:a14="http://schemas.microsoft.com/office/drawing/2010/main">
      <mc:Choice Requires="a14">
        <xdr:sp macro="" textlink="">
          <xdr:nvSpPr>
            <xdr:cNvPr id="106" name="TextBox 105"/>
            <xdr:cNvSpPr txBox="1"/>
          </xdr:nvSpPr>
          <xdr:spPr>
            <a:xfrm>
              <a:off x="1145242" y="358786580"/>
              <a:ext cx="54470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𝑳</m:t>
                        </m:r>
                      </m:e>
                    </m:d>
                    <m:r>
                      <a:rPr lang="en-US" sz="1100" b="1" i="1">
                        <a:latin typeface="Cambria Math" panose="02040503050406030204" pitchFamily="18" charset="0"/>
                      </a:rPr>
                      <m:t>=</m:t>
                    </m:r>
                  </m:oMath>
                </m:oMathPara>
              </a14:m>
              <a:endParaRPr lang="ru-RU" sz="1100" b="1"/>
            </a:p>
          </xdr:txBody>
        </xdr:sp>
      </mc:Choice>
      <mc:Fallback xmlns="">
        <xdr:sp macro="" textlink="">
          <xdr:nvSpPr>
            <xdr:cNvPr id="106" name="TextBox 105"/>
            <xdr:cNvSpPr txBox="1"/>
          </xdr:nvSpPr>
          <xdr:spPr>
            <a:xfrm>
              <a:off x="1145242" y="358786580"/>
              <a:ext cx="54470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(𝑳)=</a:t>
              </a:r>
              <a:endParaRPr lang="ru-RU" sz="1100" b="1"/>
            </a:p>
          </xdr:txBody>
        </xdr:sp>
      </mc:Fallback>
    </mc:AlternateContent>
    <xdr:clientData/>
  </xdr:oneCellAnchor>
  <xdr:oneCellAnchor>
    <xdr:from>
      <xdr:col>1</xdr:col>
      <xdr:colOff>24652</xdr:colOff>
      <xdr:row>1698</xdr:row>
      <xdr:rowOff>187138</xdr:rowOff>
    </xdr:from>
    <xdr:ext cx="1798185" cy="344453"/>
    <mc:AlternateContent xmlns:mc="http://schemas.openxmlformats.org/markup-compatibility/2006" xmlns:a14="http://schemas.microsoft.com/office/drawing/2010/main">
      <mc:Choice Requires="a14">
        <xdr:sp macro="" textlink="">
          <xdr:nvSpPr>
            <xdr:cNvPr id="107" name="TextBox 106"/>
            <xdr:cNvSpPr txBox="1"/>
          </xdr:nvSpPr>
          <xdr:spPr>
            <a:xfrm>
              <a:off x="629770" y="368188314"/>
              <a:ext cx="1798185"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ea typeface="Cambria Math" panose="02040503050406030204" pitchFamily="18" charset="0"/>
                          </a:rPr>
                          <m:t>𝝋</m:t>
                        </m:r>
                      </m:e>
                    </m:d>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sSubSup>
                          <m:sSubSupPr>
                            <m:ctrlPr>
                              <a:rPr lang="en-US" sz="1100" b="1" i="1">
                                <a:latin typeface="Cambria Math" panose="02040503050406030204" pitchFamily="18" charset="0"/>
                                <a:ea typeface="Cambria Math" panose="02040503050406030204" pitchFamily="18" charset="0"/>
                              </a:rPr>
                            </m:ctrlPr>
                          </m:sSubSupPr>
                          <m:e>
                            <m:r>
                              <a:rPr lang="en-US" sz="1100" b="1" i="1">
                                <a:latin typeface="Cambria Math" panose="02040503050406030204" pitchFamily="18" charset="0"/>
                                <a:ea typeface="Cambria Math" panose="02040503050406030204" pitchFamily="18" charset="0"/>
                              </a:rPr>
                              <m:t>𝒖</m:t>
                            </m:r>
                          </m:e>
                          <m:sub>
                            <m:r>
                              <a:rPr lang="en-US" sz="1100" b="1" i="1">
                                <a:latin typeface="Cambria Math" panose="02040503050406030204" pitchFamily="18" charset="0"/>
                                <a:ea typeface="Cambria Math" panose="02040503050406030204" pitchFamily="18" charset="0"/>
                              </a:rPr>
                              <m:t>𝑩</m:t>
                            </m:r>
                            <m:r>
                              <a:rPr lang="en-US" sz="1100" b="1" i="1">
                                <a:latin typeface="Cambria Math" panose="02040503050406030204" pitchFamily="18" charset="0"/>
                                <a:ea typeface="Cambria Math" panose="02040503050406030204" pitchFamily="18" charset="0"/>
                              </a:rPr>
                              <m:t>𝟏</m:t>
                            </m:r>
                          </m:sub>
                          <m:sup>
                            <m:r>
                              <a:rPr lang="en-US" sz="1100" b="1" i="1">
                                <a:latin typeface="Cambria Math" panose="02040503050406030204" pitchFamily="18" charset="0"/>
                                <a:ea typeface="Cambria Math" panose="02040503050406030204" pitchFamily="18" charset="0"/>
                              </a:rPr>
                              <m:t>𝟐</m:t>
                            </m:r>
                          </m:sup>
                        </m:sSubSup>
                        <m:d>
                          <m:dPr>
                            <m:ctrlPr>
                              <a:rPr lang="en-US" sz="1100" b="1" i="1">
                                <a:latin typeface="Cambria Math" panose="02040503050406030204" pitchFamily="18" charset="0"/>
                                <a:ea typeface="Cambria Math" panose="02040503050406030204" pitchFamily="18" charset="0"/>
                              </a:rPr>
                            </m:ctrlPr>
                          </m:dPr>
                          <m:e>
                            <m:r>
                              <a:rPr lang="en-US" sz="1100" b="1" i="1">
                                <a:latin typeface="Cambria Math" panose="02040503050406030204" pitchFamily="18" charset="0"/>
                                <a:ea typeface="Cambria Math" panose="02040503050406030204" pitchFamily="18" charset="0"/>
                              </a:rPr>
                              <m:t>𝝋</m:t>
                            </m:r>
                          </m:e>
                        </m:d>
                        <m:r>
                          <a:rPr lang="en-US" sz="1100" b="1" i="1">
                            <a:latin typeface="Cambria Math" panose="02040503050406030204" pitchFamily="18" charset="0"/>
                            <a:ea typeface="Cambria Math" panose="02040503050406030204" pitchFamily="18" charset="0"/>
                          </a:rPr>
                          <m:t>+</m:t>
                        </m:r>
                        <m:sSubSup>
                          <m:sSubSupPr>
                            <m:ctrlPr>
                              <a:rPr lang="en-US" sz="1100" b="1" i="1">
                                <a:latin typeface="Cambria Math" panose="02040503050406030204" pitchFamily="18" charset="0"/>
                                <a:ea typeface="Cambria Math" panose="02040503050406030204" pitchFamily="18" charset="0"/>
                              </a:rPr>
                            </m:ctrlPr>
                          </m:sSubSupPr>
                          <m:e>
                            <m:r>
                              <a:rPr lang="en-US" sz="1100" b="1" i="1">
                                <a:latin typeface="Cambria Math" panose="02040503050406030204" pitchFamily="18" charset="0"/>
                                <a:ea typeface="Cambria Math" panose="02040503050406030204" pitchFamily="18" charset="0"/>
                              </a:rPr>
                              <m:t>𝒖</m:t>
                            </m:r>
                          </m:e>
                          <m:sub>
                            <m:r>
                              <a:rPr lang="en-US" sz="1100" b="1" i="1">
                                <a:latin typeface="Cambria Math" panose="02040503050406030204" pitchFamily="18" charset="0"/>
                                <a:ea typeface="Cambria Math" panose="02040503050406030204" pitchFamily="18" charset="0"/>
                              </a:rPr>
                              <m:t>𝑩</m:t>
                            </m:r>
                            <m:r>
                              <a:rPr lang="en-US" sz="1100" b="1" i="1">
                                <a:latin typeface="Cambria Math" panose="02040503050406030204" pitchFamily="18" charset="0"/>
                                <a:ea typeface="Cambria Math" panose="02040503050406030204" pitchFamily="18" charset="0"/>
                              </a:rPr>
                              <m:t>𝟐</m:t>
                            </m:r>
                          </m:sub>
                          <m:sup>
                            <m:r>
                              <a:rPr lang="en-US" sz="1100" b="1" i="1">
                                <a:latin typeface="Cambria Math" panose="02040503050406030204" pitchFamily="18" charset="0"/>
                                <a:ea typeface="Cambria Math" panose="02040503050406030204" pitchFamily="18" charset="0"/>
                              </a:rPr>
                              <m:t>𝟐</m:t>
                            </m:r>
                          </m:sup>
                        </m:sSubSup>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𝝋</m:t>
                        </m:r>
                        <m:r>
                          <a:rPr lang="en-US" sz="1100" b="1" i="1">
                            <a:latin typeface="Cambria Math" panose="02040503050406030204" pitchFamily="18" charset="0"/>
                            <a:ea typeface="Cambria Math" panose="02040503050406030204" pitchFamily="18" charset="0"/>
                          </a:rPr>
                          <m:t>)</m:t>
                        </m:r>
                      </m:e>
                    </m:rad>
                  </m:oMath>
                </m:oMathPara>
              </a14:m>
              <a:endParaRPr lang="ru-RU" sz="1100" b="1"/>
            </a:p>
          </xdr:txBody>
        </xdr:sp>
      </mc:Choice>
      <mc:Fallback xmlns="">
        <xdr:sp macro="" textlink="">
          <xdr:nvSpPr>
            <xdr:cNvPr id="107" name="TextBox 106"/>
            <xdr:cNvSpPr txBox="1"/>
          </xdr:nvSpPr>
          <xdr:spPr>
            <a:xfrm>
              <a:off x="629770" y="368188314"/>
              <a:ext cx="1798185"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a:t>
              </a:r>
              <a:r>
                <a:rPr lang="en-US" sz="1100" b="1" i="0">
                  <a:latin typeface="Cambria Math" panose="02040503050406030204" pitchFamily="18" charset="0"/>
                  <a:ea typeface="Cambria Math" panose="02040503050406030204" pitchFamily="18" charset="0"/>
                </a:rPr>
                <a:t>𝝋)=√(𝒖_𝑩𝟏^𝟐 (𝝋)+𝒖_𝑩𝟐^𝟐 (𝝋))</a:t>
              </a:r>
              <a:endParaRPr lang="ru-RU" sz="1100" b="1"/>
            </a:p>
          </xdr:txBody>
        </xdr:sp>
      </mc:Fallback>
    </mc:AlternateContent>
    <xdr:clientData/>
  </xdr:oneCellAnchor>
  <xdr:oneCellAnchor>
    <xdr:from>
      <xdr:col>1</xdr:col>
      <xdr:colOff>0</xdr:colOff>
      <xdr:row>1702</xdr:row>
      <xdr:rowOff>0</xdr:rowOff>
    </xdr:from>
    <xdr:ext cx="1007712" cy="349648"/>
    <mc:AlternateContent xmlns:mc="http://schemas.openxmlformats.org/markup-compatibility/2006" xmlns:a14="http://schemas.microsoft.com/office/drawing/2010/main">
      <mc:Choice Requires="a14">
        <xdr:sp macro="" textlink="">
          <xdr:nvSpPr>
            <xdr:cNvPr id="769" name="TextBox 768"/>
            <xdr:cNvSpPr txBox="1"/>
          </xdr:nvSpPr>
          <xdr:spPr>
            <a:xfrm>
              <a:off x="605118" y="368763176"/>
              <a:ext cx="1007712"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ea typeface="Cambria Math" panose="02040503050406030204" pitchFamily="18" charset="0"/>
                          </a:rPr>
                          <m:t>𝝋</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𝝋</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769" name="TextBox 768"/>
            <xdr:cNvSpPr txBox="1"/>
          </xdr:nvSpPr>
          <xdr:spPr>
            <a:xfrm>
              <a:off x="605118" y="368763176"/>
              <a:ext cx="1007712"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a:t>
              </a:r>
              <a:r>
                <a:rPr lang="en-US" sz="1100" b="1" i="0">
                  <a:latin typeface="Cambria Math" panose="02040503050406030204" pitchFamily="18" charset="0"/>
                  <a:ea typeface="Cambria Math" panose="02040503050406030204" pitchFamily="18" charset="0"/>
                </a:rPr>
                <a:t>𝝋)</a:t>
              </a:r>
              <a:r>
                <a:rPr lang="en-US" sz="1100" b="1" i="0">
                  <a:latin typeface="Cambria Math" panose="02040503050406030204" pitchFamily="18" charset="0"/>
                </a:rPr>
                <a:t>=</a:t>
              </a:r>
              <a:r>
                <a:rPr lang="en-US" sz="1100" b="1" i="0">
                  <a:latin typeface="Cambria Math" panose="02040503050406030204" pitchFamily="18" charset="0"/>
                  <a:ea typeface="Cambria Math" panose="02040503050406030204" pitchFamily="18" charset="0"/>
                </a:rPr>
                <a:t>∆𝝋/√</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0</xdr:colOff>
      <xdr:row>1704</xdr:row>
      <xdr:rowOff>179294</xdr:rowOff>
    </xdr:from>
    <xdr:ext cx="1180900" cy="323999"/>
    <mc:AlternateContent xmlns:mc="http://schemas.openxmlformats.org/markup-compatibility/2006" xmlns:a14="http://schemas.microsoft.com/office/drawing/2010/main">
      <mc:Choice Requires="a14">
        <xdr:sp macro="" textlink="">
          <xdr:nvSpPr>
            <xdr:cNvPr id="770" name="TextBox 769"/>
            <xdr:cNvSpPr txBox="1"/>
          </xdr:nvSpPr>
          <xdr:spPr>
            <a:xfrm>
              <a:off x="605118" y="369323470"/>
              <a:ext cx="118090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ea typeface="Cambria Math" panose="02040503050406030204" pitchFamily="18" charset="0"/>
                          </a:rPr>
                          <m:t>𝝋</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770" name="TextBox 769"/>
            <xdr:cNvSpPr txBox="1"/>
          </xdr:nvSpPr>
          <xdr:spPr>
            <a:xfrm>
              <a:off x="605118" y="369323470"/>
              <a:ext cx="118090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a:t>
              </a:r>
              <a:r>
                <a:rPr lang="en-US" sz="1100" b="1" i="0">
                  <a:latin typeface="Cambria Math" panose="02040503050406030204" pitchFamily="18" charset="0"/>
                  <a:ea typeface="Cambria Math" panose="02040503050406030204" pitchFamily="18" charset="0"/>
                </a:rPr>
                <a:t>𝝋)</a:t>
              </a:r>
              <a:r>
                <a:rPr lang="en-US" sz="1100" b="1" i="0">
                  <a:latin typeface="Cambria Math" panose="02040503050406030204" pitchFamily="18" charset="0"/>
                </a:rPr>
                <a:t>=𝒓/(𝟐</a:t>
              </a:r>
              <a:r>
                <a:rPr lang="en-US" sz="1100" b="1" i="0">
                  <a:latin typeface="Cambria Math" panose="02040503050406030204" pitchFamily="18" charset="0"/>
                  <a:ea typeface="Cambria Math" panose="02040503050406030204" pitchFamily="18" charset="0"/>
                </a:rPr>
                <a:t>∙√𝟑)</a:t>
              </a:r>
              <a:r>
                <a:rPr lang="en-US" sz="1100" b="1" i="0">
                  <a:latin typeface="Cambria Math" panose="02040503050406030204" pitchFamily="18" charset="0"/>
                </a:rPr>
                <a:t>=</a:t>
              </a:r>
              <a:endParaRPr lang="ru-RU" sz="1100" b="1"/>
            </a:p>
          </xdr:txBody>
        </xdr:sp>
      </mc:Fallback>
    </mc:AlternateContent>
    <xdr:clientData/>
  </xdr:oneCellAnchor>
  <xdr:oneCellAnchor>
    <xdr:from>
      <xdr:col>2</xdr:col>
      <xdr:colOff>170331</xdr:colOff>
      <xdr:row>1707</xdr:row>
      <xdr:rowOff>19049</xdr:rowOff>
    </xdr:from>
    <xdr:ext cx="571567" cy="172227"/>
    <mc:AlternateContent xmlns:mc="http://schemas.openxmlformats.org/markup-compatibility/2006" xmlns:a14="http://schemas.microsoft.com/office/drawing/2010/main">
      <mc:Choice Requires="a14">
        <xdr:sp macro="" textlink="">
          <xdr:nvSpPr>
            <xdr:cNvPr id="48" name="TextBox 47"/>
            <xdr:cNvSpPr txBox="1"/>
          </xdr:nvSpPr>
          <xdr:spPr>
            <a:xfrm>
              <a:off x="1380566" y="369734725"/>
              <a:ext cx="57156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ea typeface="Cambria Math" panose="02040503050406030204" pitchFamily="18" charset="0"/>
                          </a:rPr>
                        </m:ctrlPr>
                      </m:sSubPr>
                      <m:e>
                        <m:r>
                          <a:rPr lang="en-US" sz="1100" b="1" i="1">
                            <a:latin typeface="Cambria Math" panose="02040503050406030204" pitchFamily="18" charset="0"/>
                            <a:ea typeface="Cambria Math" panose="02040503050406030204" pitchFamily="18" charset="0"/>
                          </a:rPr>
                          <m:t>𝒖</m:t>
                        </m:r>
                      </m:e>
                      <m:sub>
                        <m:r>
                          <a:rPr lang="en-US" sz="1100" b="1" i="1">
                            <a:latin typeface="Cambria Math" panose="02040503050406030204" pitchFamily="18" charset="0"/>
                            <a:ea typeface="Cambria Math" panose="02040503050406030204" pitchFamily="18" charset="0"/>
                          </a:rPr>
                          <m:t>𝑩</m:t>
                        </m:r>
                      </m:sub>
                    </m:sSub>
                    <m:r>
                      <a:rPr lang="en-US" sz="1100" b="1" i="1">
                        <a:latin typeface="Cambria Math" panose="02040503050406030204" pitchFamily="18" charset="0"/>
                        <a:ea typeface="Cambria Math" panose="02040503050406030204" pitchFamily="18" charset="0"/>
                      </a:rPr>
                      <m:t>(</m:t>
                    </m:r>
                    <m:r>
                      <a:rPr lang="ru-RU" sz="1100" b="1" i="1">
                        <a:latin typeface="Cambria Math" panose="02040503050406030204" pitchFamily="18" charset="0"/>
                        <a:ea typeface="Cambria Math" panose="02040503050406030204" pitchFamily="18" charset="0"/>
                      </a:rPr>
                      <m:t>𝝋</m:t>
                    </m:r>
                    <m:r>
                      <a:rPr lang="en-US" sz="1100" b="1" i="1">
                        <a:latin typeface="Cambria Math" panose="02040503050406030204" pitchFamily="18" charset="0"/>
                        <a:ea typeface="Cambria Math" panose="02040503050406030204" pitchFamily="18" charset="0"/>
                      </a:rPr>
                      <m:t>)</m:t>
                    </m:r>
                    <m:r>
                      <a:rPr lang="ru-RU" sz="1100" b="1" i="1">
                        <a:latin typeface="Cambria Math" panose="02040503050406030204" pitchFamily="18" charset="0"/>
                        <a:ea typeface="Cambria Math" panose="02040503050406030204" pitchFamily="18" charset="0"/>
                      </a:rPr>
                      <m:t>=</m:t>
                    </m:r>
                  </m:oMath>
                </m:oMathPara>
              </a14:m>
              <a:endParaRPr lang="ru-RU" sz="1100" b="1"/>
            </a:p>
          </xdr:txBody>
        </xdr:sp>
      </mc:Choice>
      <mc:Fallback xmlns="">
        <xdr:sp macro="" textlink="">
          <xdr:nvSpPr>
            <xdr:cNvPr id="48" name="TextBox 47"/>
            <xdr:cNvSpPr txBox="1"/>
          </xdr:nvSpPr>
          <xdr:spPr>
            <a:xfrm>
              <a:off x="1380566" y="369734725"/>
              <a:ext cx="57156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ea typeface="Cambria Math" panose="02040503050406030204" pitchFamily="18" charset="0"/>
                </a:rPr>
                <a:t>𝒖</a:t>
              </a:r>
              <a:r>
                <a:rPr lang="ru-RU" sz="1100" b="1" i="0">
                  <a:latin typeface="Cambria Math" panose="02040503050406030204" pitchFamily="18" charset="0"/>
                  <a:ea typeface="Cambria Math" panose="02040503050406030204" pitchFamily="18" charset="0"/>
                </a:rPr>
                <a:t>_</a:t>
              </a:r>
              <a:r>
                <a:rPr lang="en-US" sz="1100" b="1" i="0">
                  <a:latin typeface="Cambria Math" panose="02040503050406030204" pitchFamily="18" charset="0"/>
                  <a:ea typeface="Cambria Math" panose="02040503050406030204" pitchFamily="18" charset="0"/>
                </a:rPr>
                <a:t>𝑩 (</a:t>
              </a:r>
              <a:r>
                <a:rPr lang="ru-RU" sz="1100" b="1" i="0">
                  <a:latin typeface="Cambria Math" panose="02040503050406030204" pitchFamily="18" charset="0"/>
                  <a:ea typeface="Cambria Math" panose="02040503050406030204" pitchFamily="18" charset="0"/>
                </a:rPr>
                <a:t>𝝋</a:t>
              </a:r>
              <a:r>
                <a:rPr lang="en-US" sz="1100" b="1" i="0">
                  <a:latin typeface="Cambria Math" panose="02040503050406030204" pitchFamily="18" charset="0"/>
                  <a:ea typeface="Cambria Math" panose="02040503050406030204" pitchFamily="18" charset="0"/>
                </a:rPr>
                <a:t>)</a:t>
              </a:r>
              <a:r>
                <a:rPr lang="ru-RU" sz="1100" b="1" i="0">
                  <a:latin typeface="Cambria Math" panose="02040503050406030204" pitchFamily="18" charset="0"/>
                  <a:ea typeface="Cambria Math" panose="02040503050406030204" pitchFamily="18" charset="0"/>
                </a:rPr>
                <a:t>=</a:t>
              </a:r>
              <a:endParaRPr lang="ru-RU" sz="1100" b="1"/>
            </a:p>
          </xdr:txBody>
        </xdr:sp>
      </mc:Fallback>
    </mc:AlternateContent>
    <xdr:clientData/>
  </xdr:oneCellAnchor>
  <xdr:oneCellAnchor>
    <xdr:from>
      <xdr:col>1</xdr:col>
      <xdr:colOff>19049</xdr:colOff>
      <xdr:row>1803</xdr:row>
      <xdr:rowOff>181536</xdr:rowOff>
    </xdr:from>
    <xdr:ext cx="1634678" cy="344453"/>
    <mc:AlternateContent xmlns:mc="http://schemas.openxmlformats.org/markup-compatibility/2006" xmlns:a14="http://schemas.microsoft.com/office/drawing/2010/main">
      <mc:Choice Requires="a14">
        <xdr:sp macro="" textlink="">
          <xdr:nvSpPr>
            <xdr:cNvPr id="108" name="TextBox 107"/>
            <xdr:cNvSpPr txBox="1"/>
          </xdr:nvSpPr>
          <xdr:spPr>
            <a:xfrm>
              <a:off x="624167" y="390471212"/>
              <a:ext cx="1634678"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𝒍</m:t>
                        </m:r>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𝒍</m:t>
                        </m:r>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𝒍</m:t>
                        </m:r>
                        <m:r>
                          <a:rPr lang="en-US" sz="1100" b="1" i="1">
                            <a:latin typeface="Cambria Math" panose="02040503050406030204" pitchFamily="18" charset="0"/>
                          </a:rPr>
                          <m:t>)</m:t>
                        </m:r>
                      </m:e>
                    </m:rad>
                  </m:oMath>
                </m:oMathPara>
              </a14:m>
              <a:endParaRPr lang="ru-RU" sz="1100" b="1"/>
            </a:p>
          </xdr:txBody>
        </xdr:sp>
      </mc:Choice>
      <mc:Fallback xmlns="">
        <xdr:sp macro="" textlink="">
          <xdr:nvSpPr>
            <xdr:cNvPr id="108" name="TextBox 107"/>
            <xdr:cNvSpPr txBox="1"/>
          </xdr:nvSpPr>
          <xdr:spPr>
            <a:xfrm>
              <a:off x="624167" y="390471212"/>
              <a:ext cx="1634678"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(𝒍)=√(𝒖_𝑩𝟏^𝟐 (𝒍)+𝒖_𝑩𝟐^𝟐 (𝒍))</a:t>
              </a:r>
              <a:endParaRPr lang="ru-RU" sz="1100" b="1"/>
            </a:p>
          </xdr:txBody>
        </xdr:sp>
      </mc:Fallback>
    </mc:AlternateContent>
    <xdr:clientData/>
  </xdr:oneCellAnchor>
  <xdr:oneCellAnchor>
    <xdr:from>
      <xdr:col>1</xdr:col>
      <xdr:colOff>344019</xdr:colOff>
      <xdr:row>1806</xdr:row>
      <xdr:rowOff>136712</xdr:rowOff>
    </xdr:from>
    <xdr:ext cx="770211" cy="353174"/>
    <mc:AlternateContent xmlns:mc="http://schemas.openxmlformats.org/markup-compatibility/2006" xmlns:a14="http://schemas.microsoft.com/office/drawing/2010/main">
      <mc:Choice Requires="a14">
        <xdr:sp macro="" textlink="">
          <xdr:nvSpPr>
            <xdr:cNvPr id="109" name="TextBox 108"/>
            <xdr:cNvSpPr txBox="1"/>
          </xdr:nvSpPr>
          <xdr:spPr>
            <a:xfrm>
              <a:off x="949137" y="390997888"/>
              <a:ext cx="770211" cy="353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𝒍</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109" name="TextBox 108"/>
            <xdr:cNvSpPr txBox="1"/>
          </xdr:nvSpPr>
          <xdr:spPr>
            <a:xfrm>
              <a:off x="949137" y="390997888"/>
              <a:ext cx="770211" cy="353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a:t>
              </a:r>
              <a:r>
                <a:rPr lang="en-US" sz="1100" b="1" i="0">
                  <a:latin typeface="Cambria Math" panose="02040503050406030204" pitchFamily="18" charset="0"/>
                  <a:ea typeface="Cambria Math" panose="02040503050406030204" pitchFamily="18" charset="0"/>
                </a:rPr>
                <a:t>∆𝒍/√</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168088</xdr:colOff>
      <xdr:row>1808</xdr:row>
      <xdr:rowOff>134471</xdr:rowOff>
    </xdr:from>
    <xdr:ext cx="957121" cy="323999"/>
    <mc:AlternateContent xmlns:mc="http://schemas.openxmlformats.org/markup-compatibility/2006" xmlns:a14="http://schemas.microsoft.com/office/drawing/2010/main">
      <mc:Choice Requires="a14">
        <xdr:sp macro="" textlink="">
          <xdr:nvSpPr>
            <xdr:cNvPr id="921" name="TextBox 920"/>
            <xdr:cNvSpPr txBox="1"/>
          </xdr:nvSpPr>
          <xdr:spPr>
            <a:xfrm>
              <a:off x="773206" y="391376647"/>
              <a:ext cx="957121"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21" name="TextBox 920"/>
            <xdr:cNvSpPr txBox="1"/>
          </xdr:nvSpPr>
          <xdr:spPr>
            <a:xfrm>
              <a:off x="773206" y="391376647"/>
              <a:ext cx="957121"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𝑩𝟏=𝒓/(𝟐</a:t>
              </a:r>
              <a:r>
                <a:rPr lang="en-US" sz="1100" b="1" i="0">
                  <a:latin typeface="Cambria Math" panose="02040503050406030204" pitchFamily="18" charset="0"/>
                  <a:ea typeface="Cambria Math" panose="02040503050406030204" pitchFamily="18" charset="0"/>
                </a:rPr>
                <a:t>∙√</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571500</xdr:colOff>
      <xdr:row>1812</xdr:row>
      <xdr:rowOff>0</xdr:rowOff>
    </xdr:from>
    <xdr:ext cx="517065" cy="172227"/>
    <mc:AlternateContent xmlns:mc="http://schemas.openxmlformats.org/markup-compatibility/2006" xmlns:a14="http://schemas.microsoft.com/office/drawing/2010/main">
      <mc:Choice Requires="a14">
        <xdr:sp macro="" textlink="">
          <xdr:nvSpPr>
            <xdr:cNvPr id="922" name="TextBox 921"/>
            <xdr:cNvSpPr txBox="1"/>
          </xdr:nvSpPr>
          <xdr:spPr>
            <a:xfrm>
              <a:off x="1176618" y="392004176"/>
              <a:ext cx="5170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𝒍</m:t>
                        </m:r>
                      </m:e>
                    </m:d>
                    <m:r>
                      <a:rPr lang="en-US" sz="1100" b="1" i="1">
                        <a:latin typeface="Cambria Math" panose="02040503050406030204" pitchFamily="18" charset="0"/>
                      </a:rPr>
                      <m:t>=</m:t>
                    </m:r>
                  </m:oMath>
                </m:oMathPara>
              </a14:m>
              <a:endParaRPr lang="ru-RU" sz="1100" b="1"/>
            </a:p>
          </xdr:txBody>
        </xdr:sp>
      </mc:Choice>
      <mc:Fallback xmlns="">
        <xdr:sp macro="" textlink="">
          <xdr:nvSpPr>
            <xdr:cNvPr id="922" name="TextBox 921"/>
            <xdr:cNvSpPr txBox="1"/>
          </xdr:nvSpPr>
          <xdr:spPr>
            <a:xfrm>
              <a:off x="1176618" y="392004176"/>
              <a:ext cx="5170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(𝒍)=</a:t>
              </a:r>
              <a:endParaRPr lang="ru-RU" sz="1100" b="1"/>
            </a:p>
          </xdr:txBody>
        </xdr:sp>
      </mc:Fallback>
    </mc:AlternateContent>
    <xdr:clientData/>
  </xdr:oneCellAnchor>
  <xdr:oneCellAnchor>
    <xdr:from>
      <xdr:col>1</xdr:col>
      <xdr:colOff>190500</xdr:colOff>
      <xdr:row>1816</xdr:row>
      <xdr:rowOff>11206</xdr:rowOff>
    </xdr:from>
    <xdr:ext cx="961161" cy="172227"/>
    <mc:AlternateContent xmlns:mc="http://schemas.openxmlformats.org/markup-compatibility/2006" xmlns:a14="http://schemas.microsoft.com/office/drawing/2010/main">
      <mc:Choice Requires="a14">
        <xdr:sp macro="" textlink="">
          <xdr:nvSpPr>
            <xdr:cNvPr id="923" name="TextBox 922"/>
            <xdr:cNvSpPr txBox="1"/>
          </xdr:nvSpPr>
          <xdr:spPr>
            <a:xfrm>
              <a:off x="795618" y="392967882"/>
              <a:ext cx="96116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d>
                          <m:dPr>
                            <m:ctrlPr>
                              <a:rPr lang="en-US" sz="1100" b="1" i="1">
                                <a:latin typeface="Cambria Math" panose="02040503050406030204" pitchFamily="18" charset="0"/>
                              </a:rPr>
                            </m:ctrlPr>
                          </m:dPr>
                          <m:e>
                            <m:r>
                              <a:rPr lang="en-US" sz="1100" b="1" i="1">
                                <a:latin typeface="Cambria Math" panose="02040503050406030204" pitchFamily="18" charset="0"/>
                              </a:rPr>
                              <m:t>𝒍</m:t>
                            </m:r>
                          </m:e>
                        </m:d>
                        <m:r>
                          <a:rPr lang="en-US" sz="1100" b="1" i="1">
                            <a:latin typeface="Cambria Math" panose="02040503050406030204" pitchFamily="18" charset="0"/>
                          </a:rPr>
                          <m:t>=</m:t>
                        </m:r>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𝒍</m:t>
                        </m:r>
                      </m:e>
                    </m:d>
                    <m:r>
                      <a:rPr lang="en-US" sz="1100" b="1" i="1">
                        <a:latin typeface="Cambria Math" panose="02040503050406030204" pitchFamily="18" charset="0"/>
                      </a:rPr>
                      <m:t>=</m:t>
                    </m:r>
                  </m:oMath>
                </m:oMathPara>
              </a14:m>
              <a:endParaRPr lang="ru-RU" sz="1100" b="1"/>
            </a:p>
          </xdr:txBody>
        </xdr:sp>
      </mc:Choice>
      <mc:Fallback xmlns="">
        <xdr:sp macro="" textlink="">
          <xdr:nvSpPr>
            <xdr:cNvPr id="923" name="TextBox 922"/>
            <xdr:cNvSpPr txBox="1"/>
          </xdr:nvSpPr>
          <xdr:spPr>
            <a:xfrm>
              <a:off x="795618" y="392967882"/>
              <a:ext cx="96116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ru-RU" sz="1100" b="1" i="0">
                  <a:latin typeface="Cambria Math" panose="02040503050406030204" pitchFamily="18" charset="0"/>
                </a:rPr>
                <a:t>〖</a:t>
              </a:r>
              <a:r>
                <a:rPr lang="en-US" sz="1100" b="1" i="0">
                  <a:latin typeface="Cambria Math" panose="02040503050406030204" pitchFamily="18" charset="0"/>
                </a:rPr>
                <a:t>𝒖(𝒍)=𝒖</a:t>
              </a:r>
              <a:r>
                <a:rPr lang="ru-RU" sz="1100" b="1" i="0">
                  <a:latin typeface="Cambria Math" panose="02040503050406030204" pitchFamily="18" charset="0"/>
                </a:rPr>
                <a:t>〗_</a:t>
              </a:r>
              <a:r>
                <a:rPr lang="en-US" sz="1100" b="1" i="0">
                  <a:latin typeface="Cambria Math" panose="02040503050406030204" pitchFamily="18" charset="0"/>
                </a:rPr>
                <a:t>𝑩 (𝒍)=</a:t>
              </a:r>
              <a:endParaRPr lang="ru-RU" sz="1100" b="1"/>
            </a:p>
          </xdr:txBody>
        </xdr:sp>
      </mc:Fallback>
    </mc:AlternateContent>
    <xdr:clientData/>
  </xdr:oneCellAnchor>
  <xdr:oneCellAnchor>
    <xdr:from>
      <xdr:col>1</xdr:col>
      <xdr:colOff>175932</xdr:colOff>
      <xdr:row>1850</xdr:row>
      <xdr:rowOff>136712</xdr:rowOff>
    </xdr:from>
    <xdr:ext cx="1870512" cy="344453"/>
    <mc:AlternateContent xmlns:mc="http://schemas.openxmlformats.org/markup-compatibility/2006" xmlns:a14="http://schemas.microsoft.com/office/drawing/2010/main">
      <mc:Choice Requires="a14">
        <xdr:sp macro="" textlink="">
          <xdr:nvSpPr>
            <xdr:cNvPr id="110" name="TextBox 109"/>
            <xdr:cNvSpPr txBox="1"/>
          </xdr:nvSpPr>
          <xdr:spPr>
            <a:xfrm>
              <a:off x="781050" y="399671241"/>
              <a:ext cx="1870512"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m:rPr>
                        <m:lit/>
                      </m:rPr>
                      <a:rPr lang="en-US" sz="1100" b="1" i="1">
                        <a:latin typeface="Cambria Math" panose="02040503050406030204" pitchFamily="18" charset="0"/>
                      </a:rPr>
                      <m:t>(</m:t>
                    </m:r>
                    <m:r>
                      <a:rPr lang="en-US" sz="1100" b="1" i="1">
                        <a:latin typeface="Cambria Math" panose="02040503050406030204" pitchFamily="18" charset="0"/>
                      </a:rPr>
                      <m:t>𝒎</m:t>
                    </m:r>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d>
                          <m:dPr>
                            <m:ctrlPr>
                              <a:rPr lang="en-US" sz="1100" b="1" i="1">
                                <a:latin typeface="Cambria Math" panose="02040503050406030204" pitchFamily="18" charset="0"/>
                              </a:rPr>
                            </m:ctrlPr>
                          </m:dPr>
                          <m:e>
                            <m:r>
                              <a:rPr lang="en-US" sz="1100" b="1" i="1">
                                <a:latin typeface="Cambria Math" panose="02040503050406030204" pitchFamily="18" charset="0"/>
                              </a:rPr>
                              <m:t>𝒎</m:t>
                            </m:r>
                          </m:e>
                        </m:d>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𝒎</m:t>
                        </m:r>
                        <m:r>
                          <a:rPr lang="en-US" sz="1100" b="1" i="1">
                            <a:latin typeface="Cambria Math" panose="02040503050406030204" pitchFamily="18" charset="0"/>
                          </a:rPr>
                          <m:t>)</m:t>
                        </m:r>
                      </m:e>
                    </m:rad>
                  </m:oMath>
                </m:oMathPara>
              </a14:m>
              <a:endParaRPr lang="ru-RU" sz="1100" b="1"/>
            </a:p>
          </xdr:txBody>
        </xdr:sp>
      </mc:Choice>
      <mc:Fallback xmlns="">
        <xdr:sp macro="" textlink="">
          <xdr:nvSpPr>
            <xdr:cNvPr id="110" name="TextBox 109"/>
            <xdr:cNvSpPr txBox="1"/>
          </xdr:nvSpPr>
          <xdr:spPr>
            <a:xfrm>
              <a:off x="781050" y="399671241"/>
              <a:ext cx="1870512"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\(𝒎)=√(𝒖_𝑩𝟏^𝟐 (𝒎)+𝒖_𝑩𝟐^𝟐 (𝒎))</a:t>
              </a:r>
              <a:endParaRPr lang="ru-RU" sz="1100" b="1"/>
            </a:p>
          </xdr:txBody>
        </xdr:sp>
      </mc:Fallback>
    </mc:AlternateContent>
    <xdr:clientData/>
  </xdr:oneCellAnchor>
  <xdr:oneCellAnchor>
    <xdr:from>
      <xdr:col>1</xdr:col>
      <xdr:colOff>142314</xdr:colOff>
      <xdr:row>1853</xdr:row>
      <xdr:rowOff>103094</xdr:rowOff>
    </xdr:from>
    <xdr:ext cx="1055930" cy="349648"/>
    <mc:AlternateContent xmlns:mc="http://schemas.openxmlformats.org/markup-compatibility/2006" xmlns:a14="http://schemas.microsoft.com/office/drawing/2010/main">
      <mc:Choice Requires="a14">
        <xdr:sp macro="" textlink="">
          <xdr:nvSpPr>
            <xdr:cNvPr id="111" name="TextBox 110"/>
            <xdr:cNvSpPr txBox="1"/>
          </xdr:nvSpPr>
          <xdr:spPr>
            <a:xfrm>
              <a:off x="747432" y="400209123"/>
              <a:ext cx="1055930"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𝒎</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111" name="TextBox 110"/>
            <xdr:cNvSpPr txBox="1"/>
          </xdr:nvSpPr>
          <xdr:spPr>
            <a:xfrm>
              <a:off x="747432" y="400209123"/>
              <a:ext cx="1055930"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(𝒎)=</a:t>
              </a:r>
              <a:r>
                <a:rPr lang="en-US" sz="1100" b="1" i="0">
                  <a:latin typeface="Cambria Math" panose="02040503050406030204" pitchFamily="18" charset="0"/>
                  <a:ea typeface="Cambria Math" panose="02040503050406030204" pitchFamily="18" charset="0"/>
                </a:rPr>
                <a:t>∆𝒎/√</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22412</xdr:colOff>
      <xdr:row>1855</xdr:row>
      <xdr:rowOff>156882</xdr:rowOff>
    </xdr:from>
    <xdr:ext cx="1205010" cy="323999"/>
    <mc:AlternateContent xmlns:mc="http://schemas.openxmlformats.org/markup-compatibility/2006" xmlns:a14="http://schemas.microsoft.com/office/drawing/2010/main">
      <mc:Choice Requires="a14">
        <xdr:sp macro="" textlink="">
          <xdr:nvSpPr>
            <xdr:cNvPr id="924" name="TextBox 923"/>
            <xdr:cNvSpPr txBox="1"/>
          </xdr:nvSpPr>
          <xdr:spPr>
            <a:xfrm>
              <a:off x="627530" y="400643911"/>
              <a:ext cx="120501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24" name="TextBox 923"/>
            <xdr:cNvSpPr txBox="1"/>
          </xdr:nvSpPr>
          <xdr:spPr>
            <a:xfrm>
              <a:off x="627530" y="400643911"/>
              <a:ext cx="120501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(𝒎)=</a:t>
              </a:r>
              <a:r>
                <a:rPr lang="en-US" sz="1100" b="1" i="0">
                  <a:latin typeface="Cambria Math" panose="02040503050406030204" pitchFamily="18" charset="0"/>
                  <a:ea typeface="Cambria Math" panose="02040503050406030204" pitchFamily="18" charset="0"/>
                </a:rPr>
                <a:t>𝒓/(</a:t>
              </a:r>
              <a:r>
                <a:rPr lang="en-US" sz="1100" b="1" i="0">
                  <a:latin typeface="Cambria Math" panose="02040503050406030204" pitchFamily="18" charset="0"/>
                </a:rPr>
                <a:t>𝟐</a:t>
              </a:r>
              <a:r>
                <a:rPr lang="en-US" sz="1100" b="1" i="0">
                  <a:latin typeface="Cambria Math" panose="02040503050406030204" pitchFamily="18" charset="0"/>
                  <a:ea typeface="Cambria Math" panose="02040503050406030204" pitchFamily="18" charset="0"/>
                </a:rPr>
                <a:t>∙√</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571500</xdr:colOff>
      <xdr:row>1857</xdr:row>
      <xdr:rowOff>179294</xdr:rowOff>
    </xdr:from>
    <xdr:ext cx="595676" cy="172227"/>
    <mc:AlternateContent xmlns:mc="http://schemas.openxmlformats.org/markup-compatibility/2006" xmlns:a14="http://schemas.microsoft.com/office/drawing/2010/main">
      <mc:Choice Requires="a14">
        <xdr:sp macro="" textlink="">
          <xdr:nvSpPr>
            <xdr:cNvPr id="925" name="TextBox 924"/>
            <xdr:cNvSpPr txBox="1"/>
          </xdr:nvSpPr>
          <xdr:spPr>
            <a:xfrm>
              <a:off x="1176618" y="401047323"/>
              <a:ext cx="59567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m:rPr>
                        <m:lit/>
                      </m:rPr>
                      <a:rPr lang="en-US" sz="1100" b="1" i="1">
                        <a:latin typeface="Cambria Math" panose="02040503050406030204" pitchFamily="18" charset="0"/>
                      </a:rPr>
                      <m:t>(</m:t>
                    </m:r>
                    <m:r>
                      <a:rPr lang="en-US" sz="1100" b="1" i="1">
                        <a:latin typeface="Cambria Math" panose="02040503050406030204" pitchFamily="18" charset="0"/>
                      </a:rPr>
                      <m:t>𝒎</m:t>
                    </m:r>
                    <m:r>
                      <a:rPr lang="en-US" sz="1100" b="1" i="1">
                        <a:latin typeface="Cambria Math" panose="02040503050406030204" pitchFamily="18" charset="0"/>
                      </a:rPr>
                      <m:t>)=</m:t>
                    </m:r>
                  </m:oMath>
                </m:oMathPara>
              </a14:m>
              <a:endParaRPr lang="ru-RU" sz="1100" b="1"/>
            </a:p>
          </xdr:txBody>
        </xdr:sp>
      </mc:Choice>
      <mc:Fallback xmlns="">
        <xdr:sp macro="" textlink="">
          <xdr:nvSpPr>
            <xdr:cNvPr id="925" name="TextBox 924"/>
            <xdr:cNvSpPr txBox="1"/>
          </xdr:nvSpPr>
          <xdr:spPr>
            <a:xfrm>
              <a:off x="1176618" y="401047323"/>
              <a:ext cx="59567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\(𝒎)=</a:t>
              </a:r>
              <a:endParaRPr lang="ru-RU" sz="1100" b="1"/>
            </a:p>
          </xdr:txBody>
        </xdr:sp>
      </mc:Fallback>
    </mc:AlternateContent>
    <xdr:clientData/>
  </xdr:oneCellAnchor>
  <xdr:oneCellAnchor>
    <xdr:from>
      <xdr:col>1</xdr:col>
      <xdr:colOff>75078</xdr:colOff>
      <xdr:row>1596</xdr:row>
      <xdr:rowOff>170330</xdr:rowOff>
    </xdr:from>
    <xdr:ext cx="1755673" cy="344453"/>
    <mc:AlternateContent xmlns:mc="http://schemas.openxmlformats.org/markup-compatibility/2006" xmlns:a14="http://schemas.microsoft.com/office/drawing/2010/main">
      <mc:Choice Requires="a14">
        <xdr:sp macro="" textlink="">
          <xdr:nvSpPr>
            <xdr:cNvPr id="112" name="TextBox 111"/>
            <xdr:cNvSpPr txBox="1"/>
          </xdr:nvSpPr>
          <xdr:spPr>
            <a:xfrm>
              <a:off x="680196" y="345748536"/>
              <a:ext cx="175567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𝑬</m:t>
                        </m:r>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d>
                          <m:dPr>
                            <m:ctrlPr>
                              <a:rPr lang="en-US" sz="1100" b="1" i="1">
                                <a:latin typeface="Cambria Math" panose="02040503050406030204" pitchFamily="18" charset="0"/>
                              </a:rPr>
                            </m:ctrlPr>
                          </m:dPr>
                          <m:e>
                            <m:r>
                              <a:rPr lang="en-US" sz="1100" b="1" i="1">
                                <a:latin typeface="Cambria Math" panose="02040503050406030204" pitchFamily="18" charset="0"/>
                              </a:rPr>
                              <m:t>𝑬</m:t>
                            </m:r>
                          </m:e>
                        </m:d>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𝑬</m:t>
                        </m:r>
                        <m:r>
                          <a:rPr lang="en-US" sz="1100" b="1" i="1">
                            <a:latin typeface="Cambria Math" panose="02040503050406030204" pitchFamily="18" charset="0"/>
                          </a:rPr>
                          <m:t>)</m:t>
                        </m:r>
                      </m:e>
                    </m:rad>
                  </m:oMath>
                </m:oMathPara>
              </a14:m>
              <a:endParaRPr lang="ru-RU" sz="1100" b="1"/>
            </a:p>
          </xdr:txBody>
        </xdr:sp>
      </mc:Choice>
      <mc:Fallback xmlns="">
        <xdr:sp macro="" textlink="">
          <xdr:nvSpPr>
            <xdr:cNvPr id="112" name="TextBox 111"/>
            <xdr:cNvSpPr txBox="1"/>
          </xdr:nvSpPr>
          <xdr:spPr>
            <a:xfrm>
              <a:off x="680196" y="345748536"/>
              <a:ext cx="175567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(𝑬)=√(𝒖_𝑩𝟏^𝟐 (𝑬)+𝒖_𝑩𝟐^𝟐 (𝑬))</a:t>
              </a:r>
              <a:endParaRPr lang="ru-RU" sz="1100" b="1"/>
            </a:p>
          </xdr:txBody>
        </xdr:sp>
      </mc:Fallback>
    </mc:AlternateContent>
    <xdr:clientData/>
  </xdr:oneCellAnchor>
  <xdr:oneCellAnchor>
    <xdr:from>
      <xdr:col>1</xdr:col>
      <xdr:colOff>41461</xdr:colOff>
      <xdr:row>1599</xdr:row>
      <xdr:rowOff>69477</xdr:rowOff>
    </xdr:from>
    <xdr:ext cx="979820" cy="349648"/>
    <mc:AlternateContent xmlns:mc="http://schemas.openxmlformats.org/markup-compatibility/2006" xmlns:a14="http://schemas.microsoft.com/office/drawing/2010/main">
      <mc:Choice Requires="a14">
        <xdr:sp macro="" textlink="">
          <xdr:nvSpPr>
            <xdr:cNvPr id="113" name="TextBox 112"/>
            <xdr:cNvSpPr txBox="1"/>
          </xdr:nvSpPr>
          <xdr:spPr>
            <a:xfrm>
              <a:off x="646579" y="346252801"/>
              <a:ext cx="979820"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𝑬</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𝑬</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113" name="TextBox 112"/>
            <xdr:cNvSpPr txBox="1"/>
          </xdr:nvSpPr>
          <xdr:spPr>
            <a:xfrm>
              <a:off x="646579" y="346252801"/>
              <a:ext cx="979820"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(𝑬)=</a:t>
              </a:r>
              <a:r>
                <a:rPr lang="en-US" sz="1100" b="1" i="0">
                  <a:latin typeface="Cambria Math" panose="02040503050406030204" pitchFamily="18" charset="0"/>
                  <a:ea typeface="Cambria Math" panose="02040503050406030204" pitchFamily="18" charset="0"/>
                </a:rPr>
                <a:t>∆𝑬/√</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11206</xdr:colOff>
      <xdr:row>1602</xdr:row>
      <xdr:rowOff>0</xdr:rowOff>
    </xdr:from>
    <xdr:ext cx="1166730" cy="323999"/>
    <mc:AlternateContent xmlns:mc="http://schemas.openxmlformats.org/markup-compatibility/2006" xmlns:a14="http://schemas.microsoft.com/office/drawing/2010/main">
      <mc:Choice Requires="a14">
        <xdr:sp macro="" textlink="">
          <xdr:nvSpPr>
            <xdr:cNvPr id="926" name="TextBox 925"/>
            <xdr:cNvSpPr txBox="1"/>
          </xdr:nvSpPr>
          <xdr:spPr>
            <a:xfrm>
              <a:off x="616324" y="346788441"/>
              <a:ext cx="116673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𝑬</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26" name="TextBox 925"/>
            <xdr:cNvSpPr txBox="1"/>
          </xdr:nvSpPr>
          <xdr:spPr>
            <a:xfrm>
              <a:off x="616324" y="346788441"/>
              <a:ext cx="116673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(𝑬)=𝒓/(𝟐</a:t>
              </a:r>
              <a:r>
                <a:rPr lang="en-US" sz="1100" b="1" i="0">
                  <a:latin typeface="Cambria Math" panose="02040503050406030204" pitchFamily="18" charset="0"/>
                  <a:ea typeface="Cambria Math" panose="02040503050406030204" pitchFamily="18" charset="0"/>
                </a:rPr>
                <a:t>∙√</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0</xdr:colOff>
      <xdr:row>1605</xdr:row>
      <xdr:rowOff>0</xdr:rowOff>
    </xdr:from>
    <xdr:ext cx="557397" cy="172227"/>
    <mc:AlternateContent xmlns:mc="http://schemas.openxmlformats.org/markup-compatibility/2006" xmlns:a14="http://schemas.microsoft.com/office/drawing/2010/main">
      <mc:Choice Requires="a14">
        <xdr:sp macro="" textlink="">
          <xdr:nvSpPr>
            <xdr:cNvPr id="928" name="TextBox 927"/>
            <xdr:cNvSpPr txBox="1"/>
          </xdr:nvSpPr>
          <xdr:spPr>
            <a:xfrm>
              <a:off x="605118" y="347393559"/>
              <a:ext cx="55739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𝑬</m:t>
                        </m:r>
                      </m:e>
                    </m:d>
                    <m:r>
                      <a:rPr lang="en-US" sz="1100" b="1" i="1">
                        <a:latin typeface="Cambria Math" panose="02040503050406030204" pitchFamily="18" charset="0"/>
                      </a:rPr>
                      <m:t>=</m:t>
                    </m:r>
                  </m:oMath>
                </m:oMathPara>
              </a14:m>
              <a:endParaRPr lang="ru-RU" sz="1100" b="1"/>
            </a:p>
          </xdr:txBody>
        </xdr:sp>
      </mc:Choice>
      <mc:Fallback xmlns="">
        <xdr:sp macro="" textlink="">
          <xdr:nvSpPr>
            <xdr:cNvPr id="928" name="TextBox 927"/>
            <xdr:cNvSpPr txBox="1"/>
          </xdr:nvSpPr>
          <xdr:spPr>
            <a:xfrm>
              <a:off x="605118" y="347393559"/>
              <a:ext cx="55739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(𝑬)=</a:t>
              </a:r>
              <a:endParaRPr lang="ru-RU" sz="1100" b="1"/>
            </a:p>
          </xdr:txBody>
        </xdr:sp>
      </mc:Fallback>
    </mc:AlternateContent>
    <xdr:clientData/>
  </xdr:oneCellAnchor>
  <xdr:twoCellAnchor>
    <xdr:from>
      <xdr:col>4</xdr:col>
      <xdr:colOff>0</xdr:colOff>
      <xdr:row>1602</xdr:row>
      <xdr:rowOff>0</xdr:rowOff>
    </xdr:from>
    <xdr:to>
      <xdr:col>4</xdr:col>
      <xdr:colOff>247650</xdr:colOff>
      <xdr:row>1603</xdr:row>
      <xdr:rowOff>19050</xdr:rowOff>
    </xdr:to>
    <xdr:pic>
      <xdr:nvPicPr>
        <xdr:cNvPr id="931" name="Рисунок 930">
          <a:extLst>
            <a:ext uri="{FF2B5EF4-FFF2-40B4-BE49-F238E27FC236}">
              <a16:creationId xmlns:a16="http://schemas.microsoft.com/office/drawing/2014/main" id="{00000000-0008-0000-0100-00003B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34235" y="346788441"/>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1600</xdr:row>
      <xdr:rowOff>0</xdr:rowOff>
    </xdr:from>
    <xdr:to>
      <xdr:col>4</xdr:col>
      <xdr:colOff>247650</xdr:colOff>
      <xdr:row>1601</xdr:row>
      <xdr:rowOff>19050</xdr:rowOff>
    </xdr:to>
    <xdr:pic>
      <xdr:nvPicPr>
        <xdr:cNvPr id="932" name="Рисунок 931">
          <a:extLst>
            <a:ext uri="{FF2B5EF4-FFF2-40B4-BE49-F238E27FC236}">
              <a16:creationId xmlns:a16="http://schemas.microsoft.com/office/drawing/2014/main" id="{00000000-0008-0000-0100-00003B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34235" y="346385029"/>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131108</xdr:colOff>
      <xdr:row>1060</xdr:row>
      <xdr:rowOff>181535</xdr:rowOff>
    </xdr:from>
    <xdr:ext cx="1794530" cy="344453"/>
    <mc:AlternateContent xmlns:mc="http://schemas.openxmlformats.org/markup-compatibility/2006" xmlns:a14="http://schemas.microsoft.com/office/drawing/2010/main">
      <mc:Choice Requires="a14">
        <xdr:sp macro="" textlink="">
          <xdr:nvSpPr>
            <xdr:cNvPr id="115" name="TextBox 114"/>
            <xdr:cNvSpPr txBox="1"/>
          </xdr:nvSpPr>
          <xdr:spPr>
            <a:xfrm>
              <a:off x="736226" y="232300182"/>
              <a:ext cx="1794530"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𝒊</m:t>
                            </m:r>
                          </m:sub>
                        </m:sSub>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𝒊</m:t>
                                </m:r>
                              </m:sub>
                            </m:sSub>
                          </m:e>
                        </m:d>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𝒊</m:t>
                            </m:r>
                          </m:sub>
                        </m:sSub>
                        <m:r>
                          <a:rPr lang="en-US" sz="1100" b="1" i="1">
                            <a:latin typeface="Cambria Math" panose="02040503050406030204" pitchFamily="18" charset="0"/>
                          </a:rPr>
                          <m:t>)</m:t>
                        </m:r>
                      </m:e>
                    </m:rad>
                  </m:oMath>
                </m:oMathPara>
              </a14:m>
              <a:endParaRPr lang="ru-RU" sz="1100" b="1"/>
            </a:p>
          </xdr:txBody>
        </xdr:sp>
      </mc:Choice>
      <mc:Fallback xmlns="">
        <xdr:sp macro="" textlink="">
          <xdr:nvSpPr>
            <xdr:cNvPr id="115" name="TextBox 114"/>
            <xdr:cNvSpPr txBox="1"/>
          </xdr:nvSpPr>
          <xdr:spPr>
            <a:xfrm>
              <a:off x="736226" y="232300182"/>
              <a:ext cx="1794530"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(𝑰_𝒊 )=√(𝒖_𝑩𝟏^𝟐 (𝑰_𝒊 )+𝒖_𝑩𝟐^𝟐 (𝑰_𝒊))</a:t>
              </a:r>
              <a:endParaRPr lang="ru-RU" sz="1100" b="1"/>
            </a:p>
          </xdr:txBody>
        </xdr:sp>
      </mc:Fallback>
    </mc:AlternateContent>
    <xdr:clientData/>
  </xdr:oneCellAnchor>
  <xdr:oneCellAnchor>
    <xdr:from>
      <xdr:col>1</xdr:col>
      <xdr:colOff>108696</xdr:colOff>
      <xdr:row>1063</xdr:row>
      <xdr:rowOff>47064</xdr:rowOff>
    </xdr:from>
    <xdr:ext cx="1577162" cy="353495"/>
    <mc:AlternateContent xmlns:mc="http://schemas.openxmlformats.org/markup-compatibility/2006" xmlns:a14="http://schemas.microsoft.com/office/drawing/2010/main">
      <mc:Choice Requires="a14">
        <xdr:sp macro="" textlink="">
          <xdr:nvSpPr>
            <xdr:cNvPr id="116" name="TextBox 115"/>
            <xdr:cNvSpPr txBox="1"/>
          </xdr:nvSpPr>
          <xdr:spPr>
            <a:xfrm>
              <a:off x="713814" y="232737211"/>
              <a:ext cx="1577162"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𝒊</m:t>
                            </m:r>
                          </m:sub>
                        </m:sSub>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sSub>
                          <m:sSubPr>
                            <m:ctrlPr>
                              <a:rPr lang="en-US" sz="1100" b="1" i="1">
                                <a:latin typeface="Cambria Math" panose="02040503050406030204" pitchFamily="18" charset="0"/>
                                <a:ea typeface="Cambria Math" panose="02040503050406030204" pitchFamily="18" charset="0"/>
                              </a:rPr>
                            </m:ctrlPr>
                          </m:sSubPr>
                          <m:e>
                            <m:r>
                              <a:rPr lang="en-US" sz="1100" b="1" i="1">
                                <a:latin typeface="Cambria Math" panose="02040503050406030204" pitchFamily="18" charset="0"/>
                                <a:ea typeface="Cambria Math" panose="02040503050406030204" pitchFamily="18" charset="0"/>
                              </a:rPr>
                              <m:t>𝑰</m:t>
                            </m:r>
                          </m:e>
                          <m:sub>
                            <m:r>
                              <a:rPr lang="en-US" sz="1100" b="1" i="1">
                                <a:latin typeface="Cambria Math" panose="02040503050406030204" pitchFamily="18" charset="0"/>
                                <a:ea typeface="Cambria Math" panose="02040503050406030204" pitchFamily="18" charset="0"/>
                              </a:rPr>
                              <m:t>𝒊</m:t>
                            </m:r>
                          </m:sub>
                        </m:sSub>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𝜹</m:t>
                        </m:r>
                        <m:r>
                          <a:rPr lang="en-US" sz="1100" b="1" i="1">
                            <a:latin typeface="Cambria Math" panose="02040503050406030204" pitchFamily="18" charset="0"/>
                            <a:ea typeface="Cambria Math" panose="02040503050406030204" pitchFamily="18" charset="0"/>
                          </a:rPr>
                          <m:t>∙</m:t>
                        </m:r>
                        <m:sSub>
                          <m:sSubPr>
                            <m:ctrlPr>
                              <a:rPr lang="en-US" sz="1100" b="1" i="1">
                                <a:latin typeface="Cambria Math" panose="02040503050406030204" pitchFamily="18" charset="0"/>
                                <a:ea typeface="Cambria Math" panose="02040503050406030204" pitchFamily="18" charset="0"/>
                              </a:rPr>
                            </m:ctrlPr>
                          </m:sSubPr>
                          <m:e>
                            <m:r>
                              <a:rPr lang="en-US" sz="1100" b="1" i="1">
                                <a:latin typeface="Cambria Math" panose="02040503050406030204" pitchFamily="18" charset="0"/>
                                <a:ea typeface="Cambria Math" panose="02040503050406030204" pitchFamily="18" charset="0"/>
                              </a:rPr>
                              <m:t>𝑰</m:t>
                            </m:r>
                          </m:e>
                          <m:sub>
                            <m:r>
                              <a:rPr lang="en-US" sz="1100" b="1" i="1">
                                <a:latin typeface="Cambria Math" panose="02040503050406030204" pitchFamily="18" charset="0"/>
                                <a:ea typeface="Cambria Math" panose="02040503050406030204" pitchFamily="18" charset="0"/>
                              </a:rPr>
                              <m:t>𝒊</m:t>
                            </m:r>
                          </m:sub>
                        </m:sSub>
                      </m:num>
                      <m:den>
                        <m:r>
                          <a:rPr lang="en-US" sz="1100" b="1" i="1">
                            <a:latin typeface="Cambria Math" panose="02040503050406030204" pitchFamily="18" charset="0"/>
                          </a:rPr>
                          <m:t>𝟏𝟎𝟎</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oMath>
                </m:oMathPara>
              </a14:m>
              <a:endParaRPr lang="ru-RU" sz="1100" b="1"/>
            </a:p>
          </xdr:txBody>
        </xdr:sp>
      </mc:Choice>
      <mc:Fallback xmlns="">
        <xdr:sp macro="" textlink="">
          <xdr:nvSpPr>
            <xdr:cNvPr id="116" name="TextBox 115"/>
            <xdr:cNvSpPr txBox="1"/>
          </xdr:nvSpPr>
          <xdr:spPr>
            <a:xfrm>
              <a:off x="713814" y="232737211"/>
              <a:ext cx="1577162"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(𝑰_𝒊 )=(</a:t>
              </a:r>
              <a:r>
                <a:rPr lang="en-US" sz="1100" b="1" i="0">
                  <a:latin typeface="Cambria Math" panose="02040503050406030204" pitchFamily="18" charset="0"/>
                  <a:ea typeface="Cambria Math" panose="02040503050406030204" pitchFamily="18" charset="0"/>
                </a:rPr>
                <a:t>∆𝑰_𝒊)/√</a:t>
              </a:r>
              <a:r>
                <a:rPr lang="en-US" sz="1100" b="1" i="0">
                  <a:latin typeface="Cambria Math" panose="02040503050406030204" pitchFamily="18" charset="0"/>
                </a:rPr>
                <a:t>𝟑=(</a:t>
              </a:r>
              <a:r>
                <a:rPr lang="en-US" sz="1100" b="1" i="0">
                  <a:latin typeface="Cambria Math" panose="02040503050406030204" pitchFamily="18" charset="0"/>
                  <a:ea typeface="Cambria Math" panose="02040503050406030204" pitchFamily="18" charset="0"/>
                </a:rPr>
                <a:t>𝜹∙𝑰_𝒊)/(</a:t>
              </a:r>
              <a:r>
                <a:rPr lang="en-US" sz="1100" b="1" i="0">
                  <a:latin typeface="Cambria Math" panose="02040503050406030204" pitchFamily="18" charset="0"/>
                </a:rPr>
                <a:t>𝟏𝟎𝟎</a:t>
              </a:r>
              <a:r>
                <a:rPr lang="en-US" sz="1100" b="1" i="0">
                  <a:latin typeface="Cambria Math" panose="02040503050406030204" pitchFamily="18" charset="0"/>
                  <a:ea typeface="Cambria Math" panose="02040503050406030204" pitchFamily="18" charset="0"/>
                </a:rPr>
                <a:t>∙√𝟑)</a:t>
              </a:r>
              <a:endParaRPr lang="ru-RU" sz="1100" b="1"/>
            </a:p>
          </xdr:txBody>
        </xdr:sp>
      </mc:Fallback>
    </mc:AlternateContent>
    <xdr:clientData/>
  </xdr:oneCellAnchor>
  <xdr:oneCellAnchor>
    <xdr:from>
      <xdr:col>1</xdr:col>
      <xdr:colOff>75078</xdr:colOff>
      <xdr:row>1066</xdr:row>
      <xdr:rowOff>2241</xdr:rowOff>
    </xdr:from>
    <xdr:ext cx="1035092" cy="323999"/>
    <mc:AlternateContent xmlns:mc="http://schemas.openxmlformats.org/markup-compatibility/2006" xmlns:a14="http://schemas.microsoft.com/office/drawing/2010/main">
      <mc:Choice Requires="a14">
        <xdr:sp macro="" textlink="">
          <xdr:nvSpPr>
            <xdr:cNvPr id="117" name="TextBox 116"/>
            <xdr:cNvSpPr txBox="1"/>
          </xdr:nvSpPr>
          <xdr:spPr>
            <a:xfrm>
              <a:off x="680196" y="233263888"/>
              <a:ext cx="1035092"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𝒊</m:t>
                            </m:r>
                          </m:sub>
                        </m:sSub>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oMath>
                </m:oMathPara>
              </a14:m>
              <a:endParaRPr lang="ru-RU" sz="1100" b="1"/>
            </a:p>
          </xdr:txBody>
        </xdr:sp>
      </mc:Choice>
      <mc:Fallback xmlns="">
        <xdr:sp macro="" textlink="">
          <xdr:nvSpPr>
            <xdr:cNvPr id="117" name="TextBox 116"/>
            <xdr:cNvSpPr txBox="1"/>
          </xdr:nvSpPr>
          <xdr:spPr>
            <a:xfrm>
              <a:off x="680196" y="233263888"/>
              <a:ext cx="1035092"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(𝑰_𝒊 )=𝒓/(𝟐</a:t>
              </a:r>
              <a:r>
                <a:rPr lang="en-US" sz="1100" b="1" i="0">
                  <a:latin typeface="Cambria Math" panose="02040503050406030204" pitchFamily="18" charset="0"/>
                  <a:ea typeface="Cambria Math" panose="02040503050406030204" pitchFamily="18" charset="0"/>
                </a:rPr>
                <a:t>∙√𝟑)</a:t>
              </a:r>
              <a:endParaRPr lang="ru-RU" sz="1100" b="1"/>
            </a:p>
          </xdr:txBody>
        </xdr:sp>
      </mc:Fallback>
    </mc:AlternateContent>
    <xdr:clientData/>
  </xdr:oneCellAnchor>
  <xdr:oneCellAnchor>
    <xdr:from>
      <xdr:col>1</xdr:col>
      <xdr:colOff>0</xdr:colOff>
      <xdr:row>1071</xdr:row>
      <xdr:rowOff>0</xdr:rowOff>
    </xdr:from>
    <xdr:ext cx="655371" cy="172227"/>
    <mc:AlternateContent xmlns:mc="http://schemas.openxmlformats.org/markup-compatibility/2006" xmlns:a14="http://schemas.microsoft.com/office/drawing/2010/main">
      <mc:Choice Requires="a14">
        <xdr:sp macro="" textlink="">
          <xdr:nvSpPr>
            <xdr:cNvPr id="933" name="TextBox 932"/>
            <xdr:cNvSpPr txBox="1"/>
          </xdr:nvSpPr>
          <xdr:spPr>
            <a:xfrm>
              <a:off x="605118" y="234214147"/>
              <a:ext cx="65537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ru-RU" sz="1100" b="1" i="1">
                                <a:latin typeface="Cambria Math" panose="02040503050406030204" pitchFamily="18" charset="0"/>
                              </a:rPr>
                              <m:t>𝟏</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33" name="TextBox 932"/>
            <xdr:cNvSpPr txBox="1"/>
          </xdr:nvSpPr>
          <xdr:spPr>
            <a:xfrm>
              <a:off x="605118" y="234214147"/>
              <a:ext cx="65537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(𝑰_</a:t>
              </a:r>
              <a:r>
                <a:rPr lang="ru-RU" sz="1100" b="1" i="0">
                  <a:latin typeface="Cambria Math" panose="02040503050406030204" pitchFamily="18" charset="0"/>
                </a:rPr>
                <a:t>𝟏</a:t>
              </a:r>
              <a:r>
                <a:rPr lang="en-US" sz="1100" b="1" i="0">
                  <a:latin typeface="Cambria Math" panose="02040503050406030204" pitchFamily="18" charset="0"/>
                </a:rPr>
                <a:t> )=</a:t>
              </a:r>
              <a:endParaRPr lang="ru-RU" sz="1100" b="1"/>
            </a:p>
          </xdr:txBody>
        </xdr:sp>
      </mc:Fallback>
    </mc:AlternateContent>
    <xdr:clientData/>
  </xdr:oneCellAnchor>
  <xdr:oneCellAnchor>
    <xdr:from>
      <xdr:col>0</xdr:col>
      <xdr:colOff>593912</xdr:colOff>
      <xdr:row>1073</xdr:row>
      <xdr:rowOff>11206</xdr:rowOff>
    </xdr:from>
    <xdr:ext cx="655372" cy="172227"/>
    <mc:AlternateContent xmlns:mc="http://schemas.openxmlformats.org/markup-compatibility/2006" xmlns:a14="http://schemas.microsoft.com/office/drawing/2010/main">
      <mc:Choice Requires="a14">
        <xdr:sp macro="" textlink="">
          <xdr:nvSpPr>
            <xdr:cNvPr id="934" name="TextBox 933"/>
            <xdr:cNvSpPr txBox="1"/>
          </xdr:nvSpPr>
          <xdr:spPr>
            <a:xfrm>
              <a:off x="593912" y="234606353"/>
              <a:ext cx="6553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ru-RU" sz="1100" b="1" i="1">
                                <a:latin typeface="Cambria Math" panose="02040503050406030204" pitchFamily="18" charset="0"/>
                              </a:rPr>
                              <m:t>𝟏</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34" name="TextBox 933"/>
            <xdr:cNvSpPr txBox="1"/>
          </xdr:nvSpPr>
          <xdr:spPr>
            <a:xfrm>
              <a:off x="593912" y="234606353"/>
              <a:ext cx="6553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(𝑰_</a:t>
              </a:r>
              <a:r>
                <a:rPr lang="ru-RU" sz="1100" b="1" i="0">
                  <a:latin typeface="Cambria Math" panose="02040503050406030204" pitchFamily="18" charset="0"/>
                </a:rPr>
                <a:t>𝟏</a:t>
              </a:r>
              <a:r>
                <a:rPr lang="en-US" sz="1100" b="1" i="0">
                  <a:latin typeface="Cambria Math" panose="02040503050406030204" pitchFamily="18" charset="0"/>
                </a:rPr>
                <a:t> )=</a:t>
              </a:r>
              <a:endParaRPr lang="ru-RU" sz="1100" b="1"/>
            </a:p>
          </xdr:txBody>
        </xdr:sp>
      </mc:Fallback>
    </mc:AlternateContent>
    <xdr:clientData/>
  </xdr:oneCellAnchor>
  <xdr:oneCellAnchor>
    <xdr:from>
      <xdr:col>1</xdr:col>
      <xdr:colOff>44824</xdr:colOff>
      <xdr:row>1075</xdr:row>
      <xdr:rowOff>33618</xdr:rowOff>
    </xdr:from>
    <xdr:ext cx="593752" cy="172227"/>
    <mc:AlternateContent xmlns:mc="http://schemas.openxmlformats.org/markup-compatibility/2006" xmlns:a14="http://schemas.microsoft.com/office/drawing/2010/main">
      <mc:Choice Requires="a14">
        <xdr:sp macro="" textlink="">
          <xdr:nvSpPr>
            <xdr:cNvPr id="935" name="TextBox 934"/>
            <xdr:cNvSpPr txBox="1"/>
          </xdr:nvSpPr>
          <xdr:spPr>
            <a:xfrm>
              <a:off x="649942" y="235043383"/>
              <a:ext cx="59375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𝟏</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35" name="TextBox 934"/>
            <xdr:cNvSpPr txBox="1"/>
          </xdr:nvSpPr>
          <xdr:spPr>
            <a:xfrm>
              <a:off x="649942" y="235043383"/>
              <a:ext cx="59375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(𝑰_𝟏 )=</a:t>
              </a:r>
              <a:endParaRPr lang="ru-RU" sz="1100" b="1"/>
            </a:p>
          </xdr:txBody>
        </xdr:sp>
      </mc:Fallback>
    </mc:AlternateContent>
    <xdr:clientData/>
  </xdr:oneCellAnchor>
  <xdr:oneCellAnchor>
    <xdr:from>
      <xdr:col>1</xdr:col>
      <xdr:colOff>0</xdr:colOff>
      <xdr:row>1079</xdr:row>
      <xdr:rowOff>0</xdr:rowOff>
    </xdr:from>
    <xdr:ext cx="655372" cy="172227"/>
    <mc:AlternateContent xmlns:mc="http://schemas.openxmlformats.org/markup-compatibility/2006" xmlns:a14="http://schemas.microsoft.com/office/drawing/2010/main">
      <mc:Choice Requires="a14">
        <xdr:sp macro="" textlink="">
          <xdr:nvSpPr>
            <xdr:cNvPr id="936" name="TextBox 935"/>
            <xdr:cNvSpPr txBox="1"/>
          </xdr:nvSpPr>
          <xdr:spPr>
            <a:xfrm>
              <a:off x="605118" y="235771765"/>
              <a:ext cx="6553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36" name="TextBox 935"/>
            <xdr:cNvSpPr txBox="1"/>
          </xdr:nvSpPr>
          <xdr:spPr>
            <a:xfrm>
              <a:off x="605118" y="235771765"/>
              <a:ext cx="6553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(𝑰_𝟐 )=</a:t>
              </a:r>
              <a:endParaRPr lang="ru-RU" sz="1100" b="1"/>
            </a:p>
          </xdr:txBody>
        </xdr:sp>
      </mc:Fallback>
    </mc:AlternateContent>
    <xdr:clientData/>
  </xdr:oneCellAnchor>
  <xdr:oneCellAnchor>
    <xdr:from>
      <xdr:col>0</xdr:col>
      <xdr:colOff>593912</xdr:colOff>
      <xdr:row>1081</xdr:row>
      <xdr:rowOff>11206</xdr:rowOff>
    </xdr:from>
    <xdr:ext cx="655372" cy="172227"/>
    <mc:AlternateContent xmlns:mc="http://schemas.openxmlformats.org/markup-compatibility/2006" xmlns:a14="http://schemas.microsoft.com/office/drawing/2010/main">
      <mc:Choice Requires="a14">
        <xdr:sp macro="" textlink="">
          <xdr:nvSpPr>
            <xdr:cNvPr id="937" name="TextBox 936"/>
            <xdr:cNvSpPr txBox="1"/>
          </xdr:nvSpPr>
          <xdr:spPr>
            <a:xfrm>
              <a:off x="593912" y="236163971"/>
              <a:ext cx="6553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37" name="TextBox 936"/>
            <xdr:cNvSpPr txBox="1"/>
          </xdr:nvSpPr>
          <xdr:spPr>
            <a:xfrm>
              <a:off x="593912" y="236163971"/>
              <a:ext cx="6553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(𝑰_𝟐 )=</a:t>
              </a:r>
              <a:endParaRPr lang="ru-RU" sz="1100" b="1"/>
            </a:p>
          </xdr:txBody>
        </xdr:sp>
      </mc:Fallback>
    </mc:AlternateContent>
    <xdr:clientData/>
  </xdr:oneCellAnchor>
  <xdr:oneCellAnchor>
    <xdr:from>
      <xdr:col>1</xdr:col>
      <xdr:colOff>44824</xdr:colOff>
      <xdr:row>1083</xdr:row>
      <xdr:rowOff>33618</xdr:rowOff>
    </xdr:from>
    <xdr:ext cx="593752" cy="172227"/>
    <mc:AlternateContent xmlns:mc="http://schemas.openxmlformats.org/markup-compatibility/2006" xmlns:a14="http://schemas.microsoft.com/office/drawing/2010/main">
      <mc:Choice Requires="a14">
        <xdr:sp macro="" textlink="">
          <xdr:nvSpPr>
            <xdr:cNvPr id="938" name="TextBox 937"/>
            <xdr:cNvSpPr txBox="1"/>
          </xdr:nvSpPr>
          <xdr:spPr>
            <a:xfrm>
              <a:off x="649942" y="236567383"/>
              <a:ext cx="59375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38" name="TextBox 937"/>
            <xdr:cNvSpPr txBox="1"/>
          </xdr:nvSpPr>
          <xdr:spPr>
            <a:xfrm>
              <a:off x="649942" y="236567383"/>
              <a:ext cx="59375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(𝑰_𝟐 )=</a:t>
              </a:r>
              <a:endParaRPr lang="ru-RU" sz="1100" b="1"/>
            </a:p>
          </xdr:txBody>
        </xdr:sp>
      </mc:Fallback>
    </mc:AlternateContent>
    <xdr:clientData/>
  </xdr:oneCellAnchor>
  <xdr:oneCellAnchor>
    <xdr:from>
      <xdr:col>2</xdr:col>
      <xdr:colOff>41462</xdr:colOff>
      <xdr:row>1087</xdr:row>
      <xdr:rowOff>13446</xdr:rowOff>
    </xdr:from>
    <xdr:ext cx="513474" cy="172227"/>
    <mc:AlternateContent xmlns:mc="http://schemas.openxmlformats.org/markup-compatibility/2006" xmlns:a14="http://schemas.microsoft.com/office/drawing/2010/main">
      <mc:Choice Requires="a14">
        <xdr:sp macro="" textlink="">
          <xdr:nvSpPr>
            <xdr:cNvPr id="118" name="TextBox 117"/>
            <xdr:cNvSpPr txBox="1"/>
          </xdr:nvSpPr>
          <xdr:spPr>
            <a:xfrm>
              <a:off x="1251697" y="237309211"/>
              <a:ext cx="51347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ru-RU"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𝟏</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118" name="TextBox 117"/>
            <xdr:cNvSpPr txBox="1"/>
          </xdr:nvSpPr>
          <xdr:spPr>
            <a:xfrm>
              <a:off x="1251697" y="237309211"/>
              <a:ext cx="51347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𝒖(𝑰</a:t>
              </a:r>
              <a:r>
                <a:rPr lang="ru-RU" sz="1100" b="1" i="0">
                  <a:latin typeface="Cambria Math" panose="02040503050406030204" pitchFamily="18" charset="0"/>
                </a:rPr>
                <a:t>_</a:t>
              </a:r>
              <a:r>
                <a:rPr lang="en-US" sz="1100" b="1" i="0">
                  <a:latin typeface="Cambria Math" panose="02040503050406030204" pitchFamily="18" charset="0"/>
                </a:rPr>
                <a:t>𝟏 )=</a:t>
              </a:r>
              <a:endParaRPr lang="ru-RU" sz="1100" b="1"/>
            </a:p>
          </xdr:txBody>
        </xdr:sp>
      </mc:Fallback>
    </mc:AlternateContent>
    <xdr:clientData/>
  </xdr:oneCellAnchor>
  <xdr:oneCellAnchor>
    <xdr:from>
      <xdr:col>2</xdr:col>
      <xdr:colOff>67236</xdr:colOff>
      <xdr:row>1090</xdr:row>
      <xdr:rowOff>179294</xdr:rowOff>
    </xdr:from>
    <xdr:ext cx="513474" cy="172227"/>
    <mc:AlternateContent xmlns:mc="http://schemas.openxmlformats.org/markup-compatibility/2006" xmlns:a14="http://schemas.microsoft.com/office/drawing/2010/main">
      <mc:Choice Requires="a14">
        <xdr:sp macro="" textlink="">
          <xdr:nvSpPr>
            <xdr:cNvPr id="939" name="TextBox 938"/>
            <xdr:cNvSpPr txBox="1"/>
          </xdr:nvSpPr>
          <xdr:spPr>
            <a:xfrm>
              <a:off x="1277471" y="238046559"/>
              <a:ext cx="51347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ru-RU"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39" name="TextBox 938"/>
            <xdr:cNvSpPr txBox="1"/>
          </xdr:nvSpPr>
          <xdr:spPr>
            <a:xfrm>
              <a:off x="1277471" y="238046559"/>
              <a:ext cx="51347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𝒖(𝑰</a:t>
              </a:r>
              <a:r>
                <a:rPr lang="ru-RU" sz="1100" b="1" i="0">
                  <a:latin typeface="Cambria Math" panose="02040503050406030204" pitchFamily="18" charset="0"/>
                </a:rPr>
                <a:t>_</a:t>
              </a:r>
              <a:r>
                <a:rPr lang="en-US" sz="1100" b="1" i="0">
                  <a:latin typeface="Cambria Math" panose="02040503050406030204" pitchFamily="18" charset="0"/>
                </a:rPr>
                <a:t>𝟐 )=</a:t>
              </a:r>
              <a:endParaRPr lang="ru-RU" sz="1100" b="1"/>
            </a:p>
          </xdr:txBody>
        </xdr:sp>
      </mc:Fallback>
    </mc:AlternateContent>
    <xdr:clientData/>
  </xdr:oneCellAnchor>
  <xdr:oneCellAnchor>
    <xdr:from>
      <xdr:col>1</xdr:col>
      <xdr:colOff>91887</xdr:colOff>
      <xdr:row>106</xdr:row>
      <xdr:rowOff>80682</xdr:rowOff>
    </xdr:from>
    <xdr:ext cx="1414553" cy="344453"/>
    <mc:AlternateContent xmlns:mc="http://schemas.openxmlformats.org/markup-compatibility/2006" xmlns:a14="http://schemas.microsoft.com/office/drawing/2010/main">
      <mc:Choice Requires="a14">
        <xdr:sp macro="" textlink="">
          <xdr:nvSpPr>
            <xdr:cNvPr id="119" name="TextBox 118"/>
            <xdr:cNvSpPr txBox="1"/>
          </xdr:nvSpPr>
          <xdr:spPr>
            <a:xfrm>
              <a:off x="697005" y="22492447"/>
              <a:ext cx="141455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𝒍</m:t>
                        </m:r>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sub>
                          <m:sup>
                            <m:r>
                              <a:rPr lang="en-US" sz="1100" b="1" i="1">
                                <a:latin typeface="Cambria Math" panose="02040503050406030204" pitchFamily="18" charset="0"/>
                              </a:rPr>
                              <m:t>𝟐</m:t>
                            </m:r>
                          </m:sup>
                        </m:sSubSup>
                        <m:d>
                          <m:dPr>
                            <m:ctrlPr>
                              <a:rPr lang="en-US" sz="1100" b="1" i="1">
                                <a:latin typeface="Cambria Math" panose="02040503050406030204" pitchFamily="18" charset="0"/>
                              </a:rPr>
                            </m:ctrlPr>
                          </m:dPr>
                          <m:e>
                            <m:r>
                              <a:rPr lang="en-US" sz="1100" b="1" i="1">
                                <a:latin typeface="Cambria Math" panose="02040503050406030204" pitchFamily="18" charset="0"/>
                              </a:rPr>
                              <m:t>𝒍</m:t>
                            </m:r>
                          </m:e>
                        </m:d>
                        <m:r>
                          <a:rPr lang="en-US" sz="1100" b="1" i="1">
                            <a:latin typeface="Cambria Math" panose="02040503050406030204" pitchFamily="18" charset="0"/>
                          </a:rPr>
                          <m:t>+</m:t>
                        </m:r>
                        <m:r>
                          <a:rPr lang="en-US" sz="1100" b="1" i="1">
                            <a:latin typeface="Cambria Math" panose="02040503050406030204" pitchFamily="18" charset="0"/>
                            <a:ea typeface="Cambria Math" panose="02040503050406030204" pitchFamily="18" charset="0"/>
                          </a:rPr>
                          <m:t>∆</m:t>
                        </m:r>
                        <m:sSup>
                          <m:sSupPr>
                            <m:ctrlPr>
                              <a:rPr lang="en-US" sz="1100" b="1" i="1">
                                <a:latin typeface="Cambria Math" panose="02040503050406030204" pitchFamily="18" charset="0"/>
                                <a:ea typeface="Cambria Math" panose="02040503050406030204" pitchFamily="18" charset="0"/>
                              </a:rPr>
                            </m:ctrlPr>
                          </m:sSupPr>
                          <m:e>
                            <m:r>
                              <a:rPr lang="en-US" sz="1100" b="1" i="1">
                                <a:latin typeface="Cambria Math" panose="02040503050406030204" pitchFamily="18" charset="0"/>
                                <a:ea typeface="Cambria Math" panose="02040503050406030204" pitchFamily="18" charset="0"/>
                              </a:rPr>
                              <m:t>𝒕</m:t>
                            </m:r>
                          </m:e>
                          <m:sup>
                            <m:r>
                              <a:rPr lang="en-US" sz="1100" b="1" i="1">
                                <a:latin typeface="Cambria Math" panose="02040503050406030204" pitchFamily="18" charset="0"/>
                                <a:ea typeface="Cambria Math" panose="02040503050406030204" pitchFamily="18" charset="0"/>
                              </a:rPr>
                              <m:t>𝟐</m:t>
                            </m:r>
                          </m:sup>
                        </m:sSup>
                      </m:e>
                    </m:rad>
                  </m:oMath>
                </m:oMathPara>
              </a14:m>
              <a:endParaRPr lang="ru-RU" sz="1100" b="1"/>
            </a:p>
          </xdr:txBody>
        </xdr:sp>
      </mc:Choice>
      <mc:Fallback xmlns="">
        <xdr:sp macro="" textlink="">
          <xdr:nvSpPr>
            <xdr:cNvPr id="119" name="TextBox 118"/>
            <xdr:cNvSpPr txBox="1"/>
          </xdr:nvSpPr>
          <xdr:spPr>
            <a:xfrm>
              <a:off x="697005" y="22492447"/>
              <a:ext cx="141455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(𝒍)=√(𝒖_𝑩^𝟐 (𝒍)+</a:t>
              </a:r>
              <a:r>
                <a:rPr lang="en-US" sz="1100" b="1" i="0">
                  <a:latin typeface="Cambria Math" panose="02040503050406030204" pitchFamily="18" charset="0"/>
                  <a:ea typeface="Cambria Math" panose="02040503050406030204" pitchFamily="18" charset="0"/>
                </a:rPr>
                <a:t>∆𝒕^𝟐 )</a:t>
              </a:r>
              <a:endParaRPr lang="ru-RU" sz="1100" b="1"/>
            </a:p>
          </xdr:txBody>
        </xdr:sp>
      </mc:Fallback>
    </mc:AlternateContent>
    <xdr:clientData/>
  </xdr:oneCellAnchor>
  <xdr:oneCellAnchor>
    <xdr:from>
      <xdr:col>1</xdr:col>
      <xdr:colOff>97491</xdr:colOff>
      <xdr:row>270</xdr:row>
      <xdr:rowOff>159122</xdr:rowOff>
    </xdr:from>
    <xdr:ext cx="2473947" cy="393121"/>
    <mc:AlternateContent xmlns:mc="http://schemas.openxmlformats.org/markup-compatibility/2006" xmlns:a14="http://schemas.microsoft.com/office/drawing/2010/main">
      <mc:Choice Requires="a14">
        <xdr:sp macro="" textlink="">
          <xdr:nvSpPr>
            <xdr:cNvPr id="929" name="TextBox 928"/>
            <xdr:cNvSpPr txBox="1"/>
          </xdr:nvSpPr>
          <xdr:spPr>
            <a:xfrm>
              <a:off x="702609" y="56491093"/>
              <a:ext cx="2473947" cy="3931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200" b="1" i="1">
                            <a:latin typeface="Cambria Math" panose="02040503050406030204" pitchFamily="18" charset="0"/>
                          </a:rPr>
                        </m:ctrlPr>
                      </m:sSubPr>
                      <m:e>
                        <m:r>
                          <a:rPr lang="en-US" sz="1200" b="1" i="1">
                            <a:latin typeface="Cambria Math" panose="02040503050406030204" pitchFamily="18" charset="0"/>
                          </a:rPr>
                          <m:t>𝑹</m:t>
                        </m:r>
                      </m:e>
                      <m:sub>
                        <m:r>
                          <a:rPr lang="ru-RU" sz="1200" b="1" i="1">
                            <a:latin typeface="Cambria Math" panose="02040503050406030204" pitchFamily="18" charset="0"/>
                          </a:rPr>
                          <m:t>раб</m:t>
                        </m:r>
                      </m:sub>
                    </m:sSub>
                    <m:r>
                      <a:rPr lang="en-US" sz="1200" b="1" i="1">
                        <a:latin typeface="Cambria Math" panose="02040503050406030204" pitchFamily="18" charset="0"/>
                      </a:rPr>
                      <m:t>=</m:t>
                    </m:r>
                    <m:f>
                      <m:fPr>
                        <m:ctrlPr>
                          <a:rPr lang="en-US" sz="1200" b="1" i="1">
                            <a:latin typeface="Cambria Math" panose="02040503050406030204" pitchFamily="18" charset="0"/>
                          </a:rPr>
                        </m:ctrlPr>
                      </m:fPr>
                      <m:num>
                        <m:nary>
                          <m:naryPr>
                            <m:chr m:val="∑"/>
                            <m:limLoc m:val="subSup"/>
                            <m:ctrlPr>
                              <a:rPr lang="en-US" sz="1200" b="1" i="1">
                                <a:latin typeface="Cambria Math" panose="02040503050406030204" pitchFamily="18" charset="0"/>
                              </a:rPr>
                            </m:ctrlPr>
                          </m:naryPr>
                          <m:sub>
                            <m:r>
                              <m:rPr>
                                <m:brk m:alnAt="25"/>
                              </m:rPr>
                              <a:rPr lang="en-US" sz="1200" b="1" i="1">
                                <a:latin typeface="Cambria Math" panose="02040503050406030204" pitchFamily="18" charset="0"/>
                              </a:rPr>
                              <m:t>𝒊</m:t>
                            </m:r>
                            <m:r>
                              <a:rPr lang="en-US" sz="1200" b="1" i="1">
                                <a:latin typeface="Cambria Math" panose="02040503050406030204" pitchFamily="18" charset="0"/>
                              </a:rPr>
                              <m:t>=</m:t>
                            </m:r>
                            <m:r>
                              <a:rPr lang="en-US" sz="1200" b="1" i="1">
                                <a:latin typeface="Cambria Math" panose="02040503050406030204" pitchFamily="18" charset="0"/>
                              </a:rPr>
                              <m:t>𝟏</m:t>
                            </m:r>
                          </m:sub>
                          <m:sup>
                            <m:r>
                              <a:rPr lang="en-US" sz="1200" b="1" i="1">
                                <a:latin typeface="Cambria Math" panose="02040503050406030204" pitchFamily="18" charset="0"/>
                              </a:rPr>
                              <m:t>𝒏</m:t>
                            </m:r>
                          </m:sup>
                          <m:e>
                            <m:sSub>
                              <m:sSubPr>
                                <m:ctrlPr>
                                  <a:rPr lang="en-US" sz="1200" b="1" i="1">
                                    <a:latin typeface="Cambria Math" panose="02040503050406030204" pitchFamily="18" charset="0"/>
                                  </a:rPr>
                                </m:ctrlPr>
                              </m:sSubPr>
                              <m:e>
                                <m:r>
                                  <a:rPr lang="en-US" sz="1200" b="1" i="1">
                                    <a:latin typeface="Cambria Math" panose="02040503050406030204" pitchFamily="18" charset="0"/>
                                  </a:rPr>
                                  <m:t>𝑷</m:t>
                                </m:r>
                              </m:e>
                              <m:sub>
                                <m:r>
                                  <a:rPr lang="en-US" sz="1200" b="1" i="1">
                                    <a:latin typeface="Cambria Math" panose="02040503050406030204" pitchFamily="18" charset="0"/>
                                  </a:rPr>
                                  <m:t>𝒊</m:t>
                                </m:r>
                              </m:sub>
                            </m:sSub>
                          </m:e>
                        </m:nary>
                      </m:num>
                      <m:den>
                        <m:r>
                          <a:rPr lang="en-US" sz="1200" b="1" i="1">
                            <a:latin typeface="Cambria Math" panose="02040503050406030204" pitchFamily="18" charset="0"/>
                          </a:rPr>
                          <m:t>𝒎</m:t>
                        </m:r>
                        <m:r>
                          <a:rPr lang="en-US" sz="1200" b="1" i="1">
                            <a:latin typeface="Cambria Math" panose="02040503050406030204" pitchFamily="18" charset="0"/>
                            <a:ea typeface="Cambria Math" panose="02040503050406030204" pitchFamily="18" charset="0"/>
                          </a:rPr>
                          <m:t>∙</m:t>
                        </m:r>
                        <m:r>
                          <a:rPr lang="en-US" sz="1200" b="1" i="1">
                            <a:latin typeface="Cambria Math" panose="02040503050406030204" pitchFamily="18" charset="0"/>
                            <a:ea typeface="Cambria Math" panose="02040503050406030204" pitchFamily="18" charset="0"/>
                          </a:rPr>
                          <m:t>𝒈</m:t>
                        </m:r>
                      </m:den>
                    </m:f>
                    <m:r>
                      <a:rPr lang="en-US" sz="1200" b="1" i="1">
                        <a:latin typeface="Cambria Math" panose="02040503050406030204" pitchFamily="18" charset="0"/>
                      </a:rPr>
                      <m:t>=</m:t>
                    </m:r>
                    <m:f>
                      <m:fPr>
                        <m:ctrlPr>
                          <a:rPr lang="en-US" sz="1200" b="1" i="1">
                            <a:latin typeface="Cambria Math" panose="02040503050406030204" pitchFamily="18" charset="0"/>
                          </a:rPr>
                        </m:ctrlPr>
                      </m:fPr>
                      <m:num>
                        <m:sSub>
                          <m:sSubPr>
                            <m:ctrlPr>
                              <a:rPr lang="en-US" sz="1200" b="1" i="1">
                                <a:latin typeface="Cambria Math" panose="02040503050406030204" pitchFamily="18" charset="0"/>
                              </a:rPr>
                            </m:ctrlPr>
                          </m:sSubPr>
                          <m:e>
                            <m:r>
                              <a:rPr lang="en-US" sz="1200" b="1" i="1">
                                <a:latin typeface="Cambria Math" panose="02040503050406030204" pitchFamily="18" charset="0"/>
                              </a:rPr>
                              <m:t>𝑷</m:t>
                            </m:r>
                          </m:e>
                          <m:sub>
                            <m:r>
                              <a:rPr lang="en-US" sz="1200" b="1" i="1">
                                <a:latin typeface="Cambria Math" panose="02040503050406030204" pitchFamily="18" charset="0"/>
                              </a:rPr>
                              <m:t>𝟏</m:t>
                            </m:r>
                          </m:sub>
                        </m:sSub>
                        <m:r>
                          <a:rPr lang="en-US" sz="1200" b="1" i="1">
                            <a:latin typeface="Cambria Math" panose="02040503050406030204" pitchFamily="18" charset="0"/>
                          </a:rPr>
                          <m:t>+</m:t>
                        </m:r>
                        <m:sSub>
                          <m:sSubPr>
                            <m:ctrlPr>
                              <a:rPr lang="en-US" sz="1200" b="1" i="1">
                                <a:latin typeface="Cambria Math" panose="02040503050406030204" pitchFamily="18" charset="0"/>
                              </a:rPr>
                            </m:ctrlPr>
                          </m:sSubPr>
                          <m:e>
                            <m:r>
                              <a:rPr lang="en-US" sz="1200" b="1" i="1">
                                <a:latin typeface="Cambria Math" panose="02040503050406030204" pitchFamily="18" charset="0"/>
                              </a:rPr>
                              <m:t>𝑷</m:t>
                            </m:r>
                          </m:e>
                          <m:sub>
                            <m:r>
                              <a:rPr lang="en-US" sz="1200" b="1" i="1">
                                <a:latin typeface="Cambria Math" panose="02040503050406030204" pitchFamily="18" charset="0"/>
                              </a:rPr>
                              <m:t>𝟐</m:t>
                            </m:r>
                          </m:sub>
                        </m:sSub>
                        <m:r>
                          <a:rPr lang="en-US" sz="1200" b="1" i="1">
                            <a:latin typeface="Cambria Math" panose="02040503050406030204" pitchFamily="18" charset="0"/>
                          </a:rPr>
                          <m:t>+</m:t>
                        </m:r>
                        <m:sSub>
                          <m:sSubPr>
                            <m:ctrlPr>
                              <a:rPr lang="en-US" sz="1200" b="1" i="1">
                                <a:latin typeface="Cambria Math" panose="02040503050406030204" pitchFamily="18" charset="0"/>
                              </a:rPr>
                            </m:ctrlPr>
                          </m:sSubPr>
                          <m:e>
                            <m:r>
                              <a:rPr lang="en-US" sz="1200" b="1" i="1">
                                <a:latin typeface="Cambria Math" panose="02040503050406030204" pitchFamily="18" charset="0"/>
                              </a:rPr>
                              <m:t>𝑷</m:t>
                            </m:r>
                          </m:e>
                          <m:sub>
                            <m:r>
                              <a:rPr lang="en-US" sz="1200" b="1" i="1">
                                <a:latin typeface="Cambria Math" panose="02040503050406030204" pitchFamily="18" charset="0"/>
                              </a:rPr>
                              <m:t>𝟑</m:t>
                            </m:r>
                          </m:sub>
                        </m:sSub>
                        <m:r>
                          <a:rPr lang="en-US" sz="1200" b="1" i="1">
                            <a:latin typeface="Cambria Math" panose="02040503050406030204" pitchFamily="18" charset="0"/>
                          </a:rPr>
                          <m:t>+</m:t>
                        </m:r>
                        <m:sSub>
                          <m:sSubPr>
                            <m:ctrlPr>
                              <a:rPr lang="en-US" sz="1200" b="1" i="1">
                                <a:latin typeface="Cambria Math" panose="02040503050406030204" pitchFamily="18" charset="0"/>
                              </a:rPr>
                            </m:ctrlPr>
                          </m:sSubPr>
                          <m:e>
                            <m:r>
                              <a:rPr lang="en-US" sz="1200" b="1" i="1">
                                <a:latin typeface="Cambria Math" panose="02040503050406030204" pitchFamily="18" charset="0"/>
                              </a:rPr>
                              <m:t>𝑷</m:t>
                            </m:r>
                          </m:e>
                          <m:sub>
                            <m:r>
                              <a:rPr lang="en-US" sz="1200" b="1" i="1">
                                <a:latin typeface="Cambria Math" panose="02040503050406030204" pitchFamily="18" charset="0"/>
                              </a:rPr>
                              <m:t>𝟒</m:t>
                            </m:r>
                          </m:sub>
                        </m:sSub>
                      </m:num>
                      <m:den>
                        <m:r>
                          <a:rPr lang="en-US" sz="1200" b="1" i="1">
                            <a:latin typeface="Cambria Math" panose="02040503050406030204" pitchFamily="18" charset="0"/>
                          </a:rPr>
                          <m:t>𝒎</m:t>
                        </m:r>
                        <m:r>
                          <a:rPr lang="en-US" sz="1200" b="1" i="1">
                            <a:latin typeface="Cambria Math" panose="02040503050406030204" pitchFamily="18" charset="0"/>
                            <a:ea typeface="Cambria Math" panose="02040503050406030204" pitchFamily="18" charset="0"/>
                          </a:rPr>
                          <m:t>∙</m:t>
                        </m:r>
                        <m:r>
                          <a:rPr lang="en-US" sz="1200" b="1" i="1">
                            <a:latin typeface="Cambria Math" panose="02040503050406030204" pitchFamily="18" charset="0"/>
                            <a:ea typeface="Cambria Math" panose="02040503050406030204" pitchFamily="18" charset="0"/>
                          </a:rPr>
                          <m:t>𝒈</m:t>
                        </m:r>
                      </m:den>
                    </m:f>
                  </m:oMath>
                </m:oMathPara>
              </a14:m>
              <a:endParaRPr lang="ru-RU" sz="1200" b="1"/>
            </a:p>
          </xdr:txBody>
        </xdr:sp>
      </mc:Choice>
      <mc:Fallback xmlns="">
        <xdr:sp macro="" textlink="">
          <xdr:nvSpPr>
            <xdr:cNvPr id="929" name="TextBox 928"/>
            <xdr:cNvSpPr txBox="1"/>
          </xdr:nvSpPr>
          <xdr:spPr>
            <a:xfrm>
              <a:off x="702609" y="56491093"/>
              <a:ext cx="2473947" cy="3931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200" b="1" i="0">
                  <a:latin typeface="Cambria Math" panose="02040503050406030204" pitchFamily="18" charset="0"/>
                </a:rPr>
                <a:t>𝑹_</a:t>
              </a:r>
              <a:r>
                <a:rPr lang="ru-RU" sz="1200" b="1" i="0">
                  <a:latin typeface="Cambria Math" panose="02040503050406030204" pitchFamily="18" charset="0"/>
                </a:rPr>
                <a:t>раб</a:t>
              </a:r>
              <a:r>
                <a:rPr lang="en-US" sz="1200" b="1" i="0">
                  <a:latin typeface="Cambria Math" panose="02040503050406030204" pitchFamily="18" charset="0"/>
                </a:rPr>
                <a:t>=(∑26_(𝒊=𝟏)^𝒏▒𝑷_𝒊 )/(𝒎</a:t>
              </a:r>
              <a:r>
                <a:rPr lang="en-US" sz="1200" b="1" i="0">
                  <a:latin typeface="Cambria Math" panose="02040503050406030204" pitchFamily="18" charset="0"/>
                  <a:ea typeface="Cambria Math" panose="02040503050406030204" pitchFamily="18" charset="0"/>
                </a:rPr>
                <a:t>∙𝒈)</a:t>
              </a:r>
              <a:r>
                <a:rPr lang="en-US" sz="1200" b="1" i="0">
                  <a:latin typeface="Cambria Math" panose="02040503050406030204" pitchFamily="18" charset="0"/>
                </a:rPr>
                <a:t>=(𝑷_𝟏+𝑷_𝟐+𝑷_𝟑+𝑷_𝟒)/(𝒎</a:t>
              </a:r>
              <a:r>
                <a:rPr lang="en-US" sz="1200" b="1" i="0">
                  <a:latin typeface="Cambria Math" panose="02040503050406030204" pitchFamily="18" charset="0"/>
                  <a:ea typeface="Cambria Math" panose="02040503050406030204" pitchFamily="18" charset="0"/>
                </a:rPr>
                <a:t>∙𝒈)</a:t>
              </a:r>
              <a:endParaRPr lang="ru-RU" sz="1200" b="1"/>
            </a:p>
          </xdr:txBody>
        </xdr:sp>
      </mc:Fallback>
    </mc:AlternateContent>
    <xdr:clientData/>
  </xdr:oneCellAnchor>
  <xdr:oneCellAnchor>
    <xdr:from>
      <xdr:col>1</xdr:col>
      <xdr:colOff>67235</xdr:colOff>
      <xdr:row>275</xdr:row>
      <xdr:rowOff>179294</xdr:rowOff>
    </xdr:from>
    <xdr:ext cx="1862946" cy="393121"/>
    <mc:AlternateContent xmlns:mc="http://schemas.openxmlformats.org/markup-compatibility/2006" xmlns:a14="http://schemas.microsoft.com/office/drawing/2010/main">
      <mc:Choice Requires="a14">
        <xdr:sp macro="" textlink="">
          <xdr:nvSpPr>
            <xdr:cNvPr id="857" name="TextBox 856"/>
            <xdr:cNvSpPr txBox="1"/>
          </xdr:nvSpPr>
          <xdr:spPr>
            <a:xfrm>
              <a:off x="672353" y="57519794"/>
              <a:ext cx="1862946" cy="3931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200" b="1" i="1">
                            <a:latin typeface="Cambria Math" panose="02040503050406030204" pitchFamily="18" charset="0"/>
                          </a:rPr>
                        </m:ctrlPr>
                      </m:sSubPr>
                      <m:e>
                        <m:r>
                          <a:rPr lang="en-US" sz="1200" b="1" i="1">
                            <a:latin typeface="Cambria Math" panose="02040503050406030204" pitchFamily="18" charset="0"/>
                          </a:rPr>
                          <m:t>𝑹</m:t>
                        </m:r>
                      </m:e>
                      <m:sub>
                        <m:r>
                          <a:rPr lang="ru-RU" sz="1200" b="1" i="1">
                            <a:latin typeface="Cambria Math" panose="02040503050406030204" pitchFamily="18" charset="0"/>
                          </a:rPr>
                          <m:t>стоян</m:t>
                        </m:r>
                      </m:sub>
                    </m:sSub>
                    <m:r>
                      <a:rPr lang="en-US" sz="1200" b="1" i="1">
                        <a:latin typeface="Cambria Math" panose="02040503050406030204" pitchFamily="18" charset="0"/>
                      </a:rPr>
                      <m:t>=</m:t>
                    </m:r>
                    <m:f>
                      <m:fPr>
                        <m:ctrlPr>
                          <a:rPr lang="en-US" sz="1200" b="1" i="1">
                            <a:latin typeface="Cambria Math" panose="02040503050406030204" pitchFamily="18" charset="0"/>
                          </a:rPr>
                        </m:ctrlPr>
                      </m:fPr>
                      <m:num>
                        <m:nary>
                          <m:naryPr>
                            <m:chr m:val="∑"/>
                            <m:limLoc m:val="subSup"/>
                            <m:ctrlPr>
                              <a:rPr lang="en-US" sz="1200" b="1" i="1">
                                <a:latin typeface="Cambria Math" panose="02040503050406030204" pitchFamily="18" charset="0"/>
                              </a:rPr>
                            </m:ctrlPr>
                          </m:naryPr>
                          <m:sub>
                            <m:r>
                              <m:rPr>
                                <m:brk m:alnAt="25"/>
                              </m:rPr>
                              <a:rPr lang="en-US" sz="1200" b="1" i="1">
                                <a:latin typeface="Cambria Math" panose="02040503050406030204" pitchFamily="18" charset="0"/>
                              </a:rPr>
                              <m:t>𝒊</m:t>
                            </m:r>
                            <m:r>
                              <a:rPr lang="en-US" sz="1200" b="1" i="1">
                                <a:latin typeface="Cambria Math" panose="02040503050406030204" pitchFamily="18" charset="0"/>
                              </a:rPr>
                              <m:t>=</m:t>
                            </m:r>
                            <m:r>
                              <a:rPr lang="en-US" sz="1200" b="1" i="1">
                                <a:latin typeface="Cambria Math" panose="02040503050406030204" pitchFamily="18" charset="0"/>
                              </a:rPr>
                              <m:t>𝟏</m:t>
                            </m:r>
                          </m:sub>
                          <m:sup>
                            <m:r>
                              <a:rPr lang="en-US" sz="1200" b="1" i="1">
                                <a:latin typeface="Cambria Math" panose="02040503050406030204" pitchFamily="18" charset="0"/>
                              </a:rPr>
                              <m:t>𝒏</m:t>
                            </m:r>
                          </m:sup>
                          <m:e>
                            <m:sSub>
                              <m:sSubPr>
                                <m:ctrlPr>
                                  <a:rPr lang="en-US" sz="1200" b="1" i="1">
                                    <a:latin typeface="Cambria Math" panose="02040503050406030204" pitchFamily="18" charset="0"/>
                                  </a:rPr>
                                </m:ctrlPr>
                              </m:sSubPr>
                              <m:e>
                                <m:r>
                                  <a:rPr lang="en-US" sz="1200" b="1" i="1">
                                    <a:latin typeface="Cambria Math" panose="02040503050406030204" pitchFamily="18" charset="0"/>
                                  </a:rPr>
                                  <m:t>𝑷</m:t>
                                </m:r>
                              </m:e>
                              <m:sub>
                                <m:r>
                                  <a:rPr lang="en-US" sz="1200" b="1" i="1">
                                    <a:latin typeface="Cambria Math" panose="02040503050406030204" pitchFamily="18" charset="0"/>
                                  </a:rPr>
                                  <m:t>𝒊</m:t>
                                </m:r>
                              </m:sub>
                            </m:sSub>
                          </m:e>
                        </m:nary>
                      </m:num>
                      <m:den>
                        <m:r>
                          <a:rPr lang="en-US" sz="1200" b="1" i="1">
                            <a:latin typeface="Cambria Math" panose="02040503050406030204" pitchFamily="18" charset="0"/>
                          </a:rPr>
                          <m:t>𝒎</m:t>
                        </m:r>
                        <m:r>
                          <a:rPr lang="en-US" sz="1200" b="1" i="1">
                            <a:latin typeface="Cambria Math" panose="02040503050406030204" pitchFamily="18" charset="0"/>
                            <a:ea typeface="Cambria Math" panose="02040503050406030204" pitchFamily="18" charset="0"/>
                          </a:rPr>
                          <m:t>∙</m:t>
                        </m:r>
                        <m:r>
                          <a:rPr lang="en-US" sz="1200" b="1" i="1">
                            <a:latin typeface="Cambria Math" panose="02040503050406030204" pitchFamily="18" charset="0"/>
                            <a:ea typeface="Cambria Math" panose="02040503050406030204" pitchFamily="18" charset="0"/>
                          </a:rPr>
                          <m:t>𝒈</m:t>
                        </m:r>
                      </m:den>
                    </m:f>
                    <m:r>
                      <a:rPr lang="en-US" sz="1200" b="1" i="1">
                        <a:latin typeface="Cambria Math" panose="02040503050406030204" pitchFamily="18" charset="0"/>
                      </a:rPr>
                      <m:t>=</m:t>
                    </m:r>
                    <m:f>
                      <m:fPr>
                        <m:ctrlPr>
                          <a:rPr lang="en-US" sz="1200" b="1" i="1">
                            <a:latin typeface="Cambria Math" panose="02040503050406030204" pitchFamily="18" charset="0"/>
                          </a:rPr>
                        </m:ctrlPr>
                      </m:fPr>
                      <m:num>
                        <m:sSub>
                          <m:sSubPr>
                            <m:ctrlPr>
                              <a:rPr lang="en-US" sz="1200" b="1" i="1">
                                <a:latin typeface="Cambria Math" panose="02040503050406030204" pitchFamily="18" charset="0"/>
                              </a:rPr>
                            </m:ctrlPr>
                          </m:sSubPr>
                          <m:e>
                            <m:r>
                              <a:rPr lang="en-US" sz="1200" b="1" i="1">
                                <a:latin typeface="Cambria Math" panose="02040503050406030204" pitchFamily="18" charset="0"/>
                              </a:rPr>
                              <m:t>𝑷</m:t>
                            </m:r>
                          </m:e>
                          <m:sub>
                            <m:r>
                              <a:rPr lang="en-US" sz="1200" b="1" i="1">
                                <a:latin typeface="Cambria Math" panose="02040503050406030204" pitchFamily="18" charset="0"/>
                              </a:rPr>
                              <m:t>𝟓</m:t>
                            </m:r>
                          </m:sub>
                        </m:sSub>
                        <m:r>
                          <a:rPr lang="en-US" sz="1200" b="1" i="1">
                            <a:latin typeface="Cambria Math" panose="02040503050406030204" pitchFamily="18" charset="0"/>
                          </a:rPr>
                          <m:t>+</m:t>
                        </m:r>
                        <m:sSub>
                          <m:sSubPr>
                            <m:ctrlPr>
                              <a:rPr lang="en-US" sz="1200" b="1" i="1">
                                <a:latin typeface="Cambria Math" panose="02040503050406030204" pitchFamily="18" charset="0"/>
                              </a:rPr>
                            </m:ctrlPr>
                          </m:sSubPr>
                          <m:e>
                            <m:r>
                              <a:rPr lang="en-US" sz="1200" b="1" i="1">
                                <a:latin typeface="Cambria Math" panose="02040503050406030204" pitchFamily="18" charset="0"/>
                              </a:rPr>
                              <m:t>𝑷</m:t>
                            </m:r>
                          </m:e>
                          <m:sub>
                            <m:r>
                              <a:rPr lang="en-US" sz="1200" b="1" i="1">
                                <a:latin typeface="Cambria Math" panose="02040503050406030204" pitchFamily="18" charset="0"/>
                              </a:rPr>
                              <m:t>𝟔</m:t>
                            </m:r>
                          </m:sub>
                        </m:sSub>
                      </m:num>
                      <m:den>
                        <m:r>
                          <a:rPr lang="en-US" sz="1200" b="1" i="1">
                            <a:latin typeface="Cambria Math" panose="02040503050406030204" pitchFamily="18" charset="0"/>
                          </a:rPr>
                          <m:t>𝒎</m:t>
                        </m:r>
                        <m:r>
                          <a:rPr lang="en-US" sz="1200" b="1" i="1">
                            <a:latin typeface="Cambria Math" panose="02040503050406030204" pitchFamily="18" charset="0"/>
                            <a:ea typeface="Cambria Math" panose="02040503050406030204" pitchFamily="18" charset="0"/>
                          </a:rPr>
                          <m:t>∙</m:t>
                        </m:r>
                        <m:r>
                          <a:rPr lang="en-US" sz="1200" b="1" i="1">
                            <a:latin typeface="Cambria Math" panose="02040503050406030204" pitchFamily="18" charset="0"/>
                            <a:ea typeface="Cambria Math" panose="02040503050406030204" pitchFamily="18" charset="0"/>
                          </a:rPr>
                          <m:t>𝒈</m:t>
                        </m:r>
                      </m:den>
                    </m:f>
                  </m:oMath>
                </m:oMathPara>
              </a14:m>
              <a:endParaRPr lang="ru-RU" sz="1200" b="1"/>
            </a:p>
          </xdr:txBody>
        </xdr:sp>
      </mc:Choice>
      <mc:Fallback xmlns="">
        <xdr:sp macro="" textlink="">
          <xdr:nvSpPr>
            <xdr:cNvPr id="857" name="TextBox 856"/>
            <xdr:cNvSpPr txBox="1"/>
          </xdr:nvSpPr>
          <xdr:spPr>
            <a:xfrm>
              <a:off x="672353" y="57519794"/>
              <a:ext cx="1862946" cy="3931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200" b="1" i="0">
                  <a:latin typeface="Cambria Math" panose="02040503050406030204" pitchFamily="18" charset="0"/>
                </a:rPr>
                <a:t>𝑹_</a:t>
              </a:r>
              <a:r>
                <a:rPr lang="ru-RU" sz="1200" b="1" i="0">
                  <a:latin typeface="Cambria Math" panose="02040503050406030204" pitchFamily="18" charset="0"/>
                </a:rPr>
                <a:t>стоян</a:t>
              </a:r>
              <a:r>
                <a:rPr lang="en-US" sz="1200" b="1" i="0">
                  <a:latin typeface="Cambria Math" panose="02040503050406030204" pitchFamily="18" charset="0"/>
                </a:rPr>
                <a:t>=(∑26_(𝒊=𝟏)^𝒏▒𝑷_𝒊 )/(𝒎</a:t>
              </a:r>
              <a:r>
                <a:rPr lang="en-US" sz="1200" b="1" i="0">
                  <a:latin typeface="Cambria Math" panose="02040503050406030204" pitchFamily="18" charset="0"/>
                  <a:ea typeface="Cambria Math" panose="02040503050406030204" pitchFamily="18" charset="0"/>
                </a:rPr>
                <a:t>∙𝒈)</a:t>
              </a:r>
              <a:r>
                <a:rPr lang="en-US" sz="1200" b="1" i="0">
                  <a:latin typeface="Cambria Math" panose="02040503050406030204" pitchFamily="18" charset="0"/>
                </a:rPr>
                <a:t>=(𝑷_𝟓+𝑷_𝟔)/(𝒎</a:t>
              </a:r>
              <a:r>
                <a:rPr lang="en-US" sz="1200" b="1" i="0">
                  <a:latin typeface="Cambria Math" panose="02040503050406030204" pitchFamily="18" charset="0"/>
                  <a:ea typeface="Cambria Math" panose="02040503050406030204" pitchFamily="18" charset="0"/>
                </a:rPr>
                <a:t>∙𝒈)</a:t>
              </a:r>
              <a:endParaRPr lang="ru-RU" sz="1200" b="1"/>
            </a:p>
          </xdr:txBody>
        </xdr:sp>
      </mc:Fallback>
    </mc:AlternateContent>
    <xdr:clientData/>
  </xdr:oneCellAnchor>
  <xdr:oneCellAnchor>
    <xdr:from>
      <xdr:col>0</xdr:col>
      <xdr:colOff>568138</xdr:colOff>
      <xdr:row>282</xdr:row>
      <xdr:rowOff>125505</xdr:rowOff>
    </xdr:from>
    <xdr:ext cx="7733014" cy="718466"/>
    <mc:AlternateContent xmlns:mc="http://schemas.openxmlformats.org/markup-compatibility/2006" xmlns:a14="http://schemas.microsoft.com/office/drawing/2010/main">
      <mc:Choice Requires="a14">
        <xdr:sp macro="" textlink="">
          <xdr:nvSpPr>
            <xdr:cNvPr id="930" name="TextBox 929"/>
            <xdr:cNvSpPr txBox="1"/>
          </xdr:nvSpPr>
          <xdr:spPr>
            <a:xfrm>
              <a:off x="568138" y="59090858"/>
              <a:ext cx="7733014"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1" i="1">
                        <a:latin typeface="Cambria Math" panose="02040503050406030204" pitchFamily="18" charset="0"/>
                      </a:rPr>
                      <m:t>𝒖</m:t>
                    </m:r>
                    <m:d>
                      <m:dPr>
                        <m:ctrlPr>
                          <a:rPr lang="en-US" sz="1200" b="1" i="1">
                            <a:latin typeface="Cambria Math" panose="02040503050406030204" pitchFamily="18" charset="0"/>
                          </a:rPr>
                        </m:ctrlPr>
                      </m:dPr>
                      <m:e>
                        <m:sSub>
                          <m:sSubPr>
                            <m:ctrlPr>
                              <a:rPr lang="en-US" sz="1200" b="1" i="1">
                                <a:latin typeface="Cambria Math" panose="02040503050406030204" pitchFamily="18" charset="0"/>
                              </a:rPr>
                            </m:ctrlPr>
                          </m:sSubPr>
                          <m:e>
                            <m:r>
                              <a:rPr lang="en-US" sz="1200" b="1" i="1">
                                <a:latin typeface="Cambria Math" panose="02040503050406030204" pitchFamily="18" charset="0"/>
                              </a:rPr>
                              <m:t>𝑹</m:t>
                            </m:r>
                          </m:e>
                          <m:sub>
                            <m:r>
                              <a:rPr lang="ru-RU" sz="1200" b="1" i="1">
                                <a:latin typeface="Cambria Math" panose="02040503050406030204" pitchFamily="18" charset="0"/>
                              </a:rPr>
                              <m:t>раб</m:t>
                            </m:r>
                          </m:sub>
                        </m:sSub>
                      </m:e>
                    </m:d>
                    <m:r>
                      <a:rPr lang="ru-RU" sz="1200" b="1" i="1">
                        <a:latin typeface="Cambria Math" panose="02040503050406030204" pitchFamily="18" charset="0"/>
                      </a:rPr>
                      <m:t>=</m:t>
                    </m:r>
                    <m:rad>
                      <m:radPr>
                        <m:degHide m:val="on"/>
                        <m:ctrlPr>
                          <a:rPr lang="ru-RU" sz="1200" b="1" i="1">
                            <a:latin typeface="Cambria Math" panose="02040503050406030204" pitchFamily="18" charset="0"/>
                          </a:rPr>
                        </m:ctrlPr>
                      </m:radPr>
                      <m:deg/>
                      <m:e>
                        <m:nary>
                          <m:naryPr>
                            <m:chr m:val="∑"/>
                            <m:ctrlPr>
                              <a:rPr lang="ru-RU" sz="1200" b="1" i="1">
                                <a:latin typeface="Cambria Math" panose="02040503050406030204" pitchFamily="18" charset="0"/>
                              </a:rPr>
                            </m:ctrlPr>
                          </m:naryPr>
                          <m:sub>
                            <m:r>
                              <m:rPr>
                                <m:brk m:alnAt="23"/>
                              </m:rPr>
                              <a:rPr lang="en-US" sz="1200" b="1" i="1">
                                <a:latin typeface="Cambria Math" panose="02040503050406030204" pitchFamily="18" charset="0"/>
                              </a:rPr>
                              <m:t>𝒊</m:t>
                            </m:r>
                            <m:r>
                              <a:rPr lang="en-US" sz="1200" b="1" i="1">
                                <a:latin typeface="Cambria Math" panose="02040503050406030204" pitchFamily="18" charset="0"/>
                              </a:rPr>
                              <m:t>=</m:t>
                            </m:r>
                            <m:r>
                              <a:rPr lang="en-US" sz="1200" b="1" i="1">
                                <a:latin typeface="Cambria Math" panose="02040503050406030204" pitchFamily="18" charset="0"/>
                              </a:rPr>
                              <m:t>𝟏</m:t>
                            </m:r>
                          </m:sub>
                          <m:sup>
                            <m:r>
                              <a:rPr lang="en-US" sz="1200" b="1" i="1">
                                <a:latin typeface="Cambria Math" panose="02040503050406030204" pitchFamily="18" charset="0"/>
                              </a:rPr>
                              <m:t>𝒏</m:t>
                            </m:r>
                          </m:sup>
                          <m:e>
                            <m:sSubSup>
                              <m:sSubSupPr>
                                <m:ctrlPr>
                                  <a:rPr lang="ru-RU" sz="1200" b="1" i="1">
                                    <a:latin typeface="Cambria Math" panose="02040503050406030204" pitchFamily="18" charset="0"/>
                                  </a:rPr>
                                </m:ctrlPr>
                              </m:sSubSupPr>
                              <m:e>
                                <m:r>
                                  <a:rPr lang="en-US" sz="1200" b="1" i="1">
                                    <a:latin typeface="Cambria Math" panose="02040503050406030204" pitchFamily="18" charset="0"/>
                                  </a:rPr>
                                  <m:t>𝒄</m:t>
                                </m:r>
                              </m:e>
                              <m:sub>
                                <m:r>
                                  <a:rPr lang="en-US" sz="1200" b="1" i="1">
                                    <a:latin typeface="Cambria Math" panose="02040503050406030204" pitchFamily="18" charset="0"/>
                                  </a:rPr>
                                  <m:t>𝒊</m:t>
                                </m:r>
                              </m:sub>
                              <m:sup>
                                <m:r>
                                  <a:rPr lang="en-US" sz="1200" b="1" i="1">
                                    <a:latin typeface="Cambria Math" panose="02040503050406030204" pitchFamily="18" charset="0"/>
                                  </a:rPr>
                                  <m:t>𝟐</m:t>
                                </m:r>
                              </m:sup>
                            </m:sSubSup>
                            <m:r>
                              <a:rPr lang="ru-RU" sz="1200" b="1" i="1">
                                <a:latin typeface="Cambria Math" panose="02040503050406030204" pitchFamily="18" charset="0"/>
                                <a:ea typeface="Cambria Math" panose="02040503050406030204" pitchFamily="18" charset="0"/>
                              </a:rPr>
                              <m:t>∙</m:t>
                            </m:r>
                            <m:sSup>
                              <m:sSupPr>
                                <m:ctrlPr>
                                  <a:rPr lang="ru-RU" sz="1200" b="1" i="1">
                                    <a:latin typeface="Cambria Math" panose="02040503050406030204" pitchFamily="18" charset="0"/>
                                    <a:ea typeface="Cambria Math" panose="02040503050406030204" pitchFamily="18" charset="0"/>
                                  </a:rPr>
                                </m:ctrlPr>
                              </m:sSupPr>
                              <m:e>
                                <m:r>
                                  <a:rPr lang="en-US" sz="1200" b="1" i="1">
                                    <a:latin typeface="Cambria Math" panose="02040503050406030204" pitchFamily="18" charset="0"/>
                                    <a:ea typeface="Cambria Math" panose="02040503050406030204" pitchFamily="18" charset="0"/>
                                  </a:rPr>
                                  <m:t>𝒖</m:t>
                                </m:r>
                              </m:e>
                              <m:sup>
                                <m:r>
                                  <a:rPr lang="en-US" sz="1200" b="1" i="1">
                                    <a:latin typeface="Cambria Math" panose="02040503050406030204" pitchFamily="18" charset="0"/>
                                    <a:ea typeface="Cambria Math" panose="02040503050406030204" pitchFamily="18" charset="0"/>
                                  </a:rPr>
                                  <m:t>𝟐</m:t>
                                </m:r>
                              </m:sup>
                            </m:sSup>
                            <m:d>
                              <m:dPr>
                                <m:ctrlPr>
                                  <a:rPr lang="en-US" sz="1200" b="1" i="1">
                                    <a:latin typeface="Cambria Math" panose="02040503050406030204" pitchFamily="18" charset="0"/>
                                    <a:ea typeface="Cambria Math" panose="02040503050406030204" pitchFamily="18" charset="0"/>
                                  </a:rPr>
                                </m:ctrlPr>
                              </m:dPr>
                              <m:e>
                                <m:sSub>
                                  <m:sSubPr>
                                    <m:ctrlPr>
                                      <a:rPr lang="en-US" sz="1200" b="1" i="1">
                                        <a:latin typeface="Cambria Math" panose="02040503050406030204" pitchFamily="18" charset="0"/>
                                        <a:ea typeface="Cambria Math" panose="02040503050406030204" pitchFamily="18" charset="0"/>
                                      </a:rPr>
                                    </m:ctrlPr>
                                  </m:sSubPr>
                                  <m:e>
                                    <m:r>
                                      <a:rPr lang="en-US" sz="1200" b="1" i="1">
                                        <a:latin typeface="Cambria Math" panose="02040503050406030204" pitchFamily="18" charset="0"/>
                                        <a:ea typeface="Cambria Math" panose="02040503050406030204" pitchFamily="18" charset="0"/>
                                      </a:rPr>
                                      <m:t>𝑷</m:t>
                                    </m:r>
                                  </m:e>
                                  <m:sub>
                                    <m:r>
                                      <a:rPr lang="en-US" sz="1200" b="1" i="1">
                                        <a:latin typeface="Cambria Math" panose="02040503050406030204" pitchFamily="18" charset="0"/>
                                        <a:ea typeface="Cambria Math" panose="02040503050406030204" pitchFamily="18" charset="0"/>
                                      </a:rPr>
                                      <m:t>𝒊</m:t>
                                    </m:r>
                                  </m:sub>
                                </m:sSub>
                              </m:e>
                            </m:d>
                          </m:e>
                        </m:nary>
                      </m:e>
                    </m:rad>
                    <m:r>
                      <a:rPr lang="en-US" sz="1100" b="1" i="1">
                        <a:solidFill>
                          <a:schemeClr val="tx1"/>
                        </a:solidFill>
                        <a:effectLst/>
                        <a:latin typeface="Cambria Math" panose="02040503050406030204" pitchFamily="18" charset="0"/>
                        <a:ea typeface="+mn-ea"/>
                        <a:cs typeface="+mn-cs"/>
                      </a:rPr>
                      <m:t>=</m:t>
                    </m:r>
                    <m:rad>
                      <m:radPr>
                        <m:degHide m:val="on"/>
                        <m:ctrlPr>
                          <a:rPr lang="en-US" sz="1100" b="1" i="1">
                            <a:solidFill>
                              <a:schemeClr val="tx1"/>
                            </a:solidFill>
                            <a:effectLst/>
                            <a:latin typeface="Cambria Math" panose="02040503050406030204" pitchFamily="18" charset="0"/>
                            <a:ea typeface="+mn-ea"/>
                            <a:cs typeface="+mn-cs"/>
                          </a:rPr>
                        </m:ctrlPr>
                      </m:radPr>
                      <m:deg/>
                      <m:e>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𝒄</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𝟏</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𝒖</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𝟏</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𝒄</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𝟐</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𝒖</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𝟐</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𝒄</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𝟑</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𝒖</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𝟑</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𝒄</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𝟒</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𝒖</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𝟒</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𝒄</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𝒎</m:t>
                            </m:r>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𝒖</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𝒎</m:t>
                            </m:r>
                            <m:r>
                              <a:rPr lang="en-US" sz="1100" b="1" i="1">
                                <a:solidFill>
                                  <a:schemeClr val="tx1"/>
                                </a:solidFill>
                                <a:effectLst/>
                                <a:latin typeface="Cambria Math" panose="02040503050406030204" pitchFamily="18" charset="0"/>
                                <a:ea typeface="+mn-ea"/>
                                <a:cs typeface="+mn-cs"/>
                              </a:rPr>
                              <m:t>,</m:t>
                            </m:r>
                          </m:e>
                        </m:d>
                      </m:e>
                    </m:rad>
                  </m:oMath>
                </m:oMathPara>
              </a14:m>
              <a:endParaRPr lang="ru-RU" sz="1100" b="1"/>
            </a:p>
          </xdr:txBody>
        </xdr:sp>
      </mc:Choice>
      <mc:Fallback xmlns="">
        <xdr:sp macro="" textlink="">
          <xdr:nvSpPr>
            <xdr:cNvPr id="930" name="TextBox 929"/>
            <xdr:cNvSpPr txBox="1"/>
          </xdr:nvSpPr>
          <xdr:spPr>
            <a:xfrm>
              <a:off x="568138" y="59090858"/>
              <a:ext cx="7733014"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200" b="1" i="0">
                  <a:latin typeface="Cambria Math" panose="02040503050406030204" pitchFamily="18" charset="0"/>
                </a:rPr>
                <a:t>𝒖(𝑹_</a:t>
              </a:r>
              <a:r>
                <a:rPr lang="ru-RU" sz="1200" b="1" i="0">
                  <a:latin typeface="Cambria Math" panose="02040503050406030204" pitchFamily="18" charset="0"/>
                </a:rPr>
                <a:t>раб )=√(∑24_(</a:t>
              </a:r>
              <a:r>
                <a:rPr lang="en-US" sz="1200" b="1" i="0">
                  <a:latin typeface="Cambria Math" panose="02040503050406030204" pitchFamily="18" charset="0"/>
                </a:rPr>
                <a:t>𝒊=𝟏</a:t>
              </a:r>
              <a:r>
                <a:rPr lang="ru-RU" sz="1200" b="1" i="0">
                  <a:latin typeface="Cambria Math" panose="02040503050406030204" pitchFamily="18" charset="0"/>
                </a:rPr>
                <a:t>)^</a:t>
              </a:r>
              <a:r>
                <a:rPr lang="en-US" sz="1200" b="1" i="0">
                  <a:latin typeface="Cambria Math" panose="02040503050406030204" pitchFamily="18" charset="0"/>
                </a:rPr>
                <a:t>𝒏</a:t>
              </a:r>
              <a:r>
                <a:rPr lang="ru-RU" sz="1200" b="1" i="0">
                  <a:latin typeface="Cambria Math" panose="02040503050406030204" pitchFamily="18" charset="0"/>
                </a:rPr>
                <a:t>▒〖</a:t>
              </a:r>
              <a:r>
                <a:rPr lang="en-US" sz="1200" b="1" i="0">
                  <a:latin typeface="Cambria Math" panose="02040503050406030204" pitchFamily="18" charset="0"/>
                </a:rPr>
                <a:t>𝒄</a:t>
              </a:r>
              <a:r>
                <a:rPr lang="ru-RU" sz="1200" b="1" i="0">
                  <a:latin typeface="Cambria Math" panose="02040503050406030204" pitchFamily="18" charset="0"/>
                </a:rPr>
                <a:t>_</a:t>
              </a:r>
              <a:r>
                <a:rPr lang="en-US" sz="1200" b="1" i="0">
                  <a:latin typeface="Cambria Math" panose="02040503050406030204" pitchFamily="18" charset="0"/>
                </a:rPr>
                <a:t>𝒊</a:t>
              </a:r>
              <a:r>
                <a:rPr lang="ru-RU" sz="1200" b="1" i="0">
                  <a:latin typeface="Cambria Math" panose="02040503050406030204" pitchFamily="18" charset="0"/>
                </a:rPr>
                <a:t>^</a:t>
              </a:r>
              <a:r>
                <a:rPr lang="en-US" sz="1200" b="1" i="0">
                  <a:latin typeface="Cambria Math" panose="02040503050406030204" pitchFamily="18" charset="0"/>
                </a:rPr>
                <a:t>𝟐</a:t>
              </a:r>
              <a:r>
                <a:rPr lang="ru-RU" sz="1200" b="1" i="0">
                  <a:latin typeface="Cambria Math" panose="02040503050406030204" pitchFamily="18" charset="0"/>
                  <a:ea typeface="Cambria Math" panose="02040503050406030204" pitchFamily="18" charset="0"/>
                </a:rPr>
                <a:t>∙</a:t>
              </a:r>
              <a:r>
                <a:rPr lang="en-US" sz="1200" b="1" i="0">
                  <a:latin typeface="Cambria Math" panose="02040503050406030204" pitchFamily="18" charset="0"/>
                  <a:ea typeface="Cambria Math" panose="02040503050406030204" pitchFamily="18" charset="0"/>
                </a:rPr>
                <a:t>𝒖</a:t>
              </a:r>
              <a:r>
                <a:rPr lang="ru-RU" sz="1200" b="1" i="0">
                  <a:latin typeface="Cambria Math" panose="02040503050406030204" pitchFamily="18" charset="0"/>
                  <a:ea typeface="Cambria Math" panose="02040503050406030204" pitchFamily="18" charset="0"/>
                </a:rPr>
                <a:t>^</a:t>
              </a:r>
              <a:r>
                <a:rPr lang="en-US" sz="1200" b="1" i="0">
                  <a:latin typeface="Cambria Math" panose="02040503050406030204" pitchFamily="18" charset="0"/>
                  <a:ea typeface="Cambria Math" panose="02040503050406030204" pitchFamily="18" charset="0"/>
                </a:rPr>
                <a:t>𝟐 (𝑷_𝒊 )</a:t>
              </a:r>
              <a:r>
                <a:rPr lang="ru-RU" sz="1200" b="1" i="0">
                  <a:latin typeface="Cambria Math" panose="02040503050406030204" pitchFamily="18" charset="0"/>
                  <a:ea typeface="Cambria Math" panose="02040503050406030204" pitchFamily="18" charset="0"/>
                </a:rPr>
                <a:t> 〗)</a:t>
              </a:r>
              <a:r>
                <a:rPr lang="en-US" sz="1100" b="1" i="0">
                  <a:solidFill>
                    <a:schemeClr val="tx1"/>
                  </a:solidFill>
                  <a:effectLst/>
                  <a:latin typeface="+mn-lt"/>
                  <a:ea typeface="+mn-ea"/>
                  <a:cs typeface="+mn-cs"/>
                </a:rPr>
                <a:t>=√(𝒄^𝟐 (𝑷_𝟏 )∙𝒖^</a:t>
              </a:r>
              <a:r>
                <a:rPr lang="en-US"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mn-lt"/>
                  <a:ea typeface="+mn-ea"/>
                  <a:cs typeface="+mn-cs"/>
                </a:rPr>
                <a:t> (𝑷_𝟏 )+𝒄^𝟐 (𝑷_</a:t>
              </a:r>
              <a:r>
                <a:rPr lang="en-US"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mn-lt"/>
                  <a:ea typeface="+mn-ea"/>
                  <a:cs typeface="+mn-cs"/>
                </a:rPr>
                <a:t> )∙𝒖^𝟐 (𝑷_</a:t>
              </a:r>
              <a:r>
                <a:rPr lang="en-US"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mn-lt"/>
                  <a:ea typeface="+mn-ea"/>
                  <a:cs typeface="+mn-cs"/>
                </a:rPr>
                <a:t> )+𝒄^𝟐 (𝑷_</a:t>
              </a:r>
              <a:r>
                <a:rPr lang="en-US" sz="1100" b="1" i="0">
                  <a:solidFill>
                    <a:schemeClr val="tx1"/>
                  </a:solidFill>
                  <a:effectLst/>
                  <a:latin typeface="Cambria Math" panose="02040503050406030204" pitchFamily="18" charset="0"/>
                  <a:ea typeface="+mn-ea"/>
                  <a:cs typeface="+mn-cs"/>
                </a:rPr>
                <a:t>𝟑</a:t>
              </a:r>
              <a:r>
                <a:rPr lang="en-US" sz="1100" b="1" i="0">
                  <a:solidFill>
                    <a:schemeClr val="tx1"/>
                  </a:solidFill>
                  <a:effectLst/>
                  <a:latin typeface="+mn-lt"/>
                  <a:ea typeface="+mn-ea"/>
                  <a:cs typeface="+mn-cs"/>
                </a:rPr>
                <a:t> )∙𝒖^𝟐 (𝑷_</a:t>
              </a:r>
              <a:r>
                <a:rPr lang="en-US" sz="1100" b="1" i="0">
                  <a:solidFill>
                    <a:schemeClr val="tx1"/>
                  </a:solidFill>
                  <a:effectLst/>
                  <a:latin typeface="Cambria Math" panose="02040503050406030204" pitchFamily="18" charset="0"/>
                  <a:ea typeface="+mn-ea"/>
                  <a:cs typeface="+mn-cs"/>
                </a:rPr>
                <a:t>𝟑</a:t>
              </a:r>
              <a:r>
                <a:rPr lang="en-US" sz="1100" b="1" i="0">
                  <a:solidFill>
                    <a:schemeClr val="tx1"/>
                  </a:solidFill>
                  <a:effectLst/>
                  <a:latin typeface="+mn-lt"/>
                  <a:ea typeface="+mn-ea"/>
                  <a:cs typeface="+mn-cs"/>
                </a:rPr>
                <a:t> )+𝒄^𝟐 (𝑷_</a:t>
              </a:r>
              <a:r>
                <a:rPr lang="en-US" sz="1100" b="1" i="0">
                  <a:solidFill>
                    <a:schemeClr val="tx1"/>
                  </a:solidFill>
                  <a:effectLst/>
                  <a:latin typeface="Cambria Math" panose="02040503050406030204" pitchFamily="18" charset="0"/>
                  <a:ea typeface="+mn-ea"/>
                  <a:cs typeface="+mn-cs"/>
                </a:rPr>
                <a:t>𝟒</a:t>
              </a:r>
              <a:r>
                <a:rPr lang="en-US" sz="1100" b="1" i="0">
                  <a:solidFill>
                    <a:schemeClr val="tx1"/>
                  </a:solidFill>
                  <a:effectLst/>
                  <a:latin typeface="+mn-lt"/>
                  <a:ea typeface="+mn-ea"/>
                  <a:cs typeface="+mn-cs"/>
                </a:rPr>
                <a:t> )∙𝒖^𝟐 (𝑷_</a:t>
              </a:r>
              <a:r>
                <a:rPr lang="en-US" sz="1100" b="1" i="0">
                  <a:solidFill>
                    <a:schemeClr val="tx1"/>
                  </a:solidFill>
                  <a:effectLst/>
                  <a:latin typeface="Cambria Math" panose="02040503050406030204" pitchFamily="18" charset="0"/>
                  <a:ea typeface="+mn-ea"/>
                  <a:cs typeface="+mn-cs"/>
                </a:rPr>
                <a:t>𝟒</a:t>
              </a:r>
              <a:r>
                <a:rPr lang="en-US" sz="1100" b="1" i="0">
                  <a:solidFill>
                    <a:schemeClr val="tx1"/>
                  </a:solidFill>
                  <a:effectLst/>
                  <a:latin typeface="+mn-lt"/>
                  <a:ea typeface="+mn-ea"/>
                  <a:cs typeface="+mn-cs"/>
                </a:rPr>
                <a:t> )+𝒄^𝟐 (</a:t>
              </a:r>
              <a:r>
                <a:rPr lang="en-US" sz="1100" b="1" i="0">
                  <a:solidFill>
                    <a:schemeClr val="tx1"/>
                  </a:solidFill>
                  <a:effectLst/>
                  <a:latin typeface="Cambria Math" panose="02040503050406030204" pitchFamily="18" charset="0"/>
                  <a:ea typeface="+mn-ea"/>
                  <a:cs typeface="+mn-cs"/>
                </a:rPr>
                <a:t>𝒎</a:t>
              </a:r>
              <a:r>
                <a:rPr lang="en-US" sz="1100" b="1" i="0">
                  <a:solidFill>
                    <a:schemeClr val="tx1"/>
                  </a:solidFill>
                  <a:effectLst/>
                  <a:latin typeface="+mn-lt"/>
                  <a:ea typeface="+mn-ea"/>
                  <a:cs typeface="+mn-cs"/>
                </a:rPr>
                <a:t>)∙𝒖^𝟐 (</a:t>
              </a:r>
              <a:r>
                <a:rPr lang="en-US" sz="1100" b="1" i="0">
                  <a:solidFill>
                    <a:schemeClr val="tx1"/>
                  </a:solidFill>
                  <a:effectLst/>
                  <a:latin typeface="Cambria Math" panose="02040503050406030204" pitchFamily="18" charset="0"/>
                  <a:ea typeface="+mn-ea"/>
                  <a:cs typeface="+mn-cs"/>
                </a:rPr>
                <a:t>𝒎,</a:t>
              </a:r>
              <a:r>
                <a:rPr lang="en-US" sz="1100" b="1" i="0">
                  <a:solidFill>
                    <a:schemeClr val="tx1"/>
                  </a:solidFill>
                  <a:effectLst/>
                  <a:latin typeface="+mn-lt"/>
                  <a:ea typeface="+mn-ea"/>
                  <a:cs typeface="+mn-cs"/>
                </a:rPr>
                <a:t>) )</a:t>
              </a:r>
              <a:endParaRPr lang="ru-RU" sz="1100" b="1"/>
            </a:p>
          </xdr:txBody>
        </xdr:sp>
      </mc:Fallback>
    </mc:AlternateContent>
    <xdr:clientData/>
  </xdr:oneCellAnchor>
  <xdr:oneCellAnchor>
    <xdr:from>
      <xdr:col>0</xdr:col>
      <xdr:colOff>593911</xdr:colOff>
      <xdr:row>288</xdr:row>
      <xdr:rowOff>78440</xdr:rowOff>
    </xdr:from>
    <xdr:ext cx="5528629" cy="718466"/>
    <mc:AlternateContent xmlns:mc="http://schemas.openxmlformats.org/markup-compatibility/2006" xmlns:a14="http://schemas.microsoft.com/office/drawing/2010/main">
      <mc:Choice Requires="a14">
        <xdr:sp macro="" textlink="">
          <xdr:nvSpPr>
            <xdr:cNvPr id="927" name="TextBox 926"/>
            <xdr:cNvSpPr txBox="1"/>
          </xdr:nvSpPr>
          <xdr:spPr>
            <a:xfrm>
              <a:off x="593911" y="60399705"/>
              <a:ext cx="5528629"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1" i="1">
                        <a:latin typeface="Cambria Math" panose="02040503050406030204" pitchFamily="18" charset="0"/>
                      </a:rPr>
                      <m:t>𝒖</m:t>
                    </m:r>
                    <m:d>
                      <m:dPr>
                        <m:ctrlPr>
                          <a:rPr lang="en-US" sz="1200" b="1" i="1">
                            <a:latin typeface="Cambria Math" panose="02040503050406030204" pitchFamily="18" charset="0"/>
                          </a:rPr>
                        </m:ctrlPr>
                      </m:dPr>
                      <m:e>
                        <m:sSub>
                          <m:sSubPr>
                            <m:ctrlPr>
                              <a:rPr lang="en-US" sz="1200" b="1" i="1">
                                <a:latin typeface="Cambria Math" panose="02040503050406030204" pitchFamily="18" charset="0"/>
                              </a:rPr>
                            </m:ctrlPr>
                          </m:sSubPr>
                          <m:e>
                            <m:r>
                              <a:rPr lang="en-US" sz="1200" b="1" i="1">
                                <a:latin typeface="Cambria Math" panose="02040503050406030204" pitchFamily="18" charset="0"/>
                              </a:rPr>
                              <m:t>𝑹</m:t>
                            </m:r>
                          </m:e>
                          <m:sub>
                            <m:r>
                              <a:rPr lang="ru-RU" sz="1200" b="1" i="1">
                                <a:latin typeface="Cambria Math" panose="02040503050406030204" pitchFamily="18" charset="0"/>
                              </a:rPr>
                              <m:t>стоян</m:t>
                            </m:r>
                          </m:sub>
                        </m:sSub>
                      </m:e>
                    </m:d>
                    <m:r>
                      <a:rPr lang="ru-RU" sz="1200" b="1" i="1">
                        <a:latin typeface="Cambria Math" panose="02040503050406030204" pitchFamily="18" charset="0"/>
                      </a:rPr>
                      <m:t>=</m:t>
                    </m:r>
                    <m:rad>
                      <m:radPr>
                        <m:degHide m:val="on"/>
                        <m:ctrlPr>
                          <a:rPr lang="ru-RU" sz="1200" b="1" i="1">
                            <a:latin typeface="Cambria Math" panose="02040503050406030204" pitchFamily="18" charset="0"/>
                          </a:rPr>
                        </m:ctrlPr>
                      </m:radPr>
                      <m:deg/>
                      <m:e>
                        <m:nary>
                          <m:naryPr>
                            <m:chr m:val="∑"/>
                            <m:ctrlPr>
                              <a:rPr lang="ru-RU" sz="1200" b="1" i="1">
                                <a:latin typeface="Cambria Math" panose="02040503050406030204" pitchFamily="18" charset="0"/>
                              </a:rPr>
                            </m:ctrlPr>
                          </m:naryPr>
                          <m:sub>
                            <m:r>
                              <m:rPr>
                                <m:brk m:alnAt="23"/>
                              </m:rPr>
                              <a:rPr lang="en-US" sz="1200" b="1" i="1">
                                <a:latin typeface="Cambria Math" panose="02040503050406030204" pitchFamily="18" charset="0"/>
                              </a:rPr>
                              <m:t>𝒊</m:t>
                            </m:r>
                            <m:r>
                              <a:rPr lang="en-US" sz="1200" b="1" i="1">
                                <a:latin typeface="Cambria Math" panose="02040503050406030204" pitchFamily="18" charset="0"/>
                              </a:rPr>
                              <m:t>=</m:t>
                            </m:r>
                            <m:r>
                              <a:rPr lang="en-US" sz="1200" b="1" i="1">
                                <a:latin typeface="Cambria Math" panose="02040503050406030204" pitchFamily="18" charset="0"/>
                              </a:rPr>
                              <m:t>𝟏</m:t>
                            </m:r>
                          </m:sub>
                          <m:sup>
                            <m:r>
                              <a:rPr lang="en-US" sz="1200" b="1" i="1">
                                <a:latin typeface="Cambria Math" panose="02040503050406030204" pitchFamily="18" charset="0"/>
                              </a:rPr>
                              <m:t>𝒏</m:t>
                            </m:r>
                          </m:sup>
                          <m:e>
                            <m:sSubSup>
                              <m:sSubSupPr>
                                <m:ctrlPr>
                                  <a:rPr lang="ru-RU" sz="1200" b="1" i="1">
                                    <a:latin typeface="Cambria Math" panose="02040503050406030204" pitchFamily="18" charset="0"/>
                                  </a:rPr>
                                </m:ctrlPr>
                              </m:sSubSupPr>
                              <m:e>
                                <m:r>
                                  <a:rPr lang="en-US" sz="1200" b="1" i="1">
                                    <a:latin typeface="Cambria Math" panose="02040503050406030204" pitchFamily="18" charset="0"/>
                                  </a:rPr>
                                  <m:t>𝒄</m:t>
                                </m:r>
                              </m:e>
                              <m:sub>
                                <m:r>
                                  <a:rPr lang="en-US" sz="1200" b="1" i="1">
                                    <a:latin typeface="Cambria Math" panose="02040503050406030204" pitchFamily="18" charset="0"/>
                                  </a:rPr>
                                  <m:t>𝒊</m:t>
                                </m:r>
                              </m:sub>
                              <m:sup>
                                <m:r>
                                  <a:rPr lang="en-US" sz="1200" b="1" i="1">
                                    <a:latin typeface="Cambria Math" panose="02040503050406030204" pitchFamily="18" charset="0"/>
                                  </a:rPr>
                                  <m:t>𝟐</m:t>
                                </m:r>
                              </m:sup>
                            </m:sSubSup>
                            <m:r>
                              <a:rPr lang="ru-RU" sz="1200" b="1" i="1">
                                <a:latin typeface="Cambria Math" panose="02040503050406030204" pitchFamily="18" charset="0"/>
                                <a:ea typeface="Cambria Math" panose="02040503050406030204" pitchFamily="18" charset="0"/>
                              </a:rPr>
                              <m:t>∙</m:t>
                            </m:r>
                            <m:sSup>
                              <m:sSupPr>
                                <m:ctrlPr>
                                  <a:rPr lang="ru-RU" sz="1200" b="1" i="1">
                                    <a:latin typeface="Cambria Math" panose="02040503050406030204" pitchFamily="18" charset="0"/>
                                    <a:ea typeface="Cambria Math" panose="02040503050406030204" pitchFamily="18" charset="0"/>
                                  </a:rPr>
                                </m:ctrlPr>
                              </m:sSupPr>
                              <m:e>
                                <m:r>
                                  <a:rPr lang="en-US" sz="1200" b="1" i="1">
                                    <a:latin typeface="Cambria Math" panose="02040503050406030204" pitchFamily="18" charset="0"/>
                                    <a:ea typeface="Cambria Math" panose="02040503050406030204" pitchFamily="18" charset="0"/>
                                  </a:rPr>
                                  <m:t>𝒖</m:t>
                                </m:r>
                              </m:e>
                              <m:sup>
                                <m:r>
                                  <a:rPr lang="en-US" sz="1200" b="1" i="1">
                                    <a:latin typeface="Cambria Math" panose="02040503050406030204" pitchFamily="18" charset="0"/>
                                    <a:ea typeface="Cambria Math" panose="02040503050406030204" pitchFamily="18" charset="0"/>
                                  </a:rPr>
                                  <m:t>𝟐</m:t>
                                </m:r>
                              </m:sup>
                            </m:sSup>
                            <m:d>
                              <m:dPr>
                                <m:ctrlPr>
                                  <a:rPr lang="en-US" sz="1200" b="1" i="1">
                                    <a:latin typeface="Cambria Math" panose="02040503050406030204" pitchFamily="18" charset="0"/>
                                    <a:ea typeface="Cambria Math" panose="02040503050406030204" pitchFamily="18" charset="0"/>
                                  </a:rPr>
                                </m:ctrlPr>
                              </m:dPr>
                              <m:e>
                                <m:sSub>
                                  <m:sSubPr>
                                    <m:ctrlPr>
                                      <a:rPr lang="en-US" sz="1200" b="1" i="1">
                                        <a:latin typeface="Cambria Math" panose="02040503050406030204" pitchFamily="18" charset="0"/>
                                        <a:ea typeface="Cambria Math" panose="02040503050406030204" pitchFamily="18" charset="0"/>
                                      </a:rPr>
                                    </m:ctrlPr>
                                  </m:sSubPr>
                                  <m:e>
                                    <m:r>
                                      <a:rPr lang="en-US" sz="1200" b="1" i="1">
                                        <a:latin typeface="Cambria Math" panose="02040503050406030204" pitchFamily="18" charset="0"/>
                                        <a:ea typeface="Cambria Math" panose="02040503050406030204" pitchFamily="18" charset="0"/>
                                      </a:rPr>
                                      <m:t>𝑷</m:t>
                                    </m:r>
                                  </m:e>
                                  <m:sub>
                                    <m:r>
                                      <a:rPr lang="en-US" sz="1200" b="1" i="1">
                                        <a:latin typeface="Cambria Math" panose="02040503050406030204" pitchFamily="18" charset="0"/>
                                        <a:ea typeface="Cambria Math" panose="02040503050406030204" pitchFamily="18" charset="0"/>
                                      </a:rPr>
                                      <m:t>𝒊</m:t>
                                    </m:r>
                                  </m:sub>
                                </m:sSub>
                              </m:e>
                            </m:d>
                          </m:e>
                        </m:nary>
                      </m:e>
                    </m:rad>
                    <m:r>
                      <a:rPr lang="en-US" sz="1100" b="1" i="1">
                        <a:solidFill>
                          <a:schemeClr val="tx1"/>
                        </a:solidFill>
                        <a:effectLst/>
                        <a:latin typeface="Cambria Math" panose="02040503050406030204" pitchFamily="18" charset="0"/>
                        <a:ea typeface="+mn-ea"/>
                        <a:cs typeface="+mn-cs"/>
                      </a:rPr>
                      <m:t>=</m:t>
                    </m:r>
                    <m:rad>
                      <m:radPr>
                        <m:degHide m:val="on"/>
                        <m:ctrlPr>
                          <a:rPr lang="en-US" sz="1100" b="1" i="1">
                            <a:solidFill>
                              <a:schemeClr val="tx1"/>
                            </a:solidFill>
                            <a:effectLst/>
                            <a:latin typeface="Cambria Math" panose="02040503050406030204" pitchFamily="18" charset="0"/>
                            <a:ea typeface="+mn-ea"/>
                            <a:cs typeface="+mn-cs"/>
                          </a:rPr>
                        </m:ctrlPr>
                      </m:radPr>
                      <m:deg/>
                      <m:e>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𝒄</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𝟓</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𝒖</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𝟓</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𝒄</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𝟔</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𝒖</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𝟔</m:t>
                                </m:r>
                              </m:sub>
                            </m:sSub>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𝒄</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𝒎</m:t>
                            </m:r>
                          </m:e>
                        </m:d>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r>
                              <a:rPr lang="en-US" sz="1100" b="1" i="1">
                                <a:solidFill>
                                  <a:schemeClr val="tx1"/>
                                </a:solidFill>
                                <a:effectLst/>
                                <a:latin typeface="Cambria Math" panose="02040503050406030204" pitchFamily="18" charset="0"/>
                                <a:ea typeface="+mn-ea"/>
                                <a:cs typeface="+mn-cs"/>
                              </a:rPr>
                              <m:t>𝒖</m:t>
                            </m:r>
                          </m:e>
                          <m:sup>
                            <m:r>
                              <a:rPr lang="en-US" sz="1100" b="1" i="1">
                                <a:solidFill>
                                  <a:schemeClr val="tx1"/>
                                </a:solidFill>
                                <a:effectLst/>
                                <a:latin typeface="Cambria Math" panose="02040503050406030204" pitchFamily="18" charset="0"/>
                                <a:ea typeface="+mn-ea"/>
                                <a:cs typeface="+mn-cs"/>
                              </a:rPr>
                              <m:t>𝟐</m:t>
                            </m:r>
                          </m:sup>
                        </m:sSup>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𝒎</m:t>
                            </m:r>
                            <m:r>
                              <a:rPr lang="en-US" sz="1100" b="1" i="1">
                                <a:solidFill>
                                  <a:schemeClr val="tx1"/>
                                </a:solidFill>
                                <a:effectLst/>
                                <a:latin typeface="Cambria Math" panose="02040503050406030204" pitchFamily="18" charset="0"/>
                                <a:ea typeface="+mn-ea"/>
                                <a:cs typeface="+mn-cs"/>
                              </a:rPr>
                              <m:t>,</m:t>
                            </m:r>
                          </m:e>
                        </m:d>
                      </m:e>
                    </m:rad>
                  </m:oMath>
                </m:oMathPara>
              </a14:m>
              <a:endParaRPr lang="ru-RU" sz="1100" b="1"/>
            </a:p>
          </xdr:txBody>
        </xdr:sp>
      </mc:Choice>
      <mc:Fallback xmlns="">
        <xdr:sp macro="" textlink="">
          <xdr:nvSpPr>
            <xdr:cNvPr id="927" name="TextBox 926"/>
            <xdr:cNvSpPr txBox="1"/>
          </xdr:nvSpPr>
          <xdr:spPr>
            <a:xfrm>
              <a:off x="593911" y="60399705"/>
              <a:ext cx="5528629"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200" b="1" i="0">
                  <a:latin typeface="Cambria Math" panose="02040503050406030204" pitchFamily="18" charset="0"/>
                </a:rPr>
                <a:t>𝒖(𝑹_</a:t>
              </a:r>
              <a:r>
                <a:rPr lang="ru-RU" sz="1200" b="1" i="0">
                  <a:latin typeface="Cambria Math" panose="02040503050406030204" pitchFamily="18" charset="0"/>
                </a:rPr>
                <a:t>стоян )=√(∑24_(</a:t>
              </a:r>
              <a:r>
                <a:rPr lang="en-US" sz="1200" b="1" i="0">
                  <a:latin typeface="Cambria Math" panose="02040503050406030204" pitchFamily="18" charset="0"/>
                </a:rPr>
                <a:t>𝒊=𝟏</a:t>
              </a:r>
              <a:r>
                <a:rPr lang="ru-RU" sz="1200" b="1" i="0">
                  <a:latin typeface="Cambria Math" panose="02040503050406030204" pitchFamily="18" charset="0"/>
                </a:rPr>
                <a:t>)^</a:t>
              </a:r>
              <a:r>
                <a:rPr lang="en-US" sz="1200" b="1" i="0">
                  <a:latin typeface="Cambria Math" panose="02040503050406030204" pitchFamily="18" charset="0"/>
                </a:rPr>
                <a:t>𝒏</a:t>
              </a:r>
              <a:r>
                <a:rPr lang="ru-RU" sz="1200" b="1" i="0">
                  <a:latin typeface="Cambria Math" panose="02040503050406030204" pitchFamily="18" charset="0"/>
                </a:rPr>
                <a:t>▒〖</a:t>
              </a:r>
              <a:r>
                <a:rPr lang="en-US" sz="1200" b="1" i="0">
                  <a:latin typeface="Cambria Math" panose="02040503050406030204" pitchFamily="18" charset="0"/>
                </a:rPr>
                <a:t>𝒄</a:t>
              </a:r>
              <a:r>
                <a:rPr lang="ru-RU" sz="1200" b="1" i="0">
                  <a:latin typeface="Cambria Math" panose="02040503050406030204" pitchFamily="18" charset="0"/>
                </a:rPr>
                <a:t>_</a:t>
              </a:r>
              <a:r>
                <a:rPr lang="en-US" sz="1200" b="1" i="0">
                  <a:latin typeface="Cambria Math" panose="02040503050406030204" pitchFamily="18" charset="0"/>
                </a:rPr>
                <a:t>𝒊</a:t>
              </a:r>
              <a:r>
                <a:rPr lang="ru-RU" sz="1200" b="1" i="0">
                  <a:latin typeface="Cambria Math" panose="02040503050406030204" pitchFamily="18" charset="0"/>
                </a:rPr>
                <a:t>^</a:t>
              </a:r>
              <a:r>
                <a:rPr lang="en-US" sz="1200" b="1" i="0">
                  <a:latin typeface="Cambria Math" panose="02040503050406030204" pitchFamily="18" charset="0"/>
                </a:rPr>
                <a:t>𝟐</a:t>
              </a:r>
              <a:r>
                <a:rPr lang="ru-RU" sz="1200" b="1" i="0">
                  <a:latin typeface="Cambria Math" panose="02040503050406030204" pitchFamily="18" charset="0"/>
                  <a:ea typeface="Cambria Math" panose="02040503050406030204" pitchFamily="18" charset="0"/>
                </a:rPr>
                <a:t>∙</a:t>
              </a:r>
              <a:r>
                <a:rPr lang="en-US" sz="1200" b="1" i="0">
                  <a:latin typeface="Cambria Math" panose="02040503050406030204" pitchFamily="18" charset="0"/>
                  <a:ea typeface="Cambria Math" panose="02040503050406030204" pitchFamily="18" charset="0"/>
                </a:rPr>
                <a:t>𝒖</a:t>
              </a:r>
              <a:r>
                <a:rPr lang="ru-RU" sz="1200" b="1" i="0">
                  <a:latin typeface="Cambria Math" panose="02040503050406030204" pitchFamily="18" charset="0"/>
                  <a:ea typeface="Cambria Math" panose="02040503050406030204" pitchFamily="18" charset="0"/>
                </a:rPr>
                <a:t>^</a:t>
              </a:r>
              <a:r>
                <a:rPr lang="en-US" sz="1200" b="1" i="0">
                  <a:latin typeface="Cambria Math" panose="02040503050406030204" pitchFamily="18" charset="0"/>
                  <a:ea typeface="Cambria Math" panose="02040503050406030204" pitchFamily="18" charset="0"/>
                </a:rPr>
                <a:t>𝟐 (𝑷_𝒊 )</a:t>
              </a:r>
              <a:r>
                <a:rPr lang="ru-RU" sz="1200" b="1" i="0">
                  <a:latin typeface="Cambria Math" panose="02040503050406030204" pitchFamily="18" charset="0"/>
                  <a:ea typeface="Cambria Math" panose="02040503050406030204" pitchFamily="18" charset="0"/>
                </a:rPr>
                <a:t> 〗)</a:t>
              </a:r>
              <a:r>
                <a:rPr lang="en-US" sz="1100" b="1" i="0">
                  <a:solidFill>
                    <a:schemeClr val="tx1"/>
                  </a:solidFill>
                  <a:effectLst/>
                  <a:latin typeface="+mn-lt"/>
                  <a:ea typeface="+mn-ea"/>
                  <a:cs typeface="+mn-cs"/>
                </a:rPr>
                <a:t>=√(𝒄^𝟐 (𝑷_</a:t>
              </a:r>
              <a:r>
                <a:rPr lang="ru-RU" sz="1100" b="1" i="0">
                  <a:solidFill>
                    <a:schemeClr val="tx1"/>
                  </a:solidFill>
                  <a:effectLst/>
                  <a:latin typeface="Cambria Math" panose="02040503050406030204" pitchFamily="18" charset="0"/>
                  <a:ea typeface="+mn-ea"/>
                  <a:cs typeface="+mn-cs"/>
                </a:rPr>
                <a:t>𝟓</a:t>
              </a:r>
              <a:r>
                <a:rPr lang="en-US" sz="1100" b="1" i="0">
                  <a:solidFill>
                    <a:schemeClr val="tx1"/>
                  </a:solidFill>
                  <a:effectLst/>
                  <a:latin typeface="+mn-lt"/>
                  <a:ea typeface="+mn-ea"/>
                  <a:cs typeface="+mn-cs"/>
                </a:rPr>
                <a:t> )∙𝒖^</a:t>
              </a:r>
              <a:r>
                <a:rPr lang="en-US"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mn-lt"/>
                  <a:ea typeface="+mn-ea"/>
                  <a:cs typeface="+mn-cs"/>
                </a:rPr>
                <a:t> (𝑷_</a:t>
              </a:r>
              <a:r>
                <a:rPr lang="ru-RU" sz="1100" b="1" i="0">
                  <a:solidFill>
                    <a:schemeClr val="tx1"/>
                  </a:solidFill>
                  <a:effectLst/>
                  <a:latin typeface="Cambria Math" panose="02040503050406030204" pitchFamily="18" charset="0"/>
                  <a:ea typeface="+mn-ea"/>
                  <a:cs typeface="+mn-cs"/>
                </a:rPr>
                <a:t>𝟓</a:t>
              </a:r>
              <a:r>
                <a:rPr lang="en-US" sz="1100" b="1" i="0">
                  <a:solidFill>
                    <a:schemeClr val="tx1"/>
                  </a:solidFill>
                  <a:effectLst/>
                  <a:latin typeface="+mn-lt"/>
                  <a:ea typeface="+mn-ea"/>
                  <a:cs typeface="+mn-cs"/>
                </a:rPr>
                <a:t> )+𝒄^𝟐 (𝑷_</a:t>
              </a:r>
              <a:r>
                <a:rPr lang="ru-RU" sz="1100" b="1" i="0">
                  <a:solidFill>
                    <a:schemeClr val="tx1"/>
                  </a:solidFill>
                  <a:effectLst/>
                  <a:latin typeface="Cambria Math" panose="02040503050406030204" pitchFamily="18" charset="0"/>
                  <a:ea typeface="+mn-ea"/>
                  <a:cs typeface="+mn-cs"/>
                </a:rPr>
                <a:t>𝟔</a:t>
              </a:r>
              <a:r>
                <a:rPr lang="en-US" sz="1100" b="1" i="0">
                  <a:solidFill>
                    <a:schemeClr val="tx1"/>
                  </a:solidFill>
                  <a:effectLst/>
                  <a:latin typeface="+mn-lt"/>
                  <a:ea typeface="+mn-ea"/>
                  <a:cs typeface="+mn-cs"/>
                </a:rPr>
                <a:t> )∙𝒖^𝟐 (𝑷_</a:t>
              </a:r>
              <a:r>
                <a:rPr lang="ru-RU" sz="1100" b="1" i="0">
                  <a:solidFill>
                    <a:schemeClr val="tx1"/>
                  </a:solidFill>
                  <a:effectLst/>
                  <a:latin typeface="Cambria Math" panose="02040503050406030204" pitchFamily="18" charset="0"/>
                  <a:ea typeface="+mn-ea"/>
                  <a:cs typeface="+mn-cs"/>
                </a:rPr>
                <a:t>𝟔</a:t>
              </a:r>
              <a:r>
                <a:rPr lang="en-US" sz="1100" b="1" i="0">
                  <a:solidFill>
                    <a:schemeClr val="tx1"/>
                  </a:solidFill>
                  <a:effectLst/>
                  <a:latin typeface="+mn-lt"/>
                  <a:ea typeface="+mn-ea"/>
                  <a:cs typeface="+mn-cs"/>
                </a:rPr>
                <a:t> )+𝒄^𝟐 (</a:t>
              </a:r>
              <a:r>
                <a:rPr lang="en-US" sz="1100" b="1" i="0">
                  <a:solidFill>
                    <a:schemeClr val="tx1"/>
                  </a:solidFill>
                  <a:effectLst/>
                  <a:latin typeface="Cambria Math" panose="02040503050406030204" pitchFamily="18" charset="0"/>
                  <a:ea typeface="+mn-ea"/>
                  <a:cs typeface="+mn-cs"/>
                </a:rPr>
                <a:t>𝒎</a:t>
              </a:r>
              <a:r>
                <a:rPr lang="en-US" sz="1100" b="1" i="0">
                  <a:solidFill>
                    <a:schemeClr val="tx1"/>
                  </a:solidFill>
                  <a:effectLst/>
                  <a:latin typeface="+mn-lt"/>
                  <a:ea typeface="+mn-ea"/>
                  <a:cs typeface="+mn-cs"/>
                </a:rPr>
                <a:t>)∙𝒖^𝟐 (</a:t>
              </a:r>
              <a:r>
                <a:rPr lang="en-US" sz="1100" b="1" i="0">
                  <a:solidFill>
                    <a:schemeClr val="tx1"/>
                  </a:solidFill>
                  <a:effectLst/>
                  <a:latin typeface="Cambria Math" panose="02040503050406030204" pitchFamily="18" charset="0"/>
                  <a:ea typeface="+mn-ea"/>
                  <a:cs typeface="+mn-cs"/>
                </a:rPr>
                <a:t>𝒎,</a:t>
              </a:r>
              <a:r>
                <a:rPr lang="en-US" sz="1100" b="1" i="0">
                  <a:solidFill>
                    <a:schemeClr val="tx1"/>
                  </a:solidFill>
                  <a:effectLst/>
                  <a:latin typeface="+mn-lt"/>
                  <a:ea typeface="+mn-ea"/>
                  <a:cs typeface="+mn-cs"/>
                </a:rPr>
                <a:t>) )</a:t>
              </a:r>
              <a:endParaRPr lang="ru-RU" sz="1100" b="1"/>
            </a:p>
          </xdr:txBody>
        </xdr:sp>
      </mc:Fallback>
    </mc:AlternateContent>
    <xdr:clientData/>
  </xdr:oneCellAnchor>
  <xdr:oneCellAnchor>
    <xdr:from>
      <xdr:col>0</xdr:col>
      <xdr:colOff>0</xdr:colOff>
      <xdr:row>398</xdr:row>
      <xdr:rowOff>13446</xdr:rowOff>
    </xdr:from>
    <xdr:ext cx="9158567" cy="545662"/>
    <mc:AlternateContent xmlns:mc="http://schemas.openxmlformats.org/markup-compatibility/2006" xmlns:a14="http://schemas.microsoft.com/office/drawing/2010/main">
      <mc:Choice Requires="a14">
        <xdr:sp macro="" textlink="">
          <xdr:nvSpPr>
            <xdr:cNvPr id="940" name="TextBox 939"/>
            <xdr:cNvSpPr txBox="1"/>
          </xdr:nvSpPr>
          <xdr:spPr>
            <a:xfrm>
              <a:off x="0" y="85435887"/>
              <a:ext cx="9158567" cy="545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1" i="1">
                        <a:latin typeface="Cambria Math" panose="02040503050406030204" pitchFamily="18" charset="0"/>
                      </a:rPr>
                      <m:t>𝒖</m:t>
                    </m:r>
                    <m:d>
                      <m:dPr>
                        <m:ctrlPr>
                          <a:rPr lang="en-US" sz="1200" b="1" i="1">
                            <a:latin typeface="Cambria Math" panose="02040503050406030204" pitchFamily="18" charset="0"/>
                          </a:rPr>
                        </m:ctrlPr>
                      </m:dPr>
                      <m:e>
                        <m:sSub>
                          <m:sSubPr>
                            <m:ctrlPr>
                              <a:rPr lang="en-US" sz="1200" b="1" i="1">
                                <a:latin typeface="Cambria Math" panose="02040503050406030204" pitchFamily="18" charset="0"/>
                              </a:rPr>
                            </m:ctrlPr>
                          </m:sSubPr>
                          <m:e>
                            <m:r>
                              <a:rPr lang="en-US" sz="1200" b="1" i="1">
                                <a:latin typeface="Cambria Math" panose="02040503050406030204" pitchFamily="18" charset="0"/>
                              </a:rPr>
                              <m:t>𝑹</m:t>
                            </m:r>
                          </m:e>
                          <m:sub>
                            <m:r>
                              <a:rPr lang="ru-RU" sz="1200" b="1" i="1">
                                <a:latin typeface="Cambria Math" panose="02040503050406030204" pitchFamily="18" charset="0"/>
                              </a:rPr>
                              <m:t>стоян</m:t>
                            </m:r>
                          </m:sub>
                        </m:sSub>
                      </m:e>
                    </m:d>
                    <m:r>
                      <a:rPr lang="ru-RU" sz="1200" b="1" i="1">
                        <a:latin typeface="Cambria Math" panose="02040503050406030204" pitchFamily="18" charset="0"/>
                      </a:rPr>
                      <m:t>=</m:t>
                    </m:r>
                    <m:rad>
                      <m:radPr>
                        <m:degHide m:val="on"/>
                        <m:ctrlPr>
                          <a:rPr lang="en-US" sz="1200" b="1" i="1">
                            <a:solidFill>
                              <a:schemeClr val="tx1"/>
                            </a:solidFill>
                            <a:effectLst/>
                            <a:latin typeface="Cambria Math" panose="02040503050406030204" pitchFamily="18" charset="0"/>
                            <a:ea typeface="+mn-ea"/>
                            <a:cs typeface="+mn-cs"/>
                          </a:rPr>
                        </m:ctrlPr>
                      </m:radPr>
                      <m:deg/>
                      <m:e>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𝒄</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ru-RU" sz="1200" b="1" i="1">
                                    <a:solidFill>
                                      <a:schemeClr val="tx1"/>
                                    </a:solidFill>
                                    <a:effectLst/>
                                    <a:latin typeface="Cambria Math" panose="02040503050406030204" pitchFamily="18" charset="0"/>
                                    <a:ea typeface="+mn-ea"/>
                                    <a:cs typeface="+mn-cs"/>
                                  </a:rPr>
                                  <m:t>𝟓</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𝒖</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ru-RU" sz="1200" b="1" i="1">
                                    <a:solidFill>
                                      <a:schemeClr val="tx1"/>
                                    </a:solidFill>
                                    <a:effectLst/>
                                    <a:latin typeface="Cambria Math" panose="02040503050406030204" pitchFamily="18" charset="0"/>
                                    <a:ea typeface="+mn-ea"/>
                                    <a:cs typeface="+mn-cs"/>
                                  </a:rPr>
                                  <m:t>𝟓</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𝒄</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ru-RU" sz="1200" b="1" i="1">
                                    <a:solidFill>
                                      <a:schemeClr val="tx1"/>
                                    </a:solidFill>
                                    <a:effectLst/>
                                    <a:latin typeface="Cambria Math" panose="02040503050406030204" pitchFamily="18" charset="0"/>
                                    <a:ea typeface="+mn-ea"/>
                                    <a:cs typeface="+mn-cs"/>
                                  </a:rPr>
                                  <m:t>𝟔</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𝒖</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ru-RU" sz="1200" b="1" i="1">
                                    <a:solidFill>
                                      <a:schemeClr val="tx1"/>
                                    </a:solidFill>
                                    <a:effectLst/>
                                    <a:latin typeface="Cambria Math" panose="02040503050406030204" pitchFamily="18" charset="0"/>
                                    <a:ea typeface="+mn-ea"/>
                                    <a:cs typeface="+mn-cs"/>
                                  </a:rPr>
                                  <m:t>𝟔</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𝒄</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r>
                              <a:rPr lang="en-US" sz="1200" b="1" i="1">
                                <a:solidFill>
                                  <a:schemeClr val="tx1"/>
                                </a:solidFill>
                                <a:effectLst/>
                                <a:latin typeface="Cambria Math" panose="02040503050406030204" pitchFamily="18" charset="0"/>
                                <a:ea typeface="+mn-ea"/>
                                <a:cs typeface="+mn-cs"/>
                              </a:rPr>
                              <m:t>𝒎</m:t>
                            </m:r>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𝒖</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r>
                              <a:rPr lang="en-US" sz="1200" b="1" i="1">
                                <a:solidFill>
                                  <a:schemeClr val="tx1"/>
                                </a:solidFill>
                                <a:effectLst/>
                                <a:latin typeface="Cambria Math" panose="02040503050406030204" pitchFamily="18" charset="0"/>
                                <a:ea typeface="+mn-ea"/>
                                <a:cs typeface="+mn-cs"/>
                              </a:rPr>
                              <m:t>𝒎</m:t>
                            </m:r>
                            <m:r>
                              <a:rPr lang="en-US" sz="1200" b="1" i="1">
                                <a:solidFill>
                                  <a:schemeClr val="tx1"/>
                                </a:solidFill>
                                <a:effectLst/>
                                <a:latin typeface="Cambria Math" panose="02040503050406030204" pitchFamily="18" charset="0"/>
                                <a:ea typeface="+mn-ea"/>
                                <a:cs typeface="+mn-cs"/>
                              </a:rPr>
                              <m:t>,</m:t>
                            </m:r>
                          </m:e>
                        </m:d>
                      </m:e>
                    </m:rad>
                    <m:r>
                      <a:rPr lang="ru-RU" sz="1200" b="1" i="1">
                        <a:solidFill>
                          <a:schemeClr val="tx1"/>
                        </a:solidFill>
                        <a:effectLst/>
                        <a:latin typeface="Cambria Math" panose="02040503050406030204" pitchFamily="18" charset="0"/>
                        <a:ea typeface="+mn-ea"/>
                        <a:cs typeface="+mn-cs"/>
                      </a:rPr>
                      <m:t>=</m:t>
                    </m:r>
                    <m:rad>
                      <m:radPr>
                        <m:degHide m:val="on"/>
                        <m:ctrlPr>
                          <a:rPr lang="ru-RU" sz="1200" b="1" i="1">
                            <a:solidFill>
                              <a:schemeClr val="tx1"/>
                            </a:solidFill>
                            <a:effectLst/>
                            <a:latin typeface="Cambria Math" panose="02040503050406030204" pitchFamily="18" charset="0"/>
                            <a:ea typeface="+mn-ea"/>
                            <a:cs typeface="+mn-cs"/>
                          </a:rPr>
                        </m:ctrlPr>
                      </m:radPr>
                      <m:deg/>
                      <m:e>
                        <m:sSup>
                          <m:sSupPr>
                            <m:ctrlPr>
                              <a:rPr lang="ru-RU" sz="1200" b="1" i="1">
                                <a:solidFill>
                                  <a:schemeClr val="tx1"/>
                                </a:solidFill>
                                <a:effectLst/>
                                <a:latin typeface="Cambria Math" panose="02040503050406030204" pitchFamily="18" charset="0"/>
                                <a:ea typeface="+mn-ea"/>
                                <a:cs typeface="+mn-cs"/>
                              </a:rPr>
                            </m:ctrlPr>
                          </m:sSupPr>
                          <m:e>
                            <m:d>
                              <m:dPr>
                                <m:ctrlPr>
                                  <a:rPr lang="ru-RU" sz="1200" b="1" i="1">
                                    <a:solidFill>
                                      <a:schemeClr val="tx1"/>
                                    </a:solidFill>
                                    <a:effectLst/>
                                    <a:latin typeface="Cambria Math" panose="02040503050406030204" pitchFamily="18" charset="0"/>
                                    <a:ea typeface="+mn-ea"/>
                                    <a:cs typeface="+mn-cs"/>
                                  </a:rPr>
                                </m:ctrlPr>
                              </m:dPr>
                              <m:e>
                                <m:f>
                                  <m:fPr>
                                    <m:ctrlPr>
                                      <a:rPr lang="ru-RU" sz="1200" b="1" i="1">
                                        <a:solidFill>
                                          <a:schemeClr val="tx1"/>
                                        </a:solidFill>
                                        <a:effectLst/>
                                        <a:latin typeface="Cambria Math" panose="02040503050406030204" pitchFamily="18" charset="0"/>
                                        <a:ea typeface="+mn-ea"/>
                                        <a:cs typeface="+mn-cs"/>
                                      </a:rPr>
                                    </m:ctrlPr>
                                  </m:fPr>
                                  <m:num>
                                    <m:r>
                                      <a:rPr lang="en-US" sz="1200" b="1" i="1">
                                        <a:solidFill>
                                          <a:schemeClr val="tx1"/>
                                        </a:solidFill>
                                        <a:effectLst/>
                                        <a:latin typeface="Cambria Math" panose="02040503050406030204" pitchFamily="18" charset="0"/>
                                        <a:ea typeface="+mn-ea"/>
                                        <a:cs typeface="+mn-cs"/>
                                      </a:rPr>
                                      <m:t>𝟏</m:t>
                                    </m:r>
                                  </m:num>
                                  <m:den>
                                    <m:r>
                                      <a:rPr lang="en-US" sz="1200" b="1" i="1">
                                        <a:solidFill>
                                          <a:schemeClr val="tx1"/>
                                        </a:solidFill>
                                        <a:effectLst/>
                                        <a:latin typeface="Cambria Math" panose="02040503050406030204" pitchFamily="18" charset="0"/>
                                        <a:ea typeface="+mn-ea"/>
                                        <a:cs typeface="+mn-cs"/>
                                      </a:rPr>
                                      <m:t>𝒎</m:t>
                                    </m:r>
                                    <m:r>
                                      <a:rPr lang="en-US" sz="1200" b="1" i="1">
                                        <a:solidFill>
                                          <a:schemeClr val="tx1"/>
                                        </a:solidFill>
                                        <a:effectLst/>
                                        <a:latin typeface="Cambria Math" panose="02040503050406030204" pitchFamily="18" charset="0"/>
                                        <a:ea typeface="Cambria Math" panose="02040503050406030204" pitchFamily="18" charset="0"/>
                                        <a:cs typeface="+mn-cs"/>
                                      </a:rPr>
                                      <m:t>∙</m:t>
                                    </m:r>
                                    <m:r>
                                      <a:rPr lang="en-US" sz="1200" b="1" i="1">
                                        <a:solidFill>
                                          <a:schemeClr val="tx1"/>
                                        </a:solidFill>
                                        <a:effectLst/>
                                        <a:latin typeface="Cambria Math" panose="02040503050406030204" pitchFamily="18" charset="0"/>
                                        <a:ea typeface="Cambria Math" panose="02040503050406030204" pitchFamily="18" charset="0"/>
                                        <a:cs typeface="+mn-cs"/>
                                      </a:rPr>
                                      <m:t>𝒈</m:t>
                                    </m:r>
                                  </m:den>
                                </m:f>
                              </m:e>
                            </m:d>
                          </m:e>
                          <m:sup>
                            <m:r>
                              <a:rPr lang="en-US" sz="1200" b="1" i="1">
                                <a:solidFill>
                                  <a:schemeClr val="tx1"/>
                                </a:solidFill>
                                <a:effectLst/>
                                <a:latin typeface="Cambria Math" panose="02040503050406030204" pitchFamily="18" charset="0"/>
                                <a:ea typeface="+mn-ea"/>
                                <a:cs typeface="+mn-cs"/>
                              </a:rPr>
                              <m:t>𝟐</m:t>
                            </m:r>
                          </m:sup>
                        </m:sSup>
                        <m:r>
                          <a:rPr lang="ru-RU" sz="1200" b="1" i="1">
                            <a:solidFill>
                              <a:schemeClr val="tx1"/>
                            </a:solidFill>
                            <a:effectLst/>
                            <a:latin typeface="Cambria Math" panose="02040503050406030204" pitchFamily="18" charset="0"/>
                            <a:ea typeface="Cambria Math" panose="02040503050406030204" pitchFamily="18" charset="0"/>
                            <a:cs typeface="+mn-cs"/>
                          </a:rPr>
                          <m:t>∙(</m:t>
                        </m:r>
                        <m:d>
                          <m:dPr>
                            <m:ctrlPr>
                              <a:rPr lang="ru-RU" sz="1200" b="1" i="1">
                                <a:solidFill>
                                  <a:schemeClr val="tx1"/>
                                </a:solidFill>
                                <a:effectLst/>
                                <a:latin typeface="Cambria Math" panose="02040503050406030204" pitchFamily="18" charset="0"/>
                                <a:ea typeface="Cambria Math" panose="02040503050406030204" pitchFamily="18" charset="0"/>
                                <a:cs typeface="+mn-cs"/>
                              </a:rPr>
                            </m:ctrlPr>
                          </m:dPr>
                          <m:e>
                            <m:sSup>
                              <m:sSupPr>
                                <m:ctrlPr>
                                  <a:rPr lang="ru-RU" sz="1200" b="1" i="1">
                                    <a:solidFill>
                                      <a:schemeClr val="tx1"/>
                                    </a:solidFill>
                                    <a:effectLst/>
                                    <a:latin typeface="Cambria Math" panose="02040503050406030204" pitchFamily="18" charset="0"/>
                                    <a:ea typeface="Cambria Math" panose="02040503050406030204" pitchFamily="18" charset="0"/>
                                    <a:cs typeface="+mn-cs"/>
                                  </a:rPr>
                                </m:ctrlPr>
                              </m:sSupPr>
                              <m:e>
                                <m:r>
                                  <a:rPr lang="en-US" sz="1200" b="1" i="1">
                                    <a:solidFill>
                                      <a:schemeClr val="tx1"/>
                                    </a:solidFill>
                                    <a:effectLst/>
                                    <a:latin typeface="Cambria Math" panose="02040503050406030204" pitchFamily="18" charset="0"/>
                                    <a:ea typeface="Cambria Math" panose="02040503050406030204" pitchFamily="18" charset="0"/>
                                    <a:cs typeface="+mn-cs"/>
                                  </a:rPr>
                                  <m:t>𝒖</m:t>
                                </m:r>
                              </m:e>
                              <m:sup>
                                <m:r>
                                  <a:rPr lang="en-US" sz="1200" b="1" i="1">
                                    <a:solidFill>
                                      <a:schemeClr val="tx1"/>
                                    </a:solidFill>
                                    <a:effectLst/>
                                    <a:latin typeface="Cambria Math" panose="02040503050406030204" pitchFamily="18" charset="0"/>
                                    <a:ea typeface="Cambria Math" panose="02040503050406030204" pitchFamily="18" charset="0"/>
                                    <a:cs typeface="+mn-cs"/>
                                  </a:rPr>
                                  <m:t>𝟐</m:t>
                                </m:r>
                              </m:sup>
                            </m:sSup>
                            <m:d>
                              <m:dPr>
                                <m:ctrlPr>
                                  <a:rPr lang="en-US" sz="1200" b="1" i="1">
                                    <a:solidFill>
                                      <a:schemeClr val="tx1"/>
                                    </a:solidFill>
                                    <a:effectLst/>
                                    <a:latin typeface="Cambria Math" panose="02040503050406030204" pitchFamily="18" charset="0"/>
                                    <a:ea typeface="Cambria Math" panose="02040503050406030204" pitchFamily="18" charset="0"/>
                                    <a:cs typeface="+mn-cs"/>
                                  </a:rPr>
                                </m:ctrlPr>
                              </m:dPr>
                              <m:e>
                                <m:sSub>
                                  <m:sSubPr>
                                    <m:ctrlPr>
                                      <a:rPr lang="en-US" sz="1200" b="1" i="1">
                                        <a:solidFill>
                                          <a:schemeClr val="tx1"/>
                                        </a:solidFill>
                                        <a:effectLst/>
                                        <a:latin typeface="Cambria Math" panose="02040503050406030204" pitchFamily="18" charset="0"/>
                                        <a:ea typeface="Cambria Math" panose="02040503050406030204" pitchFamily="18" charset="0"/>
                                        <a:cs typeface="+mn-cs"/>
                                      </a:rPr>
                                    </m:ctrlPr>
                                  </m:sSubPr>
                                  <m:e>
                                    <m:r>
                                      <a:rPr lang="en-US" sz="1200" b="1" i="1">
                                        <a:solidFill>
                                          <a:schemeClr val="tx1"/>
                                        </a:solidFill>
                                        <a:effectLst/>
                                        <a:latin typeface="Cambria Math" panose="02040503050406030204" pitchFamily="18" charset="0"/>
                                        <a:ea typeface="Cambria Math" panose="02040503050406030204" pitchFamily="18" charset="0"/>
                                        <a:cs typeface="+mn-cs"/>
                                      </a:rPr>
                                      <m:t>𝑷</m:t>
                                    </m:r>
                                  </m:e>
                                  <m:sub>
                                    <m:r>
                                      <a:rPr lang="en-US" sz="1200" b="1" i="1">
                                        <a:solidFill>
                                          <a:schemeClr val="tx1"/>
                                        </a:solidFill>
                                        <a:effectLst/>
                                        <a:latin typeface="Cambria Math" panose="02040503050406030204" pitchFamily="18" charset="0"/>
                                        <a:ea typeface="Cambria Math" panose="02040503050406030204" pitchFamily="18" charset="0"/>
                                        <a:cs typeface="+mn-cs"/>
                                      </a:rPr>
                                      <m:t>𝟓</m:t>
                                    </m:r>
                                  </m:sub>
                                </m:sSub>
                              </m:e>
                            </m:d>
                            <m:r>
                              <a:rPr lang="en-US" sz="1200" b="1" i="1">
                                <a:solidFill>
                                  <a:schemeClr val="tx1"/>
                                </a:solidFill>
                                <a:effectLst/>
                                <a:latin typeface="Cambria Math" panose="02040503050406030204" pitchFamily="18" charset="0"/>
                                <a:ea typeface="Cambria Math" panose="02040503050406030204" pitchFamily="18" charset="0"/>
                                <a:cs typeface="+mn-cs"/>
                              </a:rPr>
                              <m:t>+</m:t>
                            </m:r>
                            <m:sSup>
                              <m:sSupPr>
                                <m:ctrlPr>
                                  <a:rPr lang="en-US" sz="1200" b="1" i="1">
                                    <a:solidFill>
                                      <a:schemeClr val="tx1"/>
                                    </a:solidFill>
                                    <a:effectLst/>
                                    <a:latin typeface="Cambria Math" panose="02040503050406030204" pitchFamily="18" charset="0"/>
                                    <a:ea typeface="Cambria Math" panose="02040503050406030204" pitchFamily="18" charset="0"/>
                                    <a:cs typeface="+mn-cs"/>
                                  </a:rPr>
                                </m:ctrlPr>
                              </m:sSupPr>
                              <m:e>
                                <m:r>
                                  <a:rPr lang="en-US" sz="1200" b="1" i="1">
                                    <a:solidFill>
                                      <a:schemeClr val="tx1"/>
                                    </a:solidFill>
                                    <a:effectLst/>
                                    <a:latin typeface="Cambria Math" panose="02040503050406030204" pitchFamily="18" charset="0"/>
                                    <a:ea typeface="Cambria Math" panose="02040503050406030204" pitchFamily="18" charset="0"/>
                                    <a:cs typeface="+mn-cs"/>
                                  </a:rPr>
                                  <m:t>𝒖</m:t>
                                </m:r>
                              </m:e>
                              <m:sup>
                                <m:r>
                                  <a:rPr lang="en-US" sz="1200" b="1" i="1">
                                    <a:solidFill>
                                      <a:schemeClr val="tx1"/>
                                    </a:solidFill>
                                    <a:effectLst/>
                                    <a:latin typeface="Cambria Math" panose="02040503050406030204" pitchFamily="18" charset="0"/>
                                    <a:ea typeface="Cambria Math" panose="02040503050406030204" pitchFamily="18" charset="0"/>
                                    <a:cs typeface="+mn-cs"/>
                                  </a:rPr>
                                  <m:t>𝟐</m:t>
                                </m:r>
                              </m:sup>
                            </m:sSup>
                            <m:d>
                              <m:dPr>
                                <m:ctrlPr>
                                  <a:rPr lang="en-US" sz="1200" b="1" i="1">
                                    <a:solidFill>
                                      <a:schemeClr val="tx1"/>
                                    </a:solidFill>
                                    <a:effectLst/>
                                    <a:latin typeface="Cambria Math" panose="02040503050406030204" pitchFamily="18" charset="0"/>
                                    <a:ea typeface="Cambria Math" panose="02040503050406030204" pitchFamily="18" charset="0"/>
                                    <a:cs typeface="+mn-cs"/>
                                  </a:rPr>
                                </m:ctrlPr>
                              </m:dPr>
                              <m:e>
                                <m:sSub>
                                  <m:sSubPr>
                                    <m:ctrlPr>
                                      <a:rPr lang="en-US" sz="1200" b="1" i="1">
                                        <a:solidFill>
                                          <a:schemeClr val="tx1"/>
                                        </a:solidFill>
                                        <a:effectLst/>
                                        <a:latin typeface="Cambria Math" panose="02040503050406030204" pitchFamily="18" charset="0"/>
                                        <a:ea typeface="Cambria Math" panose="02040503050406030204" pitchFamily="18" charset="0"/>
                                        <a:cs typeface="+mn-cs"/>
                                      </a:rPr>
                                    </m:ctrlPr>
                                  </m:sSubPr>
                                  <m:e>
                                    <m:r>
                                      <a:rPr lang="en-US" sz="1200" b="1" i="1">
                                        <a:solidFill>
                                          <a:schemeClr val="tx1"/>
                                        </a:solidFill>
                                        <a:effectLst/>
                                        <a:latin typeface="Cambria Math" panose="02040503050406030204" pitchFamily="18" charset="0"/>
                                        <a:ea typeface="Cambria Math" panose="02040503050406030204" pitchFamily="18" charset="0"/>
                                        <a:cs typeface="+mn-cs"/>
                                      </a:rPr>
                                      <m:t>𝑷</m:t>
                                    </m:r>
                                  </m:e>
                                  <m:sub>
                                    <m:r>
                                      <a:rPr lang="en-US" sz="1200" b="1" i="1">
                                        <a:solidFill>
                                          <a:schemeClr val="tx1"/>
                                        </a:solidFill>
                                        <a:effectLst/>
                                        <a:latin typeface="Cambria Math" panose="02040503050406030204" pitchFamily="18" charset="0"/>
                                        <a:ea typeface="Cambria Math" panose="02040503050406030204" pitchFamily="18" charset="0"/>
                                        <a:cs typeface="+mn-cs"/>
                                      </a:rPr>
                                      <m:t>𝟔</m:t>
                                    </m:r>
                                  </m:sub>
                                </m:sSub>
                              </m:e>
                            </m:d>
                          </m:e>
                        </m:d>
                        <m:r>
                          <a:rPr lang="en-US" sz="1200" b="1" i="1">
                            <a:solidFill>
                              <a:schemeClr val="tx1"/>
                            </a:solidFill>
                            <a:effectLst/>
                            <a:latin typeface="Cambria Math" panose="02040503050406030204" pitchFamily="18" charset="0"/>
                            <a:ea typeface="Cambria Math" panose="02040503050406030204" pitchFamily="18" charset="0"/>
                            <a:cs typeface="+mn-cs"/>
                          </a:rPr>
                          <m:t>+</m:t>
                        </m:r>
                        <m:sSup>
                          <m:sSupPr>
                            <m:ctrlPr>
                              <a:rPr lang="en-US" sz="1200" b="1" i="1">
                                <a:solidFill>
                                  <a:schemeClr val="tx1"/>
                                </a:solidFill>
                                <a:effectLst/>
                                <a:latin typeface="Cambria Math" panose="02040503050406030204" pitchFamily="18" charset="0"/>
                                <a:ea typeface="Cambria Math" panose="02040503050406030204" pitchFamily="18" charset="0"/>
                                <a:cs typeface="+mn-cs"/>
                              </a:rPr>
                            </m:ctrlPr>
                          </m:sSupPr>
                          <m:e>
                            <m:d>
                              <m:dPr>
                                <m:ctrlPr>
                                  <a:rPr lang="en-US" sz="1200" b="1" i="1">
                                    <a:solidFill>
                                      <a:schemeClr val="tx1"/>
                                    </a:solidFill>
                                    <a:effectLst/>
                                    <a:latin typeface="Cambria Math" panose="02040503050406030204" pitchFamily="18" charset="0"/>
                                    <a:ea typeface="Cambria Math" panose="02040503050406030204" pitchFamily="18" charset="0"/>
                                    <a:cs typeface="+mn-cs"/>
                                  </a:rPr>
                                </m:ctrlPr>
                              </m:dPr>
                              <m:e>
                                <m:r>
                                  <a:rPr lang="en-US" sz="1200" b="1" i="1">
                                    <a:solidFill>
                                      <a:schemeClr val="tx1"/>
                                    </a:solidFill>
                                    <a:effectLst/>
                                    <a:latin typeface="Cambria Math" panose="02040503050406030204" pitchFamily="18" charset="0"/>
                                    <a:ea typeface="Cambria Math" panose="02040503050406030204" pitchFamily="18" charset="0"/>
                                    <a:cs typeface="+mn-cs"/>
                                  </a:rPr>
                                  <m:t>− </m:t>
                                </m:r>
                                <m:f>
                                  <m:fPr>
                                    <m:ctrlPr>
                                      <a:rPr lang="en-US" sz="1200" b="1" i="1">
                                        <a:solidFill>
                                          <a:schemeClr val="tx1"/>
                                        </a:solidFill>
                                        <a:effectLst/>
                                        <a:latin typeface="Cambria Math" panose="02040503050406030204" pitchFamily="18" charset="0"/>
                                        <a:ea typeface="Cambria Math" panose="02040503050406030204" pitchFamily="18" charset="0"/>
                                        <a:cs typeface="+mn-cs"/>
                                      </a:rPr>
                                    </m:ctrlPr>
                                  </m:fPr>
                                  <m:num>
                                    <m:sSub>
                                      <m:sSubPr>
                                        <m:ctrlPr>
                                          <a:rPr lang="en-US" sz="1200" b="1" i="1">
                                            <a:solidFill>
                                              <a:schemeClr val="tx1"/>
                                            </a:solidFill>
                                            <a:effectLst/>
                                            <a:latin typeface="Cambria Math" panose="02040503050406030204" pitchFamily="18" charset="0"/>
                                            <a:ea typeface="Cambria Math" panose="02040503050406030204" pitchFamily="18" charset="0"/>
                                            <a:cs typeface="+mn-cs"/>
                                          </a:rPr>
                                        </m:ctrlPr>
                                      </m:sSubPr>
                                      <m:e>
                                        <m:r>
                                          <a:rPr lang="en-US" sz="1200" b="1" i="1">
                                            <a:solidFill>
                                              <a:schemeClr val="tx1"/>
                                            </a:solidFill>
                                            <a:effectLst/>
                                            <a:latin typeface="Cambria Math" panose="02040503050406030204" pitchFamily="18" charset="0"/>
                                            <a:ea typeface="Cambria Math" panose="02040503050406030204" pitchFamily="18" charset="0"/>
                                            <a:cs typeface="+mn-cs"/>
                                          </a:rPr>
                                          <m:t>𝑷</m:t>
                                        </m:r>
                                      </m:e>
                                      <m:sub>
                                        <m:r>
                                          <a:rPr lang="en-US" sz="1200" b="1" i="1">
                                            <a:solidFill>
                                              <a:schemeClr val="tx1"/>
                                            </a:solidFill>
                                            <a:effectLst/>
                                            <a:latin typeface="Cambria Math" panose="02040503050406030204" pitchFamily="18" charset="0"/>
                                            <a:ea typeface="Cambria Math" panose="02040503050406030204" pitchFamily="18" charset="0"/>
                                            <a:cs typeface="+mn-cs"/>
                                          </a:rPr>
                                          <m:t>𝟓</m:t>
                                        </m:r>
                                      </m:sub>
                                    </m:sSub>
                                    <m:r>
                                      <a:rPr lang="en-US" sz="1200" b="1" i="1">
                                        <a:solidFill>
                                          <a:schemeClr val="tx1"/>
                                        </a:solidFill>
                                        <a:effectLst/>
                                        <a:latin typeface="Cambria Math" panose="02040503050406030204" pitchFamily="18" charset="0"/>
                                        <a:ea typeface="Cambria Math" panose="02040503050406030204" pitchFamily="18" charset="0"/>
                                        <a:cs typeface="+mn-cs"/>
                                      </a:rPr>
                                      <m:t>+</m:t>
                                    </m:r>
                                    <m:sSub>
                                      <m:sSubPr>
                                        <m:ctrlPr>
                                          <a:rPr lang="en-US" sz="1200" b="1" i="1">
                                            <a:solidFill>
                                              <a:schemeClr val="tx1"/>
                                            </a:solidFill>
                                            <a:effectLst/>
                                            <a:latin typeface="Cambria Math" panose="02040503050406030204" pitchFamily="18" charset="0"/>
                                            <a:ea typeface="Cambria Math" panose="02040503050406030204" pitchFamily="18" charset="0"/>
                                            <a:cs typeface="+mn-cs"/>
                                          </a:rPr>
                                        </m:ctrlPr>
                                      </m:sSubPr>
                                      <m:e>
                                        <m:r>
                                          <a:rPr lang="en-US" sz="1200" b="1" i="1">
                                            <a:solidFill>
                                              <a:schemeClr val="tx1"/>
                                            </a:solidFill>
                                            <a:effectLst/>
                                            <a:latin typeface="Cambria Math" panose="02040503050406030204" pitchFamily="18" charset="0"/>
                                            <a:ea typeface="Cambria Math" panose="02040503050406030204" pitchFamily="18" charset="0"/>
                                            <a:cs typeface="+mn-cs"/>
                                          </a:rPr>
                                          <m:t>𝑷</m:t>
                                        </m:r>
                                      </m:e>
                                      <m:sub>
                                        <m:r>
                                          <a:rPr lang="en-US" sz="1200" b="1" i="1">
                                            <a:solidFill>
                                              <a:schemeClr val="tx1"/>
                                            </a:solidFill>
                                            <a:effectLst/>
                                            <a:latin typeface="Cambria Math" panose="02040503050406030204" pitchFamily="18" charset="0"/>
                                            <a:ea typeface="Cambria Math" panose="02040503050406030204" pitchFamily="18" charset="0"/>
                                            <a:cs typeface="+mn-cs"/>
                                          </a:rPr>
                                          <m:t>𝟔</m:t>
                                        </m:r>
                                      </m:sub>
                                    </m:sSub>
                                  </m:num>
                                  <m:den>
                                    <m:sSup>
                                      <m:sSupPr>
                                        <m:ctrlPr>
                                          <a:rPr lang="en-US" sz="1200" b="1" i="1">
                                            <a:solidFill>
                                              <a:schemeClr val="tx1"/>
                                            </a:solidFill>
                                            <a:effectLst/>
                                            <a:latin typeface="Cambria Math" panose="02040503050406030204" pitchFamily="18" charset="0"/>
                                            <a:ea typeface="Cambria Math" panose="02040503050406030204" pitchFamily="18" charset="0"/>
                                            <a:cs typeface="+mn-cs"/>
                                          </a:rPr>
                                        </m:ctrlPr>
                                      </m:sSupPr>
                                      <m:e>
                                        <m:r>
                                          <a:rPr lang="en-US" sz="1200" b="1" i="1">
                                            <a:solidFill>
                                              <a:schemeClr val="tx1"/>
                                            </a:solidFill>
                                            <a:effectLst/>
                                            <a:latin typeface="Cambria Math" panose="02040503050406030204" pitchFamily="18" charset="0"/>
                                            <a:ea typeface="Cambria Math" panose="02040503050406030204" pitchFamily="18" charset="0"/>
                                            <a:cs typeface="+mn-cs"/>
                                          </a:rPr>
                                          <m:t>𝒎</m:t>
                                        </m:r>
                                      </m:e>
                                      <m:sup>
                                        <m:r>
                                          <a:rPr lang="en-US" sz="1200" b="1" i="1">
                                            <a:solidFill>
                                              <a:schemeClr val="tx1"/>
                                            </a:solidFill>
                                            <a:effectLst/>
                                            <a:latin typeface="Cambria Math" panose="02040503050406030204" pitchFamily="18" charset="0"/>
                                            <a:ea typeface="Cambria Math" panose="02040503050406030204" pitchFamily="18" charset="0"/>
                                            <a:cs typeface="+mn-cs"/>
                                          </a:rPr>
                                          <m:t>𝟐</m:t>
                                        </m:r>
                                      </m:sup>
                                    </m:sSup>
                                    <m:r>
                                      <a:rPr lang="en-US" sz="1200" b="1" i="1">
                                        <a:solidFill>
                                          <a:schemeClr val="tx1"/>
                                        </a:solidFill>
                                        <a:effectLst/>
                                        <a:latin typeface="Cambria Math" panose="02040503050406030204" pitchFamily="18" charset="0"/>
                                        <a:ea typeface="Cambria Math" panose="02040503050406030204" pitchFamily="18" charset="0"/>
                                        <a:cs typeface="+mn-cs"/>
                                      </a:rPr>
                                      <m:t>∙</m:t>
                                    </m:r>
                                    <m:r>
                                      <a:rPr lang="en-US" sz="1200" b="1" i="1">
                                        <a:solidFill>
                                          <a:schemeClr val="tx1"/>
                                        </a:solidFill>
                                        <a:effectLst/>
                                        <a:latin typeface="Cambria Math" panose="02040503050406030204" pitchFamily="18" charset="0"/>
                                        <a:ea typeface="Cambria Math" panose="02040503050406030204" pitchFamily="18" charset="0"/>
                                        <a:cs typeface="+mn-cs"/>
                                      </a:rPr>
                                      <m:t>𝒈</m:t>
                                    </m:r>
                                  </m:den>
                                </m:f>
                              </m:e>
                            </m:d>
                          </m:e>
                          <m:sup>
                            <m:r>
                              <a:rPr lang="en-US" sz="1200" b="1" i="1">
                                <a:solidFill>
                                  <a:schemeClr val="tx1"/>
                                </a:solidFill>
                                <a:effectLst/>
                                <a:latin typeface="Cambria Math" panose="02040503050406030204" pitchFamily="18" charset="0"/>
                                <a:ea typeface="Cambria Math" panose="02040503050406030204" pitchFamily="18" charset="0"/>
                                <a:cs typeface="+mn-cs"/>
                              </a:rPr>
                              <m:t>𝟐</m:t>
                            </m:r>
                          </m:sup>
                        </m:sSup>
                        <m:r>
                          <a:rPr lang="en-US" sz="1200" b="1" i="1">
                            <a:solidFill>
                              <a:schemeClr val="tx1"/>
                            </a:solidFill>
                            <a:effectLst/>
                            <a:latin typeface="Cambria Math" panose="02040503050406030204" pitchFamily="18" charset="0"/>
                            <a:ea typeface="Cambria Math" panose="02040503050406030204" pitchFamily="18" charset="0"/>
                            <a:cs typeface="+mn-cs"/>
                          </a:rPr>
                          <m:t>∙</m:t>
                        </m:r>
                        <m:sSup>
                          <m:sSupPr>
                            <m:ctrlPr>
                              <a:rPr lang="en-US" sz="1200" b="1" i="1">
                                <a:solidFill>
                                  <a:schemeClr val="tx1"/>
                                </a:solidFill>
                                <a:effectLst/>
                                <a:latin typeface="Cambria Math" panose="02040503050406030204" pitchFamily="18" charset="0"/>
                                <a:ea typeface="Cambria Math" panose="02040503050406030204" pitchFamily="18" charset="0"/>
                                <a:cs typeface="+mn-cs"/>
                              </a:rPr>
                            </m:ctrlPr>
                          </m:sSupPr>
                          <m:e>
                            <m:r>
                              <a:rPr lang="en-US" sz="1200" b="1" i="1">
                                <a:solidFill>
                                  <a:schemeClr val="tx1"/>
                                </a:solidFill>
                                <a:effectLst/>
                                <a:latin typeface="Cambria Math" panose="02040503050406030204" pitchFamily="18" charset="0"/>
                                <a:ea typeface="Cambria Math" panose="02040503050406030204" pitchFamily="18" charset="0"/>
                                <a:cs typeface="+mn-cs"/>
                              </a:rPr>
                              <m:t>𝒖</m:t>
                            </m:r>
                          </m:e>
                          <m:sup>
                            <m:r>
                              <a:rPr lang="en-US" sz="1200" b="1" i="1">
                                <a:solidFill>
                                  <a:schemeClr val="tx1"/>
                                </a:solidFill>
                                <a:effectLst/>
                                <a:latin typeface="Cambria Math" panose="02040503050406030204" pitchFamily="18" charset="0"/>
                                <a:ea typeface="Cambria Math" panose="02040503050406030204" pitchFamily="18" charset="0"/>
                                <a:cs typeface="+mn-cs"/>
                              </a:rPr>
                              <m:t>𝟐</m:t>
                            </m:r>
                          </m:sup>
                        </m:sSup>
                        <m:r>
                          <a:rPr lang="en-US" sz="1200" b="1" i="1">
                            <a:solidFill>
                              <a:schemeClr val="tx1"/>
                            </a:solidFill>
                            <a:effectLst/>
                            <a:latin typeface="Cambria Math" panose="02040503050406030204" pitchFamily="18" charset="0"/>
                            <a:ea typeface="Cambria Math" panose="02040503050406030204" pitchFamily="18" charset="0"/>
                            <a:cs typeface="+mn-cs"/>
                          </a:rPr>
                          <m:t>(</m:t>
                        </m:r>
                        <m:r>
                          <a:rPr lang="en-US" sz="1200" b="1" i="1">
                            <a:solidFill>
                              <a:schemeClr val="tx1"/>
                            </a:solidFill>
                            <a:effectLst/>
                            <a:latin typeface="Cambria Math" panose="02040503050406030204" pitchFamily="18" charset="0"/>
                            <a:ea typeface="Cambria Math" panose="02040503050406030204" pitchFamily="18" charset="0"/>
                            <a:cs typeface="+mn-cs"/>
                          </a:rPr>
                          <m:t>𝒎</m:t>
                        </m:r>
                        <m:r>
                          <a:rPr lang="en-US" sz="1200" b="1" i="1">
                            <a:solidFill>
                              <a:schemeClr val="tx1"/>
                            </a:solidFill>
                            <a:effectLst/>
                            <a:latin typeface="Cambria Math" panose="02040503050406030204" pitchFamily="18" charset="0"/>
                            <a:ea typeface="Cambria Math" panose="02040503050406030204" pitchFamily="18" charset="0"/>
                            <a:cs typeface="+mn-cs"/>
                          </a:rPr>
                          <m:t>)</m:t>
                        </m:r>
                      </m:e>
                    </m:rad>
                  </m:oMath>
                </m:oMathPara>
              </a14:m>
              <a:endParaRPr lang="ru-RU" sz="1200" b="1"/>
            </a:p>
          </xdr:txBody>
        </xdr:sp>
      </mc:Choice>
      <mc:Fallback xmlns="">
        <xdr:sp macro="" textlink="">
          <xdr:nvSpPr>
            <xdr:cNvPr id="940" name="TextBox 939"/>
            <xdr:cNvSpPr txBox="1"/>
          </xdr:nvSpPr>
          <xdr:spPr>
            <a:xfrm>
              <a:off x="0" y="85435887"/>
              <a:ext cx="9158567" cy="545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200" b="1" i="0">
                  <a:latin typeface="Cambria Math" panose="02040503050406030204" pitchFamily="18" charset="0"/>
                </a:rPr>
                <a:t>𝒖(𝑹_</a:t>
              </a:r>
              <a:r>
                <a:rPr lang="ru-RU" sz="1200" b="1" i="0">
                  <a:latin typeface="Cambria Math" panose="02040503050406030204" pitchFamily="18" charset="0"/>
                </a:rPr>
                <a:t>стоян )=</a:t>
              </a:r>
              <a:r>
                <a:rPr lang="en-US" sz="1200" b="1" i="0">
                  <a:solidFill>
                    <a:schemeClr val="tx1"/>
                  </a:solidFill>
                  <a:effectLst/>
                  <a:latin typeface="+mn-lt"/>
                  <a:ea typeface="+mn-ea"/>
                  <a:cs typeface="+mn-cs"/>
                </a:rPr>
                <a:t>√(𝒄^𝟐 (𝑷_</a:t>
              </a:r>
              <a:r>
                <a:rPr lang="ru-RU" sz="1200" b="1" i="0">
                  <a:solidFill>
                    <a:schemeClr val="tx1"/>
                  </a:solidFill>
                  <a:effectLst/>
                  <a:latin typeface="+mn-lt"/>
                  <a:ea typeface="+mn-ea"/>
                  <a:cs typeface="+mn-cs"/>
                </a:rPr>
                <a:t>𝟓 )</a:t>
              </a:r>
              <a:r>
                <a:rPr lang="en-US" sz="1200" b="1" i="0">
                  <a:solidFill>
                    <a:schemeClr val="tx1"/>
                  </a:solidFill>
                  <a:effectLst/>
                  <a:latin typeface="+mn-lt"/>
                  <a:ea typeface="+mn-ea"/>
                  <a:cs typeface="+mn-cs"/>
                </a:rPr>
                <a:t>∙𝒖^𝟐 (𝑷_</a:t>
              </a:r>
              <a:r>
                <a:rPr lang="ru-RU" sz="1200" b="1" i="0">
                  <a:solidFill>
                    <a:schemeClr val="tx1"/>
                  </a:solidFill>
                  <a:effectLst/>
                  <a:latin typeface="+mn-lt"/>
                  <a:ea typeface="+mn-ea"/>
                  <a:cs typeface="+mn-cs"/>
                </a:rPr>
                <a:t>𝟓 )</a:t>
              </a:r>
              <a:r>
                <a:rPr lang="en-US" sz="1200" b="1" i="0">
                  <a:solidFill>
                    <a:schemeClr val="tx1"/>
                  </a:solidFill>
                  <a:effectLst/>
                  <a:latin typeface="+mn-lt"/>
                  <a:ea typeface="+mn-ea"/>
                  <a:cs typeface="+mn-cs"/>
                </a:rPr>
                <a:t>+𝒄^𝟐 (𝑷_</a:t>
              </a:r>
              <a:r>
                <a:rPr lang="ru-RU" sz="1200" b="1" i="0">
                  <a:solidFill>
                    <a:schemeClr val="tx1"/>
                  </a:solidFill>
                  <a:effectLst/>
                  <a:latin typeface="+mn-lt"/>
                  <a:ea typeface="+mn-ea"/>
                  <a:cs typeface="+mn-cs"/>
                </a:rPr>
                <a:t>𝟔 )</a:t>
              </a:r>
              <a:r>
                <a:rPr lang="en-US" sz="1200" b="1" i="0">
                  <a:solidFill>
                    <a:schemeClr val="tx1"/>
                  </a:solidFill>
                  <a:effectLst/>
                  <a:latin typeface="+mn-lt"/>
                  <a:ea typeface="+mn-ea"/>
                  <a:cs typeface="+mn-cs"/>
                </a:rPr>
                <a:t>∙𝒖^𝟐 (𝑷_</a:t>
              </a:r>
              <a:r>
                <a:rPr lang="ru-RU" sz="1200" b="1" i="0">
                  <a:solidFill>
                    <a:schemeClr val="tx1"/>
                  </a:solidFill>
                  <a:effectLst/>
                  <a:latin typeface="+mn-lt"/>
                  <a:ea typeface="+mn-ea"/>
                  <a:cs typeface="+mn-cs"/>
                </a:rPr>
                <a:t>𝟔 )</a:t>
              </a:r>
              <a:r>
                <a:rPr lang="en-US" sz="1200" b="1" i="0">
                  <a:solidFill>
                    <a:schemeClr val="tx1"/>
                  </a:solidFill>
                  <a:effectLst/>
                  <a:latin typeface="+mn-lt"/>
                  <a:ea typeface="+mn-ea"/>
                  <a:cs typeface="+mn-cs"/>
                </a:rPr>
                <a:t>+𝒄^𝟐 (𝒎)∙𝒖^𝟐 (𝒎,) )</a:t>
              </a:r>
              <a:r>
                <a:rPr lang="ru-RU" sz="1200" b="1" i="0">
                  <a:solidFill>
                    <a:schemeClr val="tx1"/>
                  </a:solidFill>
                  <a:effectLst/>
                  <a:latin typeface="Cambria Math" panose="02040503050406030204" pitchFamily="18" charset="0"/>
                  <a:ea typeface="+mn-ea"/>
                  <a:cs typeface="+mn-cs"/>
                </a:rPr>
                <a:t>=√((</a:t>
              </a:r>
              <a:r>
                <a:rPr lang="en-US" sz="1200" b="1" i="0">
                  <a:solidFill>
                    <a:schemeClr val="tx1"/>
                  </a:solidFill>
                  <a:effectLst/>
                  <a:latin typeface="Cambria Math" panose="02040503050406030204" pitchFamily="18" charset="0"/>
                  <a:ea typeface="+mn-ea"/>
                  <a:cs typeface="+mn-cs"/>
                </a:rPr>
                <a:t>𝟏</a:t>
              </a:r>
              <a:r>
                <a:rPr lang="ru-RU" sz="1200" b="1" i="0">
                  <a:solidFill>
                    <a:schemeClr val="tx1"/>
                  </a:solidFill>
                  <a:effectLst/>
                  <a:latin typeface="Cambria Math" panose="02040503050406030204" pitchFamily="18" charset="0"/>
                  <a:ea typeface="+mn-ea"/>
                  <a:cs typeface="+mn-cs"/>
                </a:rPr>
                <a:t>/(</a:t>
              </a:r>
              <a:r>
                <a:rPr lang="en-US" sz="1200" b="1" i="0">
                  <a:solidFill>
                    <a:schemeClr val="tx1"/>
                  </a:solidFill>
                  <a:effectLst/>
                  <a:latin typeface="Cambria Math" panose="02040503050406030204" pitchFamily="18" charset="0"/>
                  <a:ea typeface="+mn-ea"/>
                  <a:cs typeface="+mn-cs"/>
                </a:rPr>
                <a:t>𝒎</a:t>
              </a:r>
              <a:r>
                <a:rPr lang="en-US" sz="1200" b="1" i="0">
                  <a:solidFill>
                    <a:schemeClr val="tx1"/>
                  </a:solidFill>
                  <a:effectLst/>
                  <a:latin typeface="Cambria Math" panose="02040503050406030204" pitchFamily="18" charset="0"/>
                  <a:ea typeface="Cambria Math" panose="02040503050406030204" pitchFamily="18" charset="0"/>
                  <a:cs typeface="+mn-cs"/>
                </a:rPr>
                <a:t>∙𝒈</a:t>
              </a:r>
              <a:r>
                <a:rPr lang="ru-RU" sz="1200" b="1" i="0">
                  <a:solidFill>
                    <a:schemeClr val="tx1"/>
                  </a:solidFill>
                  <a:effectLst/>
                  <a:latin typeface="Cambria Math" panose="02040503050406030204" pitchFamily="18" charset="0"/>
                  <a:ea typeface="+mn-ea"/>
                  <a:cs typeface="+mn-cs"/>
                </a:rPr>
                <a:t>))^</a:t>
              </a:r>
              <a:r>
                <a:rPr lang="en-US" sz="1200" b="1" i="0">
                  <a:solidFill>
                    <a:schemeClr val="tx1"/>
                  </a:solidFill>
                  <a:effectLst/>
                  <a:latin typeface="Cambria Math" panose="02040503050406030204" pitchFamily="18" charset="0"/>
                  <a:ea typeface="+mn-ea"/>
                  <a:cs typeface="+mn-cs"/>
                </a:rPr>
                <a:t>𝟐</a:t>
              </a:r>
              <a:r>
                <a:rPr lang="ru-RU" sz="1200" b="1" i="0">
                  <a:solidFill>
                    <a:schemeClr val="tx1"/>
                  </a:solidFill>
                  <a:effectLst/>
                  <a:latin typeface="Cambria Math" panose="02040503050406030204" pitchFamily="18" charset="0"/>
                  <a:ea typeface="Cambria Math" panose="02040503050406030204" pitchFamily="18" charset="0"/>
                  <a:cs typeface="+mn-cs"/>
                </a:rPr>
                <a:t>∙((</a:t>
              </a:r>
              <a:r>
                <a:rPr lang="en-US" sz="1200" b="1" i="0">
                  <a:solidFill>
                    <a:schemeClr val="tx1"/>
                  </a:solidFill>
                  <a:effectLst/>
                  <a:latin typeface="Cambria Math" panose="02040503050406030204" pitchFamily="18" charset="0"/>
                  <a:ea typeface="Cambria Math" panose="02040503050406030204" pitchFamily="18" charset="0"/>
                  <a:cs typeface="+mn-cs"/>
                </a:rPr>
                <a:t>𝒖</a:t>
              </a:r>
              <a:r>
                <a:rPr lang="ru-RU" sz="1200" b="1" i="0">
                  <a:solidFill>
                    <a:schemeClr val="tx1"/>
                  </a:solidFill>
                  <a:effectLst/>
                  <a:latin typeface="Cambria Math" panose="02040503050406030204" pitchFamily="18" charset="0"/>
                  <a:ea typeface="Cambria Math" panose="02040503050406030204" pitchFamily="18" charset="0"/>
                  <a:cs typeface="+mn-cs"/>
                </a:rPr>
                <a:t>^</a:t>
              </a:r>
              <a:r>
                <a:rPr lang="en-US" sz="1200" b="1" i="0">
                  <a:solidFill>
                    <a:schemeClr val="tx1"/>
                  </a:solidFill>
                  <a:effectLst/>
                  <a:latin typeface="Cambria Math" panose="02040503050406030204" pitchFamily="18" charset="0"/>
                  <a:ea typeface="Cambria Math" panose="02040503050406030204" pitchFamily="18" charset="0"/>
                  <a:cs typeface="+mn-cs"/>
                </a:rPr>
                <a:t>𝟐 (𝑷_𝟓 )+𝒖^𝟐 (𝑷_𝟔 ))+(− (𝑷_𝟓+𝑷_𝟔)/(𝒎^𝟐∙𝒈))^𝟐∙𝒖^𝟐 (𝒎)</a:t>
              </a:r>
              <a:r>
                <a:rPr lang="ru-RU" sz="1200" b="1" i="0">
                  <a:solidFill>
                    <a:schemeClr val="tx1"/>
                  </a:solidFill>
                  <a:effectLst/>
                  <a:latin typeface="Cambria Math" panose="02040503050406030204" pitchFamily="18" charset="0"/>
                  <a:ea typeface="+mn-ea"/>
                  <a:cs typeface="+mn-cs"/>
                </a:rPr>
                <a:t>)</a:t>
              </a:r>
              <a:endParaRPr lang="ru-RU" sz="1200" b="1"/>
            </a:p>
          </xdr:txBody>
        </xdr:sp>
      </mc:Fallback>
    </mc:AlternateContent>
    <xdr:clientData/>
  </xdr:oneCellAnchor>
  <xdr:oneCellAnchor>
    <xdr:from>
      <xdr:col>0</xdr:col>
      <xdr:colOff>123265</xdr:colOff>
      <xdr:row>409</xdr:row>
      <xdr:rowOff>11206</xdr:rowOff>
    </xdr:from>
    <xdr:ext cx="2386853" cy="187872"/>
    <mc:AlternateContent xmlns:mc="http://schemas.openxmlformats.org/markup-compatibility/2006" xmlns:a14="http://schemas.microsoft.com/office/drawing/2010/main">
      <mc:Choice Requires="a14">
        <xdr:sp macro="" textlink="">
          <xdr:nvSpPr>
            <xdr:cNvPr id="749" name="TextBox 748"/>
            <xdr:cNvSpPr txBox="1"/>
          </xdr:nvSpPr>
          <xdr:spPr>
            <a:xfrm>
              <a:off x="123265" y="88044618"/>
              <a:ext cx="2386853"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1" i="1">
                        <a:latin typeface="Cambria Math" panose="02040503050406030204" pitchFamily="18" charset="0"/>
                      </a:rPr>
                      <m:t>𝒖</m:t>
                    </m:r>
                    <m:d>
                      <m:dPr>
                        <m:ctrlPr>
                          <a:rPr lang="en-US" sz="1200" b="1" i="1">
                            <a:latin typeface="Cambria Math" panose="02040503050406030204" pitchFamily="18" charset="0"/>
                          </a:rPr>
                        </m:ctrlPr>
                      </m:dPr>
                      <m:e>
                        <m:sSub>
                          <m:sSubPr>
                            <m:ctrlPr>
                              <a:rPr lang="en-US" sz="1200" b="1" i="1">
                                <a:latin typeface="Cambria Math" panose="02040503050406030204" pitchFamily="18" charset="0"/>
                              </a:rPr>
                            </m:ctrlPr>
                          </m:sSubPr>
                          <m:e>
                            <m:r>
                              <a:rPr lang="en-US" sz="1200" b="1" i="1">
                                <a:latin typeface="Cambria Math" panose="02040503050406030204" pitchFamily="18" charset="0"/>
                              </a:rPr>
                              <m:t>𝑹</m:t>
                            </m:r>
                          </m:e>
                          <m:sub>
                            <m:r>
                              <a:rPr lang="ru-RU" sz="1200" b="1" i="1">
                                <a:latin typeface="Cambria Math" panose="02040503050406030204" pitchFamily="18" charset="0"/>
                              </a:rPr>
                              <m:t>стоян</m:t>
                            </m:r>
                          </m:sub>
                        </m:sSub>
                      </m:e>
                    </m:d>
                    <m:r>
                      <a:rPr lang="ru-RU" sz="1200" b="1" i="1">
                        <a:latin typeface="Cambria Math" panose="02040503050406030204" pitchFamily="18" charset="0"/>
                      </a:rPr>
                      <m:t>=</m:t>
                    </m:r>
                  </m:oMath>
                </m:oMathPara>
              </a14:m>
              <a:endParaRPr lang="ru-RU" sz="1100" b="1"/>
            </a:p>
          </xdr:txBody>
        </xdr:sp>
      </mc:Choice>
      <mc:Fallback xmlns="">
        <xdr:sp macro="" textlink="">
          <xdr:nvSpPr>
            <xdr:cNvPr id="749" name="TextBox 748"/>
            <xdr:cNvSpPr txBox="1"/>
          </xdr:nvSpPr>
          <xdr:spPr>
            <a:xfrm>
              <a:off x="123265" y="88044618"/>
              <a:ext cx="2386853"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200" b="1" i="0">
                  <a:latin typeface="Cambria Math" panose="02040503050406030204" pitchFamily="18" charset="0"/>
                </a:rPr>
                <a:t>𝒖(𝑹_</a:t>
              </a:r>
              <a:r>
                <a:rPr lang="ru-RU" sz="1200" b="1" i="0">
                  <a:latin typeface="Cambria Math" panose="02040503050406030204" pitchFamily="18" charset="0"/>
                </a:rPr>
                <a:t>стоян )=</a:t>
              </a:r>
              <a:endParaRPr lang="ru-RU" sz="1100" b="1"/>
            </a:p>
          </xdr:txBody>
        </xdr:sp>
      </mc:Fallback>
    </mc:AlternateContent>
    <xdr:clientData/>
  </xdr:oneCellAnchor>
  <xdr:oneCellAnchor>
    <xdr:from>
      <xdr:col>14</xdr:col>
      <xdr:colOff>56030</xdr:colOff>
      <xdr:row>398</xdr:row>
      <xdr:rowOff>201706</xdr:rowOff>
    </xdr:from>
    <xdr:ext cx="548933" cy="172227"/>
    <mc:AlternateContent xmlns:mc="http://schemas.openxmlformats.org/markup-compatibility/2006" xmlns:a14="http://schemas.microsoft.com/office/drawing/2010/main">
      <mc:Choice Requires="a14">
        <xdr:sp macro="" textlink="">
          <xdr:nvSpPr>
            <xdr:cNvPr id="750" name="TextBox 749"/>
            <xdr:cNvSpPr txBox="1"/>
          </xdr:nvSpPr>
          <xdr:spPr>
            <a:xfrm>
              <a:off x="10186148" y="85624147"/>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𝟓</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750" name="TextBox 749"/>
            <xdr:cNvSpPr txBox="1"/>
          </xdr:nvSpPr>
          <xdr:spPr>
            <a:xfrm>
              <a:off x="10186148" y="85624147"/>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a:t>
              </a:r>
              <a:r>
                <a:rPr lang="ru-RU" sz="1100" b="1" i="0">
                  <a:latin typeface="Cambria Math" panose="02040503050406030204" pitchFamily="18" charset="0"/>
                </a:rPr>
                <a:t>𝟓 )</a:t>
              </a:r>
              <a:r>
                <a:rPr lang="en-US" sz="1100" b="1" i="0">
                  <a:latin typeface="Cambria Math" panose="02040503050406030204" pitchFamily="18" charset="0"/>
                </a:rPr>
                <a:t>=</a:t>
              </a:r>
              <a:endParaRPr lang="ru-RU" sz="1100" b="1"/>
            </a:p>
          </xdr:txBody>
        </xdr:sp>
      </mc:Fallback>
    </mc:AlternateContent>
    <xdr:clientData/>
  </xdr:oneCellAnchor>
  <xdr:oneCellAnchor>
    <xdr:from>
      <xdr:col>14</xdr:col>
      <xdr:colOff>11206</xdr:colOff>
      <xdr:row>400</xdr:row>
      <xdr:rowOff>33618</xdr:rowOff>
    </xdr:from>
    <xdr:ext cx="548933" cy="172227"/>
    <mc:AlternateContent xmlns:mc="http://schemas.openxmlformats.org/markup-compatibility/2006" xmlns:a14="http://schemas.microsoft.com/office/drawing/2010/main">
      <mc:Choice Requires="a14">
        <xdr:sp macro="" textlink="">
          <xdr:nvSpPr>
            <xdr:cNvPr id="754" name="TextBox 753"/>
            <xdr:cNvSpPr txBox="1"/>
          </xdr:nvSpPr>
          <xdr:spPr>
            <a:xfrm>
              <a:off x="10141324" y="86251677"/>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𝟔</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754" name="TextBox 753"/>
            <xdr:cNvSpPr txBox="1"/>
          </xdr:nvSpPr>
          <xdr:spPr>
            <a:xfrm>
              <a:off x="10141324" y="86251677"/>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a:t>
              </a:r>
              <a:r>
                <a:rPr lang="ru-RU" sz="1100" b="1" i="0">
                  <a:latin typeface="Cambria Math" panose="02040503050406030204" pitchFamily="18" charset="0"/>
                </a:rPr>
                <a:t>𝟔 )</a:t>
              </a:r>
              <a:r>
                <a:rPr lang="en-US" sz="1100" b="1" i="0">
                  <a:latin typeface="Cambria Math" panose="02040503050406030204" pitchFamily="18" charset="0"/>
                </a:rPr>
                <a:t>=</a:t>
              </a:r>
              <a:endParaRPr lang="ru-RU" sz="1100" b="1"/>
            </a:p>
          </xdr:txBody>
        </xdr:sp>
      </mc:Fallback>
    </mc:AlternateContent>
    <xdr:clientData/>
  </xdr:oneCellAnchor>
  <xdr:oneCellAnchor>
    <xdr:from>
      <xdr:col>0</xdr:col>
      <xdr:colOff>201706</xdr:colOff>
      <xdr:row>380</xdr:row>
      <xdr:rowOff>179294</xdr:rowOff>
    </xdr:from>
    <xdr:ext cx="7295029" cy="1064559"/>
    <mc:AlternateContent xmlns:mc="http://schemas.openxmlformats.org/markup-compatibility/2006" xmlns:a14="http://schemas.microsoft.com/office/drawing/2010/main">
      <mc:Choice Requires="a14">
        <xdr:sp macro="" textlink="">
          <xdr:nvSpPr>
            <xdr:cNvPr id="755" name="TextBox 754"/>
            <xdr:cNvSpPr txBox="1"/>
          </xdr:nvSpPr>
          <xdr:spPr>
            <a:xfrm>
              <a:off x="201706" y="81679676"/>
              <a:ext cx="7295029" cy="10645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r>
                      <a:rPr lang="en-US" sz="1200" b="1" i="1">
                        <a:latin typeface="Cambria Math" panose="02040503050406030204" pitchFamily="18" charset="0"/>
                      </a:rPr>
                      <m:t>𝒖</m:t>
                    </m:r>
                    <m:d>
                      <m:dPr>
                        <m:ctrlPr>
                          <a:rPr lang="en-US" sz="1200" b="1" i="1">
                            <a:latin typeface="Cambria Math" panose="02040503050406030204" pitchFamily="18" charset="0"/>
                          </a:rPr>
                        </m:ctrlPr>
                      </m:dPr>
                      <m:e>
                        <m:sSub>
                          <m:sSubPr>
                            <m:ctrlPr>
                              <a:rPr lang="en-US" sz="1200" b="1" i="1">
                                <a:latin typeface="Cambria Math" panose="02040503050406030204" pitchFamily="18" charset="0"/>
                              </a:rPr>
                            </m:ctrlPr>
                          </m:sSubPr>
                          <m:e>
                            <m:r>
                              <a:rPr lang="en-US" sz="1200" b="1" i="1">
                                <a:latin typeface="Cambria Math" panose="02040503050406030204" pitchFamily="18" charset="0"/>
                              </a:rPr>
                              <m:t>𝑹</m:t>
                            </m:r>
                          </m:e>
                          <m:sub>
                            <m:r>
                              <a:rPr lang="ru-RU" sz="1200" b="1" i="1">
                                <a:latin typeface="Cambria Math" panose="02040503050406030204" pitchFamily="18" charset="0"/>
                              </a:rPr>
                              <m:t>раб</m:t>
                            </m:r>
                          </m:sub>
                        </m:sSub>
                      </m:e>
                    </m:d>
                    <m:r>
                      <a:rPr lang="en-US" sz="1200" b="1" i="1">
                        <a:latin typeface="Cambria Math" panose="02040503050406030204" pitchFamily="18" charset="0"/>
                      </a:rPr>
                      <m:t>=</m:t>
                    </m:r>
                    <m:rad>
                      <m:radPr>
                        <m:degHide m:val="on"/>
                        <m:ctrlPr>
                          <a:rPr lang="en-US" sz="1200" b="1" i="1">
                            <a:solidFill>
                              <a:schemeClr val="tx1"/>
                            </a:solidFill>
                            <a:effectLst/>
                            <a:latin typeface="Cambria Math" panose="02040503050406030204" pitchFamily="18" charset="0"/>
                            <a:ea typeface="+mn-ea"/>
                            <a:cs typeface="+mn-cs"/>
                          </a:rPr>
                        </m:ctrlPr>
                      </m:radPr>
                      <m:deg/>
                      <m:e>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𝒄</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en-US" sz="1200" b="1" i="1">
                                    <a:solidFill>
                                      <a:schemeClr val="tx1"/>
                                    </a:solidFill>
                                    <a:effectLst/>
                                    <a:latin typeface="Cambria Math" panose="02040503050406030204" pitchFamily="18" charset="0"/>
                                    <a:ea typeface="+mn-ea"/>
                                    <a:cs typeface="+mn-cs"/>
                                  </a:rPr>
                                  <m:t>𝟏</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𝒖</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en-US" sz="1200" b="1" i="1">
                                    <a:solidFill>
                                      <a:schemeClr val="tx1"/>
                                    </a:solidFill>
                                    <a:effectLst/>
                                    <a:latin typeface="Cambria Math" panose="02040503050406030204" pitchFamily="18" charset="0"/>
                                    <a:ea typeface="+mn-ea"/>
                                    <a:cs typeface="+mn-cs"/>
                                  </a:rPr>
                                  <m:t>𝟏</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𝒄</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en-US" sz="1200" b="1" i="1">
                                    <a:solidFill>
                                      <a:schemeClr val="tx1"/>
                                    </a:solidFill>
                                    <a:effectLst/>
                                    <a:latin typeface="Cambria Math" panose="02040503050406030204" pitchFamily="18" charset="0"/>
                                    <a:ea typeface="+mn-ea"/>
                                    <a:cs typeface="+mn-cs"/>
                                  </a:rPr>
                                  <m:t>𝟐</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𝒖</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en-US" sz="1200" b="1" i="1">
                                    <a:solidFill>
                                      <a:schemeClr val="tx1"/>
                                    </a:solidFill>
                                    <a:effectLst/>
                                    <a:latin typeface="Cambria Math" panose="02040503050406030204" pitchFamily="18" charset="0"/>
                                    <a:ea typeface="+mn-ea"/>
                                    <a:cs typeface="+mn-cs"/>
                                  </a:rPr>
                                  <m:t>𝟐</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𝒄</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en-US" sz="1200" b="1" i="1">
                                    <a:solidFill>
                                      <a:schemeClr val="tx1"/>
                                    </a:solidFill>
                                    <a:effectLst/>
                                    <a:latin typeface="Cambria Math" panose="02040503050406030204" pitchFamily="18" charset="0"/>
                                    <a:ea typeface="+mn-ea"/>
                                    <a:cs typeface="+mn-cs"/>
                                  </a:rPr>
                                  <m:t>𝟑</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𝒖</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en-US" sz="1200" b="1" i="1">
                                    <a:solidFill>
                                      <a:schemeClr val="tx1"/>
                                    </a:solidFill>
                                    <a:effectLst/>
                                    <a:latin typeface="Cambria Math" panose="02040503050406030204" pitchFamily="18" charset="0"/>
                                    <a:ea typeface="+mn-ea"/>
                                    <a:cs typeface="+mn-cs"/>
                                  </a:rPr>
                                  <m:t>𝟑</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𝒄</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en-US" sz="1200" b="1" i="1">
                                    <a:solidFill>
                                      <a:schemeClr val="tx1"/>
                                    </a:solidFill>
                                    <a:effectLst/>
                                    <a:latin typeface="Cambria Math" panose="02040503050406030204" pitchFamily="18" charset="0"/>
                                    <a:ea typeface="+mn-ea"/>
                                    <a:cs typeface="+mn-cs"/>
                                  </a:rPr>
                                  <m:t>𝟒</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𝒖</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en-US" sz="1200" b="1" i="1">
                                    <a:solidFill>
                                      <a:schemeClr val="tx1"/>
                                    </a:solidFill>
                                    <a:effectLst/>
                                    <a:latin typeface="Cambria Math" panose="02040503050406030204" pitchFamily="18" charset="0"/>
                                    <a:ea typeface="+mn-ea"/>
                                    <a:cs typeface="+mn-cs"/>
                                  </a:rPr>
                                  <m:t>𝟒</m:t>
                                </m:r>
                              </m:sub>
                            </m:sSub>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𝒄</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r>
                              <a:rPr lang="en-US" sz="1200" b="1" i="1">
                                <a:solidFill>
                                  <a:schemeClr val="tx1"/>
                                </a:solidFill>
                                <a:effectLst/>
                                <a:latin typeface="Cambria Math" panose="02040503050406030204" pitchFamily="18" charset="0"/>
                                <a:ea typeface="+mn-ea"/>
                                <a:cs typeface="+mn-cs"/>
                              </a:rPr>
                              <m:t>𝒎</m:t>
                            </m:r>
                          </m:e>
                        </m:d>
                        <m:r>
                          <a:rPr lang="en-US" sz="1200" b="1" i="1">
                            <a:solidFill>
                              <a:schemeClr val="tx1"/>
                            </a:solidFill>
                            <a:effectLst/>
                            <a:latin typeface="Cambria Math" panose="02040503050406030204" pitchFamily="18" charset="0"/>
                            <a:ea typeface="+mn-ea"/>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𝒖</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r>
                              <a:rPr lang="en-US" sz="1200" b="1" i="1">
                                <a:solidFill>
                                  <a:schemeClr val="tx1"/>
                                </a:solidFill>
                                <a:effectLst/>
                                <a:latin typeface="Cambria Math" panose="02040503050406030204" pitchFamily="18" charset="0"/>
                                <a:ea typeface="+mn-ea"/>
                                <a:cs typeface="+mn-cs"/>
                              </a:rPr>
                              <m:t>𝒎</m:t>
                            </m:r>
                            <m:r>
                              <a:rPr lang="en-US" sz="1200" b="1" i="1">
                                <a:solidFill>
                                  <a:schemeClr val="tx1"/>
                                </a:solidFill>
                                <a:effectLst/>
                                <a:latin typeface="Cambria Math" panose="02040503050406030204" pitchFamily="18" charset="0"/>
                                <a:ea typeface="+mn-ea"/>
                                <a:cs typeface="+mn-cs"/>
                              </a:rPr>
                              <m:t>,</m:t>
                            </m:r>
                          </m:e>
                        </m:d>
                      </m:e>
                    </m:rad>
                    <m:r>
                      <a:rPr lang="en-US" sz="1200" b="1" i="1">
                        <a:solidFill>
                          <a:schemeClr val="tx1"/>
                        </a:solidFill>
                        <a:effectLst/>
                        <a:latin typeface="Cambria Math" panose="02040503050406030204" pitchFamily="18" charset="0"/>
                        <a:ea typeface="+mn-ea"/>
                        <a:cs typeface="+mn-cs"/>
                      </a:rPr>
                      <m:t>=</m:t>
                    </m:r>
                  </m:oMath>
                </m:oMathPara>
              </a14:m>
              <a:endParaRPr lang="en-US" sz="1200" b="1" i="1">
                <a:solidFill>
                  <a:schemeClr val="tx1"/>
                </a:solidFill>
                <a:effectLst/>
                <a:latin typeface="Cambria Math" panose="02040503050406030204" pitchFamily="18" charset="0"/>
                <a:ea typeface="+mn-ea"/>
                <a:cs typeface="+mn-cs"/>
              </a:endParaRPr>
            </a:p>
            <a:p>
              <a:endParaRPr lang="en-US" sz="1200" b="1" i="1">
                <a:solidFill>
                  <a:schemeClr val="tx1"/>
                </a:solidFill>
                <a:effectLst/>
                <a:latin typeface="Cambria Math" panose="02040503050406030204" pitchFamily="18" charset="0"/>
                <a:ea typeface="+mn-ea"/>
                <a:cs typeface="+mn-cs"/>
              </a:endParaRPr>
            </a:p>
            <a:p>
              <a:r>
                <a:rPr lang="en-US" sz="1200" b="1">
                  <a:solidFill>
                    <a:schemeClr val="tx1"/>
                  </a:solidFill>
                  <a:effectLst/>
                  <a:ea typeface="+mn-ea"/>
                  <a:cs typeface="+mn-cs"/>
                </a:rPr>
                <a:t>=</a:t>
              </a:r>
              <a14:m>
                <m:oMath xmlns:m="http://schemas.openxmlformats.org/officeDocument/2006/math">
                  <m:rad>
                    <m:radPr>
                      <m:degHide m:val="on"/>
                      <m:ctrlPr>
                        <a:rPr lang="en-US" sz="1200" b="1" i="1">
                          <a:solidFill>
                            <a:schemeClr val="tx1"/>
                          </a:solidFill>
                          <a:effectLst/>
                          <a:latin typeface="Cambria Math" panose="02040503050406030204" pitchFamily="18" charset="0"/>
                          <a:ea typeface="+mn-ea"/>
                          <a:cs typeface="+mn-cs"/>
                        </a:rPr>
                      </m:ctrlPr>
                    </m:radPr>
                    <m:deg/>
                    <m:e>
                      <m:sSup>
                        <m:sSupPr>
                          <m:ctrlPr>
                            <a:rPr lang="en-US" sz="1200" b="1" i="1">
                              <a:solidFill>
                                <a:schemeClr val="tx1"/>
                              </a:solidFill>
                              <a:effectLst/>
                              <a:latin typeface="Cambria Math" panose="02040503050406030204" pitchFamily="18" charset="0"/>
                              <a:ea typeface="+mn-ea"/>
                              <a:cs typeface="+mn-cs"/>
                            </a:rPr>
                          </m:ctrlPr>
                        </m:sSupPr>
                        <m:e>
                          <m:d>
                            <m:dPr>
                              <m:ctrlPr>
                                <a:rPr lang="en-US" sz="1200" b="1" i="1">
                                  <a:solidFill>
                                    <a:schemeClr val="tx1"/>
                                  </a:solidFill>
                                  <a:effectLst/>
                                  <a:latin typeface="Cambria Math" panose="02040503050406030204" pitchFamily="18" charset="0"/>
                                  <a:ea typeface="+mn-ea"/>
                                  <a:cs typeface="+mn-cs"/>
                                </a:rPr>
                              </m:ctrlPr>
                            </m:dPr>
                            <m:e>
                              <m:f>
                                <m:fPr>
                                  <m:ctrlPr>
                                    <a:rPr lang="en-US" sz="1200" b="1" i="1">
                                      <a:solidFill>
                                        <a:schemeClr val="tx1"/>
                                      </a:solidFill>
                                      <a:effectLst/>
                                      <a:latin typeface="Cambria Math" panose="02040503050406030204" pitchFamily="18" charset="0"/>
                                      <a:ea typeface="+mn-ea"/>
                                      <a:cs typeface="+mn-cs"/>
                                    </a:rPr>
                                  </m:ctrlPr>
                                </m:fPr>
                                <m:num>
                                  <m:r>
                                    <a:rPr lang="en-US" sz="1200" b="1" i="1">
                                      <a:solidFill>
                                        <a:schemeClr val="tx1"/>
                                      </a:solidFill>
                                      <a:effectLst/>
                                      <a:latin typeface="Cambria Math" panose="02040503050406030204" pitchFamily="18" charset="0"/>
                                      <a:ea typeface="+mn-ea"/>
                                      <a:cs typeface="+mn-cs"/>
                                    </a:rPr>
                                    <m:t>𝟏</m:t>
                                  </m:r>
                                </m:num>
                                <m:den>
                                  <m:r>
                                    <a:rPr lang="en-US" sz="1200" b="1" i="1">
                                      <a:solidFill>
                                        <a:schemeClr val="tx1"/>
                                      </a:solidFill>
                                      <a:effectLst/>
                                      <a:latin typeface="Cambria Math" panose="02040503050406030204" pitchFamily="18" charset="0"/>
                                      <a:ea typeface="+mn-ea"/>
                                      <a:cs typeface="+mn-cs"/>
                                    </a:rPr>
                                    <m:t>𝒎</m:t>
                                  </m:r>
                                  <m:r>
                                    <a:rPr lang="en-US" sz="1200" b="1" i="1">
                                      <a:solidFill>
                                        <a:schemeClr val="tx1"/>
                                      </a:solidFill>
                                      <a:effectLst/>
                                      <a:latin typeface="Cambria Math" panose="02040503050406030204" pitchFamily="18" charset="0"/>
                                      <a:ea typeface="Cambria Math" panose="02040503050406030204" pitchFamily="18" charset="0"/>
                                      <a:cs typeface="+mn-cs"/>
                                    </a:rPr>
                                    <m:t>∙</m:t>
                                  </m:r>
                                  <m:r>
                                    <a:rPr lang="en-US" sz="1200" b="1" i="1">
                                      <a:solidFill>
                                        <a:schemeClr val="tx1"/>
                                      </a:solidFill>
                                      <a:effectLst/>
                                      <a:latin typeface="Cambria Math" panose="02040503050406030204" pitchFamily="18" charset="0"/>
                                      <a:ea typeface="Cambria Math" panose="02040503050406030204" pitchFamily="18" charset="0"/>
                                      <a:cs typeface="+mn-cs"/>
                                    </a:rPr>
                                    <m:t>𝒈</m:t>
                                  </m:r>
                                </m:den>
                              </m:f>
                            </m:e>
                          </m:d>
                        </m:e>
                        <m:sup>
                          <m:r>
                            <a:rPr lang="en-US" sz="1200" b="1" i="1">
                              <a:solidFill>
                                <a:schemeClr val="tx1"/>
                              </a:solidFill>
                              <a:effectLst/>
                              <a:latin typeface="Cambria Math" panose="02040503050406030204" pitchFamily="18" charset="0"/>
                              <a:ea typeface="+mn-ea"/>
                              <a:cs typeface="+mn-cs"/>
                            </a:rPr>
                            <m:t>𝟐</m:t>
                          </m:r>
                        </m:sup>
                      </m:sSup>
                      <m:r>
                        <a:rPr lang="en-US" sz="1200" b="1" i="1">
                          <a:solidFill>
                            <a:schemeClr val="tx1"/>
                          </a:solidFill>
                          <a:effectLst/>
                          <a:latin typeface="Cambria Math" panose="02040503050406030204" pitchFamily="18" charset="0"/>
                          <a:ea typeface="Cambria Math" panose="02040503050406030204" pitchFamily="18" charset="0"/>
                          <a:cs typeface="+mn-cs"/>
                        </a:rPr>
                        <m:t>∙</m:t>
                      </m:r>
                      <m:d>
                        <m:dPr>
                          <m:ctrlPr>
                            <a:rPr lang="en-US" sz="1200" b="1" i="1">
                              <a:solidFill>
                                <a:schemeClr val="tx1"/>
                              </a:solidFill>
                              <a:effectLst/>
                              <a:latin typeface="Cambria Math" panose="02040503050406030204" pitchFamily="18" charset="0"/>
                              <a:ea typeface="Cambria Math" panose="02040503050406030204" pitchFamily="18" charset="0"/>
                              <a:cs typeface="+mn-cs"/>
                            </a:rPr>
                          </m:ctrlPr>
                        </m:dPr>
                        <m:e>
                          <m:sSup>
                            <m:sSupPr>
                              <m:ctrlPr>
                                <a:rPr lang="en-US" sz="1200" b="1" i="1">
                                  <a:solidFill>
                                    <a:schemeClr val="tx1"/>
                                  </a:solidFill>
                                  <a:effectLst/>
                                  <a:latin typeface="Cambria Math" panose="02040503050406030204" pitchFamily="18" charset="0"/>
                                  <a:ea typeface="Cambria Math" panose="02040503050406030204" pitchFamily="18" charset="0"/>
                                  <a:cs typeface="+mn-cs"/>
                                </a:rPr>
                              </m:ctrlPr>
                            </m:sSupPr>
                            <m:e>
                              <m:r>
                                <a:rPr lang="en-US" sz="1200" b="1" i="1">
                                  <a:solidFill>
                                    <a:schemeClr val="tx1"/>
                                  </a:solidFill>
                                  <a:effectLst/>
                                  <a:latin typeface="Cambria Math" panose="02040503050406030204" pitchFamily="18" charset="0"/>
                                  <a:ea typeface="Cambria Math" panose="02040503050406030204" pitchFamily="18" charset="0"/>
                                  <a:cs typeface="+mn-cs"/>
                                </a:rPr>
                                <m:t>𝒖</m:t>
                              </m:r>
                            </m:e>
                            <m:sup>
                              <m:r>
                                <a:rPr lang="en-US" sz="1200" b="1" i="1">
                                  <a:solidFill>
                                    <a:schemeClr val="tx1"/>
                                  </a:solidFill>
                                  <a:effectLst/>
                                  <a:latin typeface="Cambria Math" panose="02040503050406030204" pitchFamily="18" charset="0"/>
                                  <a:ea typeface="Cambria Math" panose="02040503050406030204" pitchFamily="18" charset="0"/>
                                  <a:cs typeface="+mn-cs"/>
                                </a:rPr>
                                <m:t>𝟐</m:t>
                              </m:r>
                            </m:sup>
                          </m:sSup>
                          <m:d>
                            <m:dPr>
                              <m:ctrlPr>
                                <a:rPr lang="en-US" sz="1200" b="1" i="1">
                                  <a:solidFill>
                                    <a:schemeClr val="tx1"/>
                                  </a:solidFill>
                                  <a:effectLst/>
                                  <a:latin typeface="Cambria Math" panose="02040503050406030204" pitchFamily="18" charset="0"/>
                                  <a:ea typeface="Cambria Math" panose="02040503050406030204" pitchFamily="18" charset="0"/>
                                  <a:cs typeface="+mn-cs"/>
                                </a:rPr>
                              </m:ctrlPr>
                            </m:dPr>
                            <m:e>
                              <m:sSub>
                                <m:sSubPr>
                                  <m:ctrlPr>
                                    <a:rPr lang="en-US" sz="1200" b="1" i="1">
                                      <a:solidFill>
                                        <a:schemeClr val="tx1"/>
                                      </a:solidFill>
                                      <a:effectLst/>
                                      <a:latin typeface="Cambria Math" panose="02040503050406030204" pitchFamily="18" charset="0"/>
                                      <a:ea typeface="Cambria Math" panose="02040503050406030204" pitchFamily="18" charset="0"/>
                                      <a:cs typeface="+mn-cs"/>
                                    </a:rPr>
                                  </m:ctrlPr>
                                </m:sSubPr>
                                <m:e>
                                  <m:r>
                                    <a:rPr lang="en-US" sz="1200" b="1" i="1">
                                      <a:solidFill>
                                        <a:schemeClr val="tx1"/>
                                      </a:solidFill>
                                      <a:effectLst/>
                                      <a:latin typeface="Cambria Math" panose="02040503050406030204" pitchFamily="18" charset="0"/>
                                      <a:ea typeface="Cambria Math" panose="02040503050406030204" pitchFamily="18" charset="0"/>
                                      <a:cs typeface="+mn-cs"/>
                                    </a:rPr>
                                    <m:t>𝑷</m:t>
                                  </m:r>
                                </m:e>
                                <m:sub>
                                  <m:r>
                                    <a:rPr lang="en-US" sz="1200" b="1" i="1">
                                      <a:solidFill>
                                        <a:schemeClr val="tx1"/>
                                      </a:solidFill>
                                      <a:effectLst/>
                                      <a:latin typeface="Cambria Math" panose="02040503050406030204" pitchFamily="18" charset="0"/>
                                      <a:ea typeface="Cambria Math" panose="02040503050406030204" pitchFamily="18" charset="0"/>
                                      <a:cs typeface="+mn-cs"/>
                                    </a:rPr>
                                    <m:t>𝟏</m:t>
                                  </m:r>
                                </m:sub>
                              </m:sSub>
                            </m:e>
                          </m:d>
                          <m:r>
                            <a:rPr lang="en-US" sz="1200" b="1" i="1">
                              <a:solidFill>
                                <a:schemeClr val="tx1"/>
                              </a:solidFill>
                              <a:effectLst/>
                              <a:latin typeface="Cambria Math" panose="02040503050406030204" pitchFamily="18" charset="0"/>
                              <a:ea typeface="Cambria Math" panose="02040503050406030204" pitchFamily="18" charset="0"/>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𝒖</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en-US" sz="1200" b="1" i="1">
                                      <a:solidFill>
                                        <a:schemeClr val="tx1"/>
                                      </a:solidFill>
                                      <a:effectLst/>
                                      <a:latin typeface="Cambria Math" panose="02040503050406030204" pitchFamily="18" charset="0"/>
                                      <a:ea typeface="+mn-ea"/>
                                      <a:cs typeface="+mn-cs"/>
                                    </a:rPr>
                                    <m:t>𝟐</m:t>
                                  </m:r>
                                </m:sub>
                              </m:sSub>
                            </m:e>
                          </m:d>
                          <m:r>
                            <a:rPr lang="en-US" sz="1200" b="1" i="1">
                              <a:solidFill>
                                <a:schemeClr val="tx1"/>
                              </a:solidFill>
                              <a:effectLst/>
                              <a:latin typeface="Cambria Math" panose="02040503050406030204" pitchFamily="18" charset="0"/>
                              <a:ea typeface="Cambria Math" panose="02040503050406030204" pitchFamily="18" charset="0"/>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𝒖</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en-US" sz="1200" b="1" i="1">
                                      <a:solidFill>
                                        <a:schemeClr val="tx1"/>
                                      </a:solidFill>
                                      <a:effectLst/>
                                      <a:latin typeface="Cambria Math" panose="02040503050406030204" pitchFamily="18" charset="0"/>
                                      <a:ea typeface="+mn-ea"/>
                                      <a:cs typeface="+mn-cs"/>
                                    </a:rPr>
                                    <m:t>𝟑</m:t>
                                  </m:r>
                                </m:sub>
                              </m:sSub>
                            </m:e>
                          </m:d>
                          <m:r>
                            <a:rPr lang="en-US" sz="1200" b="1" i="1">
                              <a:solidFill>
                                <a:schemeClr val="tx1"/>
                              </a:solidFill>
                              <a:effectLst/>
                              <a:latin typeface="Cambria Math" panose="02040503050406030204" pitchFamily="18" charset="0"/>
                              <a:ea typeface="+mn-ea"/>
                              <a:cs typeface="+mn-cs"/>
                            </a:rPr>
                            <m:t>+</m:t>
                          </m:r>
                          <m:r>
                            <a:rPr lang="en-US" sz="1200" b="1" i="1">
                              <a:solidFill>
                                <a:schemeClr val="tx1"/>
                              </a:solidFill>
                              <a:effectLst/>
                              <a:latin typeface="Cambria Math" panose="02040503050406030204" pitchFamily="18" charset="0"/>
                              <a:ea typeface="Cambria Math" panose="02040503050406030204" pitchFamily="18" charset="0"/>
                              <a:cs typeface="+mn-cs"/>
                            </a:rPr>
                            <m:t>+</m:t>
                          </m:r>
                          <m:sSup>
                            <m:sSupPr>
                              <m:ctrlPr>
                                <a:rPr lang="en-US" sz="1200" b="1" i="1">
                                  <a:solidFill>
                                    <a:schemeClr val="tx1"/>
                                  </a:solidFill>
                                  <a:effectLst/>
                                  <a:latin typeface="Cambria Math" panose="02040503050406030204" pitchFamily="18" charset="0"/>
                                  <a:ea typeface="+mn-ea"/>
                                  <a:cs typeface="+mn-cs"/>
                                </a:rPr>
                              </m:ctrlPr>
                            </m:sSupPr>
                            <m:e>
                              <m:r>
                                <a:rPr lang="en-US" sz="1200" b="1" i="1">
                                  <a:solidFill>
                                    <a:schemeClr val="tx1"/>
                                  </a:solidFill>
                                  <a:effectLst/>
                                  <a:latin typeface="Cambria Math" panose="02040503050406030204" pitchFamily="18" charset="0"/>
                                  <a:ea typeface="+mn-ea"/>
                                  <a:cs typeface="+mn-cs"/>
                                </a:rPr>
                                <m:t>𝒖</m:t>
                              </m:r>
                            </m:e>
                            <m:sup>
                              <m:r>
                                <a:rPr lang="en-US" sz="1200" b="1" i="1">
                                  <a:solidFill>
                                    <a:schemeClr val="tx1"/>
                                  </a:solidFill>
                                  <a:effectLst/>
                                  <a:latin typeface="Cambria Math" panose="02040503050406030204" pitchFamily="18" charset="0"/>
                                  <a:ea typeface="+mn-ea"/>
                                  <a:cs typeface="+mn-cs"/>
                                </a:rPr>
                                <m:t>𝟐</m:t>
                              </m:r>
                            </m:sup>
                          </m:sSup>
                          <m:d>
                            <m:dPr>
                              <m:ctrlPr>
                                <a:rPr lang="en-US" sz="1200" b="1" i="1">
                                  <a:solidFill>
                                    <a:schemeClr val="tx1"/>
                                  </a:solidFill>
                                  <a:effectLst/>
                                  <a:latin typeface="Cambria Math" panose="02040503050406030204" pitchFamily="18" charset="0"/>
                                  <a:ea typeface="+mn-ea"/>
                                  <a:cs typeface="+mn-cs"/>
                                </a:rPr>
                              </m:ctrlPr>
                            </m:dPr>
                            <m:e>
                              <m:sSub>
                                <m:sSubPr>
                                  <m:ctrlPr>
                                    <a:rPr lang="en-US" sz="1200" b="1" i="1">
                                      <a:solidFill>
                                        <a:schemeClr val="tx1"/>
                                      </a:solidFill>
                                      <a:effectLst/>
                                      <a:latin typeface="Cambria Math" panose="02040503050406030204" pitchFamily="18" charset="0"/>
                                      <a:ea typeface="+mn-ea"/>
                                      <a:cs typeface="+mn-cs"/>
                                    </a:rPr>
                                  </m:ctrlPr>
                                </m:sSubPr>
                                <m:e>
                                  <m:r>
                                    <a:rPr lang="en-US" sz="1200" b="1" i="1">
                                      <a:solidFill>
                                        <a:schemeClr val="tx1"/>
                                      </a:solidFill>
                                      <a:effectLst/>
                                      <a:latin typeface="Cambria Math" panose="02040503050406030204" pitchFamily="18" charset="0"/>
                                      <a:ea typeface="+mn-ea"/>
                                      <a:cs typeface="+mn-cs"/>
                                    </a:rPr>
                                    <m:t>𝑷</m:t>
                                  </m:r>
                                </m:e>
                                <m:sub>
                                  <m:r>
                                    <a:rPr lang="en-US" sz="1200" b="1" i="1">
                                      <a:solidFill>
                                        <a:schemeClr val="tx1"/>
                                      </a:solidFill>
                                      <a:effectLst/>
                                      <a:latin typeface="Cambria Math" panose="02040503050406030204" pitchFamily="18" charset="0"/>
                                      <a:ea typeface="+mn-ea"/>
                                      <a:cs typeface="+mn-cs"/>
                                    </a:rPr>
                                    <m:t>𝟒</m:t>
                                  </m:r>
                                </m:sub>
                              </m:sSub>
                            </m:e>
                          </m:d>
                          <m:r>
                            <a:rPr lang="en-US" sz="1200" b="1" i="1">
                              <a:solidFill>
                                <a:schemeClr val="tx1"/>
                              </a:solidFill>
                              <a:effectLst/>
                              <a:latin typeface="Cambria Math" panose="02040503050406030204" pitchFamily="18" charset="0"/>
                              <a:ea typeface="+mn-ea"/>
                              <a:cs typeface="+mn-cs"/>
                            </a:rPr>
                            <m:t>+</m:t>
                          </m:r>
                        </m:e>
                      </m:d>
                      <m:r>
                        <a:rPr lang="en-US" sz="1200" b="1" i="1">
                          <a:solidFill>
                            <a:schemeClr val="tx1"/>
                          </a:solidFill>
                          <a:effectLst/>
                          <a:latin typeface="Cambria Math" panose="02040503050406030204" pitchFamily="18" charset="0"/>
                          <a:ea typeface="Cambria Math" panose="02040503050406030204" pitchFamily="18" charset="0"/>
                          <a:cs typeface="+mn-cs"/>
                        </a:rPr>
                        <m:t>+</m:t>
                      </m:r>
                      <m:sSup>
                        <m:sSupPr>
                          <m:ctrlPr>
                            <a:rPr lang="en-US" sz="1200" b="1" i="1">
                              <a:solidFill>
                                <a:schemeClr val="tx1"/>
                              </a:solidFill>
                              <a:effectLst/>
                              <a:latin typeface="Cambria Math" panose="02040503050406030204" pitchFamily="18" charset="0"/>
                              <a:ea typeface="Cambria Math" panose="02040503050406030204" pitchFamily="18" charset="0"/>
                              <a:cs typeface="+mn-cs"/>
                            </a:rPr>
                          </m:ctrlPr>
                        </m:sSupPr>
                        <m:e>
                          <m:d>
                            <m:dPr>
                              <m:ctrlPr>
                                <a:rPr lang="en-US" sz="1200" b="1" i="1">
                                  <a:solidFill>
                                    <a:schemeClr val="tx1"/>
                                  </a:solidFill>
                                  <a:effectLst/>
                                  <a:latin typeface="Cambria Math" panose="02040503050406030204" pitchFamily="18" charset="0"/>
                                  <a:ea typeface="Cambria Math" panose="02040503050406030204" pitchFamily="18" charset="0"/>
                                  <a:cs typeface="+mn-cs"/>
                                </a:rPr>
                              </m:ctrlPr>
                            </m:dPr>
                            <m:e>
                              <m:r>
                                <a:rPr lang="en-US" sz="1200" b="1" i="1">
                                  <a:solidFill>
                                    <a:schemeClr val="tx1"/>
                                  </a:solidFill>
                                  <a:effectLst/>
                                  <a:latin typeface="Cambria Math" panose="02040503050406030204" pitchFamily="18" charset="0"/>
                                  <a:ea typeface="Cambria Math" panose="02040503050406030204" pitchFamily="18" charset="0"/>
                                  <a:cs typeface="+mn-cs"/>
                                </a:rPr>
                                <m:t>−</m:t>
                              </m:r>
                              <m:f>
                                <m:fPr>
                                  <m:ctrlPr>
                                    <a:rPr lang="en-US" sz="1200" b="1" i="1">
                                      <a:solidFill>
                                        <a:schemeClr val="tx1"/>
                                      </a:solidFill>
                                      <a:effectLst/>
                                      <a:latin typeface="Cambria Math" panose="02040503050406030204" pitchFamily="18" charset="0"/>
                                      <a:ea typeface="Cambria Math" panose="02040503050406030204" pitchFamily="18" charset="0"/>
                                      <a:cs typeface="+mn-cs"/>
                                    </a:rPr>
                                  </m:ctrlPr>
                                </m:fPr>
                                <m:num>
                                  <m:sSub>
                                    <m:sSubPr>
                                      <m:ctrlPr>
                                        <a:rPr lang="en-US" sz="1200" b="1" i="1">
                                          <a:solidFill>
                                            <a:schemeClr val="tx1"/>
                                          </a:solidFill>
                                          <a:effectLst/>
                                          <a:latin typeface="Cambria Math" panose="02040503050406030204" pitchFamily="18" charset="0"/>
                                          <a:ea typeface="Cambria Math" panose="02040503050406030204" pitchFamily="18" charset="0"/>
                                          <a:cs typeface="+mn-cs"/>
                                        </a:rPr>
                                      </m:ctrlPr>
                                    </m:sSubPr>
                                    <m:e>
                                      <m:r>
                                        <a:rPr lang="en-US" sz="1200" b="1" i="1">
                                          <a:solidFill>
                                            <a:schemeClr val="tx1"/>
                                          </a:solidFill>
                                          <a:effectLst/>
                                          <a:latin typeface="Cambria Math" panose="02040503050406030204" pitchFamily="18" charset="0"/>
                                          <a:ea typeface="Cambria Math" panose="02040503050406030204" pitchFamily="18" charset="0"/>
                                          <a:cs typeface="+mn-cs"/>
                                        </a:rPr>
                                        <m:t>𝑷</m:t>
                                      </m:r>
                                    </m:e>
                                    <m:sub>
                                      <m:r>
                                        <a:rPr lang="en-US" sz="1200" b="1" i="1">
                                          <a:solidFill>
                                            <a:schemeClr val="tx1"/>
                                          </a:solidFill>
                                          <a:effectLst/>
                                          <a:latin typeface="Cambria Math" panose="02040503050406030204" pitchFamily="18" charset="0"/>
                                          <a:ea typeface="Cambria Math" panose="02040503050406030204" pitchFamily="18" charset="0"/>
                                          <a:cs typeface="+mn-cs"/>
                                        </a:rPr>
                                        <m:t>𝟏</m:t>
                                      </m:r>
                                    </m:sub>
                                  </m:sSub>
                                  <m:r>
                                    <a:rPr lang="en-US" sz="1200" b="1" i="1">
                                      <a:solidFill>
                                        <a:schemeClr val="tx1"/>
                                      </a:solidFill>
                                      <a:effectLst/>
                                      <a:latin typeface="Cambria Math" panose="02040503050406030204" pitchFamily="18" charset="0"/>
                                      <a:ea typeface="Cambria Math" panose="02040503050406030204" pitchFamily="18" charset="0"/>
                                      <a:cs typeface="+mn-cs"/>
                                    </a:rPr>
                                    <m:t>+</m:t>
                                  </m:r>
                                  <m:sSub>
                                    <m:sSubPr>
                                      <m:ctrlPr>
                                        <a:rPr lang="en-US" sz="1200" b="1" i="1">
                                          <a:solidFill>
                                            <a:schemeClr val="tx1"/>
                                          </a:solidFill>
                                          <a:effectLst/>
                                          <a:latin typeface="Cambria Math" panose="02040503050406030204" pitchFamily="18" charset="0"/>
                                          <a:ea typeface="Cambria Math" panose="02040503050406030204" pitchFamily="18" charset="0"/>
                                          <a:cs typeface="+mn-cs"/>
                                        </a:rPr>
                                      </m:ctrlPr>
                                    </m:sSubPr>
                                    <m:e>
                                      <m:r>
                                        <a:rPr lang="en-US" sz="1200" b="1" i="1">
                                          <a:solidFill>
                                            <a:schemeClr val="tx1"/>
                                          </a:solidFill>
                                          <a:effectLst/>
                                          <a:latin typeface="Cambria Math" panose="02040503050406030204" pitchFamily="18" charset="0"/>
                                          <a:ea typeface="Cambria Math" panose="02040503050406030204" pitchFamily="18" charset="0"/>
                                          <a:cs typeface="+mn-cs"/>
                                        </a:rPr>
                                        <m:t>𝑷</m:t>
                                      </m:r>
                                    </m:e>
                                    <m:sub>
                                      <m:r>
                                        <a:rPr lang="en-US" sz="1200" b="1" i="1">
                                          <a:solidFill>
                                            <a:schemeClr val="tx1"/>
                                          </a:solidFill>
                                          <a:effectLst/>
                                          <a:latin typeface="Cambria Math" panose="02040503050406030204" pitchFamily="18" charset="0"/>
                                          <a:ea typeface="Cambria Math" panose="02040503050406030204" pitchFamily="18" charset="0"/>
                                          <a:cs typeface="+mn-cs"/>
                                        </a:rPr>
                                        <m:t>𝟐</m:t>
                                      </m:r>
                                    </m:sub>
                                  </m:sSub>
                                  <m:r>
                                    <a:rPr lang="en-US" sz="1200" b="1" i="1">
                                      <a:solidFill>
                                        <a:schemeClr val="tx1"/>
                                      </a:solidFill>
                                      <a:effectLst/>
                                      <a:latin typeface="Cambria Math" panose="02040503050406030204" pitchFamily="18" charset="0"/>
                                      <a:ea typeface="Cambria Math" panose="02040503050406030204" pitchFamily="18" charset="0"/>
                                      <a:cs typeface="+mn-cs"/>
                                    </a:rPr>
                                    <m:t>+</m:t>
                                  </m:r>
                                  <m:sSub>
                                    <m:sSubPr>
                                      <m:ctrlPr>
                                        <a:rPr lang="en-US" sz="1200" b="1" i="1">
                                          <a:solidFill>
                                            <a:schemeClr val="tx1"/>
                                          </a:solidFill>
                                          <a:effectLst/>
                                          <a:latin typeface="Cambria Math" panose="02040503050406030204" pitchFamily="18" charset="0"/>
                                          <a:ea typeface="Cambria Math" panose="02040503050406030204" pitchFamily="18" charset="0"/>
                                          <a:cs typeface="+mn-cs"/>
                                        </a:rPr>
                                      </m:ctrlPr>
                                    </m:sSubPr>
                                    <m:e>
                                      <m:r>
                                        <a:rPr lang="en-US" sz="1200" b="1" i="1">
                                          <a:solidFill>
                                            <a:schemeClr val="tx1"/>
                                          </a:solidFill>
                                          <a:effectLst/>
                                          <a:latin typeface="Cambria Math" panose="02040503050406030204" pitchFamily="18" charset="0"/>
                                          <a:ea typeface="Cambria Math" panose="02040503050406030204" pitchFamily="18" charset="0"/>
                                          <a:cs typeface="+mn-cs"/>
                                        </a:rPr>
                                        <m:t>𝑷</m:t>
                                      </m:r>
                                    </m:e>
                                    <m:sub>
                                      <m:r>
                                        <a:rPr lang="en-US" sz="1200" b="1" i="1">
                                          <a:solidFill>
                                            <a:schemeClr val="tx1"/>
                                          </a:solidFill>
                                          <a:effectLst/>
                                          <a:latin typeface="Cambria Math" panose="02040503050406030204" pitchFamily="18" charset="0"/>
                                          <a:ea typeface="Cambria Math" panose="02040503050406030204" pitchFamily="18" charset="0"/>
                                          <a:cs typeface="+mn-cs"/>
                                        </a:rPr>
                                        <m:t>𝟑</m:t>
                                      </m:r>
                                    </m:sub>
                                  </m:sSub>
                                  <m:r>
                                    <a:rPr lang="en-US" sz="1200" b="1" i="1">
                                      <a:solidFill>
                                        <a:schemeClr val="tx1"/>
                                      </a:solidFill>
                                      <a:effectLst/>
                                      <a:latin typeface="Cambria Math" panose="02040503050406030204" pitchFamily="18" charset="0"/>
                                      <a:ea typeface="Cambria Math" panose="02040503050406030204" pitchFamily="18" charset="0"/>
                                      <a:cs typeface="+mn-cs"/>
                                    </a:rPr>
                                    <m:t>+</m:t>
                                  </m:r>
                                  <m:sSub>
                                    <m:sSubPr>
                                      <m:ctrlPr>
                                        <a:rPr lang="en-US" sz="1200" b="1" i="1">
                                          <a:solidFill>
                                            <a:schemeClr val="tx1"/>
                                          </a:solidFill>
                                          <a:effectLst/>
                                          <a:latin typeface="Cambria Math" panose="02040503050406030204" pitchFamily="18" charset="0"/>
                                          <a:ea typeface="Cambria Math" panose="02040503050406030204" pitchFamily="18" charset="0"/>
                                          <a:cs typeface="+mn-cs"/>
                                        </a:rPr>
                                      </m:ctrlPr>
                                    </m:sSubPr>
                                    <m:e>
                                      <m:r>
                                        <a:rPr lang="en-US" sz="1200" b="1" i="1">
                                          <a:solidFill>
                                            <a:schemeClr val="tx1"/>
                                          </a:solidFill>
                                          <a:effectLst/>
                                          <a:latin typeface="Cambria Math" panose="02040503050406030204" pitchFamily="18" charset="0"/>
                                          <a:ea typeface="Cambria Math" panose="02040503050406030204" pitchFamily="18" charset="0"/>
                                          <a:cs typeface="+mn-cs"/>
                                        </a:rPr>
                                        <m:t>𝑷</m:t>
                                      </m:r>
                                    </m:e>
                                    <m:sub>
                                      <m:r>
                                        <a:rPr lang="en-US" sz="1200" b="1" i="1">
                                          <a:solidFill>
                                            <a:schemeClr val="tx1"/>
                                          </a:solidFill>
                                          <a:effectLst/>
                                          <a:latin typeface="Cambria Math" panose="02040503050406030204" pitchFamily="18" charset="0"/>
                                          <a:ea typeface="Cambria Math" panose="02040503050406030204" pitchFamily="18" charset="0"/>
                                          <a:cs typeface="+mn-cs"/>
                                        </a:rPr>
                                        <m:t>𝟒</m:t>
                                      </m:r>
                                    </m:sub>
                                  </m:sSub>
                                </m:num>
                                <m:den>
                                  <m:sSup>
                                    <m:sSupPr>
                                      <m:ctrlPr>
                                        <a:rPr lang="en-US" sz="1200" b="1" i="1">
                                          <a:solidFill>
                                            <a:schemeClr val="tx1"/>
                                          </a:solidFill>
                                          <a:effectLst/>
                                          <a:latin typeface="Cambria Math" panose="02040503050406030204" pitchFamily="18" charset="0"/>
                                          <a:ea typeface="Cambria Math" panose="02040503050406030204" pitchFamily="18" charset="0"/>
                                          <a:cs typeface="+mn-cs"/>
                                        </a:rPr>
                                      </m:ctrlPr>
                                    </m:sSupPr>
                                    <m:e>
                                      <m:r>
                                        <a:rPr lang="en-US" sz="1200" b="1" i="1">
                                          <a:solidFill>
                                            <a:schemeClr val="tx1"/>
                                          </a:solidFill>
                                          <a:effectLst/>
                                          <a:latin typeface="Cambria Math" panose="02040503050406030204" pitchFamily="18" charset="0"/>
                                          <a:ea typeface="Cambria Math" panose="02040503050406030204" pitchFamily="18" charset="0"/>
                                          <a:cs typeface="+mn-cs"/>
                                        </a:rPr>
                                        <m:t>𝒎</m:t>
                                      </m:r>
                                    </m:e>
                                    <m:sup>
                                      <m:r>
                                        <a:rPr lang="en-US" sz="1200" b="1" i="1">
                                          <a:solidFill>
                                            <a:schemeClr val="tx1"/>
                                          </a:solidFill>
                                          <a:effectLst/>
                                          <a:latin typeface="Cambria Math" panose="02040503050406030204" pitchFamily="18" charset="0"/>
                                          <a:ea typeface="Cambria Math" panose="02040503050406030204" pitchFamily="18" charset="0"/>
                                          <a:cs typeface="+mn-cs"/>
                                        </a:rPr>
                                        <m:t>𝟐</m:t>
                                      </m:r>
                                    </m:sup>
                                  </m:sSup>
                                  <m:r>
                                    <a:rPr lang="en-US" sz="1200" b="1" i="1">
                                      <a:solidFill>
                                        <a:schemeClr val="tx1"/>
                                      </a:solidFill>
                                      <a:effectLst/>
                                      <a:latin typeface="Cambria Math" panose="02040503050406030204" pitchFamily="18" charset="0"/>
                                      <a:ea typeface="Cambria Math" panose="02040503050406030204" pitchFamily="18" charset="0"/>
                                      <a:cs typeface="+mn-cs"/>
                                    </a:rPr>
                                    <m:t>∙</m:t>
                                  </m:r>
                                  <m:r>
                                    <a:rPr lang="en-US" sz="1200" b="1" i="1">
                                      <a:solidFill>
                                        <a:schemeClr val="tx1"/>
                                      </a:solidFill>
                                      <a:effectLst/>
                                      <a:latin typeface="Cambria Math" panose="02040503050406030204" pitchFamily="18" charset="0"/>
                                      <a:ea typeface="Cambria Math" panose="02040503050406030204" pitchFamily="18" charset="0"/>
                                      <a:cs typeface="+mn-cs"/>
                                    </a:rPr>
                                    <m:t>𝒈</m:t>
                                  </m:r>
                                </m:den>
                              </m:f>
                            </m:e>
                          </m:d>
                        </m:e>
                        <m:sup>
                          <m:r>
                            <a:rPr lang="en-US" sz="1200" b="1" i="1">
                              <a:solidFill>
                                <a:schemeClr val="tx1"/>
                              </a:solidFill>
                              <a:effectLst/>
                              <a:latin typeface="Cambria Math" panose="02040503050406030204" pitchFamily="18" charset="0"/>
                              <a:ea typeface="Cambria Math" panose="02040503050406030204" pitchFamily="18" charset="0"/>
                              <a:cs typeface="+mn-cs"/>
                            </a:rPr>
                            <m:t>𝟐</m:t>
                          </m:r>
                        </m:sup>
                      </m:sSup>
                      <m:sSup>
                        <m:sSupPr>
                          <m:ctrlPr>
                            <a:rPr lang="en-US" sz="1200" b="1" i="1">
                              <a:solidFill>
                                <a:schemeClr val="tx1"/>
                              </a:solidFill>
                              <a:effectLst/>
                              <a:latin typeface="Cambria Math" panose="02040503050406030204" pitchFamily="18" charset="0"/>
                              <a:ea typeface="Cambria Math" panose="02040503050406030204" pitchFamily="18" charset="0"/>
                              <a:cs typeface="+mn-cs"/>
                            </a:rPr>
                          </m:ctrlPr>
                        </m:sSupPr>
                        <m:e>
                          <m:r>
                            <a:rPr lang="en-US" sz="1200" b="1" i="1">
                              <a:solidFill>
                                <a:schemeClr val="tx1"/>
                              </a:solidFill>
                              <a:effectLst/>
                              <a:latin typeface="Cambria Math" panose="02040503050406030204" pitchFamily="18" charset="0"/>
                              <a:ea typeface="Cambria Math" panose="02040503050406030204" pitchFamily="18" charset="0"/>
                              <a:cs typeface="+mn-cs"/>
                            </a:rPr>
                            <m:t>𝒖</m:t>
                          </m:r>
                        </m:e>
                        <m:sup>
                          <m:r>
                            <a:rPr lang="en-US" sz="1200" b="1" i="1">
                              <a:solidFill>
                                <a:schemeClr val="tx1"/>
                              </a:solidFill>
                              <a:effectLst/>
                              <a:latin typeface="Cambria Math" panose="02040503050406030204" pitchFamily="18" charset="0"/>
                              <a:ea typeface="Cambria Math" panose="02040503050406030204" pitchFamily="18" charset="0"/>
                              <a:cs typeface="+mn-cs"/>
                            </a:rPr>
                            <m:t>𝟐</m:t>
                          </m:r>
                        </m:sup>
                      </m:sSup>
                      <m:r>
                        <a:rPr lang="en-US" sz="1200" b="1" i="1">
                          <a:solidFill>
                            <a:schemeClr val="tx1"/>
                          </a:solidFill>
                          <a:effectLst/>
                          <a:latin typeface="Cambria Math" panose="02040503050406030204" pitchFamily="18" charset="0"/>
                          <a:ea typeface="Cambria Math" panose="02040503050406030204" pitchFamily="18" charset="0"/>
                          <a:cs typeface="+mn-cs"/>
                        </a:rPr>
                        <m:t>(</m:t>
                      </m:r>
                      <m:r>
                        <a:rPr lang="en-US" sz="1200" b="1" i="1">
                          <a:solidFill>
                            <a:schemeClr val="tx1"/>
                          </a:solidFill>
                          <a:effectLst/>
                          <a:latin typeface="Cambria Math" panose="02040503050406030204" pitchFamily="18" charset="0"/>
                          <a:ea typeface="Cambria Math" panose="02040503050406030204" pitchFamily="18" charset="0"/>
                          <a:cs typeface="+mn-cs"/>
                        </a:rPr>
                        <m:t>𝒎</m:t>
                      </m:r>
                      <m:r>
                        <a:rPr lang="en-US" sz="1200" b="1" i="1">
                          <a:solidFill>
                            <a:schemeClr val="tx1"/>
                          </a:solidFill>
                          <a:effectLst/>
                          <a:latin typeface="Cambria Math" panose="02040503050406030204" pitchFamily="18" charset="0"/>
                          <a:ea typeface="Cambria Math" panose="02040503050406030204" pitchFamily="18" charset="0"/>
                          <a:cs typeface="+mn-cs"/>
                        </a:rPr>
                        <m:t>)</m:t>
                      </m:r>
                    </m:e>
                  </m:rad>
                </m:oMath>
              </a14:m>
              <a:endParaRPr lang="ru-RU" sz="1200" b="1"/>
            </a:p>
          </xdr:txBody>
        </xdr:sp>
      </mc:Choice>
      <mc:Fallback xmlns="">
        <xdr:sp macro="" textlink="">
          <xdr:nvSpPr>
            <xdr:cNvPr id="755" name="TextBox 754"/>
            <xdr:cNvSpPr txBox="1"/>
          </xdr:nvSpPr>
          <xdr:spPr>
            <a:xfrm>
              <a:off x="201706" y="81679676"/>
              <a:ext cx="7295029" cy="10645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200" b="1" i="0">
                  <a:latin typeface="Cambria Math" panose="02040503050406030204" pitchFamily="18" charset="0"/>
                </a:rPr>
                <a:t>𝒖(𝑹_</a:t>
              </a:r>
              <a:r>
                <a:rPr lang="ru-RU" sz="1200" b="1" i="0">
                  <a:latin typeface="Cambria Math" panose="02040503050406030204" pitchFamily="18" charset="0"/>
                </a:rPr>
                <a:t>раб )</a:t>
              </a:r>
              <a:r>
                <a:rPr lang="en-US" sz="1200" b="1" i="0">
                  <a:latin typeface="Cambria Math" panose="02040503050406030204" pitchFamily="18" charset="0"/>
                </a:rPr>
                <a:t>=</a:t>
              </a:r>
              <a:r>
                <a:rPr lang="en-US" sz="1200" b="1" i="0">
                  <a:solidFill>
                    <a:schemeClr val="tx1"/>
                  </a:solidFill>
                  <a:effectLst/>
                  <a:latin typeface="Cambria Math" panose="02040503050406030204" pitchFamily="18" charset="0"/>
                  <a:ea typeface="+mn-ea"/>
                  <a:cs typeface="+mn-cs"/>
                </a:rPr>
                <a:t>√(𝒄^𝟐 (𝑷_𝟏 )∙𝒖^𝟐 (𝑷_𝟏 )+𝒄^𝟐 (𝑷_𝟐 )∙𝒖^𝟐 (𝑷_𝟐 )+𝒄^𝟐 (𝑷_𝟑 )∙𝒖^𝟐 (𝑷_𝟑 )+𝒄^𝟐 (𝑷_𝟒 )∙𝒖^𝟐 (𝑷_𝟒 )+𝒄^𝟐 (𝒎)∙𝒖^𝟐 (𝒎,) )=</a:t>
              </a:r>
              <a:endParaRPr lang="en-US" sz="1200" b="1" i="1">
                <a:solidFill>
                  <a:schemeClr val="tx1"/>
                </a:solidFill>
                <a:effectLst/>
                <a:latin typeface="Cambria Math" panose="02040503050406030204" pitchFamily="18" charset="0"/>
                <a:ea typeface="+mn-ea"/>
                <a:cs typeface="+mn-cs"/>
              </a:endParaRPr>
            </a:p>
            <a:p>
              <a:pPr/>
              <a:endParaRPr lang="en-US" sz="1200" b="1" i="1">
                <a:solidFill>
                  <a:schemeClr val="tx1"/>
                </a:solidFill>
                <a:effectLst/>
                <a:latin typeface="Cambria Math" panose="02040503050406030204" pitchFamily="18" charset="0"/>
                <a:ea typeface="+mn-ea"/>
                <a:cs typeface="+mn-cs"/>
              </a:endParaRPr>
            </a:p>
            <a:p>
              <a:pPr/>
              <a:r>
                <a:rPr lang="en-US" sz="1200" b="1">
                  <a:solidFill>
                    <a:schemeClr val="tx1"/>
                  </a:solidFill>
                  <a:effectLst/>
                  <a:ea typeface="+mn-ea"/>
                  <a:cs typeface="+mn-cs"/>
                </a:rPr>
                <a:t>=</a:t>
              </a:r>
              <a:r>
                <a:rPr lang="en-US" sz="1200" b="1" i="0">
                  <a:solidFill>
                    <a:schemeClr val="tx1"/>
                  </a:solidFill>
                  <a:effectLst/>
                  <a:latin typeface="Cambria Math" panose="02040503050406030204" pitchFamily="18" charset="0"/>
                  <a:ea typeface="+mn-ea"/>
                  <a:cs typeface="+mn-cs"/>
                </a:rPr>
                <a:t>√((𝟏/(𝒎</a:t>
              </a:r>
              <a:r>
                <a:rPr lang="en-US" sz="1200" b="1" i="0">
                  <a:solidFill>
                    <a:schemeClr val="tx1"/>
                  </a:solidFill>
                  <a:effectLst/>
                  <a:latin typeface="Cambria Math" panose="02040503050406030204" pitchFamily="18" charset="0"/>
                  <a:ea typeface="Cambria Math" panose="02040503050406030204" pitchFamily="18" charset="0"/>
                  <a:cs typeface="+mn-cs"/>
                </a:rPr>
                <a:t>∙𝒈</a:t>
              </a:r>
              <a:r>
                <a:rPr lang="en-US" sz="1200" b="1" i="0">
                  <a:solidFill>
                    <a:schemeClr val="tx1"/>
                  </a:solidFill>
                  <a:effectLst/>
                  <a:latin typeface="Cambria Math" panose="02040503050406030204" pitchFamily="18" charset="0"/>
                  <a:ea typeface="+mn-ea"/>
                  <a:cs typeface="+mn-cs"/>
                </a:rPr>
                <a:t>))^𝟐</a:t>
              </a:r>
              <a:r>
                <a:rPr lang="en-US" sz="1200" b="1" i="0">
                  <a:solidFill>
                    <a:schemeClr val="tx1"/>
                  </a:solidFill>
                  <a:effectLst/>
                  <a:latin typeface="Cambria Math" panose="02040503050406030204" pitchFamily="18" charset="0"/>
                  <a:ea typeface="Cambria Math" panose="02040503050406030204" pitchFamily="18" charset="0"/>
                  <a:cs typeface="+mn-cs"/>
                </a:rPr>
                <a:t>∙(𝒖^𝟐 (𝑷_𝟏 )+</a:t>
              </a:r>
              <a:r>
                <a:rPr lang="en-US" sz="1200" b="1" i="0">
                  <a:solidFill>
                    <a:schemeClr val="tx1"/>
                  </a:solidFill>
                  <a:effectLst/>
                  <a:latin typeface="+mn-lt"/>
                  <a:ea typeface="+mn-ea"/>
                  <a:cs typeface="+mn-cs"/>
                </a:rPr>
                <a:t>𝒖^𝟐</a:t>
              </a:r>
              <a:r>
                <a:rPr lang="en-US" sz="1200" b="1" i="0">
                  <a:solidFill>
                    <a:schemeClr val="tx1"/>
                  </a:solidFill>
                  <a:effectLst/>
                  <a:latin typeface="Cambria Math" panose="02040503050406030204" pitchFamily="18" charset="0"/>
                  <a:ea typeface="+mn-ea"/>
                  <a:cs typeface="+mn-cs"/>
                </a:rPr>
                <a:t> (</a:t>
              </a:r>
              <a:r>
                <a:rPr lang="en-US" sz="1200" b="1" i="0">
                  <a:solidFill>
                    <a:schemeClr val="tx1"/>
                  </a:solidFill>
                  <a:effectLst/>
                  <a:latin typeface="+mn-lt"/>
                  <a:ea typeface="+mn-ea"/>
                  <a:cs typeface="+mn-cs"/>
                </a:rPr>
                <a:t>𝑷_</a:t>
              </a:r>
              <a:r>
                <a:rPr lang="en-US" sz="1200" b="1" i="0">
                  <a:solidFill>
                    <a:schemeClr val="tx1"/>
                  </a:solidFill>
                  <a:effectLst/>
                  <a:latin typeface="Cambria Math" panose="02040503050406030204" pitchFamily="18" charset="0"/>
                  <a:ea typeface="+mn-ea"/>
                  <a:cs typeface="+mn-cs"/>
                </a:rPr>
                <a:t>𝟐 )</a:t>
              </a:r>
              <a:r>
                <a:rPr lang="en-US" sz="1200" b="1" i="0">
                  <a:solidFill>
                    <a:schemeClr val="tx1"/>
                  </a:solidFill>
                  <a:effectLst/>
                  <a:latin typeface="Cambria Math" panose="02040503050406030204" pitchFamily="18" charset="0"/>
                  <a:ea typeface="Cambria Math" panose="02040503050406030204" pitchFamily="18" charset="0"/>
                  <a:cs typeface="+mn-cs"/>
                </a:rPr>
                <a:t>+</a:t>
              </a:r>
              <a:r>
                <a:rPr lang="en-US" sz="1200" b="1" i="0">
                  <a:solidFill>
                    <a:schemeClr val="tx1"/>
                  </a:solidFill>
                  <a:effectLst/>
                  <a:latin typeface="+mn-lt"/>
                  <a:ea typeface="+mn-ea"/>
                  <a:cs typeface="+mn-cs"/>
                </a:rPr>
                <a:t>𝒖^𝟐</a:t>
              </a:r>
              <a:r>
                <a:rPr lang="en-US" sz="1200" b="1" i="0">
                  <a:solidFill>
                    <a:schemeClr val="tx1"/>
                  </a:solidFill>
                  <a:effectLst/>
                  <a:latin typeface="Cambria Math" panose="02040503050406030204" pitchFamily="18" charset="0"/>
                  <a:ea typeface="+mn-ea"/>
                  <a:cs typeface="+mn-cs"/>
                </a:rPr>
                <a:t> (</a:t>
              </a:r>
              <a:r>
                <a:rPr lang="en-US" sz="1200" b="1" i="0">
                  <a:solidFill>
                    <a:schemeClr val="tx1"/>
                  </a:solidFill>
                  <a:effectLst/>
                  <a:latin typeface="+mn-lt"/>
                  <a:ea typeface="+mn-ea"/>
                  <a:cs typeface="+mn-cs"/>
                </a:rPr>
                <a:t>𝑷_</a:t>
              </a:r>
              <a:r>
                <a:rPr lang="en-US" sz="1200" b="1" i="0">
                  <a:solidFill>
                    <a:schemeClr val="tx1"/>
                  </a:solidFill>
                  <a:effectLst/>
                  <a:latin typeface="Cambria Math" panose="02040503050406030204" pitchFamily="18" charset="0"/>
                  <a:ea typeface="+mn-ea"/>
                  <a:cs typeface="+mn-cs"/>
                </a:rPr>
                <a:t>𝟑 )</a:t>
              </a:r>
              <a:r>
                <a:rPr lang="en-US" sz="1200" b="1" i="0">
                  <a:solidFill>
                    <a:schemeClr val="tx1"/>
                  </a:solidFill>
                  <a:effectLst/>
                  <a:latin typeface="+mn-lt"/>
                  <a:ea typeface="+mn-ea"/>
                  <a:cs typeface="+mn-cs"/>
                </a:rPr>
                <a:t>+</a:t>
              </a:r>
              <a:r>
                <a:rPr lang="en-US" sz="1200" b="1" i="0">
                  <a:solidFill>
                    <a:schemeClr val="tx1"/>
                  </a:solidFill>
                  <a:effectLst/>
                  <a:latin typeface="Cambria Math" panose="02040503050406030204" pitchFamily="18" charset="0"/>
                  <a:ea typeface="Cambria Math" panose="02040503050406030204" pitchFamily="18" charset="0"/>
                  <a:cs typeface="+mn-cs"/>
                </a:rPr>
                <a:t>+</a:t>
              </a:r>
              <a:r>
                <a:rPr lang="en-US" sz="1200" b="1" i="0">
                  <a:solidFill>
                    <a:schemeClr val="tx1"/>
                  </a:solidFill>
                  <a:effectLst/>
                  <a:latin typeface="+mn-lt"/>
                  <a:ea typeface="+mn-ea"/>
                  <a:cs typeface="+mn-cs"/>
                </a:rPr>
                <a:t>𝒖^𝟐</a:t>
              </a:r>
              <a:r>
                <a:rPr lang="en-US" sz="1200" b="1" i="0">
                  <a:solidFill>
                    <a:schemeClr val="tx1"/>
                  </a:solidFill>
                  <a:effectLst/>
                  <a:latin typeface="Cambria Math" panose="02040503050406030204" pitchFamily="18" charset="0"/>
                  <a:ea typeface="+mn-ea"/>
                  <a:cs typeface="+mn-cs"/>
                </a:rPr>
                <a:t> (</a:t>
              </a:r>
              <a:r>
                <a:rPr lang="en-US" sz="1200" b="1" i="0">
                  <a:solidFill>
                    <a:schemeClr val="tx1"/>
                  </a:solidFill>
                  <a:effectLst/>
                  <a:latin typeface="+mn-lt"/>
                  <a:ea typeface="+mn-ea"/>
                  <a:cs typeface="+mn-cs"/>
                </a:rPr>
                <a:t>𝑷_</a:t>
              </a:r>
              <a:r>
                <a:rPr lang="en-US" sz="1200" b="1" i="0">
                  <a:solidFill>
                    <a:schemeClr val="tx1"/>
                  </a:solidFill>
                  <a:effectLst/>
                  <a:latin typeface="Cambria Math" panose="02040503050406030204" pitchFamily="18" charset="0"/>
                  <a:ea typeface="+mn-ea"/>
                  <a:cs typeface="+mn-cs"/>
                </a:rPr>
                <a:t>𝟒 )</a:t>
              </a:r>
              <a:r>
                <a:rPr lang="en-US" sz="1200" b="1" i="0">
                  <a:solidFill>
                    <a:schemeClr val="tx1"/>
                  </a:solidFill>
                  <a:effectLst/>
                  <a:latin typeface="+mn-lt"/>
                  <a:ea typeface="+mn-ea"/>
                  <a:cs typeface="+mn-cs"/>
                </a:rPr>
                <a:t>+</a:t>
              </a:r>
              <a:r>
                <a:rPr lang="en-US" sz="1200" b="1" i="0">
                  <a:solidFill>
                    <a:schemeClr val="tx1"/>
                  </a:solidFill>
                  <a:effectLst/>
                  <a:latin typeface="Cambria Math" panose="02040503050406030204" pitchFamily="18" charset="0"/>
                  <a:ea typeface="Cambria Math" panose="02040503050406030204" pitchFamily="18" charset="0"/>
                  <a:cs typeface="+mn-cs"/>
                </a:rPr>
                <a:t>)+(−(𝑷_𝟏+𝑷_𝟐+𝑷_𝟑+𝑷_𝟒)/(𝒎^𝟐∙𝒈))^𝟐 𝒖^𝟐 (𝒎)</a:t>
              </a:r>
              <a:r>
                <a:rPr lang="en-US" sz="1200" b="1" i="0">
                  <a:solidFill>
                    <a:schemeClr val="tx1"/>
                  </a:solidFill>
                  <a:effectLst/>
                  <a:latin typeface="Cambria Math" panose="02040503050406030204" pitchFamily="18" charset="0"/>
                  <a:ea typeface="+mn-ea"/>
                  <a:cs typeface="+mn-cs"/>
                </a:rPr>
                <a:t>)</a:t>
              </a:r>
              <a:endParaRPr lang="ru-RU" sz="1200" b="1"/>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11</xdr:col>
      <xdr:colOff>0</xdr:colOff>
      <xdr:row>81</xdr:row>
      <xdr:rowOff>0</xdr:rowOff>
    </xdr:from>
    <xdr:to>
      <xdr:col>11</xdr:col>
      <xdr:colOff>247650</xdr:colOff>
      <xdr:row>82</xdr:row>
      <xdr:rowOff>19050</xdr:rowOff>
    </xdr:to>
    <xdr:pic>
      <xdr:nvPicPr>
        <xdr:cNvPr id="8" name="Рисунок 7">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5929907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82</xdr:row>
      <xdr:rowOff>0</xdr:rowOff>
    </xdr:from>
    <xdr:to>
      <xdr:col>11</xdr:col>
      <xdr:colOff>247650</xdr:colOff>
      <xdr:row>83</xdr:row>
      <xdr:rowOff>19050</xdr:rowOff>
    </xdr:to>
    <xdr:pic>
      <xdr:nvPicPr>
        <xdr:cNvPr id="9" name="Рисунок 8">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59499100"/>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83</xdr:row>
      <xdr:rowOff>0</xdr:rowOff>
    </xdr:from>
    <xdr:to>
      <xdr:col>11</xdr:col>
      <xdr:colOff>247650</xdr:colOff>
      <xdr:row>84</xdr:row>
      <xdr:rowOff>19050</xdr:rowOff>
    </xdr:to>
    <xdr:pic>
      <xdr:nvPicPr>
        <xdr:cNvPr id="10" name="Рисунок 9">
          <a:extLst>
            <a:ext uri="{FF2B5EF4-FFF2-40B4-BE49-F238E27FC236}">
              <a16:creationId xmlns:a16="http://schemas.microsoft.com/office/drawing/2014/main" id="{00000000-0008-0000-0200-00000A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596991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84</xdr:row>
      <xdr:rowOff>0</xdr:rowOff>
    </xdr:from>
    <xdr:to>
      <xdr:col>11</xdr:col>
      <xdr:colOff>247650</xdr:colOff>
      <xdr:row>85</xdr:row>
      <xdr:rowOff>19050</xdr:rowOff>
    </xdr:to>
    <xdr:pic>
      <xdr:nvPicPr>
        <xdr:cNvPr id="11" name="Рисунок 10">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59899150"/>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85</xdr:row>
      <xdr:rowOff>0</xdr:rowOff>
    </xdr:from>
    <xdr:to>
      <xdr:col>11</xdr:col>
      <xdr:colOff>247650</xdr:colOff>
      <xdr:row>86</xdr:row>
      <xdr:rowOff>19050</xdr:rowOff>
    </xdr:to>
    <xdr:pic>
      <xdr:nvPicPr>
        <xdr:cNvPr id="12" name="Рисунок 11">
          <a:extLst>
            <a:ext uri="{FF2B5EF4-FFF2-40B4-BE49-F238E27FC236}">
              <a16:creationId xmlns:a16="http://schemas.microsoft.com/office/drawing/2014/main" id="{00000000-0008-0000-0200-00000C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6009917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86</xdr:row>
      <xdr:rowOff>0</xdr:rowOff>
    </xdr:from>
    <xdr:to>
      <xdr:col>11</xdr:col>
      <xdr:colOff>247650</xdr:colOff>
      <xdr:row>87</xdr:row>
      <xdr:rowOff>19050</xdr:rowOff>
    </xdr:to>
    <xdr:pic>
      <xdr:nvPicPr>
        <xdr:cNvPr id="13" name="Рисунок 12">
          <a:extLst>
            <a:ext uri="{FF2B5EF4-FFF2-40B4-BE49-F238E27FC236}">
              <a16:creationId xmlns:a16="http://schemas.microsoft.com/office/drawing/2014/main" id="{00000000-0008-0000-0200-00000D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60299200"/>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800</xdr:row>
      <xdr:rowOff>190499</xdr:rowOff>
    </xdr:from>
    <xdr:to>
      <xdr:col>7</xdr:col>
      <xdr:colOff>119456</xdr:colOff>
      <xdr:row>820</xdr:row>
      <xdr:rowOff>56028</xdr:rowOff>
    </xdr:to>
    <xdr:pic>
      <xdr:nvPicPr>
        <xdr:cNvPr id="2" name="Рисунок 1" descr="IMG_20250718_145002">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20909749"/>
          <a:ext cx="4834331" cy="36755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22411</xdr:colOff>
      <xdr:row>800</xdr:row>
      <xdr:rowOff>179293</xdr:rowOff>
    </xdr:from>
    <xdr:to>
      <xdr:col>17</xdr:col>
      <xdr:colOff>145676</xdr:colOff>
      <xdr:row>820</xdr:row>
      <xdr:rowOff>7160</xdr:rowOff>
    </xdr:to>
    <xdr:pic>
      <xdr:nvPicPr>
        <xdr:cNvPr id="3" name="Рисунок 2" descr="IMG_20250718_151254">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23086" y="420898543"/>
          <a:ext cx="4971490" cy="36378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22412</xdr:colOff>
      <xdr:row>822</xdr:row>
      <xdr:rowOff>56030</xdr:rowOff>
    </xdr:from>
    <xdr:to>
      <xdr:col>6</xdr:col>
      <xdr:colOff>448235</xdr:colOff>
      <xdr:row>840</xdr:row>
      <xdr:rowOff>162324</xdr:rowOff>
    </xdr:to>
    <xdr:pic>
      <xdr:nvPicPr>
        <xdr:cNvPr id="4" name="Рисунок 3" descr="IMG_20250718_145748">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412" y="424966280"/>
          <a:ext cx="4693023" cy="35352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209550</xdr:colOff>
          <xdr:row>2</xdr:row>
          <xdr:rowOff>171450</xdr:rowOff>
        </xdr:from>
        <xdr:to>
          <xdr:col>21</xdr:col>
          <xdr:colOff>704850</xdr:colOff>
          <xdr:row>3</xdr:row>
          <xdr:rowOff>1238250</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 Проверка поверок</a:t>
              </a:r>
            </a:p>
          </xdr:txBody>
        </xdr:sp>
        <xdr:clientData/>
      </xdr:twoCellAnchor>
    </mc:Choice>
    <mc:Fallback/>
  </mc:AlternateContent>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pageSetUpPr fitToPage="1"/>
  </sheetPr>
  <dimension ref="A1:R973"/>
  <sheetViews>
    <sheetView view="pageLayout" topLeftCell="A785" zoomScale="80" zoomScaleNormal="85" zoomScalePageLayoutView="80" workbookViewId="0">
      <selection activeCell="C790" sqref="C790:F792"/>
    </sheetView>
  </sheetViews>
  <sheetFormatPr defaultColWidth="8" defaultRowHeight="15" x14ac:dyDescent="0.25"/>
  <cols>
    <col min="1" max="1" width="5.42578125" customWidth="1"/>
    <col min="3" max="4" width="10.42578125" customWidth="1"/>
    <col min="5" max="5" width="18.7109375" customWidth="1"/>
    <col min="6" max="6" width="6.85546875" customWidth="1"/>
    <col min="7" max="7" width="6" customWidth="1"/>
    <col min="8" max="8" width="9.5703125" customWidth="1"/>
    <col min="9" max="9" width="5.28515625" customWidth="1"/>
    <col min="10" max="10" width="5.85546875" customWidth="1"/>
    <col min="11" max="11" width="9.85546875" customWidth="1"/>
    <col min="12" max="12" width="4.7109375" customWidth="1"/>
    <col min="13" max="13" width="10.85546875" customWidth="1"/>
    <col min="14" max="14" width="9.28515625" customWidth="1"/>
    <col min="15" max="15" width="5.5703125" customWidth="1"/>
    <col min="16" max="16" width="8.7109375" customWidth="1"/>
    <col min="17" max="17" width="9" customWidth="1"/>
    <col min="18" max="18" width="7" customWidth="1"/>
  </cols>
  <sheetData>
    <row r="1" spans="1:18" x14ac:dyDescent="0.25">
      <c r="A1" s="1"/>
      <c r="B1" s="1"/>
      <c r="C1" s="1"/>
      <c r="D1" s="1"/>
      <c r="E1" s="1"/>
      <c r="F1" s="1"/>
      <c r="G1" s="1"/>
      <c r="H1" s="1"/>
      <c r="I1" s="1"/>
      <c r="J1" s="1"/>
      <c r="K1" s="1"/>
      <c r="L1" s="1"/>
      <c r="M1" s="1"/>
      <c r="N1" s="1"/>
      <c r="O1" s="1"/>
      <c r="P1" s="1"/>
      <c r="Q1" s="1"/>
    </row>
    <row r="2" spans="1:18" ht="15.75" x14ac:dyDescent="0.25">
      <c r="A2" s="132"/>
      <c r="B2" s="132"/>
      <c r="C2" s="132"/>
      <c r="D2" s="132"/>
      <c r="E2" s="132"/>
      <c r="F2" s="132"/>
      <c r="G2" s="132"/>
      <c r="H2" s="132"/>
      <c r="I2" s="132"/>
      <c r="J2" s="132"/>
      <c r="K2" s="132"/>
      <c r="L2" s="132"/>
      <c r="M2" s="132"/>
      <c r="N2" s="132"/>
      <c r="O2" s="132"/>
      <c r="P2" s="132"/>
      <c r="Q2" s="130"/>
      <c r="R2" s="118"/>
    </row>
    <row r="3" spans="1:18" ht="15.75" x14ac:dyDescent="0.25">
      <c r="A3" s="130"/>
      <c r="B3" s="130"/>
      <c r="C3" s="130"/>
      <c r="D3" s="130"/>
      <c r="E3" s="130"/>
      <c r="F3" s="134"/>
      <c r="G3" s="134"/>
      <c r="I3" s="135" t="s">
        <v>525</v>
      </c>
      <c r="J3" s="130"/>
      <c r="K3" s="130"/>
      <c r="L3" s="130"/>
      <c r="M3" s="130"/>
      <c r="N3" s="130"/>
      <c r="O3" s="130"/>
      <c r="P3" s="130"/>
      <c r="Q3" s="130"/>
      <c r="R3" s="118"/>
    </row>
    <row r="4" spans="1:18" ht="15.75" x14ac:dyDescent="0.25">
      <c r="A4" s="130"/>
      <c r="B4" s="130"/>
      <c r="C4" s="130"/>
      <c r="D4" s="130"/>
      <c r="E4" s="130"/>
      <c r="F4" s="134"/>
      <c r="G4" s="134"/>
      <c r="I4" s="135" t="s">
        <v>526</v>
      </c>
      <c r="J4" s="130"/>
      <c r="K4" s="130"/>
      <c r="L4" s="130"/>
      <c r="M4" s="130"/>
      <c r="N4" s="130"/>
      <c r="O4" s="130"/>
      <c r="P4" s="130"/>
      <c r="Q4" s="130"/>
      <c r="R4" s="118"/>
    </row>
    <row r="5" spans="1:18" ht="15.75" x14ac:dyDescent="0.25">
      <c r="A5" s="130"/>
      <c r="B5" s="130"/>
      <c r="C5" s="130"/>
      <c r="D5" s="130"/>
      <c r="E5" s="130"/>
      <c r="F5" s="134"/>
      <c r="G5" s="134"/>
      <c r="I5" s="131" t="s">
        <v>527</v>
      </c>
      <c r="J5" s="130"/>
      <c r="K5" s="130"/>
      <c r="L5" s="130"/>
      <c r="M5" s="130"/>
      <c r="N5" s="130"/>
      <c r="O5" s="130"/>
      <c r="P5" s="130"/>
      <c r="Q5" s="130"/>
      <c r="R5" s="118"/>
    </row>
    <row r="6" spans="1:18" ht="15.75" x14ac:dyDescent="0.25">
      <c r="A6" s="130"/>
      <c r="B6" s="130"/>
      <c r="C6" s="130"/>
      <c r="D6" s="130"/>
      <c r="E6" s="130"/>
      <c r="F6" s="134"/>
      <c r="G6" s="134"/>
      <c r="I6" s="131" t="s">
        <v>528</v>
      </c>
      <c r="J6" s="130"/>
      <c r="K6" s="130"/>
      <c r="L6" s="130"/>
      <c r="M6" s="130"/>
      <c r="N6" s="130"/>
      <c r="O6" s="130"/>
      <c r="P6" s="130"/>
      <c r="Q6" s="130"/>
      <c r="R6" s="118"/>
    </row>
    <row r="7" spans="1:18" ht="15.75" x14ac:dyDescent="0.25">
      <c r="A7" s="130"/>
      <c r="B7" s="130"/>
      <c r="C7" s="130"/>
      <c r="D7" s="130"/>
      <c r="E7" s="130"/>
      <c r="F7" s="134"/>
      <c r="G7" s="134"/>
      <c r="I7" s="131" t="s">
        <v>529</v>
      </c>
      <c r="J7" s="130"/>
      <c r="K7" s="130"/>
      <c r="L7" s="130"/>
      <c r="M7" s="130"/>
      <c r="N7" s="130"/>
      <c r="O7" s="130"/>
      <c r="P7" s="130"/>
      <c r="Q7" s="130"/>
      <c r="R7" s="118"/>
    </row>
    <row r="8" spans="1:18" ht="15.75" x14ac:dyDescent="0.25">
      <c r="A8" s="130"/>
      <c r="B8" s="130"/>
      <c r="C8" s="130"/>
      <c r="D8" s="130"/>
      <c r="E8" s="130"/>
      <c r="F8" s="134"/>
      <c r="G8" s="134"/>
      <c r="I8" s="135"/>
      <c r="J8" s="130"/>
      <c r="K8" s="130"/>
      <c r="L8" s="130"/>
      <c r="M8" s="130"/>
      <c r="N8" s="130"/>
      <c r="O8" s="130"/>
      <c r="P8" s="130"/>
      <c r="Q8" s="130"/>
      <c r="R8" s="118"/>
    </row>
    <row r="9" spans="1:18" ht="15.75" x14ac:dyDescent="0.25">
      <c r="A9" s="130"/>
      <c r="B9" s="130"/>
      <c r="C9" s="130"/>
      <c r="D9" s="130"/>
      <c r="E9" s="130"/>
      <c r="F9" s="134"/>
      <c r="G9" s="134"/>
      <c r="I9" s="135" t="s">
        <v>530</v>
      </c>
      <c r="J9" s="130"/>
      <c r="K9" s="130"/>
      <c r="L9" s="130"/>
      <c r="M9" s="130"/>
      <c r="N9" s="130"/>
      <c r="O9" s="130"/>
      <c r="P9" s="130"/>
      <c r="Q9" s="130"/>
      <c r="R9" s="118"/>
    </row>
    <row r="10" spans="1:18" ht="15.75" x14ac:dyDescent="0.25">
      <c r="A10" s="130"/>
      <c r="B10" s="130"/>
      <c r="C10" s="130"/>
      <c r="D10" s="130"/>
      <c r="E10" s="130"/>
      <c r="F10" s="134"/>
      <c r="G10" s="134"/>
      <c r="I10" s="135" t="s">
        <v>526</v>
      </c>
      <c r="J10" s="130"/>
      <c r="K10" s="130"/>
      <c r="L10" s="130"/>
      <c r="M10" s="130"/>
      <c r="N10" s="130"/>
      <c r="O10" s="130"/>
      <c r="P10" s="130"/>
      <c r="Q10" s="130"/>
      <c r="R10" s="118"/>
    </row>
    <row r="11" spans="1:18" ht="15.75" x14ac:dyDescent="0.25">
      <c r="A11" s="130"/>
      <c r="B11" s="130"/>
      <c r="C11" s="130"/>
      <c r="D11" s="130"/>
      <c r="E11" s="130"/>
      <c r="F11" s="134"/>
      <c r="G11" s="134"/>
      <c r="I11" s="131" t="s">
        <v>531</v>
      </c>
      <c r="J11" s="130"/>
      <c r="K11" s="130"/>
      <c r="L11" s="130"/>
      <c r="M11" s="130"/>
      <c r="N11" s="130"/>
      <c r="O11" s="130"/>
      <c r="P11" s="130"/>
      <c r="Q11" s="130"/>
      <c r="R11" s="118"/>
    </row>
    <row r="12" spans="1:18" ht="15.75" x14ac:dyDescent="0.25">
      <c r="A12" s="130"/>
      <c r="B12" s="130"/>
      <c r="C12" s="130"/>
      <c r="D12" s="130"/>
      <c r="E12" s="130"/>
      <c r="F12" s="134"/>
      <c r="G12" s="134"/>
      <c r="I12" s="131" t="s">
        <v>532</v>
      </c>
      <c r="J12" s="130"/>
      <c r="K12" s="130"/>
      <c r="L12" s="130"/>
      <c r="M12" s="130"/>
      <c r="N12" s="130"/>
      <c r="O12" s="130"/>
      <c r="P12" s="130"/>
      <c r="Q12" s="130"/>
      <c r="R12" s="118"/>
    </row>
    <row r="13" spans="1:18" ht="15.75" x14ac:dyDescent="0.25">
      <c r="A13" s="132"/>
      <c r="B13" s="132"/>
      <c r="C13" s="132"/>
      <c r="D13" s="132"/>
      <c r="E13" s="134"/>
      <c r="F13" s="134"/>
      <c r="G13" s="134"/>
      <c r="H13" s="175"/>
      <c r="I13" s="136" t="s">
        <v>533</v>
      </c>
      <c r="J13" s="132"/>
      <c r="K13" s="132"/>
      <c r="L13" s="132"/>
      <c r="M13" s="132"/>
      <c r="N13" s="132"/>
      <c r="O13" s="132"/>
      <c r="P13" s="132"/>
      <c r="Q13" s="130"/>
      <c r="R13" s="118"/>
    </row>
    <row r="14" spans="1:18" ht="15.75" x14ac:dyDescent="0.25">
      <c r="A14" s="137"/>
      <c r="B14" s="137"/>
      <c r="C14" s="137"/>
      <c r="D14" s="137"/>
      <c r="E14" s="137"/>
      <c r="F14" s="137"/>
      <c r="G14" s="137"/>
      <c r="H14" s="175"/>
      <c r="I14" s="137"/>
      <c r="J14" s="137"/>
      <c r="K14" s="137"/>
      <c r="L14" s="137"/>
      <c r="M14" s="137"/>
      <c r="N14" s="137"/>
      <c r="O14" s="137"/>
      <c r="P14" s="137"/>
      <c r="Q14" s="130"/>
      <c r="R14" s="118"/>
    </row>
    <row r="15" spans="1:18" ht="15.75" x14ac:dyDescent="0.25">
      <c r="A15" s="130"/>
      <c r="B15" s="130"/>
      <c r="C15" s="130"/>
      <c r="D15" s="130"/>
      <c r="E15" s="130"/>
      <c r="F15" s="130"/>
      <c r="G15" s="130"/>
      <c r="H15" s="130"/>
      <c r="I15" s="130"/>
      <c r="J15" s="130"/>
      <c r="K15" s="130"/>
      <c r="L15" s="130"/>
      <c r="M15" s="130"/>
      <c r="N15" s="130"/>
      <c r="O15" s="130"/>
      <c r="P15" s="130"/>
      <c r="Q15" s="130"/>
      <c r="R15" s="118"/>
    </row>
    <row r="16" spans="1:18" ht="15.75" x14ac:dyDescent="0.25">
      <c r="A16" s="130"/>
      <c r="B16" s="130"/>
      <c r="C16" s="130"/>
      <c r="D16" s="130"/>
      <c r="E16" s="130"/>
      <c r="F16" s="130"/>
      <c r="G16" s="130"/>
      <c r="H16" s="130"/>
      <c r="I16" s="130"/>
      <c r="J16" s="130"/>
      <c r="K16" s="130"/>
      <c r="L16" s="130"/>
      <c r="M16" s="130" t="s">
        <v>1683</v>
      </c>
      <c r="N16" s="130"/>
      <c r="O16" s="130"/>
      <c r="P16" s="130"/>
      <c r="Q16" s="130"/>
      <c r="R16" s="118"/>
    </row>
    <row r="17" spans="1:18" ht="15.75" x14ac:dyDescent="0.25">
      <c r="A17" s="130"/>
      <c r="B17" s="130"/>
      <c r="C17" s="130"/>
      <c r="D17" s="130"/>
      <c r="E17" s="130"/>
      <c r="F17" s="130"/>
      <c r="G17" s="130"/>
      <c r="H17" s="130"/>
      <c r="I17" s="130"/>
      <c r="J17" s="130"/>
      <c r="K17" s="130"/>
      <c r="L17" s="130"/>
      <c r="M17" s="130"/>
      <c r="N17" s="130"/>
      <c r="O17" s="130"/>
      <c r="P17" s="130"/>
      <c r="Q17" s="130"/>
      <c r="R17" s="118"/>
    </row>
    <row r="18" spans="1:18" ht="15.75" x14ac:dyDescent="0.25">
      <c r="A18" s="130"/>
      <c r="B18" s="130"/>
      <c r="C18" s="130"/>
      <c r="D18" s="130"/>
      <c r="E18" s="130"/>
      <c r="F18" s="130"/>
      <c r="G18" s="130"/>
      <c r="H18" s="130"/>
      <c r="I18" s="130"/>
      <c r="J18" s="130"/>
      <c r="K18" s="130"/>
      <c r="L18" s="130"/>
      <c r="M18" s="130" t="s">
        <v>1684</v>
      </c>
      <c r="N18" s="130"/>
      <c r="O18" s="130"/>
      <c r="P18" s="130"/>
      <c r="Q18" s="130"/>
      <c r="R18" s="118"/>
    </row>
    <row r="19" spans="1:18" ht="31.5" customHeight="1" x14ac:dyDescent="0.25">
      <c r="A19" s="130"/>
      <c r="B19" s="130"/>
      <c r="C19" s="130"/>
      <c r="D19" s="130"/>
      <c r="E19" s="130"/>
      <c r="F19" s="130"/>
      <c r="G19" s="130"/>
      <c r="H19" s="130"/>
      <c r="I19" s="130"/>
      <c r="J19" s="130"/>
      <c r="K19" s="130"/>
      <c r="L19" s="130"/>
      <c r="M19" s="132"/>
      <c r="N19" s="132"/>
      <c r="O19" s="132" t="s">
        <v>1733</v>
      </c>
      <c r="P19" s="132"/>
      <c r="Q19" s="130"/>
      <c r="R19" s="118"/>
    </row>
    <row r="20" spans="1:18" ht="15.75" x14ac:dyDescent="0.25">
      <c r="A20" s="130"/>
      <c r="B20" s="130"/>
      <c r="C20" s="130"/>
      <c r="D20" s="130"/>
      <c r="E20" s="130"/>
      <c r="F20" s="130"/>
      <c r="G20" s="130"/>
      <c r="H20" s="130"/>
      <c r="I20" s="130"/>
      <c r="J20" s="130"/>
      <c r="K20" s="130"/>
      <c r="L20" s="130"/>
      <c r="M20" s="138" t="s">
        <v>1685</v>
      </c>
      <c r="N20" s="139"/>
      <c r="O20" s="139" t="s">
        <v>1686</v>
      </c>
      <c r="P20" s="139"/>
      <c r="Q20" s="130"/>
      <c r="R20" s="118"/>
    </row>
    <row r="21" spans="1:18" ht="15.75" x14ac:dyDescent="0.25">
      <c r="A21" s="130"/>
      <c r="B21" s="130"/>
      <c r="C21" s="130"/>
      <c r="D21" s="130"/>
      <c r="E21" s="130"/>
      <c r="F21" s="130"/>
      <c r="G21" s="130"/>
      <c r="H21" s="130"/>
      <c r="I21" s="130"/>
      <c r="J21" s="130"/>
      <c r="K21" s="130"/>
      <c r="L21" s="130"/>
      <c r="M21" s="851">
        <f>L28</f>
        <v>46132</v>
      </c>
      <c r="N21" s="851"/>
      <c r="O21" s="130"/>
      <c r="P21" s="130"/>
      <c r="Q21" s="130"/>
      <c r="R21" s="118"/>
    </row>
    <row r="22" spans="1:18" ht="14.25" customHeight="1" x14ac:dyDescent="0.25">
      <c r="A22" s="134"/>
      <c r="B22" s="174"/>
      <c r="C22" s="130"/>
      <c r="D22" s="130"/>
      <c r="E22" s="130"/>
      <c r="F22" s="130"/>
      <c r="G22" s="130"/>
      <c r="H22" s="130"/>
      <c r="I22" s="130" t="s">
        <v>1948</v>
      </c>
      <c r="J22" s="130"/>
      <c r="K22" s="130"/>
      <c r="L22" s="130"/>
      <c r="M22" s="130"/>
      <c r="N22" s="130"/>
      <c r="O22" s="130"/>
      <c r="P22" s="130"/>
      <c r="Q22" s="174"/>
      <c r="R22" s="94"/>
    </row>
    <row r="23" spans="1:18" ht="15.75" x14ac:dyDescent="0.25">
      <c r="A23" s="130"/>
      <c r="B23" s="130"/>
      <c r="C23" s="130"/>
      <c r="D23" s="130"/>
      <c r="E23" s="130"/>
      <c r="F23" s="130"/>
      <c r="G23" s="130"/>
      <c r="H23" s="130"/>
      <c r="I23" s="130"/>
      <c r="J23" s="130"/>
      <c r="K23" s="130"/>
      <c r="L23" s="130"/>
      <c r="M23" s="130"/>
      <c r="N23" s="130"/>
      <c r="O23" s="130"/>
      <c r="P23" s="130"/>
      <c r="Q23" s="130"/>
      <c r="R23" s="118"/>
    </row>
    <row r="24" spans="1:18" ht="15.75" x14ac:dyDescent="0.25">
      <c r="A24" s="130"/>
      <c r="B24" s="130"/>
      <c r="C24" s="130"/>
      <c r="D24" s="130"/>
      <c r="E24" s="130"/>
      <c r="F24" s="130"/>
      <c r="G24" s="130"/>
      <c r="H24" s="130"/>
      <c r="I24" s="130"/>
      <c r="J24" s="130"/>
      <c r="K24" s="130"/>
      <c r="L24" s="130"/>
      <c r="M24" s="130"/>
      <c r="N24" s="130"/>
      <c r="O24" s="130"/>
      <c r="P24" s="130"/>
      <c r="Q24" s="130"/>
      <c r="R24" s="118"/>
    </row>
    <row r="25" spans="1:18" ht="15.75" x14ac:dyDescent="0.25">
      <c r="A25" s="130"/>
      <c r="B25" s="130"/>
      <c r="C25" s="130"/>
      <c r="D25" s="130"/>
      <c r="E25" s="130"/>
      <c r="F25" s="130"/>
      <c r="G25" s="130"/>
      <c r="H25" s="130"/>
      <c r="I25" s="130"/>
      <c r="J25" s="130"/>
      <c r="K25" s="130"/>
      <c r="L25" s="130"/>
      <c r="M25" s="130"/>
      <c r="N25" s="130"/>
      <c r="O25" s="130"/>
      <c r="P25" s="130"/>
      <c r="Q25" s="130"/>
      <c r="R25" s="118"/>
    </row>
    <row r="26" spans="1:18" ht="15.75" x14ac:dyDescent="0.25">
      <c r="A26" s="130"/>
      <c r="B26" s="130"/>
      <c r="C26" s="130"/>
      <c r="D26" s="130"/>
      <c r="E26" s="130"/>
      <c r="F26" s="130"/>
      <c r="G26" s="130"/>
      <c r="H26" s="130"/>
      <c r="I26" s="130"/>
      <c r="J26" s="130"/>
      <c r="K26" s="130"/>
      <c r="L26" s="130"/>
      <c r="M26" s="130"/>
      <c r="N26" s="130"/>
      <c r="O26" s="130"/>
      <c r="P26" s="130"/>
      <c r="Q26" s="130"/>
      <c r="R26" s="118"/>
    </row>
    <row r="27" spans="1:18" ht="15.75" x14ac:dyDescent="0.25">
      <c r="A27" s="130"/>
      <c r="B27" s="130"/>
      <c r="C27" s="130"/>
      <c r="D27" s="130"/>
      <c r="E27" s="130"/>
      <c r="F27" s="173"/>
      <c r="G27" s="173"/>
      <c r="H27" s="130"/>
      <c r="I27" s="130"/>
      <c r="J27" s="130"/>
      <c r="K27" s="130"/>
      <c r="L27" s="130"/>
      <c r="M27" s="130"/>
      <c r="N27" s="130"/>
      <c r="O27" s="130"/>
      <c r="P27" s="130"/>
      <c r="Q27" s="130"/>
      <c r="R27" s="118"/>
    </row>
    <row r="28" spans="1:18" ht="15.75" x14ac:dyDescent="0.25">
      <c r="A28" s="130"/>
      <c r="B28" s="130"/>
      <c r="C28" s="130"/>
      <c r="D28" s="130"/>
      <c r="E28" s="130"/>
      <c r="G28" s="129" t="s">
        <v>1682</v>
      </c>
      <c r="I28" s="297" t="s">
        <v>2201</v>
      </c>
      <c r="J28" s="130"/>
      <c r="K28" s="131" t="s">
        <v>534</v>
      </c>
      <c r="L28" s="850">
        <v>46132</v>
      </c>
      <c r="M28" s="850"/>
      <c r="N28" s="130" t="s">
        <v>2202</v>
      </c>
      <c r="O28" s="130"/>
      <c r="P28" s="130"/>
      <c r="Q28" s="130"/>
      <c r="R28" s="118"/>
    </row>
    <row r="29" spans="1:18" ht="30" customHeight="1" x14ac:dyDescent="0.25">
      <c r="A29" s="130"/>
      <c r="B29" s="130"/>
      <c r="C29" s="776" t="s">
        <v>1739</v>
      </c>
      <c r="D29" s="777"/>
      <c r="E29" s="777"/>
      <c r="F29" s="777"/>
      <c r="G29" s="777"/>
      <c r="H29" s="777"/>
      <c r="I29" s="777"/>
      <c r="J29" s="777"/>
      <c r="K29" s="777"/>
      <c r="L29" s="777"/>
      <c r="M29" s="777"/>
      <c r="N29" s="777"/>
      <c r="O29" s="777"/>
      <c r="P29" s="777"/>
      <c r="Q29" s="130"/>
      <c r="R29" s="118"/>
    </row>
    <row r="30" spans="1:18" ht="15.75" x14ac:dyDescent="0.25">
      <c r="A30" s="130"/>
      <c r="B30" s="130"/>
      <c r="C30" s="130"/>
      <c r="D30" s="130"/>
      <c r="E30" s="130"/>
      <c r="F30" s="130"/>
      <c r="G30" s="131"/>
      <c r="I30" s="131"/>
      <c r="J30" s="130"/>
      <c r="K30" s="130"/>
      <c r="L30" s="130"/>
      <c r="M30" s="130"/>
      <c r="N30" s="130"/>
      <c r="O30" s="130"/>
      <c r="P30" s="130"/>
      <c r="Q30" s="130"/>
      <c r="R30" s="118"/>
    </row>
    <row r="31" spans="1:18" ht="15.75" x14ac:dyDescent="0.25">
      <c r="A31" s="130"/>
      <c r="B31" s="130"/>
      <c r="C31" s="130"/>
      <c r="D31" s="130"/>
      <c r="E31" s="130"/>
      <c r="F31" s="130"/>
      <c r="G31" s="130"/>
      <c r="H31" s="130"/>
      <c r="I31" s="130"/>
      <c r="J31" s="130"/>
      <c r="K31" s="130"/>
      <c r="L31" s="130"/>
      <c r="M31" s="130"/>
      <c r="N31" s="130"/>
      <c r="O31" s="130"/>
      <c r="P31" s="130"/>
      <c r="Q31" s="130"/>
      <c r="R31" s="118"/>
    </row>
    <row r="32" spans="1:18" ht="15.75" x14ac:dyDescent="0.25">
      <c r="A32" s="130"/>
      <c r="B32" s="130"/>
      <c r="C32" s="130"/>
      <c r="D32" s="130"/>
      <c r="E32" s="130"/>
      <c r="F32" s="130"/>
      <c r="G32" s="130"/>
      <c r="H32" s="130"/>
      <c r="I32" s="130"/>
      <c r="J32" s="130"/>
      <c r="K32" s="130"/>
      <c r="L32" s="130"/>
      <c r="M32" s="130"/>
      <c r="N32" s="130"/>
      <c r="O32" s="130"/>
      <c r="P32" s="130"/>
      <c r="Q32" s="130"/>
      <c r="R32" s="118"/>
    </row>
    <row r="33" spans="1:17" ht="15.75" x14ac:dyDescent="0.25">
      <c r="A33" s="130"/>
      <c r="B33" s="130"/>
      <c r="C33" s="130"/>
      <c r="D33" s="130"/>
      <c r="E33" s="130"/>
      <c r="F33" s="130"/>
      <c r="G33" s="130"/>
      <c r="H33" s="130"/>
      <c r="I33" s="130"/>
      <c r="J33" s="130"/>
      <c r="K33" s="130"/>
      <c r="L33" s="130"/>
      <c r="M33" s="130"/>
      <c r="N33" s="130"/>
      <c r="O33" s="130"/>
      <c r="P33" s="130"/>
      <c r="Q33" s="130"/>
    </row>
    <row r="34" spans="1:17" ht="15.75" x14ac:dyDescent="0.25">
      <c r="A34" s="130"/>
      <c r="B34" s="130"/>
      <c r="C34" s="130"/>
      <c r="D34" s="130"/>
      <c r="E34" s="130"/>
      <c r="F34" s="130"/>
      <c r="G34" s="130"/>
      <c r="H34" s="130"/>
      <c r="I34" s="130"/>
      <c r="J34" s="130"/>
      <c r="K34" s="130"/>
      <c r="L34" s="130"/>
      <c r="M34" s="130"/>
      <c r="N34" s="130"/>
      <c r="O34" s="130"/>
      <c r="P34" s="130"/>
      <c r="Q34" s="130"/>
    </row>
    <row r="35" spans="1:17" ht="15.75" x14ac:dyDescent="0.25">
      <c r="A35" s="130"/>
      <c r="B35" s="130"/>
      <c r="C35" s="130"/>
      <c r="D35" s="130"/>
      <c r="E35" s="130"/>
      <c r="F35" s="130"/>
      <c r="G35" s="130"/>
      <c r="H35" s="130"/>
      <c r="I35" s="130"/>
      <c r="J35" s="130"/>
      <c r="K35" s="130"/>
      <c r="L35" s="130"/>
      <c r="M35" s="130"/>
      <c r="N35" s="130"/>
      <c r="O35" s="130"/>
      <c r="P35" s="130"/>
      <c r="Q35" s="130"/>
    </row>
    <row r="36" spans="1:17" ht="15.75" x14ac:dyDescent="0.25">
      <c r="A36" s="130"/>
      <c r="B36" s="130"/>
      <c r="C36" s="130"/>
      <c r="D36" s="130"/>
      <c r="E36" s="130"/>
      <c r="F36" s="130"/>
      <c r="G36" s="130"/>
      <c r="H36" s="130"/>
      <c r="I36" s="130"/>
      <c r="J36" s="130"/>
      <c r="K36" s="130"/>
      <c r="L36" s="130"/>
      <c r="M36" s="130"/>
      <c r="N36" s="130"/>
      <c r="O36" s="130"/>
      <c r="P36" s="130"/>
      <c r="Q36" s="130"/>
    </row>
    <row r="37" spans="1:17" ht="15.75" x14ac:dyDescent="0.25">
      <c r="A37" s="130"/>
      <c r="B37" s="130"/>
      <c r="C37" s="130"/>
      <c r="D37" s="130"/>
      <c r="E37" s="130"/>
      <c r="F37" s="130"/>
      <c r="G37" s="130"/>
      <c r="H37" s="130"/>
      <c r="I37" s="130"/>
      <c r="J37" s="130"/>
      <c r="K37" s="130"/>
      <c r="L37" s="130"/>
      <c r="M37" s="130"/>
      <c r="N37" s="130"/>
      <c r="O37" s="130"/>
      <c r="P37" s="130"/>
      <c r="Q37" s="130"/>
    </row>
    <row r="38" spans="1:17" ht="15.75" x14ac:dyDescent="0.25">
      <c r="A38" s="130"/>
      <c r="B38" s="130"/>
      <c r="C38" s="130"/>
      <c r="D38" s="130"/>
      <c r="E38" s="130"/>
      <c r="F38" s="130"/>
      <c r="G38" s="130"/>
      <c r="H38" s="130"/>
      <c r="I38" s="130"/>
      <c r="J38" s="130"/>
      <c r="K38" s="130"/>
      <c r="L38" s="130"/>
      <c r="M38" s="130"/>
      <c r="N38" s="130"/>
      <c r="O38" s="130"/>
      <c r="P38" s="130"/>
      <c r="Q38" s="130"/>
    </row>
    <row r="39" spans="1:17" ht="15.75" x14ac:dyDescent="0.25">
      <c r="A39" s="130"/>
      <c r="B39" s="130"/>
      <c r="C39" s="130"/>
      <c r="D39" s="130"/>
      <c r="E39" s="130"/>
      <c r="F39" s="130"/>
      <c r="G39" s="130"/>
      <c r="H39" s="130"/>
      <c r="I39" s="130"/>
      <c r="J39" s="130"/>
      <c r="K39" s="130"/>
      <c r="L39" s="130"/>
      <c r="M39" s="130"/>
      <c r="N39" s="130"/>
      <c r="O39" s="130"/>
      <c r="P39" s="130"/>
      <c r="Q39" s="130"/>
    </row>
    <row r="40" spans="1:17" x14ac:dyDescent="0.25">
      <c r="A40" s="1"/>
      <c r="B40" s="1"/>
      <c r="C40" s="123"/>
      <c r="D40" s="123"/>
      <c r="E40" s="123"/>
      <c r="F40" s="123"/>
      <c r="G40" s="123"/>
      <c r="H40" s="123"/>
      <c r="I40" s="123"/>
      <c r="J40" s="123"/>
      <c r="K40" s="1"/>
      <c r="L40" s="1"/>
      <c r="M40" s="1"/>
      <c r="N40" s="1"/>
      <c r="O40" s="1"/>
      <c r="P40" s="1"/>
      <c r="Q40" s="1"/>
    </row>
    <row r="41" spans="1:17" x14ac:dyDescent="0.25">
      <c r="A41" s="1"/>
      <c r="B41" s="1"/>
      <c r="C41" s="123"/>
      <c r="D41" s="123"/>
      <c r="E41" s="123"/>
      <c r="F41" s="123"/>
      <c r="G41" s="123"/>
      <c r="H41" s="123"/>
      <c r="I41" s="123"/>
      <c r="J41" s="123"/>
      <c r="K41" s="1"/>
      <c r="L41" s="1"/>
      <c r="M41" s="1"/>
      <c r="N41" s="1"/>
      <c r="O41" s="1"/>
      <c r="P41" s="1"/>
      <c r="Q41" s="1"/>
    </row>
    <row r="42" spans="1:17" x14ac:dyDescent="0.25">
      <c r="A42" s="1"/>
      <c r="B42" s="1"/>
      <c r="C42" s="123"/>
      <c r="D42" s="123"/>
      <c r="E42" s="123"/>
      <c r="F42" s="123"/>
      <c r="G42" s="123"/>
      <c r="H42" s="123"/>
      <c r="I42" s="123"/>
      <c r="J42" s="123"/>
      <c r="K42" s="1"/>
      <c r="L42" s="1"/>
      <c r="M42" s="1"/>
      <c r="N42" s="1"/>
      <c r="O42" s="1"/>
      <c r="P42" s="1"/>
      <c r="Q42" s="1"/>
    </row>
    <row r="43" spans="1:17" x14ac:dyDescent="0.25">
      <c r="A43" s="1"/>
      <c r="B43" s="1"/>
      <c r="C43" s="123"/>
      <c r="D43" s="123"/>
      <c r="E43" s="123"/>
      <c r="F43" s="123"/>
      <c r="G43" s="123"/>
      <c r="H43" s="123"/>
      <c r="I43" s="123"/>
      <c r="J43" s="123"/>
      <c r="K43" s="1"/>
      <c r="L43" s="1"/>
      <c r="M43" s="1"/>
      <c r="N43" s="1"/>
      <c r="O43" s="1"/>
      <c r="P43" s="1"/>
      <c r="Q43" s="1"/>
    </row>
    <row r="44" spans="1:17" x14ac:dyDescent="0.25">
      <c r="A44" s="1"/>
      <c r="B44" s="1"/>
      <c r="C44" s="123"/>
      <c r="D44" s="123"/>
      <c r="E44" s="123"/>
      <c r="F44" s="123"/>
      <c r="G44" s="123"/>
      <c r="H44" s="123"/>
      <c r="I44" s="123"/>
      <c r="J44" s="123"/>
      <c r="K44" s="1"/>
      <c r="L44" s="1"/>
      <c r="M44" s="1"/>
      <c r="N44" s="1"/>
      <c r="O44" s="1"/>
      <c r="P44" s="1"/>
      <c r="Q44" s="1"/>
    </row>
    <row r="45" spans="1:17" x14ac:dyDescent="0.25">
      <c r="A45" s="1"/>
      <c r="B45" s="1"/>
      <c r="C45" s="123"/>
      <c r="D45" s="123"/>
      <c r="E45" s="123"/>
      <c r="F45" s="123"/>
      <c r="G45" s="123"/>
      <c r="H45" s="123"/>
      <c r="I45" s="123"/>
      <c r="J45" s="123"/>
      <c r="K45" s="1"/>
      <c r="L45" s="1"/>
      <c r="M45" s="1"/>
      <c r="N45" s="1"/>
      <c r="O45" s="1"/>
      <c r="P45" s="1"/>
      <c r="Q45" s="1"/>
    </row>
    <row r="46" spans="1:17" x14ac:dyDescent="0.25">
      <c r="A46" s="1"/>
      <c r="B46" s="1"/>
      <c r="C46" s="123"/>
      <c r="D46" s="123"/>
      <c r="E46" s="123"/>
      <c r="F46" s="123"/>
      <c r="G46" s="123"/>
      <c r="H46" s="123"/>
      <c r="I46" s="123"/>
      <c r="J46" s="123"/>
      <c r="K46" s="1"/>
      <c r="L46" s="1"/>
      <c r="M46" s="1"/>
      <c r="N46" s="1"/>
      <c r="O46" s="1"/>
      <c r="P46" s="1"/>
      <c r="Q46" s="1"/>
    </row>
    <row r="47" spans="1:17" x14ac:dyDescent="0.25">
      <c r="A47" s="1"/>
      <c r="B47" s="1"/>
      <c r="C47" s="123"/>
      <c r="D47" s="123"/>
      <c r="E47" s="123"/>
      <c r="F47" s="123"/>
      <c r="G47" s="123"/>
      <c r="H47" s="123"/>
      <c r="I47" s="123"/>
      <c r="J47" s="123"/>
      <c r="K47" s="1"/>
      <c r="L47" s="1"/>
      <c r="M47" s="1"/>
      <c r="N47" s="1"/>
      <c r="O47" s="1"/>
      <c r="P47" s="1"/>
      <c r="Q47" s="1"/>
    </row>
    <row r="48" spans="1:17" x14ac:dyDescent="0.25">
      <c r="A48" s="1"/>
      <c r="B48" s="1"/>
      <c r="C48" s="123"/>
      <c r="D48" s="123"/>
      <c r="E48" s="123"/>
      <c r="F48" s="123"/>
      <c r="G48" s="123"/>
      <c r="H48" s="123"/>
      <c r="I48" s="123"/>
      <c r="J48" s="123"/>
      <c r="K48" s="1"/>
      <c r="L48" s="1"/>
      <c r="M48" s="1"/>
      <c r="N48" s="1"/>
      <c r="O48" s="1"/>
      <c r="P48" s="1"/>
      <c r="Q48" s="1"/>
    </row>
    <row r="49" spans="1:17" x14ac:dyDescent="0.25">
      <c r="A49" s="1"/>
      <c r="B49" s="1"/>
      <c r="C49" s="123"/>
      <c r="D49" s="123"/>
      <c r="E49" s="123"/>
      <c r="F49" s="123"/>
      <c r="G49" s="123"/>
      <c r="H49" s="123"/>
      <c r="I49" s="123"/>
      <c r="J49" s="123"/>
      <c r="K49" s="1"/>
      <c r="L49" s="1"/>
      <c r="M49" s="1"/>
      <c r="N49" s="1"/>
      <c r="O49" s="1"/>
      <c r="P49" s="1"/>
      <c r="Q49" s="1"/>
    </row>
    <row r="50" spans="1:17" x14ac:dyDescent="0.25">
      <c r="A50" s="1"/>
      <c r="B50" s="1"/>
      <c r="C50" s="123"/>
      <c r="D50" s="123"/>
      <c r="E50" s="123"/>
      <c r="F50" s="123"/>
      <c r="G50" s="123"/>
      <c r="H50" s="123"/>
      <c r="I50" s="123"/>
      <c r="J50" s="123"/>
      <c r="K50" s="1"/>
      <c r="L50" s="1"/>
      <c r="M50" s="1"/>
      <c r="N50" s="1"/>
      <c r="O50" s="1"/>
      <c r="P50" s="1"/>
      <c r="Q50" s="1"/>
    </row>
    <row r="51" spans="1:17" x14ac:dyDescent="0.25">
      <c r="A51" s="1"/>
      <c r="B51" s="1"/>
      <c r="C51" s="123"/>
      <c r="D51" s="123"/>
      <c r="E51" s="123"/>
      <c r="F51" s="123"/>
      <c r="G51" s="123"/>
      <c r="H51" s="123"/>
      <c r="I51" s="123"/>
      <c r="J51" s="123"/>
      <c r="K51" s="1"/>
      <c r="L51" s="1"/>
      <c r="M51" s="1"/>
      <c r="N51" s="1"/>
      <c r="O51" s="1"/>
      <c r="P51" s="1"/>
      <c r="Q51" s="1"/>
    </row>
    <row r="52" spans="1:17" x14ac:dyDescent="0.25">
      <c r="A52" s="1"/>
      <c r="B52" s="1"/>
      <c r="C52" s="123"/>
      <c r="D52" s="123"/>
      <c r="E52" s="123"/>
      <c r="F52" s="123"/>
      <c r="G52" s="123"/>
      <c r="H52" s="123"/>
      <c r="I52" s="123"/>
      <c r="J52" s="123"/>
      <c r="K52" s="1"/>
      <c r="L52" s="1"/>
      <c r="M52" s="1"/>
      <c r="N52" s="1"/>
      <c r="O52" s="1"/>
      <c r="P52" s="1"/>
      <c r="Q52" s="1"/>
    </row>
    <row r="53" spans="1:17" x14ac:dyDescent="0.25">
      <c r="A53" s="1"/>
      <c r="B53" s="1"/>
      <c r="C53" s="123"/>
      <c r="D53" s="123"/>
      <c r="E53" s="123"/>
      <c r="F53" s="123"/>
      <c r="G53" s="123"/>
      <c r="H53" s="123"/>
      <c r="I53" s="123"/>
      <c r="J53" s="123"/>
      <c r="K53" s="1"/>
      <c r="L53" s="1"/>
      <c r="M53" s="1"/>
      <c r="N53" s="1"/>
      <c r="O53" s="1"/>
      <c r="P53" s="1"/>
      <c r="Q53" s="1"/>
    </row>
    <row r="54" spans="1:17" x14ac:dyDescent="0.25">
      <c r="A54" s="1"/>
      <c r="B54" s="1"/>
      <c r="C54" s="123"/>
      <c r="D54" s="123"/>
      <c r="E54" s="123"/>
      <c r="F54" s="123"/>
      <c r="G54" s="123"/>
      <c r="H54" s="123"/>
      <c r="I54" s="123"/>
      <c r="J54" s="123"/>
      <c r="K54" s="1"/>
      <c r="L54" s="1"/>
      <c r="M54" s="1"/>
      <c r="N54" s="1"/>
      <c r="O54" s="1"/>
      <c r="P54" s="1"/>
      <c r="Q54" s="1"/>
    </row>
    <row r="55" spans="1:17" x14ac:dyDescent="0.25">
      <c r="A55" s="1"/>
      <c r="B55" s="1"/>
      <c r="C55" s="123"/>
      <c r="D55" s="123"/>
      <c r="E55" s="123"/>
      <c r="F55" s="123"/>
      <c r="G55" s="123"/>
      <c r="H55" s="123"/>
      <c r="I55" s="123"/>
      <c r="J55" s="123"/>
      <c r="K55" s="1"/>
      <c r="L55" s="1"/>
      <c r="M55" s="1"/>
      <c r="N55" s="1"/>
      <c r="O55" s="1"/>
      <c r="P55" s="1"/>
      <c r="Q55" s="1"/>
    </row>
    <row r="56" spans="1:17" x14ac:dyDescent="0.25">
      <c r="A56" s="1"/>
      <c r="B56" s="1"/>
      <c r="C56" s="123"/>
      <c r="D56" s="123"/>
      <c r="E56" s="123"/>
      <c r="F56" s="123"/>
      <c r="G56" s="123"/>
      <c r="H56" s="123"/>
      <c r="I56" s="123"/>
      <c r="J56" s="123"/>
      <c r="K56" s="1"/>
      <c r="L56" s="1"/>
      <c r="M56" s="1"/>
      <c r="N56" s="1"/>
      <c r="O56" s="1"/>
      <c r="P56" s="1"/>
      <c r="Q56" s="1"/>
    </row>
    <row r="57" spans="1:17" x14ac:dyDescent="0.25">
      <c r="A57" s="1"/>
      <c r="B57" s="1"/>
      <c r="C57" s="123"/>
      <c r="D57" s="123"/>
      <c r="E57" s="123"/>
      <c r="F57" s="123"/>
      <c r="G57" s="123"/>
      <c r="H57" s="123"/>
      <c r="I57" s="123"/>
      <c r="J57" s="123"/>
      <c r="K57" s="1"/>
      <c r="L57" s="1"/>
      <c r="M57" s="1"/>
      <c r="N57" s="1"/>
      <c r="O57" s="1"/>
      <c r="P57" s="1"/>
      <c r="Q57" s="1"/>
    </row>
    <row r="58" spans="1:17" x14ac:dyDescent="0.25">
      <c r="A58" s="1"/>
      <c r="B58" s="1"/>
      <c r="C58" s="123"/>
      <c r="D58" s="123"/>
      <c r="E58" s="123"/>
      <c r="F58" s="123"/>
      <c r="G58" s="123"/>
      <c r="H58" s="123"/>
      <c r="I58" s="123"/>
      <c r="J58" s="123"/>
      <c r="K58" s="1"/>
      <c r="L58" s="1"/>
      <c r="M58" s="1"/>
      <c r="N58" s="1"/>
      <c r="O58" s="1"/>
      <c r="P58" s="1"/>
      <c r="Q58" s="1"/>
    </row>
    <row r="59" spans="1:17" x14ac:dyDescent="0.25">
      <c r="A59" s="1"/>
      <c r="B59" s="1"/>
      <c r="C59" s="123"/>
      <c r="D59" s="123"/>
      <c r="E59" s="123"/>
      <c r="F59" s="123"/>
      <c r="G59" s="123"/>
      <c r="H59" s="123"/>
      <c r="I59" s="123"/>
      <c r="J59" s="123"/>
      <c r="K59" s="1"/>
      <c r="L59" s="1"/>
      <c r="M59" s="1"/>
      <c r="N59" s="1"/>
      <c r="O59" s="1"/>
      <c r="P59" s="1"/>
      <c r="Q59" s="1"/>
    </row>
    <row r="60" spans="1:17" x14ac:dyDescent="0.25">
      <c r="A60" s="1"/>
      <c r="B60" s="1"/>
      <c r="C60" s="123"/>
      <c r="D60" s="123"/>
      <c r="E60" s="123"/>
      <c r="F60" s="123"/>
      <c r="G60" s="123"/>
      <c r="H60" s="123"/>
      <c r="I60" s="123"/>
      <c r="J60" s="123"/>
      <c r="K60" s="1"/>
      <c r="L60" s="1"/>
      <c r="M60" s="1"/>
      <c r="N60" s="1"/>
      <c r="O60" s="1"/>
      <c r="P60" s="1"/>
      <c r="Q60" s="1"/>
    </row>
    <row r="61" spans="1:17" x14ac:dyDescent="0.25">
      <c r="A61" s="1"/>
      <c r="B61" s="1"/>
      <c r="C61" s="123"/>
      <c r="D61" s="123"/>
      <c r="E61" s="123"/>
      <c r="F61" s="123"/>
      <c r="G61" s="123"/>
      <c r="H61" s="123"/>
      <c r="I61" s="123"/>
      <c r="J61" s="123"/>
      <c r="K61" s="1"/>
      <c r="L61" s="1"/>
      <c r="M61" s="1"/>
      <c r="N61" s="1"/>
      <c r="O61" s="1"/>
      <c r="P61" s="1"/>
      <c r="Q61" s="1"/>
    </row>
    <row r="62" spans="1:17" x14ac:dyDescent="0.25">
      <c r="A62" s="1"/>
      <c r="B62" s="1"/>
      <c r="C62" s="123"/>
      <c r="D62" s="123"/>
      <c r="E62" s="123"/>
      <c r="F62" s="123"/>
      <c r="G62" s="123"/>
      <c r="H62" s="123"/>
      <c r="I62" s="123"/>
      <c r="J62" s="123"/>
      <c r="K62" s="1"/>
      <c r="L62" s="1"/>
      <c r="M62" s="1"/>
      <c r="N62" s="1"/>
      <c r="O62" s="1"/>
      <c r="P62" s="1"/>
      <c r="Q62" s="1"/>
    </row>
    <row r="63" spans="1:17" x14ac:dyDescent="0.25">
      <c r="A63" s="1"/>
      <c r="B63" s="1"/>
      <c r="C63" s="123"/>
      <c r="D63" s="123"/>
      <c r="E63" s="123"/>
      <c r="F63" s="123"/>
      <c r="G63" s="123"/>
      <c r="H63" s="123"/>
      <c r="I63" s="123"/>
      <c r="J63" s="123"/>
      <c r="K63" s="1"/>
      <c r="L63" s="1"/>
      <c r="M63" s="1"/>
      <c r="N63" s="1"/>
      <c r="O63" s="1"/>
      <c r="P63" s="1"/>
      <c r="Q63" s="1"/>
    </row>
    <row r="64" spans="1:17" x14ac:dyDescent="0.25">
      <c r="A64" s="1"/>
      <c r="B64" s="1"/>
      <c r="C64" s="123"/>
      <c r="D64" s="123"/>
      <c r="E64" s="123"/>
      <c r="F64" s="123"/>
      <c r="G64" s="123"/>
      <c r="H64" s="123"/>
      <c r="I64" s="123"/>
      <c r="J64" s="123"/>
      <c r="K64" s="1"/>
      <c r="L64" s="1"/>
      <c r="M64" s="1"/>
      <c r="N64" s="1"/>
      <c r="O64" s="1"/>
      <c r="P64" s="1"/>
      <c r="Q64" s="1"/>
    </row>
    <row r="65" spans="1:18" x14ac:dyDescent="0.25">
      <c r="A65" s="1"/>
      <c r="B65" s="1"/>
      <c r="C65" s="123"/>
      <c r="D65" s="123"/>
      <c r="E65" s="123"/>
      <c r="F65" s="123"/>
      <c r="G65" s="123"/>
      <c r="H65" s="123"/>
      <c r="I65" s="123"/>
      <c r="J65" s="123"/>
      <c r="K65" s="1"/>
      <c r="L65" s="1"/>
      <c r="M65" s="1"/>
      <c r="N65" s="1"/>
      <c r="O65" s="1"/>
      <c r="P65" s="1"/>
      <c r="Q65" s="1"/>
    </row>
    <row r="66" spans="1:18" x14ac:dyDescent="0.25">
      <c r="A66" s="1"/>
      <c r="B66" s="1"/>
      <c r="C66" s="123"/>
      <c r="D66" s="123"/>
      <c r="E66" s="123"/>
      <c r="F66" s="123"/>
      <c r="G66" s="123"/>
      <c r="H66" s="123"/>
      <c r="I66" s="123"/>
      <c r="J66" s="123"/>
      <c r="K66" s="1"/>
      <c r="L66" s="1"/>
      <c r="M66" s="1"/>
      <c r="N66" s="1"/>
      <c r="O66" s="1"/>
      <c r="P66" s="1"/>
      <c r="Q66" s="1"/>
    </row>
    <row r="67" spans="1:18" x14ac:dyDescent="0.25">
      <c r="A67" s="1"/>
      <c r="B67" s="1"/>
      <c r="C67" s="123"/>
      <c r="D67" s="123"/>
      <c r="E67" s="123"/>
      <c r="F67" s="123"/>
      <c r="G67" s="123"/>
      <c r="H67" s="123"/>
      <c r="I67" s="123"/>
      <c r="J67" s="123"/>
      <c r="K67" s="1"/>
      <c r="L67" s="1"/>
      <c r="M67" s="1"/>
      <c r="N67" s="1"/>
      <c r="O67" s="1"/>
      <c r="P67" s="1"/>
      <c r="Q67" s="1"/>
    </row>
    <row r="68" spans="1:18" x14ac:dyDescent="0.25">
      <c r="A68" s="1"/>
      <c r="B68" s="1"/>
      <c r="C68" s="123"/>
      <c r="D68" s="123"/>
      <c r="E68" s="123"/>
      <c r="F68" s="123"/>
      <c r="G68" s="123"/>
      <c r="H68" s="123"/>
      <c r="I68" s="123"/>
      <c r="J68" s="123"/>
      <c r="K68" s="1"/>
      <c r="L68" s="1"/>
      <c r="M68" s="1"/>
      <c r="N68" s="1"/>
      <c r="O68" s="1"/>
      <c r="P68" s="1"/>
      <c r="Q68" s="1"/>
    </row>
    <row r="69" spans="1:18" x14ac:dyDescent="0.25">
      <c r="A69" s="1"/>
      <c r="B69" s="1"/>
      <c r="C69" s="123"/>
      <c r="D69" s="123"/>
      <c r="E69" s="123"/>
      <c r="F69" s="123"/>
      <c r="G69" s="123"/>
      <c r="H69" s="123"/>
      <c r="I69" s="123"/>
      <c r="J69" s="123"/>
      <c r="K69" s="1"/>
      <c r="L69" s="1"/>
      <c r="M69" s="1"/>
      <c r="N69" s="1"/>
      <c r="O69" s="1"/>
      <c r="P69" s="1"/>
      <c r="Q69" s="1"/>
    </row>
    <row r="70" spans="1:18" x14ac:dyDescent="0.25">
      <c r="A70" s="1"/>
      <c r="B70" s="1"/>
      <c r="C70" s="123"/>
      <c r="D70" s="123"/>
      <c r="E70" s="123"/>
      <c r="F70" s="123"/>
      <c r="G70" s="123"/>
      <c r="H70" s="123"/>
      <c r="I70" s="123"/>
      <c r="J70" s="123"/>
      <c r="K70" s="1"/>
      <c r="L70" s="1"/>
      <c r="M70" s="1"/>
      <c r="N70" s="1"/>
      <c r="O70" s="1"/>
      <c r="P70" s="1"/>
      <c r="Q70" s="1"/>
    </row>
    <row r="71" spans="1:18" ht="15.75" x14ac:dyDescent="0.25">
      <c r="A71" s="1"/>
      <c r="B71" s="1"/>
      <c r="C71" s="123"/>
      <c r="D71" s="130"/>
      <c r="E71" s="130"/>
      <c r="F71" s="130"/>
      <c r="G71" s="130"/>
      <c r="H71" s="130"/>
      <c r="I71" s="130"/>
      <c r="J71" s="130"/>
      <c r="K71" s="130"/>
      <c r="L71" s="130"/>
      <c r="M71" s="130"/>
      <c r="N71" s="130"/>
      <c r="O71" s="1"/>
      <c r="P71" s="1"/>
      <c r="Q71" s="1"/>
    </row>
    <row r="72" spans="1:18" ht="15.75" x14ac:dyDescent="0.25">
      <c r="A72" s="1"/>
      <c r="B72" s="1"/>
      <c r="C72" s="123"/>
      <c r="D72" s="130"/>
      <c r="E72" s="130"/>
      <c r="F72" s="130"/>
      <c r="G72" s="130"/>
      <c r="H72" s="130"/>
      <c r="I72" s="130"/>
      <c r="J72" s="130"/>
      <c r="K72" s="130"/>
      <c r="L72" s="130"/>
      <c r="M72" s="130"/>
      <c r="N72" s="130"/>
      <c r="O72" s="1"/>
      <c r="P72" s="1"/>
      <c r="Q72" s="1"/>
    </row>
    <row r="73" spans="1:18" ht="15.75" x14ac:dyDescent="0.25">
      <c r="A73" s="1"/>
      <c r="B73" s="124"/>
      <c r="C73" s="124"/>
      <c r="D73" s="131"/>
      <c r="E73" s="134"/>
      <c r="F73" s="134"/>
      <c r="G73" s="173"/>
      <c r="H73" s="173" t="s">
        <v>582</v>
      </c>
      <c r="I73" s="131"/>
      <c r="J73" s="131"/>
      <c r="K73" s="130"/>
      <c r="L73" s="130"/>
      <c r="M73" s="130"/>
      <c r="N73" s="130"/>
      <c r="O73" s="118"/>
      <c r="P73" s="118"/>
      <c r="Q73" s="118"/>
    </row>
    <row r="74" spans="1:18" ht="15.75" x14ac:dyDescent="0.25">
      <c r="A74" s="1"/>
      <c r="B74" s="124"/>
      <c r="C74" s="124"/>
      <c r="D74" s="131"/>
      <c r="E74" s="134"/>
      <c r="F74" s="134"/>
      <c r="G74" s="173"/>
      <c r="H74" s="173" t="s">
        <v>583</v>
      </c>
      <c r="I74" s="131"/>
      <c r="J74" s="131"/>
      <c r="K74" s="130"/>
      <c r="L74" s="130"/>
      <c r="M74" s="130"/>
      <c r="N74" s="130"/>
      <c r="O74" s="118"/>
      <c r="P74" s="118"/>
      <c r="Q74" s="118"/>
    </row>
    <row r="75" spans="1:18" ht="15.75" x14ac:dyDescent="0.25">
      <c r="A75" s="1"/>
      <c r="B75" s="124"/>
      <c r="C75" s="124"/>
      <c r="D75" s="131"/>
      <c r="E75" s="134"/>
      <c r="F75" s="134"/>
      <c r="G75" s="173"/>
      <c r="H75" s="173" t="s">
        <v>584</v>
      </c>
      <c r="I75" s="131"/>
      <c r="J75" s="131"/>
      <c r="K75" s="130"/>
      <c r="L75" s="130"/>
      <c r="M75" s="130"/>
      <c r="N75" s="130"/>
      <c r="O75" s="118"/>
      <c r="P75" s="118"/>
      <c r="Q75" s="118"/>
    </row>
    <row r="76" spans="1:18" ht="15.75" x14ac:dyDescent="0.25">
      <c r="A76" s="1"/>
      <c r="B76" s="124"/>
      <c r="C76" s="124"/>
      <c r="D76" s="131"/>
      <c r="E76" s="134"/>
      <c r="F76" s="134"/>
      <c r="G76" s="173"/>
      <c r="H76" s="173" t="s">
        <v>585</v>
      </c>
      <c r="I76" s="131"/>
      <c r="J76" s="131"/>
      <c r="K76" s="130"/>
      <c r="L76" s="130"/>
      <c r="M76" s="130"/>
      <c r="N76" s="130"/>
      <c r="O76" s="118"/>
      <c r="P76" s="118"/>
      <c r="Q76" s="118"/>
    </row>
    <row r="77" spans="1:18" ht="15.75" x14ac:dyDescent="0.25">
      <c r="A77" s="1"/>
      <c r="B77" s="124"/>
      <c r="C77" s="124"/>
      <c r="D77" s="131"/>
      <c r="E77" s="134"/>
      <c r="F77" s="134"/>
      <c r="G77" s="173"/>
      <c r="H77" s="173" t="s">
        <v>586</v>
      </c>
      <c r="I77" s="131"/>
      <c r="J77" s="131"/>
      <c r="K77" s="130"/>
      <c r="L77" s="130"/>
      <c r="M77" s="130"/>
      <c r="N77" s="130"/>
      <c r="O77" s="118"/>
      <c r="P77" s="118"/>
      <c r="Q77" s="118"/>
    </row>
    <row r="78" spans="1:18" ht="15.75" x14ac:dyDescent="0.25">
      <c r="A78" s="1"/>
      <c r="B78" s="124"/>
      <c r="C78" s="124"/>
      <c r="D78" s="131"/>
      <c r="E78" s="134"/>
      <c r="F78" s="134"/>
      <c r="G78" s="173"/>
      <c r="H78" s="173" t="s">
        <v>587</v>
      </c>
      <c r="I78" s="131"/>
      <c r="J78" s="131"/>
      <c r="K78" s="130"/>
      <c r="L78" s="130"/>
      <c r="M78" s="130"/>
      <c r="N78" s="130"/>
      <c r="O78" s="118"/>
      <c r="P78" s="118"/>
      <c r="Q78" s="118"/>
    </row>
    <row r="79" spans="1:18" ht="19.5" customHeight="1" x14ac:dyDescent="0.25">
      <c r="A79" s="1"/>
      <c r="B79" s="124"/>
      <c r="C79" s="124"/>
      <c r="D79" s="131"/>
      <c r="E79" s="134"/>
      <c r="F79" s="134"/>
      <c r="G79" s="173"/>
      <c r="H79" s="173"/>
      <c r="I79" s="131"/>
      <c r="J79" s="131"/>
      <c r="K79" s="130"/>
      <c r="L79" s="130"/>
      <c r="M79" s="130"/>
      <c r="N79" s="130"/>
      <c r="O79" s="118"/>
      <c r="P79" s="118"/>
      <c r="Q79" s="118"/>
    </row>
    <row r="80" spans="1:18" ht="14.1" customHeight="1" x14ac:dyDescent="0.25">
      <c r="A80" s="547" t="s">
        <v>1737</v>
      </c>
      <c r="B80" s="547"/>
      <c r="C80" s="547"/>
      <c r="D80" s="547"/>
      <c r="E80" s="547"/>
      <c r="F80" s="547"/>
      <c r="G80" s="547"/>
      <c r="H80" s="547"/>
      <c r="I80" s="547"/>
      <c r="J80" s="547"/>
      <c r="K80" s="547"/>
      <c r="L80" s="547"/>
      <c r="M80" s="547"/>
      <c r="N80" s="547"/>
      <c r="O80" s="547"/>
      <c r="P80" s="547"/>
      <c r="Q80" s="547"/>
      <c r="R80" s="548"/>
    </row>
    <row r="81" spans="1:18" ht="14.1" customHeight="1" x14ac:dyDescent="0.25">
      <c r="A81" s="127"/>
      <c r="B81" s="127"/>
      <c r="C81" s="127"/>
      <c r="D81" s="127"/>
      <c r="E81" s="127" t="s">
        <v>1738</v>
      </c>
      <c r="F81" s="140"/>
      <c r="G81" s="140"/>
      <c r="H81" s="141"/>
      <c r="I81" s="141"/>
      <c r="J81" s="156" t="str">
        <f>I28</f>
        <v>РАБ01</v>
      </c>
      <c r="L81" s="142" t="s">
        <v>534</v>
      </c>
      <c r="M81" s="371">
        <f>L28</f>
        <v>46132</v>
      </c>
      <c r="O81" s="142"/>
      <c r="P81" s="127"/>
      <c r="Q81" s="127"/>
      <c r="R81" s="143"/>
    </row>
    <row r="82" spans="1:18" x14ac:dyDescent="0.25">
      <c r="A82" s="127"/>
      <c r="B82" s="127"/>
      <c r="C82" s="127"/>
      <c r="D82" s="127"/>
      <c r="E82" s="127"/>
      <c r="F82" s="141"/>
      <c r="G82" s="141"/>
      <c r="H82" s="142"/>
      <c r="I82" s="142"/>
      <c r="J82" s="142"/>
      <c r="K82" s="142"/>
      <c r="L82" s="142"/>
      <c r="M82" s="142"/>
      <c r="N82" s="142"/>
      <c r="O82" s="142"/>
      <c r="P82" s="127"/>
      <c r="Q82" s="127"/>
      <c r="R82" s="143"/>
    </row>
    <row r="83" spans="1:18" ht="21" customHeight="1" x14ac:dyDescent="0.25">
      <c r="A83" s="127"/>
      <c r="B83" s="127"/>
      <c r="C83" s="127"/>
      <c r="D83" s="127"/>
      <c r="G83" s="121"/>
      <c r="I83" s="121" t="s">
        <v>537</v>
      </c>
      <c r="J83" s="127"/>
      <c r="K83" s="127"/>
      <c r="L83" s="127"/>
      <c r="M83" s="127"/>
      <c r="N83" s="127"/>
      <c r="O83" s="127"/>
      <c r="P83" s="127"/>
      <c r="Q83" s="127"/>
      <c r="R83" s="143"/>
    </row>
    <row r="84" spans="1:18" x14ac:dyDescent="0.25">
      <c r="A84" s="127"/>
      <c r="B84" s="122" t="s">
        <v>538</v>
      </c>
      <c r="C84" s="127"/>
      <c r="D84" s="127"/>
      <c r="E84" s="127"/>
      <c r="F84" s="127"/>
      <c r="G84" s="127"/>
      <c r="H84" s="127"/>
      <c r="I84" s="127"/>
      <c r="J84" s="127"/>
      <c r="K84" s="127"/>
      <c r="L84" s="127"/>
      <c r="M84" s="127"/>
      <c r="N84" s="127"/>
      <c r="O84" s="127"/>
      <c r="P84" s="127"/>
      <c r="Q84" s="127"/>
      <c r="R84" s="143"/>
    </row>
    <row r="85" spans="1:18" x14ac:dyDescent="0.25">
      <c r="A85" s="558" t="s">
        <v>546</v>
      </c>
      <c r="B85" s="754"/>
      <c r="C85" s="754"/>
      <c r="D85" s="754"/>
      <c r="E85" s="755"/>
      <c r="F85" s="652" t="s">
        <v>539</v>
      </c>
      <c r="G85" s="653"/>
      <c r="H85" s="756"/>
      <c r="I85" s="756"/>
      <c r="J85" s="757"/>
      <c r="K85" s="652"/>
      <c r="L85" s="653"/>
      <c r="M85" s="756"/>
      <c r="N85" s="756"/>
      <c r="O85" s="756"/>
      <c r="P85" s="756"/>
      <c r="Q85" s="756"/>
      <c r="R85" s="757"/>
    </row>
    <row r="86" spans="1:18" x14ac:dyDescent="0.25">
      <c r="A86" s="754"/>
      <c r="B86" s="754"/>
      <c r="C86" s="754"/>
      <c r="D86" s="754"/>
      <c r="E86" s="755"/>
      <c r="F86" s="652" t="s">
        <v>540</v>
      </c>
      <c r="G86" s="653"/>
      <c r="H86" s="756"/>
      <c r="I86" s="756"/>
      <c r="J86" s="757"/>
      <c r="K86" s="759" t="s">
        <v>2195</v>
      </c>
      <c r="L86" s="760"/>
      <c r="M86" s="761"/>
      <c r="N86" s="761"/>
      <c r="O86" s="761"/>
      <c r="P86" s="761"/>
      <c r="Q86" s="761"/>
      <c r="R86" s="762"/>
    </row>
    <row r="87" spans="1:18" x14ac:dyDescent="0.25">
      <c r="A87" s="754"/>
      <c r="B87" s="754"/>
      <c r="C87" s="754"/>
      <c r="D87" s="754"/>
      <c r="E87" s="755"/>
      <c r="F87" s="652" t="s">
        <v>541</v>
      </c>
      <c r="G87" s="653"/>
      <c r="H87" s="756"/>
      <c r="I87" s="756"/>
      <c r="J87" s="757"/>
      <c r="K87" s="759" t="s">
        <v>2196</v>
      </c>
      <c r="L87" s="760"/>
      <c r="M87" s="761"/>
      <c r="N87" s="761"/>
      <c r="O87" s="761"/>
      <c r="P87" s="761"/>
      <c r="Q87" s="761"/>
      <c r="R87" s="762"/>
    </row>
    <row r="88" spans="1:18" x14ac:dyDescent="0.25">
      <c r="A88" s="754"/>
      <c r="B88" s="754"/>
      <c r="C88" s="754"/>
      <c r="D88" s="754"/>
      <c r="E88" s="755"/>
      <c r="F88" s="652" t="s">
        <v>542</v>
      </c>
      <c r="G88" s="653"/>
      <c r="H88" s="756"/>
      <c r="I88" s="756"/>
      <c r="J88" s="757"/>
      <c r="K88" s="759" t="s">
        <v>2197</v>
      </c>
      <c r="L88" s="760"/>
      <c r="M88" s="761"/>
      <c r="N88" s="761"/>
      <c r="O88" s="761"/>
      <c r="P88" s="761"/>
      <c r="Q88" s="761"/>
      <c r="R88" s="762"/>
    </row>
    <row r="89" spans="1:18" ht="32.25" customHeight="1" x14ac:dyDescent="0.25">
      <c r="A89" s="754"/>
      <c r="B89" s="754"/>
      <c r="C89" s="754"/>
      <c r="D89" s="754"/>
      <c r="E89" s="755"/>
      <c r="F89" s="652" t="s">
        <v>1879</v>
      </c>
      <c r="G89" s="653"/>
      <c r="H89" s="756"/>
      <c r="I89" s="756"/>
      <c r="J89" s="757"/>
      <c r="K89" s="759" t="s">
        <v>2198</v>
      </c>
      <c r="L89" s="760"/>
      <c r="M89" s="761"/>
      <c r="N89" s="761"/>
      <c r="O89" s="761"/>
      <c r="P89" s="761"/>
      <c r="Q89" s="761"/>
      <c r="R89" s="762"/>
    </row>
    <row r="90" spans="1:18" x14ac:dyDescent="0.25">
      <c r="A90" s="754"/>
      <c r="B90" s="754"/>
      <c r="C90" s="754"/>
      <c r="D90" s="754"/>
      <c r="E90" s="755"/>
      <c r="F90" s="652" t="s">
        <v>545</v>
      </c>
      <c r="G90" s="653"/>
      <c r="H90" s="756"/>
      <c r="I90" s="756"/>
      <c r="J90" s="757"/>
      <c r="K90" s="759" t="s">
        <v>2199</v>
      </c>
      <c r="L90" s="760"/>
      <c r="M90" s="761"/>
      <c r="N90" s="761"/>
      <c r="O90" s="761"/>
      <c r="P90" s="761"/>
      <c r="Q90" s="761"/>
      <c r="R90" s="762"/>
    </row>
    <row r="91" spans="1:18" x14ac:dyDescent="0.25">
      <c r="A91" s="754"/>
      <c r="B91" s="754"/>
      <c r="C91" s="754"/>
      <c r="D91" s="754"/>
      <c r="E91" s="755"/>
      <c r="F91" s="652" t="s">
        <v>544</v>
      </c>
      <c r="G91" s="653"/>
      <c r="H91" s="756"/>
      <c r="I91" s="756"/>
      <c r="J91" s="757"/>
      <c r="K91" s="759" t="s">
        <v>1725</v>
      </c>
      <c r="L91" s="760"/>
      <c r="M91" s="761"/>
      <c r="N91" s="761"/>
      <c r="O91" s="761"/>
      <c r="P91" s="761"/>
      <c r="Q91" s="761"/>
      <c r="R91" s="762"/>
    </row>
    <row r="92" spans="1:18" x14ac:dyDescent="0.25">
      <c r="A92" s="558" t="s">
        <v>547</v>
      </c>
      <c r="B92" s="558"/>
      <c r="C92" s="558"/>
      <c r="D92" s="558"/>
      <c r="E92" s="593"/>
      <c r="F92" s="758" t="s">
        <v>1734</v>
      </c>
      <c r="G92" s="758"/>
      <c r="H92" s="758"/>
      <c r="I92" s="758"/>
      <c r="J92" s="758"/>
      <c r="K92" s="758"/>
      <c r="L92" s="758"/>
      <c r="M92" s="758"/>
      <c r="N92" s="758"/>
      <c r="O92" s="758"/>
      <c r="P92" s="758"/>
      <c r="Q92" s="758"/>
      <c r="R92" s="758"/>
    </row>
    <row r="93" spans="1:18" ht="21.75" customHeight="1" x14ac:dyDescent="0.25">
      <c r="A93" s="558"/>
      <c r="B93" s="558"/>
      <c r="C93" s="558"/>
      <c r="D93" s="558"/>
      <c r="E93" s="593"/>
      <c r="F93" s="758"/>
      <c r="G93" s="758"/>
      <c r="H93" s="758"/>
      <c r="I93" s="758"/>
      <c r="J93" s="758"/>
      <c r="K93" s="758"/>
      <c r="L93" s="758"/>
      <c r="M93" s="758"/>
      <c r="N93" s="758"/>
      <c r="O93" s="758"/>
      <c r="P93" s="758"/>
      <c r="Q93" s="758"/>
      <c r="R93" s="758"/>
    </row>
    <row r="94" spans="1:18" x14ac:dyDescent="0.25">
      <c r="A94" s="558"/>
      <c r="B94" s="558"/>
      <c r="C94" s="558"/>
      <c r="D94" s="558"/>
      <c r="E94" s="593"/>
      <c r="F94" s="758"/>
      <c r="G94" s="758"/>
      <c r="H94" s="758"/>
      <c r="I94" s="758"/>
      <c r="J94" s="758"/>
      <c r="K94" s="758"/>
      <c r="L94" s="758"/>
      <c r="M94" s="758"/>
      <c r="N94" s="758"/>
      <c r="O94" s="758"/>
      <c r="P94" s="758"/>
      <c r="Q94" s="758"/>
      <c r="R94" s="758"/>
    </row>
    <row r="95" spans="1:18" x14ac:dyDescent="0.25">
      <c r="A95" s="558"/>
      <c r="B95" s="558"/>
      <c r="C95" s="558"/>
      <c r="D95" s="558"/>
      <c r="E95" s="593"/>
      <c r="F95" s="758"/>
      <c r="G95" s="758"/>
      <c r="H95" s="758"/>
      <c r="I95" s="758"/>
      <c r="J95" s="758"/>
      <c r="K95" s="758"/>
      <c r="L95" s="758"/>
      <c r="M95" s="758"/>
      <c r="N95" s="758"/>
      <c r="O95" s="758"/>
      <c r="P95" s="758"/>
      <c r="Q95" s="758"/>
      <c r="R95" s="758"/>
    </row>
    <row r="96" spans="1:18" ht="36" customHeight="1" x14ac:dyDescent="0.25">
      <c r="A96" s="558"/>
      <c r="B96" s="558"/>
      <c r="C96" s="558"/>
      <c r="D96" s="558"/>
      <c r="E96" s="593"/>
      <c r="F96" s="758"/>
      <c r="G96" s="758"/>
      <c r="H96" s="758"/>
      <c r="I96" s="758"/>
      <c r="J96" s="758"/>
      <c r="K96" s="758"/>
      <c r="L96" s="758"/>
      <c r="M96" s="758"/>
      <c r="N96" s="758"/>
      <c r="O96" s="758"/>
      <c r="P96" s="758"/>
      <c r="Q96" s="758"/>
      <c r="R96" s="758"/>
    </row>
    <row r="97" spans="1:18" x14ac:dyDescent="0.25">
      <c r="A97" s="593" t="s">
        <v>548</v>
      </c>
      <c r="B97" s="593"/>
      <c r="C97" s="593"/>
      <c r="D97" s="593"/>
      <c r="E97" s="593"/>
      <c r="F97" s="758" t="s">
        <v>2200</v>
      </c>
      <c r="G97" s="758"/>
      <c r="H97" s="758"/>
      <c r="I97" s="758"/>
      <c r="J97" s="758"/>
      <c r="K97" s="758"/>
      <c r="L97" s="758"/>
      <c r="M97" s="758"/>
      <c r="N97" s="758"/>
      <c r="O97" s="758"/>
      <c r="P97" s="758"/>
      <c r="Q97" s="758"/>
      <c r="R97" s="758"/>
    </row>
    <row r="98" spans="1:18" ht="30" customHeight="1" x14ac:dyDescent="0.25">
      <c r="A98" s="593"/>
      <c r="B98" s="593"/>
      <c r="C98" s="593"/>
      <c r="D98" s="593"/>
      <c r="E98" s="593"/>
      <c r="F98" s="758"/>
      <c r="G98" s="758"/>
      <c r="H98" s="758"/>
      <c r="I98" s="758"/>
      <c r="J98" s="758"/>
      <c r="K98" s="758"/>
      <c r="L98" s="758"/>
      <c r="M98" s="758"/>
      <c r="N98" s="758"/>
      <c r="O98" s="758"/>
      <c r="P98" s="758"/>
      <c r="Q98" s="758"/>
      <c r="R98" s="758"/>
    </row>
    <row r="99" spans="1:18" ht="36" customHeight="1" x14ac:dyDescent="0.25">
      <c r="A99" s="593"/>
      <c r="B99" s="593"/>
      <c r="C99" s="593"/>
      <c r="D99" s="593"/>
      <c r="E99" s="593"/>
      <c r="F99" s="758"/>
      <c r="G99" s="758"/>
      <c r="H99" s="758"/>
      <c r="I99" s="758"/>
      <c r="J99" s="758"/>
      <c r="K99" s="758"/>
      <c r="L99" s="758"/>
      <c r="M99" s="758"/>
      <c r="N99" s="758"/>
      <c r="O99" s="758"/>
      <c r="P99" s="758"/>
      <c r="Q99" s="758"/>
      <c r="R99" s="758"/>
    </row>
    <row r="100" spans="1:18" ht="17.25" customHeight="1" x14ac:dyDescent="0.25">
      <c r="A100" s="593" t="s">
        <v>549</v>
      </c>
      <c r="B100" s="593"/>
      <c r="C100" s="593"/>
      <c r="D100" s="593"/>
      <c r="E100" s="593"/>
      <c r="F100" s="593" t="s">
        <v>550</v>
      </c>
      <c r="G100" s="593"/>
      <c r="H100" s="593"/>
      <c r="I100" s="593"/>
      <c r="J100" s="593"/>
      <c r="K100" s="593"/>
      <c r="L100" s="593"/>
      <c r="M100" s="593"/>
      <c r="N100" s="593"/>
      <c r="O100" s="593"/>
      <c r="P100" s="593"/>
      <c r="Q100" s="593"/>
      <c r="R100" s="593"/>
    </row>
    <row r="101" spans="1:18" x14ac:dyDescent="0.25">
      <c r="A101" s="593"/>
      <c r="B101" s="593"/>
      <c r="C101" s="593"/>
      <c r="D101" s="593"/>
      <c r="E101" s="593"/>
      <c r="F101" s="593"/>
      <c r="G101" s="593"/>
      <c r="H101" s="593"/>
      <c r="I101" s="593"/>
      <c r="J101" s="593"/>
      <c r="K101" s="593"/>
      <c r="L101" s="593"/>
      <c r="M101" s="593"/>
      <c r="N101" s="593"/>
      <c r="O101" s="593"/>
      <c r="P101" s="593"/>
      <c r="Q101" s="593"/>
      <c r="R101" s="593"/>
    </row>
    <row r="102" spans="1:18" x14ac:dyDescent="0.25">
      <c r="A102" s="593" t="s">
        <v>551</v>
      </c>
      <c r="B102" s="593"/>
      <c r="C102" s="593"/>
      <c r="D102" s="593"/>
      <c r="E102" s="593"/>
      <c r="F102" s="763">
        <f>L28</f>
        <v>46132</v>
      </c>
      <c r="G102" s="554"/>
      <c r="H102" s="554"/>
      <c r="I102" s="554"/>
      <c r="J102" s="554"/>
      <c r="K102" s="554"/>
      <c r="L102" s="554"/>
      <c r="M102" s="554"/>
      <c r="N102" s="554"/>
      <c r="O102" s="554"/>
      <c r="P102" s="554"/>
      <c r="Q102" s="554"/>
      <c r="R102" s="554"/>
    </row>
    <row r="103" spans="1:18" ht="15.75" customHeight="1" x14ac:dyDescent="0.25">
      <c r="A103" s="593" t="s">
        <v>552</v>
      </c>
      <c r="B103" s="593"/>
      <c r="C103" s="593"/>
      <c r="D103" s="593"/>
      <c r="E103" s="593"/>
      <c r="F103" s="763">
        <f>L28</f>
        <v>46132</v>
      </c>
      <c r="G103" s="554"/>
      <c r="H103" s="580"/>
      <c r="I103" s="580"/>
      <c r="J103" s="580"/>
      <c r="K103" s="580"/>
      <c r="L103" s="580"/>
      <c r="M103" s="580"/>
      <c r="N103" s="580"/>
      <c r="O103" s="580"/>
      <c r="P103" s="580"/>
      <c r="Q103" s="580"/>
      <c r="R103" s="580"/>
    </row>
    <row r="104" spans="1:18" ht="11.25" customHeight="1" x14ac:dyDescent="0.25">
      <c r="A104" s="593" t="s">
        <v>553</v>
      </c>
      <c r="B104" s="593"/>
      <c r="C104" s="593"/>
      <c r="D104" s="593"/>
      <c r="E104" s="744"/>
      <c r="F104" s="593" t="s">
        <v>554</v>
      </c>
      <c r="G104" s="593"/>
      <c r="H104" s="593"/>
      <c r="I104" s="593"/>
      <c r="J104" s="593"/>
      <c r="K104" s="593"/>
      <c r="L104" s="593"/>
      <c r="M104" s="593"/>
      <c r="N104" s="593"/>
      <c r="O104" s="593"/>
      <c r="P104" s="593"/>
      <c r="Q104" s="593"/>
      <c r="R104" s="593"/>
    </row>
    <row r="105" spans="1:18" x14ac:dyDescent="0.25">
      <c r="A105" s="593"/>
      <c r="B105" s="593"/>
      <c r="C105" s="593"/>
      <c r="D105" s="593"/>
      <c r="E105" s="744"/>
      <c r="F105" s="593"/>
      <c r="G105" s="593"/>
      <c r="H105" s="593"/>
      <c r="I105" s="593"/>
      <c r="J105" s="593"/>
      <c r="K105" s="593"/>
      <c r="L105" s="593"/>
      <c r="M105" s="593"/>
      <c r="N105" s="593"/>
      <c r="O105" s="593"/>
      <c r="P105" s="593"/>
      <c r="Q105" s="593"/>
      <c r="R105" s="593"/>
    </row>
    <row r="106" spans="1:18" ht="15" customHeight="1" x14ac:dyDescent="0.25">
      <c r="A106" s="593" t="s">
        <v>555</v>
      </c>
      <c r="B106" s="647"/>
      <c r="C106" s="647"/>
      <c r="D106" s="647"/>
      <c r="E106" s="647"/>
      <c r="F106" s="558" t="s">
        <v>1949</v>
      </c>
      <c r="G106" s="558"/>
      <c r="H106" s="627"/>
      <c r="I106" s="627"/>
      <c r="J106" s="627"/>
      <c r="K106" s="627"/>
      <c r="L106" s="627"/>
      <c r="M106" s="627"/>
      <c r="N106" s="627"/>
      <c r="O106" s="627"/>
      <c r="P106" s="627"/>
      <c r="Q106" s="627"/>
      <c r="R106" s="627"/>
    </row>
    <row r="107" spans="1:18" ht="8.25" customHeight="1" x14ac:dyDescent="0.25">
      <c r="A107" s="647"/>
      <c r="B107" s="647"/>
      <c r="C107" s="647"/>
      <c r="D107" s="647"/>
      <c r="E107" s="647"/>
      <c r="F107" s="627"/>
      <c r="G107" s="627"/>
      <c r="H107" s="627"/>
      <c r="I107" s="627"/>
      <c r="J107" s="627"/>
      <c r="K107" s="627"/>
      <c r="L107" s="627"/>
      <c r="M107" s="627"/>
      <c r="N107" s="627"/>
      <c r="O107" s="627"/>
      <c r="P107" s="627"/>
      <c r="Q107" s="627"/>
      <c r="R107" s="627"/>
    </row>
    <row r="108" spans="1:18" ht="5.25" customHeight="1" x14ac:dyDescent="0.25">
      <c r="A108" s="647"/>
      <c r="B108" s="647"/>
      <c r="C108" s="647"/>
      <c r="D108" s="647"/>
      <c r="E108" s="647"/>
      <c r="F108" s="627"/>
      <c r="G108" s="627"/>
      <c r="H108" s="627"/>
      <c r="I108" s="627"/>
      <c r="J108" s="627"/>
      <c r="K108" s="627"/>
      <c r="L108" s="627"/>
      <c r="M108" s="627"/>
      <c r="N108" s="627"/>
      <c r="O108" s="627"/>
      <c r="P108" s="627"/>
      <c r="Q108" s="627"/>
      <c r="R108" s="627"/>
    </row>
    <row r="109" spans="1:18" ht="3.75" customHeight="1" x14ac:dyDescent="0.25">
      <c r="A109" s="647"/>
      <c r="B109" s="647"/>
      <c r="C109" s="647"/>
      <c r="D109" s="647"/>
      <c r="E109" s="647"/>
      <c r="F109" s="627"/>
      <c r="G109" s="627"/>
      <c r="H109" s="627"/>
      <c r="I109" s="627"/>
      <c r="J109" s="627"/>
      <c r="K109" s="627"/>
      <c r="L109" s="627"/>
      <c r="M109" s="627"/>
      <c r="N109" s="627"/>
      <c r="O109" s="627"/>
      <c r="P109" s="627"/>
      <c r="Q109" s="627"/>
      <c r="R109" s="627"/>
    </row>
    <row r="110" spans="1:18" ht="8.25" customHeight="1" x14ac:dyDescent="0.25">
      <c r="A110" s="647"/>
      <c r="B110" s="647"/>
      <c r="C110" s="647"/>
      <c r="D110" s="647"/>
      <c r="E110" s="647"/>
      <c r="F110" s="627"/>
      <c r="G110" s="627"/>
      <c r="H110" s="627"/>
      <c r="I110" s="627"/>
      <c r="J110" s="627"/>
      <c r="K110" s="627"/>
      <c r="L110" s="627"/>
      <c r="M110" s="627"/>
      <c r="N110" s="627"/>
      <c r="O110" s="627"/>
      <c r="P110" s="627"/>
      <c r="Q110" s="627"/>
      <c r="R110" s="627"/>
    </row>
    <row r="111" spans="1:18" ht="9" customHeight="1" x14ac:dyDescent="0.25">
      <c r="A111" s="647"/>
      <c r="B111" s="647"/>
      <c r="C111" s="647"/>
      <c r="D111" s="647"/>
      <c r="E111" s="647"/>
      <c r="F111" s="627"/>
      <c r="G111" s="627"/>
      <c r="H111" s="627"/>
      <c r="I111" s="627"/>
      <c r="J111" s="627"/>
      <c r="K111" s="627"/>
      <c r="L111" s="627"/>
      <c r="M111" s="627"/>
      <c r="N111" s="627"/>
      <c r="O111" s="627"/>
      <c r="P111" s="627"/>
      <c r="Q111" s="627"/>
      <c r="R111" s="627"/>
    </row>
    <row r="112" spans="1:18" x14ac:dyDescent="0.25">
      <c r="A112" s="647"/>
      <c r="B112" s="647"/>
      <c r="C112" s="647"/>
      <c r="D112" s="647"/>
      <c r="E112" s="647"/>
      <c r="F112" s="627"/>
      <c r="G112" s="627"/>
      <c r="H112" s="627"/>
      <c r="I112" s="627"/>
      <c r="J112" s="627"/>
      <c r="K112" s="627"/>
      <c r="L112" s="627"/>
      <c r="M112" s="627"/>
      <c r="N112" s="627"/>
      <c r="O112" s="627"/>
      <c r="P112" s="627"/>
      <c r="Q112" s="627"/>
      <c r="R112" s="627"/>
    </row>
    <row r="113" spans="1:18" x14ac:dyDescent="0.25">
      <c r="A113" s="647"/>
      <c r="B113" s="647"/>
      <c r="C113" s="647"/>
      <c r="D113" s="647"/>
      <c r="E113" s="647"/>
      <c r="F113" s="627"/>
      <c r="G113" s="627"/>
      <c r="H113" s="627"/>
      <c r="I113" s="627"/>
      <c r="J113" s="627"/>
      <c r="K113" s="627"/>
      <c r="L113" s="627"/>
      <c r="M113" s="627"/>
      <c r="N113" s="627"/>
      <c r="O113" s="627"/>
      <c r="P113" s="627"/>
      <c r="Q113" s="627"/>
      <c r="R113" s="627"/>
    </row>
    <row r="114" spans="1:18" x14ac:dyDescent="0.25">
      <c r="A114" s="647"/>
      <c r="B114" s="647"/>
      <c r="C114" s="647"/>
      <c r="D114" s="647"/>
      <c r="E114" s="647"/>
      <c r="F114" s="627"/>
      <c r="G114" s="627"/>
      <c r="H114" s="627"/>
      <c r="I114" s="627"/>
      <c r="J114" s="627"/>
      <c r="K114" s="627"/>
      <c r="L114" s="627"/>
      <c r="M114" s="627"/>
      <c r="N114" s="627"/>
      <c r="O114" s="627"/>
      <c r="P114" s="627"/>
      <c r="Q114" s="627"/>
      <c r="R114" s="627"/>
    </row>
    <row r="115" spans="1:18" x14ac:dyDescent="0.25">
      <c r="A115" s="647"/>
      <c r="B115" s="647"/>
      <c r="C115" s="647"/>
      <c r="D115" s="647"/>
      <c r="E115" s="647"/>
      <c r="F115" s="627"/>
      <c r="G115" s="627"/>
      <c r="H115" s="627"/>
      <c r="I115" s="627"/>
      <c r="J115" s="627"/>
      <c r="K115" s="627"/>
      <c r="L115" s="627"/>
      <c r="M115" s="627"/>
      <c r="N115" s="627"/>
      <c r="O115" s="627"/>
      <c r="P115" s="627"/>
      <c r="Q115" s="627"/>
      <c r="R115" s="627"/>
    </row>
    <row r="116" spans="1:18" x14ac:dyDescent="0.25">
      <c r="A116" s="647"/>
      <c r="B116" s="647"/>
      <c r="C116" s="647"/>
      <c r="D116" s="647"/>
      <c r="E116" s="647"/>
      <c r="F116" s="627"/>
      <c r="G116" s="627"/>
      <c r="H116" s="627"/>
      <c r="I116" s="627"/>
      <c r="J116" s="627"/>
      <c r="K116" s="627"/>
      <c r="L116" s="627"/>
      <c r="M116" s="627"/>
      <c r="N116" s="627"/>
      <c r="O116" s="627"/>
      <c r="P116" s="627"/>
      <c r="Q116" s="627"/>
      <c r="R116" s="627"/>
    </row>
    <row r="117" spans="1:18" x14ac:dyDescent="0.25">
      <c r="A117" s="647"/>
      <c r="B117" s="647"/>
      <c r="C117" s="647"/>
      <c r="D117" s="647"/>
      <c r="E117" s="647"/>
      <c r="F117" s="627"/>
      <c r="G117" s="627"/>
      <c r="H117" s="627"/>
      <c r="I117" s="627"/>
      <c r="J117" s="627"/>
      <c r="K117" s="627"/>
      <c r="L117" s="627"/>
      <c r="M117" s="627"/>
      <c r="N117" s="627"/>
      <c r="O117" s="627"/>
      <c r="P117" s="627"/>
      <c r="Q117" s="627"/>
      <c r="R117" s="627"/>
    </row>
    <row r="118" spans="1:18" x14ac:dyDescent="0.25">
      <c r="A118" s="647"/>
      <c r="B118" s="647"/>
      <c r="C118" s="647"/>
      <c r="D118" s="647"/>
      <c r="E118" s="647"/>
      <c r="F118" s="627"/>
      <c r="G118" s="627"/>
      <c r="H118" s="627"/>
      <c r="I118" s="627"/>
      <c r="J118" s="627"/>
      <c r="K118" s="627"/>
      <c r="L118" s="627"/>
      <c r="M118" s="627"/>
      <c r="N118" s="627"/>
      <c r="O118" s="627"/>
      <c r="P118" s="627"/>
      <c r="Q118" s="627"/>
      <c r="R118" s="627"/>
    </row>
    <row r="119" spans="1:18" x14ac:dyDescent="0.25">
      <c r="A119" s="647"/>
      <c r="B119" s="647"/>
      <c r="C119" s="647"/>
      <c r="D119" s="647"/>
      <c r="E119" s="647"/>
      <c r="F119" s="627"/>
      <c r="G119" s="627"/>
      <c r="H119" s="627"/>
      <c r="I119" s="627"/>
      <c r="J119" s="627"/>
      <c r="K119" s="627"/>
      <c r="L119" s="627"/>
      <c r="M119" s="627"/>
      <c r="N119" s="627"/>
      <c r="O119" s="627"/>
      <c r="P119" s="627"/>
      <c r="Q119" s="627"/>
      <c r="R119" s="627"/>
    </row>
    <row r="120" spans="1:18" x14ac:dyDescent="0.25">
      <c r="A120" s="647"/>
      <c r="B120" s="647"/>
      <c r="C120" s="647"/>
      <c r="D120" s="647"/>
      <c r="E120" s="647"/>
      <c r="F120" s="627"/>
      <c r="G120" s="627"/>
      <c r="H120" s="627"/>
      <c r="I120" s="627"/>
      <c r="J120" s="627"/>
      <c r="K120" s="627"/>
      <c r="L120" s="627"/>
      <c r="M120" s="627"/>
      <c r="N120" s="627"/>
      <c r="O120" s="627"/>
      <c r="P120" s="627"/>
      <c r="Q120" s="627"/>
      <c r="R120" s="627"/>
    </row>
    <row r="121" spans="1:18" x14ac:dyDescent="0.25">
      <c r="A121" s="647"/>
      <c r="B121" s="647"/>
      <c r="C121" s="647"/>
      <c r="D121" s="647"/>
      <c r="E121" s="647"/>
      <c r="F121" s="627"/>
      <c r="G121" s="627"/>
      <c r="H121" s="627"/>
      <c r="I121" s="627"/>
      <c r="J121" s="627"/>
      <c r="K121" s="627"/>
      <c r="L121" s="627"/>
      <c r="M121" s="627"/>
      <c r="N121" s="627"/>
      <c r="O121" s="627"/>
      <c r="P121" s="627"/>
      <c r="Q121" s="627"/>
      <c r="R121" s="627"/>
    </row>
    <row r="122" spans="1:18" x14ac:dyDescent="0.25">
      <c r="A122" s="647"/>
      <c r="B122" s="647"/>
      <c r="C122" s="647"/>
      <c r="D122" s="647"/>
      <c r="E122" s="647"/>
      <c r="F122" s="627"/>
      <c r="G122" s="627"/>
      <c r="H122" s="627"/>
      <c r="I122" s="627"/>
      <c r="J122" s="627"/>
      <c r="K122" s="627"/>
      <c r="L122" s="627"/>
      <c r="M122" s="627"/>
      <c r="N122" s="627"/>
      <c r="O122" s="627"/>
      <c r="P122" s="627"/>
      <c r="Q122" s="627"/>
      <c r="R122" s="627"/>
    </row>
    <row r="123" spans="1:18" x14ac:dyDescent="0.25">
      <c r="A123" s="647"/>
      <c r="B123" s="647"/>
      <c r="C123" s="647"/>
      <c r="D123" s="647"/>
      <c r="E123" s="647"/>
      <c r="F123" s="627"/>
      <c r="G123" s="627"/>
      <c r="H123" s="627"/>
      <c r="I123" s="627"/>
      <c r="J123" s="627"/>
      <c r="K123" s="627"/>
      <c r="L123" s="627"/>
      <c r="M123" s="627"/>
      <c r="N123" s="627"/>
      <c r="O123" s="627"/>
      <c r="P123" s="627"/>
      <c r="Q123" s="627"/>
      <c r="R123" s="627"/>
    </row>
    <row r="124" spans="1:18" x14ac:dyDescent="0.25">
      <c r="A124" s="647"/>
      <c r="B124" s="647"/>
      <c r="C124" s="647"/>
      <c r="D124" s="647"/>
      <c r="E124" s="647"/>
      <c r="F124" s="627"/>
      <c r="G124" s="627"/>
      <c r="H124" s="627"/>
      <c r="I124" s="627"/>
      <c r="J124" s="627"/>
      <c r="K124" s="627"/>
      <c r="L124" s="627"/>
      <c r="M124" s="627"/>
      <c r="N124" s="627"/>
      <c r="O124" s="627"/>
      <c r="P124" s="627"/>
      <c r="Q124" s="627"/>
      <c r="R124" s="627"/>
    </row>
    <row r="125" spans="1:18" x14ac:dyDescent="0.25">
      <c r="A125" s="647"/>
      <c r="B125" s="647"/>
      <c r="C125" s="647"/>
      <c r="D125" s="647"/>
      <c r="E125" s="647"/>
      <c r="F125" s="627"/>
      <c r="G125" s="627"/>
      <c r="H125" s="627"/>
      <c r="I125" s="627"/>
      <c r="J125" s="627"/>
      <c r="K125" s="627"/>
      <c r="L125" s="627"/>
      <c r="M125" s="627"/>
      <c r="N125" s="627"/>
      <c r="O125" s="627"/>
      <c r="P125" s="627"/>
      <c r="Q125" s="627"/>
      <c r="R125" s="627"/>
    </row>
    <row r="126" spans="1:18" x14ac:dyDescent="0.25">
      <c r="A126" s="647"/>
      <c r="B126" s="647"/>
      <c r="C126" s="647"/>
      <c r="D126" s="647"/>
      <c r="E126" s="647"/>
      <c r="F126" s="627"/>
      <c r="G126" s="627"/>
      <c r="H126" s="627"/>
      <c r="I126" s="627"/>
      <c r="J126" s="627"/>
      <c r="K126" s="627"/>
      <c r="L126" s="627"/>
      <c r="M126" s="627"/>
      <c r="N126" s="627"/>
      <c r="O126" s="627"/>
      <c r="P126" s="627"/>
      <c r="Q126" s="627"/>
      <c r="R126" s="627"/>
    </row>
    <row r="127" spans="1:18" x14ac:dyDescent="0.25">
      <c r="A127" s="647"/>
      <c r="B127" s="647"/>
      <c r="C127" s="647"/>
      <c r="D127" s="647"/>
      <c r="E127" s="647"/>
      <c r="F127" s="627"/>
      <c r="G127" s="627"/>
      <c r="H127" s="627"/>
      <c r="I127" s="627"/>
      <c r="J127" s="627"/>
      <c r="K127" s="627"/>
      <c r="L127" s="627"/>
      <c r="M127" s="627"/>
      <c r="N127" s="627"/>
      <c r="O127" s="627"/>
      <c r="P127" s="627"/>
      <c r="Q127" s="627"/>
      <c r="R127" s="627"/>
    </row>
    <row r="128" spans="1:18" ht="63" customHeight="1" x14ac:dyDescent="0.25">
      <c r="A128" s="647"/>
      <c r="B128" s="647"/>
      <c r="C128" s="647"/>
      <c r="D128" s="647"/>
      <c r="E128" s="647"/>
      <c r="F128" s="627"/>
      <c r="G128" s="627"/>
      <c r="H128" s="627"/>
      <c r="I128" s="627"/>
      <c r="J128" s="627"/>
      <c r="K128" s="627"/>
      <c r="L128" s="627"/>
      <c r="M128" s="627"/>
      <c r="N128" s="627"/>
      <c r="O128" s="627"/>
      <c r="P128" s="627"/>
      <c r="Q128" s="627"/>
      <c r="R128" s="627"/>
    </row>
    <row r="129" spans="1:18" ht="16.5" customHeight="1" x14ac:dyDescent="0.25">
      <c r="A129" s="593" t="s">
        <v>556</v>
      </c>
      <c r="B129" s="593"/>
      <c r="C129" s="593"/>
      <c r="D129" s="593"/>
      <c r="E129" s="593"/>
      <c r="F129" s="593" t="s">
        <v>1950</v>
      </c>
      <c r="G129" s="593"/>
      <c r="H129" s="593"/>
      <c r="I129" s="593"/>
      <c r="J129" s="593"/>
      <c r="K129" s="593"/>
      <c r="L129" s="593"/>
      <c r="M129" s="593"/>
      <c r="N129" s="593"/>
      <c r="O129" s="593"/>
      <c r="P129" s="593"/>
      <c r="Q129" s="593"/>
      <c r="R129" s="593"/>
    </row>
    <row r="130" spans="1:18" ht="16.5" customHeight="1" x14ac:dyDescent="0.25">
      <c r="A130" s="593"/>
      <c r="B130" s="593"/>
      <c r="C130" s="593"/>
      <c r="D130" s="593"/>
      <c r="E130" s="593"/>
      <c r="F130" s="593"/>
      <c r="G130" s="593"/>
      <c r="H130" s="593"/>
      <c r="I130" s="593"/>
      <c r="J130" s="593"/>
      <c r="K130" s="593"/>
      <c r="L130" s="593"/>
      <c r="M130" s="593"/>
      <c r="N130" s="593"/>
      <c r="O130" s="593"/>
      <c r="P130" s="593"/>
      <c r="Q130" s="593"/>
      <c r="R130" s="593"/>
    </row>
    <row r="131" spans="1:18" ht="19.5" customHeight="1" x14ac:dyDescent="0.25">
      <c r="A131" s="144"/>
      <c r="B131" s="127" t="s">
        <v>558</v>
      </c>
      <c r="C131" s="144"/>
      <c r="D131" s="144"/>
      <c r="E131" s="144"/>
      <c r="F131" s="144"/>
      <c r="G131" s="144"/>
      <c r="H131" s="144"/>
      <c r="I131" s="144"/>
      <c r="J131" s="144"/>
      <c r="K131" s="144"/>
      <c r="L131" s="144"/>
      <c r="M131" s="144"/>
      <c r="N131" s="144"/>
      <c r="O131" s="144"/>
      <c r="P131" s="144"/>
      <c r="Q131" s="144"/>
      <c r="R131" s="144"/>
    </row>
    <row r="132" spans="1:18" x14ac:dyDescent="0.25">
      <c r="A132" s="127"/>
      <c r="B132" s="127"/>
      <c r="C132" s="127"/>
      <c r="D132" s="127"/>
      <c r="E132" s="127"/>
      <c r="F132" s="141"/>
      <c r="G132" s="141"/>
      <c r="H132" s="142"/>
      <c r="I132" s="142"/>
      <c r="J132" s="142"/>
      <c r="K132" s="142"/>
      <c r="L132" s="142"/>
      <c r="M132" s="142"/>
      <c r="N132" s="142"/>
      <c r="O132" s="142"/>
      <c r="P132" s="127"/>
      <c r="Q132" s="127"/>
      <c r="R132" s="143"/>
    </row>
    <row r="133" spans="1:18" x14ac:dyDescent="0.25">
      <c r="A133" s="127"/>
      <c r="B133" s="127"/>
      <c r="C133" s="127"/>
      <c r="D133" s="127"/>
      <c r="E133" s="143"/>
      <c r="G133" s="117"/>
      <c r="I133" s="117" t="s">
        <v>559</v>
      </c>
      <c r="J133" s="127"/>
      <c r="K133" s="127"/>
      <c r="L133" s="127"/>
      <c r="M133" s="127"/>
      <c r="N133" s="127"/>
      <c r="O133" s="127"/>
      <c r="P133" s="127"/>
      <c r="Q133" s="127"/>
      <c r="R133" s="143"/>
    </row>
    <row r="134" spans="1:18" x14ac:dyDescent="0.25">
      <c r="A134" s="127"/>
      <c r="B134" s="122" t="s">
        <v>560</v>
      </c>
      <c r="C134" s="127"/>
      <c r="D134" s="127"/>
      <c r="E134" s="127"/>
      <c r="F134" s="127"/>
      <c r="G134" s="127"/>
      <c r="H134" s="127"/>
      <c r="I134" s="127"/>
      <c r="J134" s="127"/>
      <c r="K134" s="127"/>
      <c r="L134" s="127"/>
      <c r="M134" s="127"/>
      <c r="N134" s="127"/>
      <c r="O134" s="127"/>
      <c r="P134" s="127"/>
      <c r="Q134" s="127"/>
      <c r="R134" s="143"/>
    </row>
    <row r="135" spans="1:18" x14ac:dyDescent="0.25">
      <c r="A135" s="664" t="s">
        <v>561</v>
      </c>
      <c r="B135" s="664"/>
      <c r="C135" s="664"/>
      <c r="D135" s="664"/>
      <c r="E135" s="664"/>
      <c r="F135" s="664" t="s">
        <v>562</v>
      </c>
      <c r="G135" s="664"/>
      <c r="H135" s="664"/>
      <c r="I135" s="664"/>
      <c r="J135" s="664"/>
      <c r="K135" s="664"/>
      <c r="L135" s="664"/>
      <c r="M135" s="664"/>
      <c r="N135" s="664"/>
      <c r="O135" s="664"/>
      <c r="P135" s="664"/>
      <c r="Q135" s="145"/>
      <c r="R135" s="143"/>
    </row>
    <row r="136" spans="1:18" x14ac:dyDescent="0.25">
      <c r="A136" s="549" t="s">
        <v>563</v>
      </c>
      <c r="B136" s="554"/>
      <c r="C136" s="554"/>
      <c r="D136" s="554"/>
      <c r="E136" s="554"/>
      <c r="F136" s="554"/>
      <c r="G136" s="554"/>
      <c r="H136" s="554"/>
      <c r="I136" s="554"/>
      <c r="J136" s="554"/>
      <c r="K136" s="554"/>
      <c r="L136" s="554"/>
      <c r="M136" s="554"/>
      <c r="N136" s="554"/>
      <c r="O136" s="554"/>
      <c r="P136" s="554"/>
      <c r="Q136" s="554"/>
      <c r="R136" s="647"/>
    </row>
    <row r="137" spans="1:18" x14ac:dyDescent="0.25">
      <c r="A137" s="744" t="s">
        <v>1860</v>
      </c>
      <c r="B137" s="744"/>
      <c r="C137" s="744"/>
      <c r="D137" s="744"/>
      <c r="E137" s="744"/>
      <c r="F137" s="630">
        <v>20</v>
      </c>
      <c r="G137" s="631"/>
      <c r="H137" s="631"/>
      <c r="I137" s="631"/>
      <c r="J137" s="631"/>
      <c r="K137" s="631"/>
      <c r="L137" s="631"/>
      <c r="M137" s="745" t="s">
        <v>1858</v>
      </c>
      <c r="N137" s="745"/>
      <c r="O137" s="745"/>
      <c r="P137" s="745"/>
      <c r="Q137" s="745"/>
      <c r="R137" s="746"/>
    </row>
    <row r="138" spans="1:18" x14ac:dyDescent="0.25">
      <c r="A138" s="744" t="s">
        <v>1861</v>
      </c>
      <c r="B138" s="744"/>
      <c r="C138" s="744"/>
      <c r="D138" s="744"/>
      <c r="E138" s="744"/>
      <c r="F138" s="630">
        <v>50</v>
      </c>
      <c r="G138" s="631"/>
      <c r="H138" s="631"/>
      <c r="I138" s="631"/>
      <c r="J138" s="631"/>
      <c r="K138" s="631"/>
      <c r="L138" s="631"/>
      <c r="M138" s="745" t="s">
        <v>97</v>
      </c>
      <c r="N138" s="745"/>
      <c r="O138" s="745"/>
      <c r="P138" s="745"/>
      <c r="Q138" s="745"/>
      <c r="R138" s="746"/>
    </row>
    <row r="139" spans="1:18" x14ac:dyDescent="0.25">
      <c r="A139" s="744" t="s">
        <v>1862</v>
      </c>
      <c r="B139" s="744"/>
      <c r="C139" s="744"/>
      <c r="D139" s="744"/>
      <c r="E139" s="744"/>
      <c r="F139" s="630">
        <v>99.5</v>
      </c>
      <c r="G139" s="631"/>
      <c r="H139" s="631"/>
      <c r="I139" s="631"/>
      <c r="J139" s="631"/>
      <c r="K139" s="631"/>
      <c r="L139" s="631"/>
      <c r="M139" s="745" t="s">
        <v>1859</v>
      </c>
      <c r="N139" s="745"/>
      <c r="O139" s="745"/>
      <c r="P139" s="745"/>
      <c r="Q139" s="745"/>
      <c r="R139" s="746"/>
    </row>
    <row r="140" spans="1:18" x14ac:dyDescent="0.25">
      <c r="A140" s="590" t="s">
        <v>567</v>
      </c>
      <c r="B140" s="590"/>
      <c r="C140" s="590"/>
      <c r="D140" s="590"/>
      <c r="E140" s="590"/>
      <c r="F140" s="590"/>
      <c r="G140" s="590"/>
      <c r="H140" s="590"/>
      <c r="I140" s="590"/>
      <c r="J140" s="590"/>
      <c r="K140" s="590"/>
      <c r="L140" s="590"/>
      <c r="M140" s="590"/>
      <c r="N140" s="590"/>
      <c r="O140" s="590"/>
      <c r="P140" s="590"/>
      <c r="Q140" s="590"/>
      <c r="R140" s="755"/>
    </row>
    <row r="141" spans="1:18" x14ac:dyDescent="0.25">
      <c r="A141" s="744" t="s">
        <v>1860</v>
      </c>
      <c r="B141" s="744"/>
      <c r="C141" s="744"/>
      <c r="D141" s="744"/>
      <c r="E141" s="744"/>
      <c r="F141" s="752">
        <f>F137</f>
        <v>20</v>
      </c>
      <c r="G141" s="753"/>
      <c r="H141" s="753"/>
      <c r="I141" s="753"/>
      <c r="J141" s="753"/>
      <c r="K141" s="753"/>
      <c r="L141" s="753"/>
      <c r="M141" s="542" t="str">
        <f>M137</f>
        <v>°С</v>
      </c>
      <c r="N141" s="542"/>
      <c r="O141" s="542"/>
      <c r="P141" s="542"/>
      <c r="Q141" s="542"/>
      <c r="R141" s="543"/>
    </row>
    <row r="142" spans="1:18" x14ac:dyDescent="0.25">
      <c r="A142" s="744" t="s">
        <v>1861</v>
      </c>
      <c r="B142" s="744"/>
      <c r="C142" s="744"/>
      <c r="D142" s="744"/>
      <c r="E142" s="744"/>
      <c r="F142" s="752">
        <f>F138</f>
        <v>50</v>
      </c>
      <c r="G142" s="753"/>
      <c r="H142" s="753"/>
      <c r="I142" s="753"/>
      <c r="J142" s="753"/>
      <c r="K142" s="753"/>
      <c r="L142" s="753"/>
      <c r="M142" s="542" t="str">
        <f>M138</f>
        <v>%</v>
      </c>
      <c r="N142" s="542"/>
      <c r="O142" s="542"/>
      <c r="P142" s="542"/>
      <c r="Q142" s="542"/>
      <c r="R142" s="543"/>
    </row>
    <row r="143" spans="1:18" x14ac:dyDescent="0.25">
      <c r="A143" s="744" t="s">
        <v>1862</v>
      </c>
      <c r="B143" s="744"/>
      <c r="C143" s="744"/>
      <c r="D143" s="744"/>
      <c r="E143" s="744"/>
      <c r="F143" s="752" t="s">
        <v>888</v>
      </c>
      <c r="G143" s="753"/>
      <c r="H143" s="753"/>
      <c r="I143" s="753"/>
      <c r="J143" s="753"/>
      <c r="K143" s="753"/>
      <c r="L143" s="753"/>
      <c r="M143" s="542" t="str">
        <f>M139</f>
        <v xml:space="preserve"> кПа</v>
      </c>
      <c r="N143" s="542"/>
      <c r="O143" s="542"/>
      <c r="P143" s="542"/>
      <c r="Q143" s="542"/>
      <c r="R143" s="543"/>
    </row>
    <row r="144" spans="1:18" x14ac:dyDescent="0.25">
      <c r="A144" s="549" t="s">
        <v>568</v>
      </c>
      <c r="B144" s="549"/>
      <c r="C144" s="549"/>
      <c r="D144" s="549"/>
      <c r="E144" s="549"/>
      <c r="F144" s="549"/>
      <c r="G144" s="549"/>
      <c r="H144" s="549"/>
      <c r="I144" s="549"/>
      <c r="J144" s="549"/>
      <c r="K144" s="549"/>
      <c r="L144" s="549"/>
      <c r="M144" s="549"/>
      <c r="N144" s="549"/>
      <c r="O144" s="549"/>
      <c r="P144" s="549"/>
      <c r="Q144" s="549"/>
      <c r="R144" s="593"/>
    </row>
    <row r="145" spans="1:18" x14ac:dyDescent="0.25">
      <c r="A145" s="744" t="s">
        <v>569</v>
      </c>
      <c r="B145" s="744"/>
      <c r="C145" s="744"/>
      <c r="D145" s="744"/>
      <c r="E145" s="744"/>
      <c r="F145" s="630">
        <v>50</v>
      </c>
      <c r="G145" s="631"/>
      <c r="H145" s="631"/>
      <c r="I145" s="631"/>
      <c r="J145" s="631"/>
      <c r="K145" s="631"/>
      <c r="L145" s="631"/>
      <c r="M145" s="542" t="s">
        <v>265</v>
      </c>
      <c r="N145" s="542"/>
      <c r="O145" s="542"/>
      <c r="P145" s="542"/>
      <c r="Q145" s="542"/>
      <c r="R145" s="543"/>
    </row>
    <row r="146" spans="1:18" ht="15" customHeight="1" x14ac:dyDescent="0.25">
      <c r="A146" s="593" t="s">
        <v>570</v>
      </c>
      <c r="B146" s="593"/>
      <c r="C146" s="593"/>
      <c r="D146" s="593"/>
      <c r="E146" s="593"/>
      <c r="F146" s="544" t="s">
        <v>571</v>
      </c>
      <c r="G146" s="546"/>
      <c r="H146" s="747"/>
      <c r="I146" s="747"/>
      <c r="J146" s="748"/>
      <c r="K146" s="544" t="s">
        <v>572</v>
      </c>
      <c r="L146" s="546"/>
      <c r="M146" s="829"/>
      <c r="N146" s="830"/>
      <c r="O146" s="544" t="s">
        <v>573</v>
      </c>
      <c r="P146" s="747"/>
      <c r="Q146" s="747"/>
      <c r="R146" s="748"/>
    </row>
    <row r="147" spans="1:18" x14ac:dyDescent="0.25">
      <c r="A147" s="593"/>
      <c r="B147" s="593"/>
      <c r="C147" s="593"/>
      <c r="D147" s="593"/>
      <c r="E147" s="593"/>
      <c r="F147" s="630">
        <v>213</v>
      </c>
      <c r="G147" s="631"/>
      <c r="H147" s="631"/>
      <c r="I147" s="697" t="s">
        <v>1863</v>
      </c>
      <c r="J147" s="698"/>
      <c r="K147" s="630">
        <v>219</v>
      </c>
      <c r="L147" s="631"/>
      <c r="M147" s="750" t="s">
        <v>1863</v>
      </c>
      <c r="N147" s="751"/>
      <c r="O147" s="831">
        <v>216</v>
      </c>
      <c r="P147" s="832"/>
      <c r="Q147" s="697" t="s">
        <v>1863</v>
      </c>
      <c r="R147" s="698"/>
    </row>
    <row r="148" spans="1:18" ht="15" customHeight="1" x14ac:dyDescent="0.25">
      <c r="A148" s="593"/>
      <c r="B148" s="593"/>
      <c r="C148" s="593"/>
      <c r="D148" s="593"/>
      <c r="E148" s="593"/>
      <c r="F148" s="544" t="s">
        <v>574</v>
      </c>
      <c r="G148" s="546"/>
      <c r="H148" s="747"/>
      <c r="I148" s="747"/>
      <c r="J148" s="748"/>
      <c r="K148" s="544" t="s">
        <v>574</v>
      </c>
      <c r="L148" s="546"/>
      <c r="M148" s="829"/>
      <c r="N148" s="830"/>
      <c r="O148" s="544" t="s">
        <v>575</v>
      </c>
      <c r="P148" s="747"/>
      <c r="Q148" s="747"/>
      <c r="R148" s="748"/>
    </row>
    <row r="149" spans="1:18" x14ac:dyDescent="0.25">
      <c r="A149" s="593"/>
      <c r="B149" s="593"/>
      <c r="C149" s="593"/>
      <c r="D149" s="593"/>
      <c r="E149" s="593"/>
      <c r="F149" s="630">
        <v>375</v>
      </c>
      <c r="G149" s="631"/>
      <c r="H149" s="631"/>
      <c r="I149" s="542" t="s">
        <v>1863</v>
      </c>
      <c r="J149" s="543"/>
      <c r="K149" s="630">
        <v>377</v>
      </c>
      <c r="L149" s="631"/>
      <c r="M149" s="542" t="s">
        <v>1863</v>
      </c>
      <c r="N149" s="543"/>
      <c r="O149" s="630">
        <v>371</v>
      </c>
      <c r="P149" s="631"/>
      <c r="Q149" s="833" t="s">
        <v>1863</v>
      </c>
      <c r="R149" s="834"/>
    </row>
    <row r="150" spans="1:18" x14ac:dyDescent="0.25">
      <c r="A150" s="143"/>
      <c r="B150" s="122" t="s">
        <v>576</v>
      </c>
      <c r="C150" s="127"/>
      <c r="D150" s="127"/>
      <c r="E150" s="127"/>
      <c r="F150" s="127"/>
      <c r="G150" s="127"/>
      <c r="H150" s="127"/>
      <c r="I150" s="127"/>
      <c r="J150" s="127"/>
      <c r="K150" s="127"/>
      <c r="L150" s="127"/>
      <c r="M150" s="127"/>
      <c r="N150" s="127"/>
      <c r="O150" s="127"/>
      <c r="P150" s="127"/>
      <c r="Q150" s="127"/>
      <c r="R150" s="143"/>
    </row>
    <row r="151" spans="1:18" x14ac:dyDescent="0.25">
      <c r="A151" s="580" t="s">
        <v>577</v>
      </c>
      <c r="B151" s="580"/>
      <c r="C151" s="580"/>
      <c r="D151" s="580"/>
      <c r="E151" s="580"/>
      <c r="F151" s="554" t="s">
        <v>578</v>
      </c>
      <c r="G151" s="554"/>
      <c r="H151" s="554"/>
      <c r="I151" s="554"/>
      <c r="J151" s="554"/>
      <c r="K151" s="554"/>
      <c r="L151" s="554"/>
      <c r="M151" s="554"/>
      <c r="N151" s="554"/>
      <c r="O151" s="554"/>
      <c r="P151" s="554"/>
      <c r="Q151" s="554"/>
      <c r="R151" s="647"/>
    </row>
    <row r="152" spans="1:18" x14ac:dyDescent="0.25">
      <c r="A152" s="744" t="s">
        <v>579</v>
      </c>
      <c r="B152" s="744"/>
      <c r="C152" s="744"/>
      <c r="D152" s="744"/>
      <c r="E152" s="744"/>
      <c r="F152" s="593" t="s">
        <v>487</v>
      </c>
      <c r="G152" s="593"/>
      <c r="H152" s="593"/>
      <c r="I152" s="593"/>
      <c r="J152" s="593"/>
      <c r="K152" s="593"/>
      <c r="L152" s="593"/>
      <c r="M152" s="593"/>
      <c r="N152" s="593"/>
      <c r="O152" s="593"/>
      <c r="P152" s="593"/>
      <c r="Q152" s="593"/>
      <c r="R152" s="647"/>
    </row>
    <row r="153" spans="1:18" x14ac:dyDescent="0.25">
      <c r="A153" s="744" t="s">
        <v>580</v>
      </c>
      <c r="B153" s="744"/>
      <c r="C153" s="744"/>
      <c r="D153" s="744"/>
      <c r="E153" s="744"/>
      <c r="F153" s="593" t="s">
        <v>487</v>
      </c>
      <c r="G153" s="593"/>
      <c r="H153" s="593"/>
      <c r="I153" s="593"/>
      <c r="J153" s="593"/>
      <c r="K153" s="593"/>
      <c r="L153" s="593"/>
      <c r="M153" s="593"/>
      <c r="N153" s="593"/>
      <c r="O153" s="593"/>
      <c r="P153" s="593"/>
      <c r="Q153" s="593"/>
      <c r="R153" s="647"/>
    </row>
    <row r="154" spans="1:18" x14ac:dyDescent="0.25">
      <c r="A154" s="744" t="s">
        <v>581</v>
      </c>
      <c r="B154" s="744"/>
      <c r="C154" s="744"/>
      <c r="D154" s="744"/>
      <c r="E154" s="744"/>
      <c r="F154" s="593" t="s">
        <v>487</v>
      </c>
      <c r="G154" s="593"/>
      <c r="H154" s="593"/>
      <c r="I154" s="593"/>
      <c r="J154" s="593"/>
      <c r="K154" s="593"/>
      <c r="L154" s="593"/>
      <c r="M154" s="593"/>
      <c r="N154" s="593"/>
      <c r="O154" s="593"/>
      <c r="P154" s="593"/>
      <c r="Q154" s="593"/>
      <c r="R154" s="647"/>
    </row>
    <row r="155" spans="1:18" ht="34.5" customHeight="1" x14ac:dyDescent="0.25">
      <c r="A155" s="140"/>
      <c r="B155" s="140"/>
      <c r="C155" s="140"/>
      <c r="D155" s="140"/>
      <c r="E155" s="140"/>
      <c r="F155" s="140"/>
      <c r="G155" s="140"/>
      <c r="H155" s="140"/>
      <c r="I155" s="140"/>
      <c r="J155" s="140"/>
      <c r="K155" s="140"/>
      <c r="L155" s="140"/>
      <c r="M155" s="140"/>
      <c r="N155" s="140"/>
      <c r="O155" s="140"/>
      <c r="P155" s="140"/>
      <c r="Q155" s="140"/>
      <c r="R155" s="140"/>
    </row>
    <row r="156" spans="1:18" ht="14.1" customHeight="1" x14ac:dyDescent="0.25">
      <c r="A156" s="547" t="s">
        <v>1737</v>
      </c>
      <c r="B156" s="547"/>
      <c r="C156" s="547"/>
      <c r="D156" s="547"/>
      <c r="E156" s="547"/>
      <c r="F156" s="547"/>
      <c r="G156" s="547"/>
      <c r="H156" s="547"/>
      <c r="I156" s="547"/>
      <c r="J156" s="547"/>
      <c r="K156" s="547"/>
      <c r="L156" s="547"/>
      <c r="M156" s="547"/>
      <c r="N156" s="547"/>
      <c r="O156" s="547"/>
      <c r="P156" s="547"/>
      <c r="Q156" s="547"/>
      <c r="R156" s="548"/>
    </row>
    <row r="157" spans="1:18" ht="14.1" customHeight="1" x14ac:dyDescent="0.25">
      <c r="A157" s="127"/>
      <c r="B157" s="127"/>
      <c r="C157" s="127"/>
      <c r="D157" s="127"/>
      <c r="E157" s="127" t="s">
        <v>1738</v>
      </c>
      <c r="F157" s="140"/>
      <c r="G157" s="140"/>
      <c r="H157" s="141"/>
      <c r="I157" s="141"/>
      <c r="J157" s="156" t="str">
        <f>J81</f>
        <v>РАБ01</v>
      </c>
      <c r="L157" s="142" t="s">
        <v>534</v>
      </c>
      <c r="M157" s="371">
        <f>M81</f>
        <v>46132</v>
      </c>
      <c r="O157" s="142"/>
      <c r="P157" s="127"/>
      <c r="Q157" s="127"/>
      <c r="R157" s="143"/>
    </row>
    <row r="158" spans="1:18" ht="14.1" customHeight="1" x14ac:dyDescent="0.25">
      <c r="A158" s="127"/>
      <c r="B158" s="127"/>
      <c r="C158" s="127"/>
      <c r="D158" s="127"/>
      <c r="E158" s="127"/>
      <c r="F158" s="140"/>
      <c r="G158" s="140"/>
      <c r="H158" s="141"/>
      <c r="I158" s="141"/>
      <c r="J158" s="142"/>
      <c r="L158" s="142"/>
      <c r="M158" s="142"/>
      <c r="O158" s="142"/>
      <c r="P158" s="127"/>
      <c r="Q158" s="127"/>
      <c r="R158" s="143"/>
    </row>
    <row r="159" spans="1:18" x14ac:dyDescent="0.25">
      <c r="A159" s="140"/>
      <c r="B159" s="140"/>
      <c r="C159" s="140"/>
      <c r="D159" s="140"/>
      <c r="E159" s="140"/>
      <c r="G159" s="117"/>
      <c r="H159" s="117" t="s">
        <v>588</v>
      </c>
      <c r="I159" s="140"/>
      <c r="J159" s="140"/>
      <c r="K159" s="140"/>
      <c r="L159" s="140"/>
      <c r="M159" s="140"/>
      <c r="N159" s="140"/>
      <c r="O159" s="140"/>
      <c r="P159" s="140"/>
      <c r="Q159" s="140"/>
      <c r="R159" s="140"/>
    </row>
    <row r="160" spans="1:18" x14ac:dyDescent="0.25">
      <c r="A160" s="620" t="s">
        <v>589</v>
      </c>
      <c r="B160" s="620"/>
      <c r="C160" s="620"/>
      <c r="D160" s="620"/>
      <c r="E160" s="620"/>
      <c r="F160" s="620"/>
      <c r="G160" s="620"/>
      <c r="H160" s="620"/>
      <c r="I160" s="620"/>
      <c r="J160" s="620"/>
      <c r="K160" s="620"/>
      <c r="L160" s="620"/>
      <c r="M160" s="620"/>
      <c r="N160" s="620"/>
      <c r="O160" s="620"/>
      <c r="P160" s="620"/>
      <c r="Q160" s="620"/>
      <c r="R160" s="620"/>
    </row>
    <row r="161" spans="1:18" ht="54.75" customHeight="1" x14ac:dyDescent="0.25">
      <c r="A161" s="188" t="s">
        <v>590</v>
      </c>
      <c r="B161" s="549" t="s">
        <v>591</v>
      </c>
      <c r="C161" s="549"/>
      <c r="D161" s="549" t="s">
        <v>592</v>
      </c>
      <c r="E161" s="579"/>
      <c r="F161" s="551" t="s">
        <v>1740</v>
      </c>
      <c r="G161" s="563"/>
      <c r="H161" s="563"/>
      <c r="I161" s="563"/>
      <c r="J161" s="563"/>
      <c r="K161" s="563"/>
      <c r="L161" s="545"/>
      <c r="M161" s="749" t="s">
        <v>2028</v>
      </c>
      <c r="N161" s="749"/>
      <c r="O161" s="749"/>
      <c r="P161" s="749"/>
      <c r="Q161" s="551" t="s">
        <v>594</v>
      </c>
      <c r="R161" s="545"/>
    </row>
    <row r="162" spans="1:18" ht="64.5" customHeight="1" x14ac:dyDescent="0.25">
      <c r="A162" s="566">
        <v>1</v>
      </c>
      <c r="B162" s="524" t="s">
        <v>1873</v>
      </c>
      <c r="C162" s="525"/>
      <c r="D162" s="524" t="s">
        <v>595</v>
      </c>
      <c r="E162" s="525"/>
      <c r="F162" s="524" t="s">
        <v>600</v>
      </c>
      <c r="G162" s="533"/>
      <c r="H162" s="533"/>
      <c r="I162" s="533"/>
      <c r="J162" s="533"/>
      <c r="K162" s="533"/>
      <c r="L162" s="533"/>
      <c r="M162" s="530" t="str">
        <f>Оборудование!M5</f>
        <v>Св-во №
С-АЭ/06-08-2025/ 453157456 от</v>
      </c>
      <c r="N162" s="531"/>
      <c r="O162" s="531"/>
      <c r="P162" s="532"/>
      <c r="Q162" s="738" t="s">
        <v>597</v>
      </c>
      <c r="R162" s="610"/>
    </row>
    <row r="163" spans="1:18" ht="55.5" customHeight="1" x14ac:dyDescent="0.25">
      <c r="A163" s="596"/>
      <c r="B163" s="528"/>
      <c r="C163" s="529"/>
      <c r="D163" s="528"/>
      <c r="E163" s="529"/>
      <c r="F163" s="528"/>
      <c r="G163" s="557"/>
      <c r="H163" s="557"/>
      <c r="I163" s="557"/>
      <c r="J163" s="557"/>
      <c r="K163" s="557"/>
      <c r="L163" s="557"/>
      <c r="M163" s="740">
        <f>Оборудование!M6</f>
        <v>45875</v>
      </c>
      <c r="N163" s="741"/>
      <c r="O163" s="742" t="str">
        <f>Оборудование!O6</f>
        <v>г., 12 мес.</v>
      </c>
      <c r="P163" s="743"/>
      <c r="Q163" s="739"/>
      <c r="R163" s="612"/>
    </row>
    <row r="164" spans="1:18" ht="26.25" customHeight="1" x14ac:dyDescent="0.25">
      <c r="A164" s="581">
        <v>2</v>
      </c>
      <c r="B164" s="524" t="s">
        <v>443</v>
      </c>
      <c r="C164" s="525"/>
      <c r="D164" s="524" t="s">
        <v>601</v>
      </c>
      <c r="E164" s="525"/>
      <c r="F164" s="524" t="s">
        <v>602</v>
      </c>
      <c r="G164" s="533"/>
      <c r="H164" s="533"/>
      <c r="I164" s="533"/>
      <c r="J164" s="533"/>
      <c r="K164" s="533"/>
      <c r="L164" s="525"/>
      <c r="M164" s="606" t="str">
        <f>Оборудование!M7</f>
        <v>Св-во №
С-АЭ/02-06-2025/ 436547222 от</v>
      </c>
      <c r="N164" s="607"/>
      <c r="O164" s="607"/>
      <c r="P164" s="608"/>
      <c r="Q164" s="524" t="s">
        <v>598</v>
      </c>
      <c r="R164" s="525"/>
    </row>
    <row r="165" spans="1:18" ht="15.75" customHeight="1" x14ac:dyDescent="0.25">
      <c r="A165" s="582"/>
      <c r="B165" s="528"/>
      <c r="C165" s="529"/>
      <c r="D165" s="528"/>
      <c r="E165" s="529"/>
      <c r="F165" s="528"/>
      <c r="G165" s="557"/>
      <c r="H165" s="557"/>
      <c r="I165" s="557"/>
      <c r="J165" s="557"/>
      <c r="K165" s="557"/>
      <c r="L165" s="529"/>
      <c r="M165" s="740">
        <f>Оборудование!M8</f>
        <v>45810</v>
      </c>
      <c r="N165" s="741"/>
      <c r="O165" s="742" t="str">
        <f>Оборудование!O8</f>
        <v>г., 12 мес.</v>
      </c>
      <c r="P165" s="743"/>
      <c r="Q165" s="528"/>
      <c r="R165" s="529"/>
    </row>
    <row r="166" spans="1:18" ht="26.25" customHeight="1" x14ac:dyDescent="0.25">
      <c r="A166" s="566">
        <v>3</v>
      </c>
      <c r="B166" s="609" t="s">
        <v>604</v>
      </c>
      <c r="C166" s="610"/>
      <c r="D166" s="524" t="s">
        <v>879</v>
      </c>
      <c r="E166" s="525"/>
      <c r="F166" s="524" t="s">
        <v>607</v>
      </c>
      <c r="G166" s="533"/>
      <c r="H166" s="533"/>
      <c r="I166" s="533"/>
      <c r="J166" s="533"/>
      <c r="K166" s="533"/>
      <c r="L166" s="525"/>
      <c r="M166" s="606" t="str">
        <f>Оборудование!M9</f>
        <v>Св-во №
С-АЭ/02-06-2025/ 436579464 от</v>
      </c>
      <c r="N166" s="607"/>
      <c r="O166" s="607"/>
      <c r="P166" s="608"/>
      <c r="Q166" s="609" t="s">
        <v>606</v>
      </c>
      <c r="R166" s="610"/>
    </row>
    <row r="167" spans="1:18" ht="41.25" customHeight="1" x14ac:dyDescent="0.25">
      <c r="A167" s="596"/>
      <c r="B167" s="611"/>
      <c r="C167" s="612"/>
      <c r="D167" s="528"/>
      <c r="E167" s="529"/>
      <c r="F167" s="528"/>
      <c r="G167" s="557"/>
      <c r="H167" s="557"/>
      <c r="I167" s="557"/>
      <c r="J167" s="557"/>
      <c r="K167" s="557"/>
      <c r="L167" s="529"/>
      <c r="M167" s="602">
        <f>Оборудование!M10</f>
        <v>45810</v>
      </c>
      <c r="N167" s="603"/>
      <c r="O167" s="591" t="str">
        <f>Оборудование!O10</f>
        <v>г., 12 мес.</v>
      </c>
      <c r="P167" s="592"/>
      <c r="Q167" s="611"/>
      <c r="R167" s="612"/>
    </row>
    <row r="168" spans="1:18" ht="27.75" customHeight="1" x14ac:dyDescent="0.25">
      <c r="A168" s="566">
        <v>4</v>
      </c>
      <c r="B168" s="524" t="s">
        <v>608</v>
      </c>
      <c r="C168" s="525"/>
      <c r="D168" s="524" t="s">
        <v>609</v>
      </c>
      <c r="E168" s="525"/>
      <c r="F168" s="524" t="s">
        <v>610</v>
      </c>
      <c r="G168" s="533"/>
      <c r="H168" s="533"/>
      <c r="I168" s="533"/>
      <c r="J168" s="533"/>
      <c r="K168" s="533"/>
      <c r="L168" s="525"/>
      <c r="M168" s="606" t="str">
        <f>Оборудование!M11</f>
        <v>Св-во №
С-АЭ/06-08-2025/ 453155401 от</v>
      </c>
      <c r="N168" s="607"/>
      <c r="O168" s="607"/>
      <c r="P168" s="608"/>
      <c r="Q168" s="609" t="s">
        <v>612</v>
      </c>
      <c r="R168" s="610"/>
    </row>
    <row r="169" spans="1:18" ht="15" customHeight="1" x14ac:dyDescent="0.25">
      <c r="A169" s="596"/>
      <c r="B169" s="528"/>
      <c r="C169" s="529"/>
      <c r="D169" s="528"/>
      <c r="E169" s="529"/>
      <c r="F169" s="528"/>
      <c r="G169" s="557"/>
      <c r="H169" s="557"/>
      <c r="I169" s="557"/>
      <c r="J169" s="557"/>
      <c r="K169" s="557"/>
      <c r="L169" s="529"/>
      <c r="M169" s="602">
        <f>Оборудование!M12</f>
        <v>45875</v>
      </c>
      <c r="N169" s="603"/>
      <c r="O169" s="591" t="str">
        <f>Оборудование!O12</f>
        <v>г., 12 мес.</v>
      </c>
      <c r="P169" s="592"/>
      <c r="Q169" s="611"/>
      <c r="R169" s="612"/>
    </row>
    <row r="170" spans="1:18" ht="42.75" customHeight="1" x14ac:dyDescent="0.25">
      <c r="A170" s="581">
        <v>5</v>
      </c>
      <c r="B170" s="524" t="s">
        <v>613</v>
      </c>
      <c r="C170" s="525"/>
      <c r="D170" s="524" t="s">
        <v>877</v>
      </c>
      <c r="E170" s="525"/>
      <c r="F170" s="524" t="s">
        <v>876</v>
      </c>
      <c r="G170" s="533"/>
      <c r="H170" s="533"/>
      <c r="I170" s="533"/>
      <c r="J170" s="533"/>
      <c r="K170" s="533"/>
      <c r="L170" s="525"/>
      <c r="M170" s="606" t="str">
        <f>Оборудование!M13</f>
        <v>Св-во №
С-АЭ/10-07-2025/ 446406612 от</v>
      </c>
      <c r="N170" s="607"/>
      <c r="O170" s="607"/>
      <c r="P170" s="608"/>
      <c r="Q170" s="524" t="s">
        <v>615</v>
      </c>
      <c r="R170" s="525"/>
    </row>
    <row r="171" spans="1:18" ht="126" customHeight="1" x14ac:dyDescent="0.25">
      <c r="A171" s="582"/>
      <c r="B171" s="528"/>
      <c r="C171" s="529"/>
      <c r="D171" s="528"/>
      <c r="E171" s="529"/>
      <c r="F171" s="528"/>
      <c r="G171" s="557"/>
      <c r="H171" s="557"/>
      <c r="I171" s="557"/>
      <c r="J171" s="557"/>
      <c r="K171" s="557"/>
      <c r="L171" s="529"/>
      <c r="M171" s="602">
        <f>Оборудование!M14</f>
        <v>45848</v>
      </c>
      <c r="N171" s="603"/>
      <c r="O171" s="591" t="str">
        <f>Оборудование!O14</f>
        <v>г., 12 мес.</v>
      </c>
      <c r="P171" s="592"/>
      <c r="Q171" s="528"/>
      <c r="R171" s="529"/>
    </row>
    <row r="172" spans="1:18" ht="29.25" customHeight="1" x14ac:dyDescent="0.25">
      <c r="A172" s="566">
        <v>6</v>
      </c>
      <c r="B172" s="524" t="s">
        <v>96</v>
      </c>
      <c r="C172" s="525"/>
      <c r="D172" s="524" t="s">
        <v>880</v>
      </c>
      <c r="E172" s="525"/>
      <c r="F172" s="524" t="s">
        <v>1428</v>
      </c>
      <c r="G172" s="533"/>
      <c r="H172" s="533"/>
      <c r="I172" s="533"/>
      <c r="J172" s="533"/>
      <c r="K172" s="533"/>
      <c r="L172" s="525"/>
      <c r="M172" s="606" t="str">
        <f>Оборудование!M15</f>
        <v>Св-во№
С-АЭ/05-09-2025/ 461489585 от</v>
      </c>
      <c r="N172" s="607"/>
      <c r="O172" s="607"/>
      <c r="P172" s="608"/>
      <c r="Q172" s="609" t="s">
        <v>617</v>
      </c>
      <c r="R172" s="610"/>
    </row>
    <row r="173" spans="1:18" ht="21" customHeight="1" x14ac:dyDescent="0.25">
      <c r="A173" s="596"/>
      <c r="B173" s="528"/>
      <c r="C173" s="529"/>
      <c r="D173" s="528"/>
      <c r="E173" s="529"/>
      <c r="F173" s="528"/>
      <c r="G173" s="557"/>
      <c r="H173" s="557"/>
      <c r="I173" s="557"/>
      <c r="J173" s="557"/>
      <c r="K173" s="557"/>
      <c r="L173" s="529"/>
      <c r="M173" s="602">
        <f>Оборудование!M16</f>
        <v>45905</v>
      </c>
      <c r="N173" s="603"/>
      <c r="O173" s="591" t="str">
        <f>Оборудование!O16</f>
        <v>г., 12 мес.</v>
      </c>
      <c r="P173" s="592"/>
      <c r="Q173" s="611"/>
      <c r="R173" s="612"/>
    </row>
    <row r="174" spans="1:18" ht="31.5" customHeight="1" x14ac:dyDescent="0.25">
      <c r="A174" s="581">
        <v>7</v>
      </c>
      <c r="B174" s="524" t="s">
        <v>1953</v>
      </c>
      <c r="C174" s="525"/>
      <c r="D174" s="524" t="s">
        <v>619</v>
      </c>
      <c r="E174" s="525"/>
      <c r="F174" s="524" t="s">
        <v>622</v>
      </c>
      <c r="G174" s="533"/>
      <c r="H174" s="533"/>
      <c r="I174" s="533"/>
      <c r="J174" s="533"/>
      <c r="K174" s="533"/>
      <c r="L174" s="525"/>
      <c r="M174" s="606" t="str">
        <f>Оборудование!M17</f>
        <v>Св-во №
С-АЭ/05-09-2025/ 461447340 от</v>
      </c>
      <c r="N174" s="607"/>
      <c r="O174" s="607"/>
      <c r="P174" s="608"/>
      <c r="Q174" s="524" t="s">
        <v>621</v>
      </c>
      <c r="R174" s="525"/>
    </row>
    <row r="175" spans="1:18" ht="22.5" customHeight="1" x14ac:dyDescent="0.25">
      <c r="A175" s="582"/>
      <c r="B175" s="528"/>
      <c r="C175" s="529"/>
      <c r="D175" s="528"/>
      <c r="E175" s="529"/>
      <c r="F175" s="528"/>
      <c r="G175" s="557"/>
      <c r="H175" s="557"/>
      <c r="I175" s="557"/>
      <c r="J175" s="557"/>
      <c r="K175" s="557"/>
      <c r="L175" s="529"/>
      <c r="M175" s="602">
        <f>Оборудование!M18</f>
        <v>45905</v>
      </c>
      <c r="N175" s="603"/>
      <c r="O175" s="591" t="str">
        <f>Оборудование!O18</f>
        <v>г., 12 мес.</v>
      </c>
      <c r="P175" s="592"/>
      <c r="Q175" s="528"/>
      <c r="R175" s="529"/>
    </row>
    <row r="176" spans="1:18" ht="31.5" customHeight="1" x14ac:dyDescent="0.25">
      <c r="A176" s="581">
        <v>8</v>
      </c>
      <c r="B176" s="524" t="s">
        <v>1954</v>
      </c>
      <c r="C176" s="525"/>
      <c r="D176" s="524" t="s">
        <v>623</v>
      </c>
      <c r="E176" s="525"/>
      <c r="F176" s="524" t="s">
        <v>624</v>
      </c>
      <c r="G176" s="533"/>
      <c r="H176" s="533"/>
      <c r="I176" s="533"/>
      <c r="J176" s="533"/>
      <c r="K176" s="533"/>
      <c r="L176" s="525"/>
      <c r="M176" s="606" t="str">
        <f>Оборудование!M19</f>
        <v>Св-во №
С-АЭ/02-06-2025/ 436547220 от</v>
      </c>
      <c r="N176" s="607"/>
      <c r="O176" s="607"/>
      <c r="P176" s="608"/>
      <c r="Q176" s="524" t="s">
        <v>626</v>
      </c>
      <c r="R176" s="525"/>
    </row>
    <row r="177" spans="1:18" ht="18.75" customHeight="1" x14ac:dyDescent="0.25">
      <c r="A177" s="582"/>
      <c r="B177" s="528"/>
      <c r="C177" s="529"/>
      <c r="D177" s="528"/>
      <c r="E177" s="529"/>
      <c r="F177" s="528"/>
      <c r="G177" s="557"/>
      <c r="H177" s="557"/>
      <c r="I177" s="557"/>
      <c r="J177" s="557"/>
      <c r="K177" s="557"/>
      <c r="L177" s="529"/>
      <c r="M177" s="602">
        <f>Оборудование!M20</f>
        <v>45810</v>
      </c>
      <c r="N177" s="603"/>
      <c r="O177" s="591" t="str">
        <f>Оборудование!O20</f>
        <v>г., 12 мес.</v>
      </c>
      <c r="P177" s="592"/>
      <c r="Q177" s="528"/>
      <c r="R177" s="529"/>
    </row>
    <row r="178" spans="1:18" ht="27" customHeight="1" x14ac:dyDescent="0.25">
      <c r="A178" s="581">
        <v>9</v>
      </c>
      <c r="B178" s="524" t="s">
        <v>1955</v>
      </c>
      <c r="C178" s="525"/>
      <c r="D178" s="524" t="s">
        <v>627</v>
      </c>
      <c r="E178" s="525"/>
      <c r="F178" s="524" t="s">
        <v>628</v>
      </c>
      <c r="G178" s="533"/>
      <c r="H178" s="533"/>
      <c r="I178" s="533"/>
      <c r="J178" s="533"/>
      <c r="K178" s="533"/>
      <c r="L178" s="525"/>
      <c r="M178" s="606" t="str">
        <f>Оборудование!M21</f>
        <v xml:space="preserve">Св-во №
С-АЭ/21-08-2025/ 458005858 от </v>
      </c>
      <c r="N178" s="607"/>
      <c r="O178" s="607"/>
      <c r="P178" s="608"/>
      <c r="Q178" s="524" t="s">
        <v>630</v>
      </c>
      <c r="R178" s="525"/>
    </row>
    <row r="179" spans="1:18" ht="18" customHeight="1" x14ac:dyDescent="0.25">
      <c r="A179" s="582"/>
      <c r="B179" s="528"/>
      <c r="C179" s="529"/>
      <c r="D179" s="528"/>
      <c r="E179" s="529"/>
      <c r="F179" s="528"/>
      <c r="G179" s="557"/>
      <c r="H179" s="557"/>
      <c r="I179" s="557"/>
      <c r="J179" s="557"/>
      <c r="K179" s="557"/>
      <c r="L179" s="529"/>
      <c r="M179" s="602">
        <f>Оборудование!M22</f>
        <v>45890</v>
      </c>
      <c r="N179" s="603"/>
      <c r="O179" s="591" t="str">
        <f>Оборудование!O22</f>
        <v>г., 12 мес.</v>
      </c>
      <c r="P179" s="592"/>
      <c r="Q179" s="528"/>
      <c r="R179" s="529"/>
    </row>
    <row r="180" spans="1:18" ht="29.25" customHeight="1" x14ac:dyDescent="0.25">
      <c r="A180" s="581">
        <v>10</v>
      </c>
      <c r="B180" s="524" t="s">
        <v>631</v>
      </c>
      <c r="C180" s="525"/>
      <c r="D180" s="524" t="s">
        <v>632</v>
      </c>
      <c r="E180" s="525"/>
      <c r="F180" s="524" t="s">
        <v>633</v>
      </c>
      <c r="G180" s="533"/>
      <c r="H180" s="533"/>
      <c r="I180" s="533"/>
      <c r="J180" s="533"/>
      <c r="K180" s="533"/>
      <c r="L180" s="525"/>
      <c r="M180" s="606" t="str">
        <f>Оборудование!M23</f>
        <v>Св-во №
С-ВЦЛ/01-09-2025/ 460740052 от</v>
      </c>
      <c r="N180" s="607"/>
      <c r="O180" s="607"/>
      <c r="P180" s="608"/>
      <c r="Q180" s="524" t="s">
        <v>635</v>
      </c>
      <c r="R180" s="525"/>
    </row>
    <row r="181" spans="1:18" ht="22.5" customHeight="1" x14ac:dyDescent="0.25">
      <c r="A181" s="582"/>
      <c r="B181" s="528"/>
      <c r="C181" s="529"/>
      <c r="D181" s="528"/>
      <c r="E181" s="529"/>
      <c r="F181" s="528"/>
      <c r="G181" s="557"/>
      <c r="H181" s="557"/>
      <c r="I181" s="557"/>
      <c r="J181" s="557"/>
      <c r="K181" s="557"/>
      <c r="L181" s="529"/>
      <c r="M181" s="602">
        <f>Оборудование!M24</f>
        <v>45901</v>
      </c>
      <c r="N181" s="603"/>
      <c r="O181" s="591" t="str">
        <f>Оборудование!O24</f>
        <v>г., 12 мес.</v>
      </c>
      <c r="P181" s="592"/>
      <c r="Q181" s="528"/>
      <c r="R181" s="529"/>
    </row>
    <row r="182" spans="1:18" ht="28.5" customHeight="1" x14ac:dyDescent="0.25">
      <c r="A182" s="581">
        <v>11</v>
      </c>
      <c r="B182" s="524" t="s">
        <v>636</v>
      </c>
      <c r="C182" s="525"/>
      <c r="D182" s="524" t="s">
        <v>1959</v>
      </c>
      <c r="E182" s="525"/>
      <c r="F182" s="524" t="s">
        <v>638</v>
      </c>
      <c r="G182" s="533"/>
      <c r="H182" s="533"/>
      <c r="I182" s="533"/>
      <c r="J182" s="533"/>
      <c r="K182" s="533"/>
      <c r="L182" s="525"/>
      <c r="M182" s="606" t="str">
        <f>Оборудование!M25</f>
        <v>Св-во № 
С-АЭ/19-08-2025/ 457455641 от</v>
      </c>
      <c r="N182" s="607"/>
      <c r="O182" s="607"/>
      <c r="P182" s="608"/>
      <c r="Q182" s="524" t="s">
        <v>640</v>
      </c>
      <c r="R182" s="525"/>
    </row>
    <row r="183" spans="1:18" ht="13.5" customHeight="1" x14ac:dyDescent="0.25">
      <c r="A183" s="582"/>
      <c r="B183" s="528"/>
      <c r="C183" s="529"/>
      <c r="D183" s="528"/>
      <c r="E183" s="529"/>
      <c r="F183" s="528"/>
      <c r="G183" s="557"/>
      <c r="H183" s="557"/>
      <c r="I183" s="557"/>
      <c r="J183" s="557"/>
      <c r="K183" s="557"/>
      <c r="L183" s="529"/>
      <c r="M183" s="602">
        <f>Оборудование!M26</f>
        <v>45888</v>
      </c>
      <c r="N183" s="603"/>
      <c r="O183" s="591" t="str">
        <f>Оборудование!O26</f>
        <v>г., 12 мес.</v>
      </c>
      <c r="P183" s="592"/>
      <c r="Q183" s="528"/>
      <c r="R183" s="529"/>
    </row>
    <row r="184" spans="1:18" ht="31.5" customHeight="1" x14ac:dyDescent="0.25">
      <c r="A184" s="581">
        <v>12</v>
      </c>
      <c r="B184" s="524" t="s">
        <v>367</v>
      </c>
      <c r="C184" s="525"/>
      <c r="D184" s="524" t="s">
        <v>1958</v>
      </c>
      <c r="E184" s="525"/>
      <c r="F184" s="524" t="s">
        <v>647</v>
      </c>
      <c r="G184" s="533"/>
      <c r="H184" s="533"/>
      <c r="I184" s="533"/>
      <c r="J184" s="533"/>
      <c r="K184" s="533"/>
      <c r="L184" s="525"/>
      <c r="M184" s="606" t="str">
        <f>Оборудование!M27</f>
        <v>Св-во №  
С-С/15-10-2025/474327055 от</v>
      </c>
      <c r="N184" s="607"/>
      <c r="O184" s="607"/>
      <c r="P184" s="608"/>
      <c r="Q184" s="524" t="s">
        <v>649</v>
      </c>
      <c r="R184" s="525"/>
    </row>
    <row r="185" spans="1:18" ht="18" customHeight="1" x14ac:dyDescent="0.25">
      <c r="A185" s="582"/>
      <c r="B185" s="528"/>
      <c r="C185" s="529"/>
      <c r="D185" s="528"/>
      <c r="E185" s="529"/>
      <c r="F185" s="528"/>
      <c r="G185" s="557"/>
      <c r="H185" s="557"/>
      <c r="I185" s="557"/>
      <c r="J185" s="557"/>
      <c r="K185" s="557"/>
      <c r="L185" s="529"/>
      <c r="M185" s="602">
        <f>Оборудование!M28</f>
        <v>45945</v>
      </c>
      <c r="N185" s="603"/>
      <c r="O185" s="591" t="str">
        <f>Оборудование!O28</f>
        <v>г., 12 мес.</v>
      </c>
      <c r="P185" s="592"/>
      <c r="Q185" s="528"/>
      <c r="R185" s="529"/>
    </row>
    <row r="186" spans="1:18" ht="28.5" customHeight="1" x14ac:dyDescent="0.25">
      <c r="A186" s="581">
        <v>13</v>
      </c>
      <c r="B186" s="524" t="s">
        <v>650</v>
      </c>
      <c r="C186" s="525"/>
      <c r="D186" s="524" t="s">
        <v>1956</v>
      </c>
      <c r="E186" s="525"/>
      <c r="F186" s="524" t="s">
        <v>1957</v>
      </c>
      <c r="G186" s="533"/>
      <c r="H186" s="533"/>
      <c r="I186" s="533"/>
      <c r="J186" s="533"/>
      <c r="K186" s="533"/>
      <c r="L186" s="525"/>
      <c r="M186" s="606" t="str">
        <f>Оборудование!M29</f>
        <v>Св-во № 
С-АЭ/19-08-2025/ 457406029 от</v>
      </c>
      <c r="N186" s="607"/>
      <c r="O186" s="607"/>
      <c r="P186" s="608"/>
      <c r="Q186" s="524" t="s">
        <v>654</v>
      </c>
      <c r="R186" s="525"/>
    </row>
    <row r="187" spans="1:18" ht="19.5" customHeight="1" x14ac:dyDescent="0.25">
      <c r="A187" s="582"/>
      <c r="B187" s="528"/>
      <c r="C187" s="529"/>
      <c r="D187" s="528"/>
      <c r="E187" s="529"/>
      <c r="F187" s="528"/>
      <c r="G187" s="557"/>
      <c r="H187" s="557"/>
      <c r="I187" s="557"/>
      <c r="J187" s="557"/>
      <c r="K187" s="557"/>
      <c r="L187" s="529"/>
      <c r="M187" s="602">
        <f>Оборудование!M30</f>
        <v>45888</v>
      </c>
      <c r="N187" s="603"/>
      <c r="O187" s="591" t="str">
        <f>Оборудование!O30</f>
        <v>г., 12 мес.</v>
      </c>
      <c r="P187" s="592"/>
      <c r="Q187" s="528"/>
      <c r="R187" s="529"/>
    </row>
    <row r="188" spans="1:18" ht="60.75" customHeight="1" x14ac:dyDescent="0.25">
      <c r="A188" s="581">
        <v>14</v>
      </c>
      <c r="B188" s="524" t="s">
        <v>655</v>
      </c>
      <c r="C188" s="525"/>
      <c r="D188" s="524" t="s">
        <v>656</v>
      </c>
      <c r="E188" s="525"/>
      <c r="F188" s="524" t="s">
        <v>657</v>
      </c>
      <c r="G188" s="533"/>
      <c r="H188" s="533"/>
      <c r="I188" s="533"/>
      <c r="J188" s="533"/>
      <c r="K188" s="533"/>
      <c r="L188" s="525"/>
      <c r="M188" s="606" t="str">
        <f>Оборудование!M31</f>
        <v>Св-во № 
С-АЭ/08-09-2025/ 461980384 от</v>
      </c>
      <c r="N188" s="607"/>
      <c r="O188" s="607"/>
      <c r="P188" s="608"/>
      <c r="Q188" s="524" t="s">
        <v>659</v>
      </c>
      <c r="R188" s="525"/>
    </row>
    <row r="189" spans="1:18" ht="66.75" customHeight="1" x14ac:dyDescent="0.25">
      <c r="A189" s="582"/>
      <c r="B189" s="528"/>
      <c r="C189" s="529"/>
      <c r="D189" s="528"/>
      <c r="E189" s="529"/>
      <c r="F189" s="528"/>
      <c r="G189" s="557"/>
      <c r="H189" s="557"/>
      <c r="I189" s="557"/>
      <c r="J189" s="557"/>
      <c r="K189" s="557"/>
      <c r="L189" s="529"/>
      <c r="M189" s="602">
        <f>Оборудование!M32</f>
        <v>45908</v>
      </c>
      <c r="N189" s="603"/>
      <c r="O189" s="591" t="str">
        <f>Оборудование!O32</f>
        <v>г., 12 мес.</v>
      </c>
      <c r="P189" s="592"/>
      <c r="Q189" s="528"/>
      <c r="R189" s="529"/>
    </row>
    <row r="190" spans="1:18" ht="30" customHeight="1" x14ac:dyDescent="0.25">
      <c r="A190" s="581">
        <v>15</v>
      </c>
      <c r="B190" s="524" t="s">
        <v>660</v>
      </c>
      <c r="C190" s="525"/>
      <c r="D190" s="524" t="s">
        <v>1960</v>
      </c>
      <c r="E190" s="525"/>
      <c r="F190" s="524" t="s">
        <v>661</v>
      </c>
      <c r="G190" s="533"/>
      <c r="H190" s="533"/>
      <c r="I190" s="533"/>
      <c r="J190" s="533"/>
      <c r="K190" s="533"/>
      <c r="L190" s="525"/>
      <c r="M190" s="606" t="str">
        <f>Оборудование!M33</f>
        <v>С-во № 
С-АЭ/21-08-2025/ 458005861 от</v>
      </c>
      <c r="N190" s="607"/>
      <c r="O190" s="607"/>
      <c r="P190" s="608"/>
      <c r="Q190" s="524" t="s">
        <v>663</v>
      </c>
      <c r="R190" s="525"/>
    </row>
    <row r="191" spans="1:18" ht="18" customHeight="1" x14ac:dyDescent="0.25">
      <c r="A191" s="582"/>
      <c r="B191" s="528"/>
      <c r="C191" s="529"/>
      <c r="D191" s="528"/>
      <c r="E191" s="529"/>
      <c r="F191" s="528"/>
      <c r="G191" s="557"/>
      <c r="H191" s="557"/>
      <c r="I191" s="557"/>
      <c r="J191" s="557"/>
      <c r="K191" s="557"/>
      <c r="L191" s="529"/>
      <c r="M191" s="602">
        <f>Оборудование!M34</f>
        <v>45890</v>
      </c>
      <c r="N191" s="603"/>
      <c r="O191" s="591" t="str">
        <f>Оборудование!O34</f>
        <v>г., 12 мес.</v>
      </c>
      <c r="P191" s="592"/>
      <c r="Q191" s="528"/>
      <c r="R191" s="529"/>
    </row>
    <row r="192" spans="1:18" ht="33" customHeight="1" x14ac:dyDescent="0.25">
      <c r="A192" s="581">
        <v>16</v>
      </c>
      <c r="B192" s="524" t="s">
        <v>1962</v>
      </c>
      <c r="C192" s="525"/>
      <c r="D192" s="524" t="s">
        <v>1961</v>
      </c>
      <c r="E192" s="525"/>
      <c r="F192" s="524" t="s">
        <v>671</v>
      </c>
      <c r="G192" s="533"/>
      <c r="H192" s="533"/>
      <c r="I192" s="533"/>
      <c r="J192" s="533"/>
      <c r="K192" s="533"/>
      <c r="L192" s="525"/>
      <c r="M192" s="606" t="str">
        <f>Оборудование!M35</f>
        <v>Св-во № 
С-АЭ/05-09-2025/ 461489581 от</v>
      </c>
      <c r="N192" s="607"/>
      <c r="O192" s="607"/>
      <c r="P192" s="608"/>
      <c r="Q192" s="524" t="s">
        <v>673</v>
      </c>
      <c r="R192" s="525"/>
    </row>
    <row r="193" spans="1:18" ht="24.75" customHeight="1" x14ac:dyDescent="0.25">
      <c r="A193" s="582"/>
      <c r="B193" s="528"/>
      <c r="C193" s="529"/>
      <c r="D193" s="528"/>
      <c r="E193" s="529"/>
      <c r="F193" s="528"/>
      <c r="G193" s="557"/>
      <c r="H193" s="557"/>
      <c r="I193" s="557"/>
      <c r="J193" s="557"/>
      <c r="K193" s="557"/>
      <c r="L193" s="529"/>
      <c r="M193" s="602">
        <f>Оборудование!M36</f>
        <v>45905</v>
      </c>
      <c r="N193" s="603"/>
      <c r="O193" s="591" t="str">
        <f>Оборудование!O36</f>
        <v>г., 12 мес.</v>
      </c>
      <c r="P193" s="592"/>
      <c r="Q193" s="528"/>
      <c r="R193" s="529"/>
    </row>
    <row r="194" spans="1:18" ht="27" customHeight="1" x14ac:dyDescent="0.25">
      <c r="A194" s="581">
        <v>17</v>
      </c>
      <c r="B194" s="524" t="s">
        <v>1963</v>
      </c>
      <c r="C194" s="525"/>
      <c r="D194" s="524" t="s">
        <v>675</v>
      </c>
      <c r="E194" s="525"/>
      <c r="F194" s="524" t="s">
        <v>676</v>
      </c>
      <c r="G194" s="533"/>
      <c r="H194" s="533"/>
      <c r="I194" s="533"/>
      <c r="J194" s="533"/>
      <c r="K194" s="533"/>
      <c r="L194" s="525"/>
      <c r="M194" s="606" t="str">
        <f>Оборудование!M37</f>
        <v>Св-во № 
С-АЭ/14-01-2026/ 494028488 от</v>
      </c>
      <c r="N194" s="607"/>
      <c r="O194" s="607"/>
      <c r="P194" s="608"/>
      <c r="Q194" s="524" t="s">
        <v>678</v>
      </c>
      <c r="R194" s="525"/>
    </row>
    <row r="195" spans="1:18" ht="27.75" customHeight="1" x14ac:dyDescent="0.25">
      <c r="A195" s="582"/>
      <c r="B195" s="528"/>
      <c r="C195" s="529"/>
      <c r="D195" s="528"/>
      <c r="E195" s="529"/>
      <c r="F195" s="528"/>
      <c r="G195" s="557"/>
      <c r="H195" s="557"/>
      <c r="I195" s="557"/>
      <c r="J195" s="557"/>
      <c r="K195" s="557"/>
      <c r="L195" s="529"/>
      <c r="M195" s="602">
        <f>Оборудование!M38</f>
        <v>46036</v>
      </c>
      <c r="N195" s="603"/>
      <c r="O195" s="591" t="str">
        <f>Оборудование!O38</f>
        <v>г., 12 мес.</v>
      </c>
      <c r="P195" s="592"/>
      <c r="Q195" s="528"/>
      <c r="R195" s="529"/>
    </row>
    <row r="196" spans="1:18" ht="21" customHeight="1" x14ac:dyDescent="0.25">
      <c r="A196" s="547" t="s">
        <v>1737</v>
      </c>
      <c r="B196" s="547"/>
      <c r="C196" s="547"/>
      <c r="D196" s="547"/>
      <c r="E196" s="547"/>
      <c r="F196" s="547"/>
      <c r="G196" s="547"/>
      <c r="H196" s="547"/>
      <c r="I196" s="547"/>
      <c r="J196" s="547"/>
      <c r="K196" s="547"/>
      <c r="L196" s="547"/>
      <c r="M196" s="547"/>
      <c r="N196" s="547"/>
      <c r="O196" s="547"/>
      <c r="P196" s="547"/>
      <c r="Q196" s="547"/>
      <c r="R196" s="548"/>
    </row>
    <row r="197" spans="1:18" ht="18" customHeight="1" x14ac:dyDescent="0.25">
      <c r="A197" s="127"/>
      <c r="B197" s="127"/>
      <c r="C197" s="127"/>
      <c r="D197" s="127"/>
      <c r="E197" s="127" t="s">
        <v>1738</v>
      </c>
      <c r="F197" s="140"/>
      <c r="G197" s="140"/>
      <c r="H197" s="141"/>
      <c r="I197" s="141"/>
      <c r="J197" s="156" t="str">
        <f>J157</f>
        <v>РАБ01</v>
      </c>
      <c r="L197" s="142" t="s">
        <v>534</v>
      </c>
      <c r="M197" s="371">
        <f>M157</f>
        <v>46132</v>
      </c>
      <c r="O197" s="142"/>
      <c r="P197" s="127"/>
      <c r="Q197" s="127"/>
      <c r="R197" s="143"/>
    </row>
    <row r="198" spans="1:18" ht="15.75" customHeight="1" x14ac:dyDescent="0.25">
      <c r="A198" s="127"/>
      <c r="B198" s="127"/>
      <c r="C198" s="127"/>
      <c r="D198" s="127"/>
      <c r="E198" s="127"/>
      <c r="F198" s="140"/>
      <c r="G198" s="140"/>
      <c r="H198" s="141"/>
      <c r="I198" s="141"/>
      <c r="J198" s="142"/>
      <c r="L198" s="142"/>
      <c r="M198" s="142"/>
      <c r="O198" s="142"/>
      <c r="P198" s="127"/>
      <c r="Q198" s="127"/>
      <c r="R198" s="143"/>
    </row>
    <row r="199" spans="1:18" ht="56.25" customHeight="1" x14ac:dyDescent="0.25">
      <c r="A199" s="188" t="s">
        <v>590</v>
      </c>
      <c r="B199" s="549" t="s">
        <v>591</v>
      </c>
      <c r="C199" s="549"/>
      <c r="D199" s="549" t="s">
        <v>592</v>
      </c>
      <c r="E199" s="580"/>
      <c r="F199" s="551" t="s">
        <v>1740</v>
      </c>
      <c r="G199" s="563"/>
      <c r="H199" s="563"/>
      <c r="I199" s="563"/>
      <c r="J199" s="563"/>
      <c r="K199" s="563"/>
      <c r="L199" s="545"/>
      <c r="M199" s="549" t="s">
        <v>593</v>
      </c>
      <c r="N199" s="549"/>
      <c r="O199" s="549"/>
      <c r="P199" s="549"/>
      <c r="Q199" s="551" t="s">
        <v>594</v>
      </c>
      <c r="R199" s="545"/>
    </row>
    <row r="200" spans="1:18" ht="33" customHeight="1" x14ac:dyDescent="0.25">
      <c r="A200" s="581">
        <v>18</v>
      </c>
      <c r="B200" s="524" t="s">
        <v>15</v>
      </c>
      <c r="C200" s="525"/>
      <c r="D200" s="524" t="s">
        <v>679</v>
      </c>
      <c r="E200" s="525"/>
      <c r="F200" s="524" t="s">
        <v>680</v>
      </c>
      <c r="G200" s="533"/>
      <c r="H200" s="533"/>
      <c r="I200" s="533"/>
      <c r="J200" s="533"/>
      <c r="K200" s="533"/>
      <c r="L200" s="525"/>
      <c r="M200" s="606" t="str">
        <f>Оборудование!M39</f>
        <v>Св-во №
С-АЭ/21-08-2025/ 458005859 от</v>
      </c>
      <c r="N200" s="607"/>
      <c r="O200" s="607"/>
      <c r="P200" s="608"/>
      <c r="Q200" s="524" t="s">
        <v>681</v>
      </c>
      <c r="R200" s="525"/>
    </row>
    <row r="201" spans="1:18" ht="22.5" customHeight="1" x14ac:dyDescent="0.25">
      <c r="A201" s="582"/>
      <c r="B201" s="528"/>
      <c r="C201" s="529"/>
      <c r="D201" s="528"/>
      <c r="E201" s="529"/>
      <c r="F201" s="528"/>
      <c r="G201" s="557"/>
      <c r="H201" s="557"/>
      <c r="I201" s="557"/>
      <c r="J201" s="557"/>
      <c r="K201" s="557"/>
      <c r="L201" s="529"/>
      <c r="M201" s="602">
        <f>Оборудование!M40</f>
        <v>45890</v>
      </c>
      <c r="N201" s="603"/>
      <c r="O201" s="591" t="str">
        <f>Оборудование!O40</f>
        <v>г., 12 мес.</v>
      </c>
      <c r="P201" s="592"/>
      <c r="Q201" s="528"/>
      <c r="R201" s="529"/>
    </row>
    <row r="202" spans="1:18" ht="30.75" customHeight="1" x14ac:dyDescent="0.25">
      <c r="A202" s="581">
        <v>19</v>
      </c>
      <c r="B202" s="524" t="s">
        <v>1964</v>
      </c>
      <c r="C202" s="525"/>
      <c r="D202" s="524" t="s">
        <v>683</v>
      </c>
      <c r="E202" s="525"/>
      <c r="F202" s="524" t="s">
        <v>684</v>
      </c>
      <c r="G202" s="533"/>
      <c r="H202" s="533"/>
      <c r="I202" s="533"/>
      <c r="J202" s="533"/>
      <c r="K202" s="533"/>
      <c r="L202" s="525"/>
      <c r="M202" s="606" t="str">
        <f>Оборудование!M41</f>
        <v>Св-во № 
С-АЭ/09-07-2025/ 446008084 от</v>
      </c>
      <c r="N202" s="607"/>
      <c r="O202" s="607"/>
      <c r="P202" s="608"/>
      <c r="Q202" s="524" t="s">
        <v>686</v>
      </c>
      <c r="R202" s="525"/>
    </row>
    <row r="203" spans="1:18" ht="42" customHeight="1" x14ac:dyDescent="0.25">
      <c r="A203" s="582"/>
      <c r="B203" s="528"/>
      <c r="C203" s="529"/>
      <c r="D203" s="528"/>
      <c r="E203" s="529"/>
      <c r="F203" s="528"/>
      <c r="G203" s="557"/>
      <c r="H203" s="557"/>
      <c r="I203" s="557"/>
      <c r="J203" s="557"/>
      <c r="K203" s="557"/>
      <c r="L203" s="529"/>
      <c r="M203" s="602">
        <f>Оборудование!M42</f>
        <v>45847</v>
      </c>
      <c r="N203" s="603"/>
      <c r="O203" s="591" t="str">
        <f>Оборудование!O42</f>
        <v>г., 12 мес.</v>
      </c>
      <c r="P203" s="592"/>
      <c r="Q203" s="528"/>
      <c r="R203" s="529"/>
    </row>
    <row r="204" spans="1:18" ht="27" customHeight="1" x14ac:dyDescent="0.25">
      <c r="A204" s="581">
        <v>20</v>
      </c>
      <c r="B204" s="524" t="s">
        <v>1965</v>
      </c>
      <c r="C204" s="525"/>
      <c r="D204" s="524" t="s">
        <v>688</v>
      </c>
      <c r="E204" s="525"/>
      <c r="F204" s="524" t="s">
        <v>689</v>
      </c>
      <c r="G204" s="533"/>
      <c r="H204" s="533"/>
      <c r="I204" s="533"/>
      <c r="J204" s="533"/>
      <c r="K204" s="533"/>
      <c r="L204" s="525"/>
      <c r="M204" s="600" t="str">
        <f>Оборудование!M43</f>
        <v>Св-во № 
С-АЭ/21-08-2025/ 458005860 от</v>
      </c>
      <c r="N204" s="563"/>
      <c r="O204" s="563"/>
      <c r="P204" s="564"/>
      <c r="Q204" s="524" t="s">
        <v>691</v>
      </c>
      <c r="R204" s="525"/>
    </row>
    <row r="205" spans="1:18" ht="15.75" customHeight="1" x14ac:dyDescent="0.25">
      <c r="A205" s="582"/>
      <c r="B205" s="528"/>
      <c r="C205" s="529"/>
      <c r="D205" s="528"/>
      <c r="E205" s="529"/>
      <c r="F205" s="528"/>
      <c r="G205" s="557"/>
      <c r="H205" s="557"/>
      <c r="I205" s="557"/>
      <c r="J205" s="557"/>
      <c r="K205" s="557"/>
      <c r="L205" s="529"/>
      <c r="M205" s="602">
        <f>Оборудование!M44</f>
        <v>45890</v>
      </c>
      <c r="N205" s="603"/>
      <c r="O205" s="700" t="str">
        <f>Оборудование!O44</f>
        <v>г., 12 мес.</v>
      </c>
      <c r="P205" s="701"/>
      <c r="Q205" s="528"/>
      <c r="R205" s="529"/>
    </row>
    <row r="206" spans="1:18" ht="26.25" customHeight="1" x14ac:dyDescent="0.25">
      <c r="A206" s="581">
        <v>21</v>
      </c>
      <c r="B206" s="524" t="s">
        <v>1966</v>
      </c>
      <c r="C206" s="525"/>
      <c r="D206" s="524" t="s">
        <v>1951</v>
      </c>
      <c r="E206" s="525"/>
      <c r="F206" s="524" t="s">
        <v>1952</v>
      </c>
      <c r="G206" s="533"/>
      <c r="H206" s="533"/>
      <c r="I206" s="533"/>
      <c r="J206" s="533"/>
      <c r="K206" s="533"/>
      <c r="L206" s="525"/>
      <c r="M206" s="583" t="str">
        <f>Оборудование!M45</f>
        <v>Св-во № 
С-АЭ/09-07-2025/ 446021695 от</v>
      </c>
      <c r="N206" s="584"/>
      <c r="O206" s="584"/>
      <c r="P206" s="585"/>
      <c r="Q206" s="524" t="s">
        <v>712</v>
      </c>
      <c r="R206" s="525"/>
    </row>
    <row r="207" spans="1:18" ht="306.75" customHeight="1" x14ac:dyDescent="0.25">
      <c r="A207" s="582"/>
      <c r="B207" s="528"/>
      <c r="C207" s="529"/>
      <c r="D207" s="528"/>
      <c r="E207" s="529"/>
      <c r="F207" s="528"/>
      <c r="G207" s="557"/>
      <c r="H207" s="557"/>
      <c r="I207" s="557"/>
      <c r="J207" s="557"/>
      <c r="K207" s="557"/>
      <c r="L207" s="529"/>
      <c r="M207" s="602">
        <f>Оборудование!M46</f>
        <v>45847</v>
      </c>
      <c r="N207" s="603"/>
      <c r="O207" s="591" t="str">
        <f>Оборудование!O46</f>
        <v>г., 12 мес.</v>
      </c>
      <c r="P207" s="592"/>
      <c r="Q207" s="528"/>
      <c r="R207" s="529"/>
    </row>
    <row r="208" spans="1:18" ht="26.25" customHeight="1" x14ac:dyDescent="0.25">
      <c r="A208" s="581">
        <v>22</v>
      </c>
      <c r="B208" s="524" t="s">
        <v>713</v>
      </c>
      <c r="C208" s="525"/>
      <c r="D208" s="524" t="s">
        <v>714</v>
      </c>
      <c r="E208" s="525"/>
      <c r="F208" s="524" t="s">
        <v>715</v>
      </c>
      <c r="G208" s="533"/>
      <c r="H208" s="533"/>
      <c r="I208" s="533"/>
      <c r="J208" s="533"/>
      <c r="K208" s="533"/>
      <c r="L208" s="525"/>
      <c r="M208" s="583" t="str">
        <f>Оборудование!M47</f>
        <v>Св-во № 
С-АЭ/03-12-2025/ 486235847 от</v>
      </c>
      <c r="N208" s="584"/>
      <c r="O208" s="584"/>
      <c r="P208" s="585"/>
      <c r="Q208" s="524" t="s">
        <v>717</v>
      </c>
      <c r="R208" s="525"/>
    </row>
    <row r="209" spans="1:18" ht="83.25" customHeight="1" x14ac:dyDescent="0.25">
      <c r="A209" s="582"/>
      <c r="B209" s="528"/>
      <c r="C209" s="529"/>
      <c r="D209" s="528"/>
      <c r="E209" s="529"/>
      <c r="F209" s="528"/>
      <c r="G209" s="557"/>
      <c r="H209" s="557"/>
      <c r="I209" s="557"/>
      <c r="J209" s="557"/>
      <c r="K209" s="557"/>
      <c r="L209" s="529"/>
      <c r="M209" s="602">
        <f>Оборудование!M48</f>
        <v>45994</v>
      </c>
      <c r="N209" s="603"/>
      <c r="O209" s="591" t="str">
        <f>Оборудование!O48</f>
        <v>г., 12 мес.</v>
      </c>
      <c r="P209" s="592"/>
      <c r="Q209" s="528"/>
      <c r="R209" s="529"/>
    </row>
    <row r="210" spans="1:18" ht="28.5" customHeight="1" x14ac:dyDescent="0.25">
      <c r="A210" s="581">
        <v>23</v>
      </c>
      <c r="B210" s="524" t="s">
        <v>718</v>
      </c>
      <c r="C210" s="525"/>
      <c r="D210" s="524" t="s">
        <v>719</v>
      </c>
      <c r="E210" s="525"/>
      <c r="F210" s="524" t="s">
        <v>1872</v>
      </c>
      <c r="G210" s="533"/>
      <c r="H210" s="533"/>
      <c r="I210" s="533"/>
      <c r="J210" s="533"/>
      <c r="K210" s="533"/>
      <c r="L210" s="525"/>
      <c r="M210" s="583" t="str">
        <f>Оборудование!M49</f>
        <v>Св-во № 
№ С-АЭ/02-06-2025/ 436547221 от</v>
      </c>
      <c r="N210" s="584"/>
      <c r="O210" s="584"/>
      <c r="P210" s="585"/>
      <c r="Q210" s="524" t="s">
        <v>722</v>
      </c>
      <c r="R210" s="525"/>
    </row>
    <row r="211" spans="1:18" ht="16.5" customHeight="1" x14ac:dyDescent="0.25">
      <c r="A211" s="582"/>
      <c r="B211" s="528"/>
      <c r="C211" s="529"/>
      <c r="D211" s="528"/>
      <c r="E211" s="529"/>
      <c r="F211" s="528"/>
      <c r="G211" s="557"/>
      <c r="H211" s="557"/>
      <c r="I211" s="557"/>
      <c r="J211" s="557"/>
      <c r="K211" s="557"/>
      <c r="L211" s="529"/>
      <c r="M211" s="602">
        <f>Оборудование!M50</f>
        <v>45810</v>
      </c>
      <c r="N211" s="603"/>
      <c r="O211" s="591" t="str">
        <f>Оборудование!O50</f>
        <v>г., 12 мес.</v>
      </c>
      <c r="P211" s="592"/>
      <c r="Q211" s="528"/>
      <c r="R211" s="529"/>
    </row>
    <row r="212" spans="1:18" ht="28.5" customHeight="1" x14ac:dyDescent="0.25">
      <c r="A212" s="581">
        <v>24</v>
      </c>
      <c r="B212" s="524" t="s">
        <v>1967</v>
      </c>
      <c r="C212" s="525"/>
      <c r="D212" s="524" t="s">
        <v>729</v>
      </c>
      <c r="E212" s="525"/>
      <c r="F212" s="524" t="s">
        <v>730</v>
      </c>
      <c r="G212" s="533"/>
      <c r="H212" s="533"/>
      <c r="I212" s="533"/>
      <c r="J212" s="533"/>
      <c r="K212" s="533"/>
      <c r="L212" s="525"/>
      <c r="M212" s="583" t="str">
        <f>Оборудование!M51</f>
        <v>Св-во № 
С-АЭ/31-10-2024/ 383811488 от</v>
      </c>
      <c r="N212" s="584"/>
      <c r="O212" s="584"/>
      <c r="P212" s="585"/>
      <c r="Q212" s="524" t="s">
        <v>732</v>
      </c>
      <c r="R212" s="525"/>
    </row>
    <row r="213" spans="1:18" ht="25.5" customHeight="1" x14ac:dyDescent="0.25">
      <c r="A213" s="582"/>
      <c r="B213" s="528"/>
      <c r="C213" s="529"/>
      <c r="D213" s="528"/>
      <c r="E213" s="529"/>
      <c r="F213" s="528"/>
      <c r="G213" s="557"/>
      <c r="H213" s="557"/>
      <c r="I213" s="557"/>
      <c r="J213" s="557"/>
      <c r="K213" s="557"/>
      <c r="L213" s="529"/>
      <c r="M213" s="602">
        <f>Оборудование!M52</f>
        <v>45596</v>
      </c>
      <c r="N213" s="603"/>
      <c r="O213" s="591" t="str">
        <f>Оборудование!O52</f>
        <v>г., 48 мес.</v>
      </c>
      <c r="P213" s="592"/>
      <c r="Q213" s="528"/>
      <c r="R213" s="529"/>
    </row>
    <row r="214" spans="1:18" ht="30" customHeight="1" x14ac:dyDescent="0.25">
      <c r="A214" s="581">
        <v>25</v>
      </c>
      <c r="B214" s="524" t="s">
        <v>1968</v>
      </c>
      <c r="C214" s="525"/>
      <c r="D214" s="524" t="s">
        <v>734</v>
      </c>
      <c r="E214" s="525"/>
      <c r="F214" s="524" t="s">
        <v>735</v>
      </c>
      <c r="G214" s="533"/>
      <c r="H214" s="533"/>
      <c r="I214" s="533"/>
      <c r="J214" s="533"/>
      <c r="K214" s="533"/>
      <c r="L214" s="525"/>
      <c r="M214" s="583" t="str">
        <f>Оборудование!M53</f>
        <v>Св-во № 
С-АЭ/31-10-2024/ 383811487 от</v>
      </c>
      <c r="N214" s="584"/>
      <c r="O214" s="584"/>
      <c r="P214" s="585"/>
      <c r="Q214" s="524" t="s">
        <v>737</v>
      </c>
      <c r="R214" s="525"/>
    </row>
    <row r="215" spans="1:18" ht="30.75" customHeight="1" x14ac:dyDescent="0.25">
      <c r="A215" s="582"/>
      <c r="B215" s="528"/>
      <c r="C215" s="529"/>
      <c r="D215" s="528"/>
      <c r="E215" s="529"/>
      <c r="F215" s="528"/>
      <c r="G215" s="557"/>
      <c r="H215" s="557"/>
      <c r="I215" s="557"/>
      <c r="J215" s="557"/>
      <c r="K215" s="557"/>
      <c r="L215" s="529"/>
      <c r="M215" s="602">
        <f>Оборудование!M54</f>
        <v>45596</v>
      </c>
      <c r="N215" s="603"/>
      <c r="O215" s="591" t="str">
        <f>Оборудование!O54</f>
        <v>г., 72 мес.</v>
      </c>
      <c r="P215" s="592"/>
      <c r="Q215" s="528"/>
      <c r="R215" s="529"/>
    </row>
    <row r="216" spans="1:18" ht="28.5" customHeight="1" x14ac:dyDescent="0.25">
      <c r="A216" s="566">
        <v>26</v>
      </c>
      <c r="B216" s="524" t="s">
        <v>738</v>
      </c>
      <c r="C216" s="525"/>
      <c r="D216" s="524" t="s">
        <v>739</v>
      </c>
      <c r="E216" s="525"/>
      <c r="F216" s="524" t="s">
        <v>740</v>
      </c>
      <c r="G216" s="533"/>
      <c r="H216" s="533"/>
      <c r="I216" s="533"/>
      <c r="J216" s="533"/>
      <c r="K216" s="533"/>
      <c r="L216" s="525"/>
      <c r="M216" s="583" t="str">
        <f>Оборудование!M55</f>
        <v>Св-во № 
С-ГСХ/04-06-2025/ 437844704 от</v>
      </c>
      <c r="N216" s="584"/>
      <c r="O216" s="584"/>
      <c r="P216" s="585"/>
      <c r="Q216" s="524" t="s">
        <v>742</v>
      </c>
      <c r="R216" s="525"/>
    </row>
    <row r="217" spans="1:18" ht="18.75" customHeight="1" x14ac:dyDescent="0.25">
      <c r="A217" s="596"/>
      <c r="B217" s="528"/>
      <c r="C217" s="529"/>
      <c r="D217" s="528"/>
      <c r="E217" s="529"/>
      <c r="F217" s="528"/>
      <c r="G217" s="557"/>
      <c r="H217" s="557"/>
      <c r="I217" s="557"/>
      <c r="J217" s="557"/>
      <c r="K217" s="557"/>
      <c r="L217" s="529"/>
      <c r="M217" s="602">
        <f>Оборудование!M56</f>
        <v>45812</v>
      </c>
      <c r="N217" s="603"/>
      <c r="O217" s="591" t="str">
        <f>Оборудование!O56</f>
        <v>г., 12 мес.</v>
      </c>
      <c r="P217" s="592"/>
      <c r="Q217" s="528"/>
      <c r="R217" s="529"/>
    </row>
    <row r="218" spans="1:18" ht="29.25" customHeight="1" x14ac:dyDescent="0.25">
      <c r="A218" s="581">
        <v>27</v>
      </c>
      <c r="B218" s="524" t="s">
        <v>1969</v>
      </c>
      <c r="C218" s="525"/>
      <c r="D218" s="524" t="s">
        <v>1972</v>
      </c>
      <c r="E218" s="525"/>
      <c r="F218" s="524" t="s">
        <v>745</v>
      </c>
      <c r="G218" s="533"/>
      <c r="H218" s="533"/>
      <c r="I218" s="533"/>
      <c r="J218" s="533"/>
      <c r="K218" s="533"/>
      <c r="L218" s="525"/>
      <c r="M218" s="583" t="str">
        <f>Оборудование!M57</f>
        <v>Св-во № 
С-АЭ/21-08-2025/ 458005863 от</v>
      </c>
      <c r="N218" s="584"/>
      <c r="O218" s="584"/>
      <c r="P218" s="585"/>
      <c r="Q218" s="524" t="s">
        <v>746</v>
      </c>
      <c r="R218" s="525"/>
    </row>
    <row r="219" spans="1:18" ht="21" customHeight="1" x14ac:dyDescent="0.25">
      <c r="A219" s="582"/>
      <c r="B219" s="528"/>
      <c r="C219" s="529"/>
      <c r="D219" s="528"/>
      <c r="E219" s="529"/>
      <c r="F219" s="528"/>
      <c r="G219" s="557"/>
      <c r="H219" s="557"/>
      <c r="I219" s="557"/>
      <c r="J219" s="557"/>
      <c r="K219" s="557"/>
      <c r="L219" s="529"/>
      <c r="M219" s="602">
        <f>Оборудование!M58</f>
        <v>45890</v>
      </c>
      <c r="N219" s="603"/>
      <c r="O219" s="591" t="str">
        <f>Оборудование!O58</f>
        <v>г., 12 мес.</v>
      </c>
      <c r="P219" s="592"/>
      <c r="Q219" s="528"/>
      <c r="R219" s="529"/>
    </row>
    <row r="220" spans="1:18" ht="38.25" customHeight="1" x14ac:dyDescent="0.25">
      <c r="A220" s="581">
        <v>28</v>
      </c>
      <c r="B220" s="524" t="s">
        <v>1970</v>
      </c>
      <c r="C220" s="525"/>
      <c r="D220" s="524" t="s">
        <v>1971</v>
      </c>
      <c r="E220" s="525"/>
      <c r="F220" s="524" t="s">
        <v>622</v>
      </c>
      <c r="G220" s="533"/>
      <c r="H220" s="533"/>
      <c r="I220" s="533"/>
      <c r="J220" s="533"/>
      <c r="K220" s="533"/>
      <c r="L220" s="525"/>
      <c r="M220" s="583" t="str">
        <f>Оборудование!M59</f>
        <v>Св-во № 
С-АЭ/06-11-2025/ 478618345 от</v>
      </c>
      <c r="N220" s="584"/>
      <c r="O220" s="584"/>
      <c r="P220" s="585"/>
      <c r="Q220" s="524" t="s">
        <v>749</v>
      </c>
      <c r="R220" s="525"/>
    </row>
    <row r="221" spans="1:18" ht="24" customHeight="1" x14ac:dyDescent="0.25">
      <c r="A221" s="582"/>
      <c r="B221" s="528"/>
      <c r="C221" s="529"/>
      <c r="D221" s="528"/>
      <c r="E221" s="529"/>
      <c r="F221" s="528"/>
      <c r="G221" s="557"/>
      <c r="H221" s="557"/>
      <c r="I221" s="557"/>
      <c r="J221" s="557"/>
      <c r="K221" s="557"/>
      <c r="L221" s="529"/>
      <c r="M221" s="602">
        <f>Оборудование!M60</f>
        <v>45967</v>
      </c>
      <c r="N221" s="603"/>
      <c r="O221" s="591" t="str">
        <f>Оборудование!O60</f>
        <v>г., 12 мес.</v>
      </c>
      <c r="P221" s="592"/>
      <c r="Q221" s="528"/>
      <c r="R221" s="529"/>
    </row>
    <row r="222" spans="1:18" ht="25.5" customHeight="1" x14ac:dyDescent="0.25">
      <c r="A222" s="566">
        <v>29</v>
      </c>
      <c r="B222" s="524" t="s">
        <v>1973</v>
      </c>
      <c r="C222" s="525"/>
      <c r="D222" s="524" t="s">
        <v>1974</v>
      </c>
      <c r="E222" s="525"/>
      <c r="F222" s="524" t="s">
        <v>1975</v>
      </c>
      <c r="G222" s="533"/>
      <c r="H222" s="533"/>
      <c r="I222" s="533"/>
      <c r="J222" s="533"/>
      <c r="K222" s="533"/>
      <c r="L222" s="525"/>
      <c r="M222" s="583" t="str">
        <f>Оборудование!M61</f>
        <v>Св-во № 
С-АКЗ/05-09-2025/ 461700595 от</v>
      </c>
      <c r="N222" s="584"/>
      <c r="O222" s="584"/>
      <c r="P222" s="585"/>
      <c r="Q222" s="609" t="s">
        <v>1976</v>
      </c>
      <c r="R222" s="610"/>
    </row>
    <row r="223" spans="1:18" ht="41.25" customHeight="1" x14ac:dyDescent="0.25">
      <c r="A223" s="596"/>
      <c r="B223" s="528"/>
      <c r="C223" s="529"/>
      <c r="D223" s="528"/>
      <c r="E223" s="529"/>
      <c r="F223" s="528"/>
      <c r="G223" s="557"/>
      <c r="H223" s="557"/>
      <c r="I223" s="557"/>
      <c r="J223" s="557"/>
      <c r="K223" s="557"/>
      <c r="L223" s="529"/>
      <c r="M223" s="586">
        <f>Оборудование!M62</f>
        <v>45905</v>
      </c>
      <c r="N223" s="587"/>
      <c r="O223" s="604" t="s">
        <v>1875</v>
      </c>
      <c r="P223" s="605"/>
      <c r="Q223" s="611"/>
      <c r="R223" s="612"/>
    </row>
    <row r="224" spans="1:18" ht="35.25" customHeight="1" x14ac:dyDescent="0.25">
      <c r="A224" s="566">
        <v>30</v>
      </c>
      <c r="B224" s="524" t="s">
        <v>1984</v>
      </c>
      <c r="C224" s="525"/>
      <c r="D224" s="524" t="s">
        <v>1977</v>
      </c>
      <c r="E224" s="525"/>
      <c r="F224" s="524" t="s">
        <v>1978</v>
      </c>
      <c r="G224" s="533"/>
      <c r="H224" s="533"/>
      <c r="I224" s="533"/>
      <c r="J224" s="533"/>
      <c r="K224" s="533"/>
      <c r="L224" s="525"/>
      <c r="M224" s="600" t="str">
        <f>Оборудование!M63</f>
        <v>Св-во № 
С-ГГИ/10-07-2025/ 446631972 от</v>
      </c>
      <c r="N224" s="601"/>
      <c r="O224" s="601"/>
      <c r="P224" s="569"/>
      <c r="Q224" s="609" t="s">
        <v>1979</v>
      </c>
      <c r="R224" s="610"/>
    </row>
    <row r="225" spans="1:18" ht="36" customHeight="1" x14ac:dyDescent="0.25">
      <c r="A225" s="596"/>
      <c r="B225" s="528"/>
      <c r="C225" s="529"/>
      <c r="D225" s="528"/>
      <c r="E225" s="529"/>
      <c r="F225" s="528"/>
      <c r="G225" s="557"/>
      <c r="H225" s="557"/>
      <c r="I225" s="557"/>
      <c r="J225" s="557"/>
      <c r="K225" s="557"/>
      <c r="L225" s="529"/>
      <c r="M225" s="586">
        <f>Оборудование!M64</f>
        <v>45848</v>
      </c>
      <c r="N225" s="587"/>
      <c r="O225" s="604" t="s">
        <v>1877</v>
      </c>
      <c r="P225" s="605"/>
      <c r="Q225" s="611"/>
      <c r="R225" s="612"/>
    </row>
    <row r="226" spans="1:18" ht="33" customHeight="1" x14ac:dyDescent="0.25">
      <c r="A226" s="566">
        <v>31</v>
      </c>
      <c r="B226" s="524" t="s">
        <v>1980</v>
      </c>
      <c r="C226" s="525"/>
      <c r="D226" s="524" t="s">
        <v>1981</v>
      </c>
      <c r="E226" s="525"/>
      <c r="F226" s="524" t="s">
        <v>1982</v>
      </c>
      <c r="G226" s="533"/>
      <c r="H226" s="533"/>
      <c r="I226" s="533"/>
      <c r="J226" s="533"/>
      <c r="K226" s="533"/>
      <c r="L226" s="525"/>
      <c r="M226" s="600" t="str">
        <f>Оборудование!M65</f>
        <v>Св-во №
С-ЕПГ/07-07-2025/ 477252365 от</v>
      </c>
      <c r="N226" s="601"/>
      <c r="O226" s="601"/>
      <c r="P226" s="569"/>
      <c r="Q226" s="524" t="s">
        <v>1983</v>
      </c>
      <c r="R226" s="525"/>
    </row>
    <row r="227" spans="1:18" ht="29.25" customHeight="1" x14ac:dyDescent="0.25">
      <c r="A227" s="596"/>
      <c r="B227" s="528"/>
      <c r="C227" s="529"/>
      <c r="D227" s="528"/>
      <c r="E227" s="529"/>
      <c r="F227" s="528"/>
      <c r="G227" s="557"/>
      <c r="H227" s="557"/>
      <c r="I227" s="557"/>
      <c r="J227" s="557"/>
      <c r="K227" s="557"/>
      <c r="L227" s="529"/>
      <c r="M227" s="602">
        <f>Оборудование!M66</f>
        <v>45845</v>
      </c>
      <c r="N227" s="603"/>
      <c r="O227" s="591" t="s">
        <v>1875</v>
      </c>
      <c r="P227" s="592"/>
      <c r="Q227" s="528"/>
      <c r="R227" s="529"/>
    </row>
    <row r="228" spans="1:18" ht="18" customHeight="1" x14ac:dyDescent="0.25">
      <c r="A228" s="547" t="s">
        <v>1737</v>
      </c>
      <c r="B228" s="547"/>
      <c r="C228" s="547"/>
      <c r="D228" s="547"/>
      <c r="E228" s="547"/>
      <c r="F228" s="547"/>
      <c r="G228" s="547"/>
      <c r="H228" s="547"/>
      <c r="I228" s="547"/>
      <c r="J228" s="547"/>
      <c r="K228" s="547"/>
      <c r="L228" s="547"/>
      <c r="M228" s="547"/>
      <c r="N228" s="547"/>
      <c r="O228" s="547"/>
      <c r="P228" s="547"/>
      <c r="Q228" s="547"/>
      <c r="R228" s="575"/>
    </row>
    <row r="229" spans="1:18" ht="23.25" customHeight="1" x14ac:dyDescent="0.25">
      <c r="A229" s="146"/>
      <c r="B229" s="146"/>
      <c r="C229" s="146"/>
      <c r="D229" s="146"/>
      <c r="F229" s="146" t="s">
        <v>1738</v>
      </c>
      <c r="G229" s="146"/>
      <c r="H229" s="352"/>
      <c r="I229" s="352"/>
      <c r="J229" s="353" t="str">
        <f>J197</f>
        <v>РАБ01</v>
      </c>
      <c r="K229" s="146"/>
      <c r="L229" s="354" t="s">
        <v>534</v>
      </c>
      <c r="M229" s="372">
        <f>M197</f>
        <v>46132</v>
      </c>
      <c r="N229" s="146"/>
      <c r="O229" s="354"/>
      <c r="P229" s="146"/>
      <c r="Q229" s="146"/>
      <c r="R229" s="146"/>
    </row>
    <row r="230" spans="1:18" ht="21" customHeight="1" x14ac:dyDescent="0.25">
      <c r="A230" s="146"/>
      <c r="B230" s="201"/>
      <c r="C230" s="201"/>
      <c r="D230" s="201"/>
      <c r="E230" s="201"/>
      <c r="F230" s="201"/>
      <c r="G230" s="201"/>
      <c r="H230" s="201"/>
      <c r="I230" s="201"/>
      <c r="J230" s="201"/>
      <c r="K230" s="201"/>
      <c r="L230" s="201"/>
      <c r="M230" s="201"/>
      <c r="N230" s="201"/>
      <c r="O230" s="201"/>
      <c r="P230" s="201"/>
      <c r="Q230" s="201"/>
      <c r="R230" s="201"/>
    </row>
    <row r="231" spans="1:18" ht="53.25" customHeight="1" x14ac:dyDescent="0.25">
      <c r="A231" s="188" t="s">
        <v>590</v>
      </c>
      <c r="B231" s="549" t="s">
        <v>591</v>
      </c>
      <c r="C231" s="549"/>
      <c r="D231" s="549" t="s">
        <v>592</v>
      </c>
      <c r="E231" s="580"/>
      <c r="F231" s="551" t="s">
        <v>1740</v>
      </c>
      <c r="G231" s="563"/>
      <c r="H231" s="563"/>
      <c r="I231" s="563"/>
      <c r="J231" s="563"/>
      <c r="K231" s="563"/>
      <c r="L231" s="545"/>
      <c r="M231" s="549" t="s">
        <v>593</v>
      </c>
      <c r="N231" s="549"/>
      <c r="O231" s="549"/>
      <c r="P231" s="549"/>
      <c r="Q231" s="551" t="s">
        <v>594</v>
      </c>
      <c r="R231" s="545"/>
    </row>
    <row r="232" spans="1:18" ht="23.25" customHeight="1" x14ac:dyDescent="0.25">
      <c r="A232" s="580">
        <v>32</v>
      </c>
      <c r="B232" s="554" t="s">
        <v>1988</v>
      </c>
      <c r="C232" s="554"/>
      <c r="D232" s="554" t="s">
        <v>1985</v>
      </c>
      <c r="E232" s="554"/>
      <c r="F232" s="554" t="s">
        <v>1986</v>
      </c>
      <c r="G232" s="554"/>
      <c r="H232" s="554"/>
      <c r="I232" s="554"/>
      <c r="J232" s="554"/>
      <c r="K232" s="554"/>
      <c r="L232" s="554"/>
      <c r="M232" s="554" t="str">
        <f>Оборудование!M67</f>
        <v>Св-во №
С-ВДЧ/10-06-2025/ 439898933 от</v>
      </c>
      <c r="N232" s="554"/>
      <c r="O232" s="554"/>
      <c r="P232" s="554"/>
      <c r="Q232" s="554" t="s">
        <v>1987</v>
      </c>
      <c r="R232" s="554"/>
    </row>
    <row r="233" spans="1:18" ht="44.25" customHeight="1" x14ac:dyDescent="0.25">
      <c r="A233" s="580"/>
      <c r="B233" s="554"/>
      <c r="C233" s="554"/>
      <c r="D233" s="554"/>
      <c r="E233" s="554"/>
      <c r="F233" s="554"/>
      <c r="G233" s="554"/>
      <c r="H233" s="554"/>
      <c r="I233" s="554"/>
      <c r="J233" s="554"/>
      <c r="K233" s="554"/>
      <c r="L233" s="554"/>
      <c r="M233" s="598">
        <f>Оборудование!M68</f>
        <v>45818</v>
      </c>
      <c r="N233" s="599"/>
      <c r="O233" s="588" t="s">
        <v>1875</v>
      </c>
      <c r="P233" s="589"/>
      <c r="Q233" s="554"/>
      <c r="R233" s="554"/>
    </row>
    <row r="234" spans="1:18" ht="30" customHeight="1" x14ac:dyDescent="0.25">
      <c r="A234" s="580">
        <v>33</v>
      </c>
      <c r="B234" s="554" t="s">
        <v>1989</v>
      </c>
      <c r="C234" s="554"/>
      <c r="D234" s="580" t="s">
        <v>1990</v>
      </c>
      <c r="E234" s="580"/>
      <c r="F234" s="554" t="s">
        <v>1991</v>
      </c>
      <c r="G234" s="554"/>
      <c r="H234" s="554"/>
      <c r="I234" s="554"/>
      <c r="J234" s="554"/>
      <c r="K234" s="554"/>
      <c r="L234" s="554"/>
      <c r="M234" s="597" t="str">
        <f>Оборудование!M69</f>
        <v>Св-во №
С-ЕПГ/12-12-2025/ 489043564 от</v>
      </c>
      <c r="N234" s="597"/>
      <c r="O234" s="597"/>
      <c r="P234" s="597"/>
      <c r="Q234" s="580" t="s">
        <v>1992</v>
      </c>
      <c r="R234" s="580"/>
    </row>
    <row r="235" spans="1:18" ht="37.5" customHeight="1" x14ac:dyDescent="0.25">
      <c r="A235" s="580"/>
      <c r="B235" s="554"/>
      <c r="C235" s="554"/>
      <c r="D235" s="580"/>
      <c r="E235" s="580"/>
      <c r="F235" s="554"/>
      <c r="G235" s="554"/>
      <c r="H235" s="554"/>
      <c r="I235" s="554"/>
      <c r="J235" s="554"/>
      <c r="K235" s="554"/>
      <c r="L235" s="554"/>
      <c r="M235" s="586">
        <f>Оборудование!M70</f>
        <v>46003</v>
      </c>
      <c r="N235" s="587"/>
      <c r="O235" s="588" t="s">
        <v>1875</v>
      </c>
      <c r="P235" s="589"/>
      <c r="Q235" s="580"/>
      <c r="R235" s="580"/>
    </row>
    <row r="236" spans="1:18" ht="41.25" customHeight="1" x14ac:dyDescent="0.25">
      <c r="A236" s="590" t="s">
        <v>750</v>
      </c>
      <c r="B236" s="590"/>
      <c r="C236" s="590"/>
      <c r="D236" s="590"/>
      <c r="E236" s="590"/>
      <c r="F236" s="590"/>
      <c r="G236" s="590"/>
      <c r="H236" s="590"/>
      <c r="I236" s="590"/>
      <c r="J236" s="590"/>
      <c r="K236" s="590"/>
      <c r="L236" s="590"/>
      <c r="M236" s="590"/>
      <c r="N236" s="590"/>
      <c r="O236" s="590"/>
      <c r="P236" s="590"/>
      <c r="Q236" s="590"/>
      <c r="R236" s="590"/>
    </row>
    <row r="237" spans="1:18" ht="49.5" customHeight="1" x14ac:dyDescent="0.25">
      <c r="A237" s="188" t="s">
        <v>590</v>
      </c>
      <c r="B237" s="549" t="s">
        <v>751</v>
      </c>
      <c r="C237" s="549"/>
      <c r="D237" s="841"/>
      <c r="E237" s="549" t="s">
        <v>752</v>
      </c>
      <c r="F237" s="549"/>
      <c r="G237" s="549"/>
      <c r="H237" s="549"/>
      <c r="I237" s="549"/>
      <c r="J237" s="549"/>
      <c r="K237" s="549"/>
      <c r="L237" s="549"/>
      <c r="M237" s="549" t="s">
        <v>753</v>
      </c>
      <c r="N237" s="549"/>
      <c r="O237" s="549"/>
      <c r="P237" s="549"/>
      <c r="Q237" s="549" t="s">
        <v>594</v>
      </c>
      <c r="R237" s="549"/>
    </row>
    <row r="238" spans="1:18" ht="35.25" customHeight="1" x14ac:dyDescent="0.25">
      <c r="A238" s="566">
        <v>34</v>
      </c>
      <c r="B238" s="524" t="s">
        <v>754</v>
      </c>
      <c r="C238" s="533"/>
      <c r="D238" s="525"/>
      <c r="E238" s="524" t="s">
        <v>755</v>
      </c>
      <c r="F238" s="533"/>
      <c r="G238" s="533"/>
      <c r="H238" s="533"/>
      <c r="I238" s="533"/>
      <c r="J238" s="533"/>
      <c r="K238" s="533"/>
      <c r="L238" s="525"/>
      <c r="M238" s="544" t="str">
        <f>Оборудование!M73</f>
        <v>Протокол
№ 856/A/317  от</v>
      </c>
      <c r="N238" s="546"/>
      <c r="O238" s="546"/>
      <c r="P238" s="545"/>
      <c r="Q238" s="524" t="s">
        <v>757</v>
      </c>
      <c r="R238" s="525"/>
    </row>
    <row r="239" spans="1:18" ht="15.75" customHeight="1" x14ac:dyDescent="0.25">
      <c r="A239" s="596"/>
      <c r="B239" s="528"/>
      <c r="C239" s="557"/>
      <c r="D239" s="529"/>
      <c r="E239" s="528"/>
      <c r="F239" s="557"/>
      <c r="G239" s="557"/>
      <c r="H239" s="557"/>
      <c r="I239" s="557"/>
      <c r="J239" s="557"/>
      <c r="K239" s="557"/>
      <c r="L239" s="529"/>
      <c r="M239" s="602">
        <f>Оборудование!M76</f>
        <v>45560</v>
      </c>
      <c r="N239" s="603"/>
      <c r="O239" s="591" t="str">
        <f>Оборудование!O74</f>
        <v>г., 24 мес.</v>
      </c>
      <c r="P239" s="592"/>
      <c r="Q239" s="528"/>
      <c r="R239" s="529"/>
    </row>
    <row r="240" spans="1:18" ht="27.75" customHeight="1" x14ac:dyDescent="0.25">
      <c r="A240" s="566">
        <v>35</v>
      </c>
      <c r="B240" s="524" t="s">
        <v>758</v>
      </c>
      <c r="C240" s="533"/>
      <c r="D240" s="525"/>
      <c r="E240" s="524" t="s">
        <v>759</v>
      </c>
      <c r="F240" s="533"/>
      <c r="G240" s="533"/>
      <c r="H240" s="533"/>
      <c r="I240" s="533"/>
      <c r="J240" s="533"/>
      <c r="K240" s="533"/>
      <c r="L240" s="525"/>
      <c r="M240" s="583" t="str">
        <f>Оборудование!M75</f>
        <v>Протокол
№ 855/A/317  от</v>
      </c>
      <c r="N240" s="584"/>
      <c r="O240" s="584"/>
      <c r="P240" s="585"/>
      <c r="Q240" s="524" t="s">
        <v>760</v>
      </c>
      <c r="R240" s="525"/>
    </row>
    <row r="241" spans="1:18" ht="16.5" customHeight="1" x14ac:dyDescent="0.25">
      <c r="A241" s="567"/>
      <c r="B241" s="528"/>
      <c r="C241" s="557"/>
      <c r="D241" s="529"/>
      <c r="E241" s="528"/>
      <c r="F241" s="557"/>
      <c r="G241" s="557"/>
      <c r="H241" s="557"/>
      <c r="I241" s="557"/>
      <c r="J241" s="557"/>
      <c r="K241" s="557"/>
      <c r="L241" s="529"/>
      <c r="M241" s="835">
        <f>Оборудование!M76</f>
        <v>45560</v>
      </c>
      <c r="N241" s="836"/>
      <c r="O241" s="591" t="str">
        <f>Оборудование!O76</f>
        <v>г., 24 мес.</v>
      </c>
      <c r="P241" s="592"/>
      <c r="Q241" s="528"/>
      <c r="R241" s="529"/>
    </row>
    <row r="242" spans="1:18" ht="42" customHeight="1" x14ac:dyDescent="0.25">
      <c r="A242" s="567">
        <v>36</v>
      </c>
      <c r="B242" s="524" t="s">
        <v>761</v>
      </c>
      <c r="C242" s="533"/>
      <c r="D242" s="525"/>
      <c r="E242" s="524" t="s">
        <v>762</v>
      </c>
      <c r="F242" s="533"/>
      <c r="G242" s="533"/>
      <c r="H242" s="533"/>
      <c r="I242" s="533"/>
      <c r="J242" s="533"/>
      <c r="K242" s="533"/>
      <c r="L242" s="525"/>
      <c r="M242" s="583" t="str">
        <f>Оборудование!M77</f>
        <v>Протокол
№ 851/A/317  от</v>
      </c>
      <c r="N242" s="584"/>
      <c r="O242" s="584"/>
      <c r="P242" s="585"/>
      <c r="Q242" s="524" t="s">
        <v>763</v>
      </c>
      <c r="R242" s="525"/>
    </row>
    <row r="243" spans="1:18" ht="40.5" customHeight="1" x14ac:dyDescent="0.25">
      <c r="A243" s="596"/>
      <c r="B243" s="528"/>
      <c r="C243" s="557"/>
      <c r="D243" s="529"/>
      <c r="E243" s="528"/>
      <c r="F243" s="557"/>
      <c r="G243" s="557"/>
      <c r="H243" s="557"/>
      <c r="I243" s="557"/>
      <c r="J243" s="557"/>
      <c r="K243" s="557"/>
      <c r="L243" s="529"/>
      <c r="M243" s="602">
        <f>Оборудование!M78</f>
        <v>45560</v>
      </c>
      <c r="N243" s="603"/>
      <c r="O243" s="591" t="str">
        <f>Оборудование!O78</f>
        <v>г., 24 мес.</v>
      </c>
      <c r="P243" s="592"/>
      <c r="Q243" s="528"/>
      <c r="R243" s="529"/>
    </row>
    <row r="244" spans="1:18" ht="57.75" customHeight="1" x14ac:dyDescent="0.25">
      <c r="A244" s="581">
        <v>37</v>
      </c>
      <c r="B244" s="524" t="s">
        <v>764</v>
      </c>
      <c r="C244" s="533"/>
      <c r="D244" s="525"/>
      <c r="E244" s="524" t="s">
        <v>765</v>
      </c>
      <c r="F244" s="533"/>
      <c r="G244" s="533"/>
      <c r="H244" s="533"/>
      <c r="I244" s="533"/>
      <c r="J244" s="533"/>
      <c r="K244" s="533"/>
      <c r="L244" s="525"/>
      <c r="M244" s="583" t="str">
        <f>Оборудование!M79</f>
        <v>Протокол
№ 849/A/317  от</v>
      </c>
      <c r="N244" s="584"/>
      <c r="O244" s="584"/>
      <c r="P244" s="585"/>
      <c r="Q244" s="524" t="s">
        <v>766</v>
      </c>
      <c r="R244" s="525"/>
    </row>
    <row r="245" spans="1:18" ht="24.75" customHeight="1" x14ac:dyDescent="0.25">
      <c r="A245" s="582"/>
      <c r="B245" s="528"/>
      <c r="C245" s="557"/>
      <c r="D245" s="529"/>
      <c r="E245" s="528"/>
      <c r="F245" s="557"/>
      <c r="G245" s="557"/>
      <c r="H245" s="557"/>
      <c r="I245" s="557"/>
      <c r="J245" s="557"/>
      <c r="K245" s="557"/>
      <c r="L245" s="529"/>
      <c r="M245" s="602">
        <f>Оборудование!M80</f>
        <v>45560</v>
      </c>
      <c r="N245" s="603"/>
      <c r="O245" s="591" t="str">
        <f>Оборудование!O80</f>
        <v>г., 24 мес.</v>
      </c>
      <c r="P245" s="592"/>
      <c r="Q245" s="528"/>
      <c r="R245" s="529"/>
    </row>
    <row r="246" spans="1:18" ht="33.75" customHeight="1" x14ac:dyDescent="0.25">
      <c r="A246" s="581">
        <v>38</v>
      </c>
      <c r="B246" s="524" t="s">
        <v>770</v>
      </c>
      <c r="C246" s="533"/>
      <c r="D246" s="525"/>
      <c r="E246" s="524" t="s">
        <v>771</v>
      </c>
      <c r="F246" s="533"/>
      <c r="G246" s="533"/>
      <c r="H246" s="533"/>
      <c r="I246" s="533"/>
      <c r="J246" s="533"/>
      <c r="K246" s="533"/>
      <c r="L246" s="525"/>
      <c r="M246" s="583" t="str">
        <f>Оборудование!M81</f>
        <v>Протокол
№ 699/А/317  от</v>
      </c>
      <c r="N246" s="584"/>
      <c r="O246" s="584"/>
      <c r="P246" s="585"/>
      <c r="Q246" s="524" t="s">
        <v>773</v>
      </c>
      <c r="R246" s="525"/>
    </row>
    <row r="247" spans="1:18" ht="15.75" customHeight="1" x14ac:dyDescent="0.25">
      <c r="A247" s="582"/>
      <c r="B247" s="528"/>
      <c r="C247" s="557"/>
      <c r="D247" s="529"/>
      <c r="E247" s="528"/>
      <c r="F247" s="557"/>
      <c r="G247" s="557"/>
      <c r="H247" s="557"/>
      <c r="I247" s="557"/>
      <c r="J247" s="557"/>
      <c r="K247" s="557"/>
      <c r="L247" s="529"/>
      <c r="M247" s="602">
        <f>Оборудование!M82</f>
        <v>45519</v>
      </c>
      <c r="N247" s="603"/>
      <c r="O247" s="591" t="str">
        <f>Оборудование!O82</f>
        <v>г., 24 мес.</v>
      </c>
      <c r="P247" s="592"/>
      <c r="Q247" s="528"/>
      <c r="R247" s="529"/>
    </row>
    <row r="248" spans="1:18" ht="28.5" customHeight="1" x14ac:dyDescent="0.25">
      <c r="A248" s="581">
        <v>39</v>
      </c>
      <c r="B248" s="524" t="s">
        <v>774</v>
      </c>
      <c r="C248" s="533"/>
      <c r="D248" s="525"/>
      <c r="E248" s="524" t="s">
        <v>775</v>
      </c>
      <c r="F248" s="533"/>
      <c r="G248" s="533"/>
      <c r="H248" s="533"/>
      <c r="I248" s="533"/>
      <c r="J248" s="533"/>
      <c r="K248" s="533"/>
      <c r="L248" s="525"/>
      <c r="M248" s="583" t="str">
        <f>Оборудование!M83</f>
        <v>Протокол 
№ 26/300 от</v>
      </c>
      <c r="N248" s="584"/>
      <c r="O248" s="584"/>
      <c r="P248" s="585"/>
      <c r="Q248" s="524" t="s">
        <v>777</v>
      </c>
      <c r="R248" s="525"/>
    </row>
    <row r="249" spans="1:18" ht="33.75" customHeight="1" x14ac:dyDescent="0.25">
      <c r="A249" s="843"/>
      <c r="B249" s="528"/>
      <c r="C249" s="557"/>
      <c r="D249" s="529"/>
      <c r="E249" s="528"/>
      <c r="F249" s="557"/>
      <c r="G249" s="557"/>
      <c r="H249" s="557"/>
      <c r="I249" s="557"/>
      <c r="J249" s="557"/>
      <c r="K249" s="557"/>
      <c r="L249" s="529"/>
      <c r="M249" s="602">
        <f>Оборудование!M84</f>
        <v>46118</v>
      </c>
      <c r="N249" s="603"/>
      <c r="O249" s="591" t="str">
        <f>Оборудование!O84</f>
        <v>г., 12 мес.</v>
      </c>
      <c r="P249" s="592"/>
      <c r="Q249" s="528"/>
      <c r="R249" s="529"/>
    </row>
    <row r="250" spans="1:18" ht="39" customHeight="1" x14ac:dyDescent="0.25">
      <c r="A250" s="843">
        <v>40</v>
      </c>
      <c r="B250" s="554" t="s">
        <v>1996</v>
      </c>
      <c r="C250" s="554"/>
      <c r="D250" s="554"/>
      <c r="E250" s="554" t="s">
        <v>779</v>
      </c>
      <c r="F250" s="554"/>
      <c r="G250" s="554"/>
      <c r="H250" s="554"/>
      <c r="I250" s="554"/>
      <c r="J250" s="554"/>
      <c r="K250" s="554"/>
      <c r="L250" s="554"/>
      <c r="M250" s="788" t="str">
        <f>Оборудование!M85</f>
        <v>Протокол  
№ 25060501ПА от</v>
      </c>
      <c r="N250" s="788"/>
      <c r="O250" s="788"/>
      <c r="P250" s="788"/>
      <c r="Q250" s="554" t="s">
        <v>781</v>
      </c>
      <c r="R250" s="554"/>
    </row>
    <row r="251" spans="1:18" ht="18.75" customHeight="1" x14ac:dyDescent="0.25">
      <c r="A251" s="582"/>
      <c r="B251" s="554"/>
      <c r="C251" s="554"/>
      <c r="D251" s="554"/>
      <c r="E251" s="554"/>
      <c r="F251" s="554"/>
      <c r="G251" s="554"/>
      <c r="H251" s="554"/>
      <c r="I251" s="554"/>
      <c r="J251" s="554"/>
      <c r="K251" s="554"/>
      <c r="L251" s="554"/>
      <c r="M251" s="602">
        <f>Оборудование!M86</f>
        <v>45783</v>
      </c>
      <c r="N251" s="603"/>
      <c r="O251" s="591" t="str">
        <f>Оборудование!O86</f>
        <v>г., 12 мес.</v>
      </c>
      <c r="P251" s="592"/>
      <c r="Q251" s="554"/>
      <c r="R251" s="554"/>
    </row>
    <row r="252" spans="1:18" ht="41.25" customHeight="1" x14ac:dyDescent="0.25">
      <c r="A252" s="581">
        <v>41</v>
      </c>
      <c r="B252" s="595" t="s">
        <v>1993</v>
      </c>
      <c r="C252" s="595"/>
      <c r="D252" s="595"/>
      <c r="E252" s="595" t="s">
        <v>1994</v>
      </c>
      <c r="F252" s="595"/>
      <c r="G252" s="595"/>
      <c r="H252" s="595"/>
      <c r="I252" s="595"/>
      <c r="J252" s="595"/>
      <c r="K252" s="595"/>
      <c r="L252" s="595"/>
      <c r="M252" s="788" t="str">
        <f>Оборудование!M87</f>
        <v>Протокол  
№ 25/375 от</v>
      </c>
      <c r="N252" s="788"/>
      <c r="O252" s="788"/>
      <c r="P252" s="788"/>
      <c r="Q252" s="595" t="s">
        <v>1995</v>
      </c>
      <c r="R252" s="595"/>
    </row>
    <row r="253" spans="1:18" ht="19.5" customHeight="1" x14ac:dyDescent="0.25">
      <c r="A253" s="582"/>
      <c r="B253" s="595"/>
      <c r="C253" s="595"/>
      <c r="D253" s="595"/>
      <c r="E253" s="595"/>
      <c r="F253" s="595"/>
      <c r="G253" s="595"/>
      <c r="H253" s="595"/>
      <c r="I253" s="595"/>
      <c r="J253" s="595"/>
      <c r="K253" s="595"/>
      <c r="L253" s="595"/>
      <c r="M253" s="846">
        <f>Оборудование!M88</f>
        <v>45902</v>
      </c>
      <c r="N253" s="847"/>
      <c r="O253" s="844" t="s">
        <v>1875</v>
      </c>
      <c r="P253" s="845"/>
      <c r="Q253" s="595"/>
      <c r="R253" s="595"/>
    </row>
    <row r="254" spans="1:18" ht="18.75" customHeight="1" x14ac:dyDescent="0.25">
      <c r="A254" s="549" t="s">
        <v>782</v>
      </c>
      <c r="B254" s="841"/>
      <c r="C254" s="841"/>
      <c r="D254" s="841"/>
      <c r="E254" s="841"/>
      <c r="F254" s="841"/>
      <c r="G254" s="841"/>
      <c r="H254" s="841"/>
      <c r="I254" s="841"/>
      <c r="J254" s="841"/>
      <c r="K254" s="841"/>
      <c r="L254" s="841"/>
      <c r="M254" s="841"/>
      <c r="N254" s="841"/>
      <c r="O254" s="841"/>
      <c r="P254" s="841"/>
      <c r="Q254" s="841"/>
      <c r="R254" s="841"/>
    </row>
    <row r="255" spans="1:18" ht="54" customHeight="1" x14ac:dyDescent="0.25">
      <c r="A255" s="188" t="s">
        <v>590</v>
      </c>
      <c r="B255" s="549" t="s">
        <v>783</v>
      </c>
      <c r="C255" s="549"/>
      <c r="D255" s="554"/>
      <c r="E255" s="549" t="s">
        <v>784</v>
      </c>
      <c r="F255" s="549"/>
      <c r="G255" s="549"/>
      <c r="H255" s="549"/>
      <c r="I255" s="549"/>
      <c r="J255" s="549"/>
      <c r="K255" s="549"/>
      <c r="L255" s="549"/>
      <c r="M255" s="549"/>
      <c r="N255" s="549"/>
      <c r="O255" s="549"/>
      <c r="P255" s="549"/>
      <c r="Q255" s="551" t="s">
        <v>594</v>
      </c>
      <c r="R255" s="545"/>
    </row>
    <row r="256" spans="1:18" ht="39.75" customHeight="1" x14ac:dyDescent="0.25">
      <c r="A256" s="194">
        <v>42</v>
      </c>
      <c r="B256" s="593" t="s">
        <v>785</v>
      </c>
      <c r="C256" s="593"/>
      <c r="D256" s="593"/>
      <c r="E256" s="593" t="s">
        <v>786</v>
      </c>
      <c r="F256" s="593"/>
      <c r="G256" s="593"/>
      <c r="H256" s="593"/>
      <c r="I256" s="593"/>
      <c r="J256" s="593"/>
      <c r="K256" s="593"/>
      <c r="L256" s="593"/>
      <c r="M256" s="593"/>
      <c r="N256" s="593"/>
      <c r="O256" s="593"/>
      <c r="P256" s="593"/>
      <c r="Q256" s="568" t="s">
        <v>787</v>
      </c>
      <c r="R256" s="569"/>
    </row>
    <row r="257" spans="1:18" ht="35.25" customHeight="1" x14ac:dyDescent="0.25">
      <c r="A257" s="194">
        <v>43</v>
      </c>
      <c r="B257" s="593" t="s">
        <v>1997</v>
      </c>
      <c r="C257" s="593"/>
      <c r="D257" s="593"/>
      <c r="E257" s="593" t="s">
        <v>789</v>
      </c>
      <c r="F257" s="593"/>
      <c r="G257" s="593"/>
      <c r="H257" s="593"/>
      <c r="I257" s="593"/>
      <c r="J257" s="593"/>
      <c r="K257" s="593"/>
      <c r="L257" s="593"/>
      <c r="M257" s="593"/>
      <c r="N257" s="593"/>
      <c r="O257" s="593"/>
      <c r="P257" s="593"/>
      <c r="Q257" s="568" t="s">
        <v>788</v>
      </c>
      <c r="R257" s="569"/>
    </row>
    <row r="258" spans="1:18" ht="62.25" customHeight="1" x14ac:dyDescent="0.25">
      <c r="A258" s="194">
        <v>44</v>
      </c>
      <c r="B258" s="554" t="s">
        <v>1998</v>
      </c>
      <c r="C258" s="554"/>
      <c r="D258" s="554"/>
      <c r="E258" s="558" t="s">
        <v>792</v>
      </c>
      <c r="F258" s="558"/>
      <c r="G258" s="558"/>
      <c r="H258" s="558"/>
      <c r="I258" s="558"/>
      <c r="J258" s="558"/>
      <c r="K258" s="558"/>
      <c r="L258" s="558"/>
      <c r="M258" s="558"/>
      <c r="N258" s="558"/>
      <c r="O258" s="558"/>
      <c r="P258" s="558"/>
      <c r="Q258" s="568" t="s">
        <v>793</v>
      </c>
      <c r="R258" s="569"/>
    </row>
    <row r="259" spans="1:18" ht="54" customHeight="1" x14ac:dyDescent="0.25">
      <c r="A259" s="194">
        <v>45</v>
      </c>
      <c r="B259" s="554" t="s">
        <v>1999</v>
      </c>
      <c r="C259" s="554"/>
      <c r="D259" s="554"/>
      <c r="E259" s="558" t="s">
        <v>792</v>
      </c>
      <c r="F259" s="558"/>
      <c r="G259" s="558"/>
      <c r="H259" s="558"/>
      <c r="I259" s="558"/>
      <c r="J259" s="558"/>
      <c r="K259" s="558"/>
      <c r="L259" s="558"/>
      <c r="M259" s="558"/>
      <c r="N259" s="558"/>
      <c r="O259" s="558"/>
      <c r="P259" s="558"/>
      <c r="Q259" s="568" t="s">
        <v>795</v>
      </c>
      <c r="R259" s="569"/>
    </row>
    <row r="260" spans="1:18" ht="27" customHeight="1" x14ac:dyDescent="0.25">
      <c r="A260" s="194">
        <v>46</v>
      </c>
      <c r="B260" s="554" t="s">
        <v>2000</v>
      </c>
      <c r="C260" s="554"/>
      <c r="D260" s="554"/>
      <c r="E260" s="558" t="s">
        <v>792</v>
      </c>
      <c r="F260" s="558"/>
      <c r="G260" s="558"/>
      <c r="H260" s="558"/>
      <c r="I260" s="558"/>
      <c r="J260" s="558"/>
      <c r="K260" s="558"/>
      <c r="L260" s="558"/>
      <c r="M260" s="558"/>
      <c r="N260" s="558"/>
      <c r="O260" s="558"/>
      <c r="P260" s="558"/>
      <c r="Q260" s="568" t="s">
        <v>797</v>
      </c>
      <c r="R260" s="569"/>
    </row>
    <row r="261" spans="1:18" ht="66" customHeight="1" x14ac:dyDescent="0.25">
      <c r="A261" s="194">
        <v>47</v>
      </c>
      <c r="B261" s="554" t="s">
        <v>2001</v>
      </c>
      <c r="C261" s="554"/>
      <c r="D261" s="554"/>
      <c r="E261" s="558" t="s">
        <v>799</v>
      </c>
      <c r="F261" s="558"/>
      <c r="G261" s="558"/>
      <c r="H261" s="558"/>
      <c r="I261" s="558"/>
      <c r="J261" s="558"/>
      <c r="K261" s="558"/>
      <c r="L261" s="558"/>
      <c r="M261" s="558"/>
      <c r="N261" s="558"/>
      <c r="O261" s="558"/>
      <c r="P261" s="558"/>
      <c r="Q261" s="568" t="s">
        <v>800</v>
      </c>
      <c r="R261" s="569"/>
    </row>
    <row r="262" spans="1:18" ht="29.25" customHeight="1" x14ac:dyDescent="0.25">
      <c r="A262" s="194">
        <v>48</v>
      </c>
      <c r="B262" s="554" t="s">
        <v>2002</v>
      </c>
      <c r="C262" s="554"/>
      <c r="D262" s="554"/>
      <c r="E262" s="558" t="s">
        <v>802</v>
      </c>
      <c r="F262" s="558"/>
      <c r="G262" s="558"/>
      <c r="H262" s="558"/>
      <c r="I262" s="558"/>
      <c r="J262" s="558"/>
      <c r="K262" s="558"/>
      <c r="L262" s="558"/>
      <c r="M262" s="558"/>
      <c r="N262" s="558"/>
      <c r="O262" s="558"/>
      <c r="P262" s="558"/>
      <c r="Q262" s="580" t="s">
        <v>803</v>
      </c>
      <c r="R262" s="580"/>
    </row>
    <row r="263" spans="1:18" ht="37.5" customHeight="1" x14ac:dyDescent="0.25">
      <c r="A263" s="194">
        <v>49</v>
      </c>
      <c r="B263" s="554" t="s">
        <v>2003</v>
      </c>
      <c r="C263" s="554"/>
      <c r="D263" s="554"/>
      <c r="E263" s="558" t="s">
        <v>805</v>
      </c>
      <c r="F263" s="558"/>
      <c r="G263" s="558"/>
      <c r="H263" s="558"/>
      <c r="I263" s="558"/>
      <c r="J263" s="558"/>
      <c r="K263" s="558"/>
      <c r="L263" s="558"/>
      <c r="M263" s="558"/>
      <c r="N263" s="558"/>
      <c r="O263" s="558"/>
      <c r="P263" s="558"/>
      <c r="Q263" s="580" t="s">
        <v>806</v>
      </c>
      <c r="R263" s="580"/>
    </row>
    <row r="264" spans="1:18" x14ac:dyDescent="0.25">
      <c r="A264" s="547" t="s">
        <v>1737</v>
      </c>
      <c r="B264" s="547"/>
      <c r="C264" s="547"/>
      <c r="D264" s="547"/>
      <c r="E264" s="547"/>
      <c r="F264" s="547"/>
      <c r="G264" s="547"/>
      <c r="H264" s="547"/>
      <c r="I264" s="547"/>
      <c r="J264" s="547"/>
      <c r="K264" s="547"/>
      <c r="L264" s="547"/>
      <c r="M264" s="547"/>
      <c r="N264" s="547"/>
      <c r="O264" s="547"/>
      <c r="P264" s="547"/>
      <c r="Q264" s="547"/>
      <c r="R264" s="575"/>
    </row>
    <row r="265" spans="1:18" x14ac:dyDescent="0.25">
      <c r="A265" s="146"/>
      <c r="B265" s="146"/>
      <c r="C265" s="146"/>
      <c r="D265" s="146"/>
      <c r="F265" s="146" t="s">
        <v>1738</v>
      </c>
      <c r="G265" s="146"/>
      <c r="H265" s="352"/>
      <c r="I265" s="352"/>
      <c r="J265" s="353" t="str">
        <f>J229</f>
        <v>РАБ01</v>
      </c>
      <c r="K265" s="146"/>
      <c r="L265" s="354" t="s">
        <v>534</v>
      </c>
      <c r="M265" s="372">
        <f>M229</f>
        <v>46132</v>
      </c>
      <c r="N265" s="146"/>
      <c r="O265" s="354"/>
      <c r="P265" s="146"/>
      <c r="Q265" s="146"/>
      <c r="R265" s="146"/>
    </row>
    <row r="266" spans="1:18" x14ac:dyDescent="0.25">
      <c r="A266" s="146"/>
      <c r="B266" s="201"/>
      <c r="C266" s="201"/>
      <c r="D266" s="201"/>
      <c r="E266" s="207"/>
      <c r="F266" s="207"/>
      <c r="G266" s="207"/>
      <c r="H266" s="207"/>
      <c r="I266" s="207"/>
      <c r="J266" s="207"/>
      <c r="K266" s="207"/>
      <c r="L266" s="207"/>
      <c r="M266" s="207"/>
      <c r="N266" s="207"/>
      <c r="O266" s="207"/>
      <c r="P266" s="207"/>
      <c r="Q266" s="146"/>
      <c r="R266" s="146"/>
    </row>
    <row r="267" spans="1:18" ht="37.5" customHeight="1" x14ac:dyDescent="0.25">
      <c r="A267" s="188" t="s">
        <v>590</v>
      </c>
      <c r="B267" s="549" t="s">
        <v>783</v>
      </c>
      <c r="C267" s="549"/>
      <c r="D267" s="554"/>
      <c r="E267" s="549" t="s">
        <v>784</v>
      </c>
      <c r="F267" s="549"/>
      <c r="G267" s="549"/>
      <c r="H267" s="549"/>
      <c r="I267" s="549"/>
      <c r="J267" s="549"/>
      <c r="K267" s="549"/>
      <c r="L267" s="549"/>
      <c r="M267" s="549"/>
      <c r="N267" s="549"/>
      <c r="O267" s="549"/>
      <c r="P267" s="549"/>
      <c r="Q267" s="551" t="s">
        <v>594</v>
      </c>
      <c r="R267" s="545"/>
    </row>
    <row r="268" spans="1:18" ht="28.5" customHeight="1" x14ac:dyDescent="0.25">
      <c r="A268" s="194">
        <v>50</v>
      </c>
      <c r="B268" s="554" t="s">
        <v>2004</v>
      </c>
      <c r="C268" s="554"/>
      <c r="D268" s="554"/>
      <c r="E268" s="558" t="s">
        <v>811</v>
      </c>
      <c r="F268" s="558"/>
      <c r="G268" s="558"/>
      <c r="H268" s="558"/>
      <c r="I268" s="558"/>
      <c r="J268" s="558"/>
      <c r="K268" s="558"/>
      <c r="L268" s="558"/>
      <c r="M268" s="558"/>
      <c r="N268" s="558"/>
      <c r="O268" s="558"/>
      <c r="P268" s="558"/>
      <c r="Q268" s="580" t="s">
        <v>812</v>
      </c>
      <c r="R268" s="580"/>
    </row>
    <row r="269" spans="1:18" ht="30.75" customHeight="1" x14ac:dyDescent="0.25">
      <c r="A269" s="194">
        <v>51</v>
      </c>
      <c r="B269" s="554" t="s">
        <v>814</v>
      </c>
      <c r="C269" s="554"/>
      <c r="D269" s="554"/>
      <c r="E269" s="558" t="s">
        <v>813</v>
      </c>
      <c r="F269" s="558"/>
      <c r="G269" s="558"/>
      <c r="H269" s="558"/>
      <c r="I269" s="558"/>
      <c r="J269" s="558"/>
      <c r="K269" s="558"/>
      <c r="L269" s="558"/>
      <c r="M269" s="558"/>
      <c r="N269" s="558"/>
      <c r="O269" s="558"/>
      <c r="P269" s="558"/>
      <c r="Q269" s="580" t="s">
        <v>815</v>
      </c>
      <c r="R269" s="580"/>
    </row>
    <row r="270" spans="1:18" ht="21.75" customHeight="1" x14ac:dyDescent="0.25">
      <c r="A270" s="194">
        <v>52</v>
      </c>
      <c r="B270" s="554" t="s">
        <v>816</v>
      </c>
      <c r="C270" s="554"/>
      <c r="D270" s="554"/>
      <c r="E270" s="558" t="s">
        <v>817</v>
      </c>
      <c r="F270" s="558"/>
      <c r="G270" s="558"/>
      <c r="H270" s="558"/>
      <c r="I270" s="558"/>
      <c r="J270" s="558"/>
      <c r="K270" s="558"/>
      <c r="L270" s="558"/>
      <c r="M270" s="558"/>
      <c r="N270" s="558"/>
      <c r="O270" s="558"/>
      <c r="P270" s="558"/>
      <c r="Q270" s="580" t="s">
        <v>818</v>
      </c>
      <c r="R270" s="580"/>
    </row>
    <row r="271" spans="1:18" ht="33.75" customHeight="1" x14ac:dyDescent="0.25">
      <c r="A271" s="194">
        <v>53</v>
      </c>
      <c r="B271" s="544" t="s">
        <v>2007</v>
      </c>
      <c r="C271" s="546"/>
      <c r="D271" s="545"/>
      <c r="E271" s="558" t="s">
        <v>820</v>
      </c>
      <c r="F271" s="558"/>
      <c r="G271" s="558"/>
      <c r="H271" s="558"/>
      <c r="I271" s="558"/>
      <c r="J271" s="558"/>
      <c r="K271" s="558"/>
      <c r="L271" s="558"/>
      <c r="M271" s="558"/>
      <c r="N271" s="558"/>
      <c r="O271" s="558"/>
      <c r="P271" s="558"/>
      <c r="Q271" s="568" t="s">
        <v>821</v>
      </c>
      <c r="R271" s="569"/>
    </row>
    <row r="272" spans="1:18" ht="30" customHeight="1" x14ac:dyDescent="0.25">
      <c r="A272" s="194">
        <v>54</v>
      </c>
      <c r="B272" s="544" t="s">
        <v>2006</v>
      </c>
      <c r="C272" s="546"/>
      <c r="D272" s="545"/>
      <c r="E272" s="558" t="s">
        <v>823</v>
      </c>
      <c r="F272" s="558"/>
      <c r="G272" s="558"/>
      <c r="H272" s="558"/>
      <c r="I272" s="558"/>
      <c r="J272" s="558"/>
      <c r="K272" s="558"/>
      <c r="L272" s="558"/>
      <c r="M272" s="558"/>
      <c r="N272" s="558"/>
      <c r="O272" s="558"/>
      <c r="P272" s="558"/>
      <c r="Q272" s="568" t="s">
        <v>824</v>
      </c>
      <c r="R272" s="569"/>
    </row>
    <row r="273" spans="1:18" ht="29.25" customHeight="1" x14ac:dyDescent="0.25">
      <c r="A273" s="194">
        <v>55</v>
      </c>
      <c r="B273" s="544" t="s">
        <v>2005</v>
      </c>
      <c r="C273" s="546"/>
      <c r="D273" s="545"/>
      <c r="E273" s="541" t="s">
        <v>826</v>
      </c>
      <c r="F273" s="542"/>
      <c r="G273" s="542"/>
      <c r="H273" s="542"/>
      <c r="I273" s="542"/>
      <c r="J273" s="542"/>
      <c r="K273" s="542"/>
      <c r="L273" s="542"/>
      <c r="M273" s="542"/>
      <c r="N273" s="542"/>
      <c r="O273" s="542"/>
      <c r="P273" s="543"/>
      <c r="Q273" s="568" t="s">
        <v>827</v>
      </c>
      <c r="R273" s="569"/>
    </row>
    <row r="274" spans="1:18" ht="25.5" customHeight="1" x14ac:dyDescent="0.25">
      <c r="A274" s="194">
        <v>56</v>
      </c>
      <c r="B274" s="544" t="s">
        <v>2005</v>
      </c>
      <c r="C274" s="546"/>
      <c r="D274" s="545"/>
      <c r="E274" s="541" t="s">
        <v>826</v>
      </c>
      <c r="F274" s="542"/>
      <c r="G274" s="542"/>
      <c r="H274" s="542"/>
      <c r="I274" s="542"/>
      <c r="J274" s="542"/>
      <c r="K274" s="542"/>
      <c r="L274" s="542"/>
      <c r="M274" s="542"/>
      <c r="N274" s="542"/>
      <c r="O274" s="542"/>
      <c r="P274" s="543"/>
      <c r="Q274" s="568" t="s">
        <v>828</v>
      </c>
      <c r="R274" s="569"/>
    </row>
    <row r="275" spans="1:18" ht="18" customHeight="1" x14ac:dyDescent="0.25">
      <c r="A275" s="194">
        <v>57</v>
      </c>
      <c r="B275" s="544" t="s">
        <v>829</v>
      </c>
      <c r="C275" s="546"/>
      <c r="D275" s="545"/>
      <c r="E275" s="541" t="s">
        <v>830</v>
      </c>
      <c r="F275" s="542"/>
      <c r="G275" s="542"/>
      <c r="H275" s="542"/>
      <c r="I275" s="542"/>
      <c r="J275" s="542"/>
      <c r="K275" s="542"/>
      <c r="L275" s="542"/>
      <c r="M275" s="542"/>
      <c r="N275" s="542"/>
      <c r="O275" s="542"/>
      <c r="P275" s="543"/>
      <c r="Q275" s="544" t="s">
        <v>1429</v>
      </c>
      <c r="R275" s="545"/>
    </row>
    <row r="276" spans="1:18" ht="25.5" customHeight="1" x14ac:dyDescent="0.25">
      <c r="A276" s="194">
        <v>58</v>
      </c>
      <c r="B276" s="544" t="s">
        <v>831</v>
      </c>
      <c r="C276" s="546"/>
      <c r="D276" s="545"/>
      <c r="E276" s="541" t="s">
        <v>832</v>
      </c>
      <c r="F276" s="542"/>
      <c r="G276" s="542"/>
      <c r="H276" s="542"/>
      <c r="I276" s="542"/>
      <c r="J276" s="542"/>
      <c r="K276" s="542"/>
      <c r="L276" s="542"/>
      <c r="M276" s="542"/>
      <c r="N276" s="542"/>
      <c r="O276" s="542"/>
      <c r="P276" s="543"/>
      <c r="Q276" s="544" t="s">
        <v>833</v>
      </c>
      <c r="R276" s="545"/>
    </row>
    <row r="277" spans="1:18" ht="25.5" customHeight="1" x14ac:dyDescent="0.25">
      <c r="A277" s="194">
        <v>59</v>
      </c>
      <c r="B277" s="544" t="s">
        <v>834</v>
      </c>
      <c r="C277" s="546"/>
      <c r="D277" s="545"/>
      <c r="E277" s="558" t="s">
        <v>835</v>
      </c>
      <c r="F277" s="558"/>
      <c r="G277" s="558"/>
      <c r="H277" s="558"/>
      <c r="I277" s="558"/>
      <c r="J277" s="558"/>
      <c r="K277" s="558"/>
      <c r="L277" s="558"/>
      <c r="M277" s="558"/>
      <c r="N277" s="558"/>
      <c r="O277" s="558"/>
      <c r="P277" s="558"/>
      <c r="Q277" s="544" t="s">
        <v>836</v>
      </c>
      <c r="R277" s="594"/>
    </row>
    <row r="278" spans="1:18" ht="33" customHeight="1" x14ac:dyDescent="0.25">
      <c r="A278" s="189">
        <v>60</v>
      </c>
      <c r="B278" s="544" t="s">
        <v>837</v>
      </c>
      <c r="C278" s="546"/>
      <c r="D278" s="545"/>
      <c r="E278" s="558" t="s">
        <v>838</v>
      </c>
      <c r="F278" s="558"/>
      <c r="G278" s="558"/>
      <c r="H278" s="558"/>
      <c r="I278" s="558"/>
      <c r="J278" s="558"/>
      <c r="K278" s="558"/>
      <c r="L278" s="558"/>
      <c r="M278" s="558"/>
      <c r="N278" s="558"/>
      <c r="O278" s="558"/>
      <c r="P278" s="558"/>
      <c r="Q278" s="544" t="s">
        <v>839</v>
      </c>
      <c r="R278" s="594"/>
    </row>
    <row r="279" spans="1:18" ht="24.75" customHeight="1" x14ac:dyDescent="0.25">
      <c r="A279" s="189">
        <v>61</v>
      </c>
      <c r="B279" s="544" t="s">
        <v>840</v>
      </c>
      <c r="C279" s="546"/>
      <c r="D279" s="545"/>
      <c r="E279" s="558" t="s">
        <v>841</v>
      </c>
      <c r="F279" s="558"/>
      <c r="G279" s="558"/>
      <c r="H279" s="558"/>
      <c r="I279" s="558"/>
      <c r="J279" s="558"/>
      <c r="K279" s="558"/>
      <c r="L279" s="558"/>
      <c r="M279" s="558"/>
      <c r="N279" s="558"/>
      <c r="O279" s="558"/>
      <c r="P279" s="558"/>
      <c r="Q279" s="544" t="s">
        <v>842</v>
      </c>
      <c r="R279" s="594"/>
    </row>
    <row r="280" spans="1:18" ht="32.25" customHeight="1" x14ac:dyDescent="0.25">
      <c r="A280" s="189">
        <v>62</v>
      </c>
      <c r="B280" s="544" t="s">
        <v>843</v>
      </c>
      <c r="C280" s="546"/>
      <c r="D280" s="545"/>
      <c r="E280" s="558" t="s">
        <v>841</v>
      </c>
      <c r="F280" s="558"/>
      <c r="G280" s="558"/>
      <c r="H280" s="558"/>
      <c r="I280" s="558"/>
      <c r="J280" s="558"/>
      <c r="K280" s="558"/>
      <c r="L280" s="558"/>
      <c r="M280" s="558"/>
      <c r="N280" s="558"/>
      <c r="O280" s="558"/>
      <c r="P280" s="558"/>
      <c r="Q280" s="544" t="s">
        <v>844</v>
      </c>
      <c r="R280" s="545"/>
    </row>
    <row r="281" spans="1:18" ht="27" customHeight="1" x14ac:dyDescent="0.25">
      <c r="A281" s="189">
        <v>63</v>
      </c>
      <c r="B281" s="544" t="s">
        <v>845</v>
      </c>
      <c r="C281" s="546"/>
      <c r="D281" s="545"/>
      <c r="E281" s="558" t="s">
        <v>846</v>
      </c>
      <c r="F281" s="558"/>
      <c r="G281" s="558"/>
      <c r="H281" s="558"/>
      <c r="I281" s="558"/>
      <c r="J281" s="558"/>
      <c r="K281" s="558"/>
      <c r="L281" s="558"/>
      <c r="M281" s="558"/>
      <c r="N281" s="558"/>
      <c r="O281" s="558"/>
      <c r="P281" s="558"/>
      <c r="Q281" s="544" t="s">
        <v>847</v>
      </c>
      <c r="R281" s="545"/>
    </row>
    <row r="282" spans="1:18" ht="33.75" customHeight="1" x14ac:dyDescent="0.25">
      <c r="A282" s="189">
        <v>64</v>
      </c>
      <c r="B282" s="544" t="s">
        <v>2008</v>
      </c>
      <c r="C282" s="546"/>
      <c r="D282" s="545"/>
      <c r="E282" s="558" t="s">
        <v>826</v>
      </c>
      <c r="F282" s="558"/>
      <c r="G282" s="558"/>
      <c r="H282" s="558"/>
      <c r="I282" s="558"/>
      <c r="J282" s="558"/>
      <c r="K282" s="558"/>
      <c r="L282" s="558"/>
      <c r="M282" s="558"/>
      <c r="N282" s="558"/>
      <c r="O282" s="558"/>
      <c r="P282" s="558"/>
      <c r="Q282" s="544" t="s">
        <v>849</v>
      </c>
      <c r="R282" s="545"/>
    </row>
    <row r="283" spans="1:18" ht="28.5" customHeight="1" x14ac:dyDescent="0.25">
      <c r="A283" s="189">
        <v>65</v>
      </c>
      <c r="B283" s="554" t="s">
        <v>2008</v>
      </c>
      <c r="C283" s="554"/>
      <c r="D283" s="554"/>
      <c r="E283" s="558" t="s">
        <v>826</v>
      </c>
      <c r="F283" s="558"/>
      <c r="G283" s="558"/>
      <c r="H283" s="558"/>
      <c r="I283" s="558"/>
      <c r="J283" s="558"/>
      <c r="K283" s="558"/>
      <c r="L283" s="558"/>
      <c r="M283" s="558"/>
      <c r="N283" s="558"/>
      <c r="O283" s="558"/>
      <c r="P283" s="558"/>
      <c r="Q283" s="554" t="s">
        <v>850</v>
      </c>
      <c r="R283" s="554"/>
    </row>
    <row r="284" spans="1:18" ht="33.75" customHeight="1" x14ac:dyDescent="0.25">
      <c r="A284" s="189">
        <v>66</v>
      </c>
      <c r="B284" s="554" t="s">
        <v>851</v>
      </c>
      <c r="C284" s="554"/>
      <c r="D284" s="554"/>
      <c r="E284" s="558" t="s">
        <v>852</v>
      </c>
      <c r="F284" s="558"/>
      <c r="G284" s="558"/>
      <c r="H284" s="558"/>
      <c r="I284" s="558"/>
      <c r="J284" s="558"/>
      <c r="K284" s="558"/>
      <c r="L284" s="558"/>
      <c r="M284" s="558"/>
      <c r="N284" s="558"/>
      <c r="O284" s="558"/>
      <c r="P284" s="558"/>
      <c r="Q284" s="554" t="s">
        <v>1430</v>
      </c>
      <c r="R284" s="554"/>
    </row>
    <row r="285" spans="1:18" ht="33.75" customHeight="1" x14ac:dyDescent="0.25">
      <c r="A285" s="189">
        <v>67</v>
      </c>
      <c r="B285" s="554" t="s">
        <v>853</v>
      </c>
      <c r="C285" s="554"/>
      <c r="D285" s="554"/>
      <c r="E285" s="558" t="s">
        <v>852</v>
      </c>
      <c r="F285" s="558"/>
      <c r="G285" s="558"/>
      <c r="H285" s="558"/>
      <c r="I285" s="558"/>
      <c r="J285" s="558"/>
      <c r="K285" s="558"/>
      <c r="L285" s="558"/>
      <c r="M285" s="558"/>
      <c r="N285" s="558"/>
      <c r="O285" s="558"/>
      <c r="P285" s="558"/>
      <c r="Q285" s="554" t="s">
        <v>1431</v>
      </c>
      <c r="R285" s="554"/>
    </row>
    <row r="286" spans="1:18" ht="18.75" customHeight="1" x14ac:dyDescent="0.25">
      <c r="A286" s="189">
        <v>68</v>
      </c>
      <c r="B286" s="554" t="s">
        <v>854</v>
      </c>
      <c r="C286" s="554"/>
      <c r="D286" s="554"/>
      <c r="E286" s="558" t="s">
        <v>852</v>
      </c>
      <c r="F286" s="558"/>
      <c r="G286" s="558"/>
      <c r="H286" s="558"/>
      <c r="I286" s="558"/>
      <c r="J286" s="558"/>
      <c r="K286" s="558"/>
      <c r="L286" s="558"/>
      <c r="M286" s="558"/>
      <c r="N286" s="558"/>
      <c r="O286" s="558"/>
      <c r="P286" s="558"/>
      <c r="Q286" s="554" t="s">
        <v>1432</v>
      </c>
      <c r="R286" s="554"/>
    </row>
    <row r="287" spans="1:18" ht="20.25" customHeight="1" x14ac:dyDescent="0.25">
      <c r="A287" s="189">
        <v>69</v>
      </c>
      <c r="B287" s="554" t="s">
        <v>840</v>
      </c>
      <c r="C287" s="554"/>
      <c r="D287" s="554"/>
      <c r="E287" s="558" t="s">
        <v>846</v>
      </c>
      <c r="F287" s="558"/>
      <c r="G287" s="558"/>
      <c r="H287" s="558"/>
      <c r="I287" s="558"/>
      <c r="J287" s="558"/>
      <c r="K287" s="558"/>
      <c r="L287" s="558"/>
      <c r="M287" s="558"/>
      <c r="N287" s="558"/>
      <c r="O287" s="558"/>
      <c r="P287" s="558"/>
      <c r="Q287" s="554" t="s">
        <v>855</v>
      </c>
      <c r="R287" s="554"/>
    </row>
    <row r="288" spans="1:18" ht="30.75" customHeight="1" x14ac:dyDescent="0.25">
      <c r="A288" s="189">
        <v>70</v>
      </c>
      <c r="B288" s="554" t="s">
        <v>2013</v>
      </c>
      <c r="C288" s="554"/>
      <c r="D288" s="554"/>
      <c r="E288" s="541" t="s">
        <v>2014</v>
      </c>
      <c r="F288" s="542"/>
      <c r="G288" s="542"/>
      <c r="H288" s="542"/>
      <c r="I288" s="542"/>
      <c r="J288" s="542"/>
      <c r="K288" s="542"/>
      <c r="L288" s="542"/>
      <c r="M288" s="542"/>
      <c r="N288" s="542"/>
      <c r="O288" s="542"/>
      <c r="P288" s="543"/>
      <c r="Q288" s="554" t="s">
        <v>2015</v>
      </c>
      <c r="R288" s="554"/>
    </row>
    <row r="289" spans="1:18" ht="39" customHeight="1" x14ac:dyDescent="0.25">
      <c r="A289" s="189">
        <v>71</v>
      </c>
      <c r="B289" s="842" t="s">
        <v>2009</v>
      </c>
      <c r="C289" s="842"/>
      <c r="D289" s="842"/>
      <c r="E289" s="558" t="s">
        <v>2010</v>
      </c>
      <c r="F289" s="558"/>
      <c r="G289" s="558"/>
      <c r="H289" s="558"/>
      <c r="I289" s="558"/>
      <c r="J289" s="558"/>
      <c r="K289" s="558"/>
      <c r="L289" s="558"/>
      <c r="M289" s="558"/>
      <c r="N289" s="558"/>
      <c r="O289" s="558"/>
      <c r="P289" s="558"/>
      <c r="Q289" s="554" t="s">
        <v>2011</v>
      </c>
      <c r="R289" s="554"/>
    </row>
    <row r="290" spans="1:18" ht="27" customHeight="1" x14ac:dyDescent="0.25">
      <c r="A290" s="189">
        <v>72</v>
      </c>
      <c r="B290" s="554" t="s">
        <v>2012</v>
      </c>
      <c r="C290" s="554"/>
      <c r="D290" s="554"/>
      <c r="E290" s="558" t="s">
        <v>2010</v>
      </c>
      <c r="F290" s="558"/>
      <c r="G290" s="558"/>
      <c r="H290" s="558"/>
      <c r="I290" s="558"/>
      <c r="J290" s="558"/>
      <c r="K290" s="558"/>
      <c r="L290" s="558"/>
      <c r="M290" s="558"/>
      <c r="N290" s="558"/>
      <c r="O290" s="558"/>
      <c r="P290" s="558"/>
      <c r="Q290" s="554" t="s">
        <v>2016</v>
      </c>
      <c r="R290" s="554"/>
    </row>
    <row r="291" spans="1:18" ht="31.5" customHeight="1" x14ac:dyDescent="0.25">
      <c r="A291" s="189">
        <v>73</v>
      </c>
      <c r="B291" s="554" t="s">
        <v>2017</v>
      </c>
      <c r="C291" s="554"/>
      <c r="D291" s="554"/>
      <c r="E291" s="558" t="s">
        <v>2010</v>
      </c>
      <c r="F291" s="558"/>
      <c r="G291" s="558"/>
      <c r="H291" s="558"/>
      <c r="I291" s="558"/>
      <c r="J291" s="558"/>
      <c r="K291" s="558"/>
      <c r="L291" s="558"/>
      <c r="M291" s="558"/>
      <c r="N291" s="558"/>
      <c r="O291" s="558"/>
      <c r="P291" s="558"/>
      <c r="Q291" s="554" t="s">
        <v>2018</v>
      </c>
      <c r="R291" s="554"/>
    </row>
    <row r="292" spans="1:18" ht="73.5" customHeight="1" x14ac:dyDescent="0.25">
      <c r="A292" s="189"/>
      <c r="B292" s="554" t="s">
        <v>2019</v>
      </c>
      <c r="C292" s="554"/>
      <c r="D292" s="554"/>
      <c r="E292" s="558" t="s">
        <v>2020</v>
      </c>
      <c r="F292" s="558"/>
      <c r="G292" s="558"/>
      <c r="H292" s="558"/>
      <c r="I292" s="558"/>
      <c r="J292" s="558"/>
      <c r="K292" s="558"/>
      <c r="L292" s="558"/>
      <c r="M292" s="558"/>
      <c r="N292" s="558"/>
      <c r="O292" s="558"/>
      <c r="P292" s="558"/>
      <c r="Q292" s="554" t="s">
        <v>2021</v>
      </c>
      <c r="R292" s="554"/>
    </row>
    <row r="293" spans="1:18" ht="34.5" customHeight="1" x14ac:dyDescent="0.25">
      <c r="A293" s="189">
        <v>74</v>
      </c>
      <c r="B293" s="554" t="s">
        <v>2022</v>
      </c>
      <c r="C293" s="554"/>
      <c r="D293" s="554"/>
      <c r="E293" s="558" t="s">
        <v>2023</v>
      </c>
      <c r="F293" s="558"/>
      <c r="G293" s="558"/>
      <c r="H293" s="558"/>
      <c r="I293" s="558"/>
      <c r="J293" s="558"/>
      <c r="K293" s="558"/>
      <c r="L293" s="558"/>
      <c r="M293" s="558"/>
      <c r="N293" s="558"/>
      <c r="O293" s="558"/>
      <c r="P293" s="558"/>
      <c r="Q293" s="554" t="s">
        <v>2024</v>
      </c>
      <c r="R293" s="554"/>
    </row>
    <row r="294" spans="1:18" ht="17.25" customHeight="1" x14ac:dyDescent="0.25">
      <c r="A294" s="1"/>
      <c r="B294" s="1"/>
      <c r="C294" s="1"/>
      <c r="D294" s="1"/>
      <c r="E294" s="1"/>
      <c r="F294" s="1"/>
      <c r="G294" s="1"/>
      <c r="H294" s="1"/>
      <c r="I294" s="1"/>
      <c r="J294" s="1"/>
      <c r="K294" s="1"/>
      <c r="L294" s="1"/>
      <c r="M294" s="1"/>
      <c r="N294" s="1"/>
      <c r="O294" s="1"/>
      <c r="P294" s="1"/>
      <c r="Q294" s="1"/>
      <c r="R294" s="1"/>
    </row>
    <row r="295" spans="1:18" x14ac:dyDescent="0.25">
      <c r="A295" s="201"/>
      <c r="B295" s="127"/>
      <c r="C295" s="127"/>
      <c r="D295" s="127"/>
      <c r="E295" s="127"/>
      <c r="G295" s="117"/>
      <c r="I295" s="117" t="s">
        <v>856</v>
      </c>
      <c r="J295" s="146"/>
      <c r="K295" s="146"/>
      <c r="L295" s="146"/>
      <c r="M295" s="146"/>
      <c r="N295" s="146"/>
      <c r="O295" s="146"/>
      <c r="P295" s="146"/>
      <c r="Q295" s="146"/>
      <c r="R295" s="146"/>
    </row>
    <row r="296" spans="1:18" ht="82.5" customHeight="1" x14ac:dyDescent="0.25">
      <c r="A296" s="549" t="s">
        <v>857</v>
      </c>
      <c r="B296" s="549"/>
      <c r="C296" s="549" t="s">
        <v>2027</v>
      </c>
      <c r="D296" s="549"/>
      <c r="E296" s="549"/>
      <c r="F296" s="562"/>
      <c r="G296" s="551" t="s">
        <v>2026</v>
      </c>
      <c r="H296" s="563"/>
      <c r="I296" s="563"/>
      <c r="J296" s="563"/>
      <c r="K296" s="563"/>
      <c r="L296" s="564"/>
      <c r="M296" s="549" t="s">
        <v>2025</v>
      </c>
      <c r="N296" s="549"/>
      <c r="O296" s="549"/>
      <c r="P296" s="549"/>
      <c r="Q296" s="549"/>
      <c r="R296" s="549"/>
    </row>
    <row r="297" spans="1:18" ht="48.75" customHeight="1" x14ac:dyDescent="0.25">
      <c r="A297" s="554" t="s">
        <v>2073</v>
      </c>
      <c r="B297" s="554"/>
      <c r="C297" s="558" t="s">
        <v>862</v>
      </c>
      <c r="D297" s="558"/>
      <c r="E297" s="558"/>
      <c r="F297" s="579"/>
      <c r="G297" s="544" t="s">
        <v>487</v>
      </c>
      <c r="H297" s="546"/>
      <c r="I297" s="546"/>
      <c r="J297" s="546"/>
      <c r="K297" s="546"/>
      <c r="L297" s="545"/>
      <c r="M297" s="554" t="str">
        <f>IF(G297="соответствует",Правило!M253,"-")</f>
        <v>Соответствует требованиям
ТР ТС 018/2011 Приложение N 7 п. 1.1; Приложение №8 п.12.1</v>
      </c>
      <c r="N297" s="554"/>
      <c r="O297" s="554"/>
      <c r="P297" s="554"/>
      <c r="Q297" s="554"/>
      <c r="R297" s="554"/>
    </row>
    <row r="298" spans="1:18" ht="42.75" customHeight="1" x14ac:dyDescent="0.25">
      <c r="A298" s="554" t="s">
        <v>2074</v>
      </c>
      <c r="B298" s="554"/>
      <c r="C298" s="558" t="s">
        <v>865</v>
      </c>
      <c r="D298" s="558"/>
      <c r="E298" s="558"/>
      <c r="F298" s="579"/>
      <c r="G298" s="544" t="str">
        <f>IF(G299="не применяется","не применяется","соответствует")</f>
        <v>соответствует</v>
      </c>
      <c r="H298" s="546"/>
      <c r="I298" s="546"/>
      <c r="J298" s="546"/>
      <c r="K298" s="546"/>
      <c r="L298" s="545"/>
      <c r="M298" s="554" t="str">
        <f>IF(G298="соответствует",Правило!M254,"-")</f>
        <v>Соответствует требованиям
ТР ТС 018/2011 Приложение №7 п.4.3.1</v>
      </c>
      <c r="N298" s="554"/>
      <c r="O298" s="554"/>
      <c r="P298" s="554"/>
      <c r="Q298" s="554"/>
      <c r="R298" s="554"/>
    </row>
    <row r="299" spans="1:18" ht="192.75" customHeight="1" x14ac:dyDescent="0.25">
      <c r="A299" s="524" t="s">
        <v>2075</v>
      </c>
      <c r="B299" s="525"/>
      <c r="C299" s="558" t="s">
        <v>867</v>
      </c>
      <c r="D299" s="558"/>
      <c r="E299" s="558"/>
      <c r="F299" s="579"/>
      <c r="G299" s="544" t="str">
        <f>IF(G305="-","не применяется","соответствует")</f>
        <v>соответствует</v>
      </c>
      <c r="H299" s="546"/>
      <c r="I299" s="546"/>
      <c r="J299" s="546"/>
      <c r="K299" s="546"/>
      <c r="L299" s="545"/>
      <c r="M299" s="554" t="str">
        <f>IF(G299="соответствует",Правило!M255,"-")</f>
        <v xml:space="preserve">Соответствует требованиям
ТР ТС 018/2011 Приложение №7 п.4.3.2
</v>
      </c>
      <c r="N299" s="554"/>
      <c r="O299" s="554"/>
      <c r="P299" s="554"/>
      <c r="Q299" s="554"/>
      <c r="R299" s="554"/>
    </row>
    <row r="300" spans="1:18" ht="24.75" customHeight="1" x14ac:dyDescent="0.25">
      <c r="A300" s="547" t="s">
        <v>1737</v>
      </c>
      <c r="B300" s="547"/>
      <c r="C300" s="547"/>
      <c r="D300" s="547"/>
      <c r="E300" s="547"/>
      <c r="F300" s="547"/>
      <c r="G300" s="547"/>
      <c r="H300" s="547"/>
      <c r="I300" s="547"/>
      <c r="J300" s="547"/>
      <c r="K300" s="547"/>
      <c r="L300" s="547"/>
      <c r="M300" s="547"/>
      <c r="N300" s="547"/>
      <c r="O300" s="547"/>
      <c r="P300" s="547"/>
      <c r="Q300" s="547"/>
      <c r="R300" s="575"/>
    </row>
    <row r="301" spans="1:18" ht="20.25" customHeight="1" x14ac:dyDescent="0.25">
      <c r="A301" s="146"/>
      <c r="B301" s="146"/>
      <c r="C301" s="146"/>
      <c r="D301" s="146"/>
      <c r="E301" s="146" t="s">
        <v>1738</v>
      </c>
      <c r="F301" s="146"/>
      <c r="G301" s="146"/>
      <c r="H301" s="352"/>
      <c r="I301" s="352"/>
      <c r="J301" s="353" t="str">
        <f>J265</f>
        <v>РАБ01</v>
      </c>
      <c r="K301" s="146"/>
      <c r="L301" s="354" t="s">
        <v>534</v>
      </c>
      <c r="M301" s="372">
        <f>M265</f>
        <v>46132</v>
      </c>
      <c r="N301" s="146"/>
      <c r="O301" s="354"/>
      <c r="P301" s="146"/>
      <c r="Q301" s="146"/>
      <c r="R301" s="146"/>
    </row>
    <row r="302" spans="1:18" ht="19.5" customHeight="1" x14ac:dyDescent="0.25"/>
    <row r="303" spans="1:18" ht="91.5" customHeight="1" x14ac:dyDescent="0.25">
      <c r="A303" s="549" t="s">
        <v>857</v>
      </c>
      <c r="B303" s="549"/>
      <c r="C303" s="549" t="s">
        <v>2027</v>
      </c>
      <c r="D303" s="549"/>
      <c r="E303" s="549"/>
      <c r="F303" s="562"/>
      <c r="G303" s="551" t="s">
        <v>2026</v>
      </c>
      <c r="H303" s="563"/>
      <c r="I303" s="563"/>
      <c r="J303" s="563"/>
      <c r="K303" s="563"/>
      <c r="L303" s="564"/>
      <c r="M303" s="549" t="s">
        <v>2025</v>
      </c>
      <c r="N303" s="549"/>
      <c r="O303" s="549"/>
      <c r="P303" s="549"/>
      <c r="Q303" s="549"/>
      <c r="R303" s="549"/>
    </row>
    <row r="304" spans="1:18" ht="46.5" customHeight="1" x14ac:dyDescent="0.25">
      <c r="A304" s="524"/>
      <c r="B304" s="525"/>
      <c r="C304" s="570" t="s">
        <v>1433</v>
      </c>
      <c r="D304" s="570"/>
      <c r="E304" s="570"/>
      <c r="F304" s="571"/>
      <c r="G304" s="528" t="s">
        <v>20</v>
      </c>
      <c r="H304" s="557"/>
      <c r="I304" s="529"/>
      <c r="J304" s="528" t="s">
        <v>21</v>
      </c>
      <c r="K304" s="557"/>
      <c r="L304" s="529"/>
      <c r="M304" s="526" t="str">
        <f>IF(G299="соответствует",Правило!M256,"-")</f>
        <v>Соответствует требованиям
ТР ТС 018/2011 Приложение №7 п.4.3.2
Требование: 90±3º</v>
      </c>
      <c r="N304" s="565"/>
      <c r="O304" s="565"/>
      <c r="P304" s="575"/>
      <c r="Q304" s="575"/>
      <c r="R304" s="576"/>
    </row>
    <row r="305" spans="1:18" x14ac:dyDescent="0.25">
      <c r="A305" s="526"/>
      <c r="B305" s="527"/>
      <c r="C305" s="558"/>
      <c r="D305" s="558"/>
      <c r="E305" s="558"/>
      <c r="F305" s="572"/>
      <c r="G305" s="764">
        <f>IF(Расчет!H13=0,"-",Расчет!O55)</f>
        <v>90</v>
      </c>
      <c r="H305" s="765"/>
      <c r="I305" s="577" t="str">
        <f>IF(G305="-"," ","°")</f>
        <v>°</v>
      </c>
      <c r="J305" s="764">
        <f>IF(Расчет!I13=0,"-",Расчет!O56)</f>
        <v>90</v>
      </c>
      <c r="K305" s="765"/>
      <c r="L305" s="577" t="str">
        <f>IF(J305="-"," ","°")</f>
        <v>°</v>
      </c>
      <c r="M305" s="285" t="s">
        <v>924</v>
      </c>
      <c r="N305" s="271">
        <f>G305</f>
        <v>90</v>
      </c>
      <c r="O305" s="289" t="str">
        <f>IF(G305="-"," ","°")</f>
        <v>°</v>
      </c>
      <c r="P305" s="146" t="str">
        <f>IF(G305="-"," ","±")</f>
        <v>±</v>
      </c>
      <c r="Q305" s="271">
        <f>IF(G305="-"," ",Расчет!Q55)</f>
        <v>7.9385662013573541E-2</v>
      </c>
      <c r="R305" s="347" t="str">
        <f>IF(G305="-"," ","°")</f>
        <v>°</v>
      </c>
    </row>
    <row r="306" spans="1:18" x14ac:dyDescent="0.25">
      <c r="A306" s="526"/>
      <c r="B306" s="527"/>
      <c r="C306" s="558"/>
      <c r="D306" s="558"/>
      <c r="E306" s="558"/>
      <c r="F306" s="572"/>
      <c r="G306" s="766"/>
      <c r="H306" s="767"/>
      <c r="I306" s="578"/>
      <c r="J306" s="766"/>
      <c r="K306" s="767"/>
      <c r="L306" s="578"/>
      <c r="M306" s="286" t="s">
        <v>924</v>
      </c>
      <c r="N306" s="274">
        <f>J305</f>
        <v>90</v>
      </c>
      <c r="O306" s="290" t="str">
        <f>IF(J305="-"," ","°")</f>
        <v>°</v>
      </c>
      <c r="P306" s="182" t="str">
        <f>IF(J305="-"," ","±")</f>
        <v>±</v>
      </c>
      <c r="Q306" s="274">
        <f>IF(J305="-"," ",Расчет!Q56)</f>
        <v>7.9385662013573541E-2</v>
      </c>
      <c r="R306" s="284" t="str">
        <f>IF(J305="-"," ","°")</f>
        <v>°</v>
      </c>
    </row>
    <row r="307" spans="1:18" ht="46.5" customHeight="1" x14ac:dyDescent="0.25">
      <c r="A307" s="526"/>
      <c r="B307" s="527"/>
      <c r="C307" s="570" t="s">
        <v>1434</v>
      </c>
      <c r="D307" s="570"/>
      <c r="E307" s="570"/>
      <c r="F307" s="573"/>
      <c r="G307" s="528" t="s">
        <v>20</v>
      </c>
      <c r="H307" s="557"/>
      <c r="I307" s="529"/>
      <c r="J307" s="528" t="s">
        <v>21</v>
      </c>
      <c r="K307" s="557"/>
      <c r="L307" s="529"/>
      <c r="M307" s="526" t="str">
        <f>IF(G299="соответствует",Правило!M259,"-")</f>
        <v>Соответствует требованиям
ТР ТС 018/2011 Приложение №7 п.4.3.2
Требование: 90º ±30º</v>
      </c>
      <c r="N307" s="565"/>
      <c r="O307" s="565"/>
      <c r="P307" s="575"/>
      <c r="Q307" s="575"/>
      <c r="R307" s="576"/>
    </row>
    <row r="308" spans="1:18" x14ac:dyDescent="0.25">
      <c r="A308" s="526"/>
      <c r="B308" s="527"/>
      <c r="C308" s="558"/>
      <c r="D308" s="558"/>
      <c r="E308" s="558"/>
      <c r="F308" s="574"/>
      <c r="G308" s="764">
        <f>IF(Расчет!H15=0,"-",Расчет!N95)</f>
        <v>90</v>
      </c>
      <c r="H308" s="765"/>
      <c r="I308" s="577" t="str">
        <f>IF(G308="-"," ","°")</f>
        <v>°</v>
      </c>
      <c r="J308" s="764">
        <f>IF(Расчет!I15=0,"-",Расчет!N96)</f>
        <v>90</v>
      </c>
      <c r="K308" s="765"/>
      <c r="L308" s="577" t="str">
        <f>IF(J308="-"," ","°")</f>
        <v>°</v>
      </c>
      <c r="M308" s="285" t="s">
        <v>869</v>
      </c>
      <c r="N308" s="271">
        <f>G308</f>
        <v>90</v>
      </c>
      <c r="O308" s="289" t="str">
        <f>IF(G308="-"," ","°")</f>
        <v>°</v>
      </c>
      <c r="P308" s="146" t="str">
        <f>IF(G308="-"," ","±")</f>
        <v>±</v>
      </c>
      <c r="Q308" s="271">
        <f>IF(G308="-"," ",Расчет!P95)</f>
        <v>0.95262794416288255</v>
      </c>
      <c r="R308" s="347" t="str">
        <f>IF(G308="-"," ","°")</f>
        <v>°</v>
      </c>
    </row>
    <row r="309" spans="1:18" x14ac:dyDescent="0.25">
      <c r="A309" s="526"/>
      <c r="B309" s="527"/>
      <c r="C309" s="558"/>
      <c r="D309" s="558"/>
      <c r="E309" s="558"/>
      <c r="F309" s="574"/>
      <c r="G309" s="766"/>
      <c r="H309" s="767"/>
      <c r="I309" s="578"/>
      <c r="J309" s="766"/>
      <c r="K309" s="767"/>
      <c r="L309" s="578"/>
      <c r="M309" s="286" t="s">
        <v>869</v>
      </c>
      <c r="N309" s="274">
        <f>J308</f>
        <v>90</v>
      </c>
      <c r="O309" s="290" t="str">
        <f>IF(J308="-"," ","°")</f>
        <v>°</v>
      </c>
      <c r="P309" s="182" t="str">
        <f>IF(J308="-"," ","±")</f>
        <v>±</v>
      </c>
      <c r="Q309" s="274">
        <f>IF(J308="-"," ",Расчет!P96)</f>
        <v>0.95262794416288255</v>
      </c>
      <c r="R309" s="284" t="str">
        <f>IF(J308="-"," ","°")</f>
        <v>°</v>
      </c>
    </row>
    <row r="310" spans="1:18" ht="47.25" customHeight="1" x14ac:dyDescent="0.25">
      <c r="A310" s="526"/>
      <c r="B310" s="527"/>
      <c r="C310" s="570" t="s">
        <v>1435</v>
      </c>
      <c r="D310" s="570"/>
      <c r="E310" s="570"/>
      <c r="F310" s="571"/>
      <c r="G310" s="528" t="s">
        <v>20</v>
      </c>
      <c r="H310" s="557"/>
      <c r="I310" s="529"/>
      <c r="J310" s="528" t="s">
        <v>21</v>
      </c>
      <c r="K310" s="557"/>
      <c r="L310" s="529"/>
      <c r="M310" s="526" t="str">
        <f>IF(G299="соответствует",Правило!M262,"-")</f>
        <v>Соответствует требованиям
ТР ТС 018/2011 Приложение №7 п.4.3.3
Требование: не более 1200 мм</v>
      </c>
      <c r="N310" s="565"/>
      <c r="O310" s="565"/>
      <c r="P310" s="575"/>
      <c r="Q310" s="575"/>
      <c r="R310" s="576"/>
    </row>
    <row r="311" spans="1:18" x14ac:dyDescent="0.25">
      <c r="A311" s="526"/>
      <c r="B311" s="527"/>
      <c r="C311" s="558"/>
      <c r="D311" s="558"/>
      <c r="E311" s="558"/>
      <c r="F311" s="572"/>
      <c r="G311" s="764">
        <f>IF(Расчет!H17=0,"-",Расчет!N166)</f>
        <v>302</v>
      </c>
      <c r="H311" s="765"/>
      <c r="I311" s="577" t="str">
        <f>IF(G311="-"," ","мм")</f>
        <v>мм</v>
      </c>
      <c r="J311" s="764">
        <f>IF(Расчет!I17=0,"-",Расчет!N167)</f>
        <v>600</v>
      </c>
      <c r="K311" s="765"/>
      <c r="L311" s="577" t="str">
        <f>IF(J311="-"," ","мм")</f>
        <v>мм</v>
      </c>
      <c r="M311" s="285" t="s">
        <v>924</v>
      </c>
      <c r="N311" s="288">
        <f>G311</f>
        <v>302</v>
      </c>
      <c r="O311" s="289" t="str">
        <f>IF(G311="-"," ","мм")</f>
        <v>мм</v>
      </c>
      <c r="P311" s="146" t="str">
        <f>IF(G311="-"," ","±")</f>
        <v>±</v>
      </c>
      <c r="Q311" s="271">
        <f>IF(G311="-"," ",Расчет!P166)</f>
        <v>0.28578838324886474</v>
      </c>
      <c r="R311" s="347" t="str">
        <f>IF(G311="-"," ","мм")</f>
        <v>мм</v>
      </c>
    </row>
    <row r="312" spans="1:18" x14ac:dyDescent="0.25">
      <c r="A312" s="528"/>
      <c r="B312" s="529"/>
      <c r="C312" s="558"/>
      <c r="D312" s="558"/>
      <c r="E312" s="558"/>
      <c r="F312" s="572"/>
      <c r="G312" s="766"/>
      <c r="H312" s="767"/>
      <c r="I312" s="578"/>
      <c r="J312" s="766"/>
      <c r="K312" s="767"/>
      <c r="L312" s="578"/>
      <c r="M312" s="286" t="s">
        <v>924</v>
      </c>
      <c r="N312" s="187">
        <f>J311</f>
        <v>600</v>
      </c>
      <c r="O312" s="290" t="str">
        <f>IF(J311="-"," ","мм")</f>
        <v>мм</v>
      </c>
      <c r="P312" s="182" t="str">
        <f>IF(J311="-"," ","±")</f>
        <v>±</v>
      </c>
      <c r="Q312" s="274">
        <f>IF(J311="-"," ",Расчет!P167)</f>
        <v>0.28578838324886474</v>
      </c>
      <c r="R312" s="348" t="str">
        <f>IF(J311="-"," ","мм")</f>
        <v>мм</v>
      </c>
    </row>
    <row r="313" spans="1:18" ht="159.75" customHeight="1" x14ac:dyDescent="0.25">
      <c r="A313" s="554" t="s">
        <v>2076</v>
      </c>
      <c r="B313" s="554"/>
      <c r="C313" s="558" t="s">
        <v>874</v>
      </c>
      <c r="D313" s="558"/>
      <c r="E313" s="558"/>
      <c r="F313" s="754"/>
      <c r="G313" s="544" t="str">
        <f>IF(G315="-","не применяется","соответствует")</f>
        <v>соответствует</v>
      </c>
      <c r="H313" s="546"/>
      <c r="I313" s="546"/>
      <c r="J313" s="546"/>
      <c r="K313" s="546"/>
      <c r="L313" s="545"/>
      <c r="M313" s="554" t="str">
        <f>IF(G313="соответствует",Правило!M265,"-")</f>
        <v>Соответствует требованиям
ТР ТС 018/2011 Приложение №7 п.4.3.3</v>
      </c>
      <c r="N313" s="554"/>
      <c r="O313" s="554"/>
      <c r="P313" s="554"/>
      <c r="Q313" s="554"/>
      <c r="R313" s="554"/>
    </row>
    <row r="314" spans="1:18" ht="46.5" customHeight="1" x14ac:dyDescent="0.25">
      <c r="A314" s="554"/>
      <c r="B314" s="554"/>
      <c r="C314" s="558" t="s">
        <v>1438</v>
      </c>
      <c r="D314" s="558"/>
      <c r="E314" s="558"/>
      <c r="F314" s="558"/>
      <c r="G314" s="544" t="s">
        <v>20</v>
      </c>
      <c r="H314" s="546"/>
      <c r="I314" s="545"/>
      <c r="J314" s="544" t="s">
        <v>21</v>
      </c>
      <c r="K314" s="546"/>
      <c r="L314" s="545"/>
      <c r="M314" s="524" t="str">
        <f>IF(G313="соответствует",Правило!M266,"-")</f>
        <v>Соответствует требованиям
ТР ТС 018/2011 Приложение №7 п.4.3.3
Требование: не менее 300 мм</v>
      </c>
      <c r="N314" s="533"/>
      <c r="O314" s="533"/>
      <c r="P314" s="533"/>
      <c r="Q314" s="533"/>
      <c r="R314" s="525"/>
    </row>
    <row r="315" spans="1:18" x14ac:dyDescent="0.25">
      <c r="A315" s="554"/>
      <c r="B315" s="554"/>
      <c r="C315" s="558"/>
      <c r="D315" s="558"/>
      <c r="E315" s="558"/>
      <c r="F315" s="558"/>
      <c r="G315" s="764">
        <f>IF(Расчет!H19=0,"-",Расчет!N168)</f>
        <v>500</v>
      </c>
      <c r="H315" s="765"/>
      <c r="I315" s="577" t="str">
        <f>IF(G315="-"," ","мм")</f>
        <v>мм</v>
      </c>
      <c r="J315" s="764">
        <f>IF(Расчет!I19=0,"-",Расчет!N169)</f>
        <v>500</v>
      </c>
      <c r="K315" s="765"/>
      <c r="L315" s="577" t="str">
        <f>IF(J315="-"," ","мм")</f>
        <v>мм</v>
      </c>
      <c r="M315" s="285" t="s">
        <v>924</v>
      </c>
      <c r="N315" s="288">
        <f>G315</f>
        <v>500</v>
      </c>
      <c r="O315" s="345" t="str">
        <f>IF(G315="-"," ","мм")</f>
        <v>мм</v>
      </c>
      <c r="P315" s="146" t="str">
        <f>IF(G315="-"," ","±")</f>
        <v>±</v>
      </c>
      <c r="Q315" s="271">
        <f>IF(G315="-"," ",Расчет!P168)</f>
        <v>0.28578838324886474</v>
      </c>
      <c r="R315" s="346" t="str">
        <f>IF(G315="-"," ","мм")</f>
        <v>мм</v>
      </c>
    </row>
    <row r="316" spans="1:18" x14ac:dyDescent="0.25">
      <c r="A316" s="554"/>
      <c r="B316" s="554"/>
      <c r="C316" s="558"/>
      <c r="D316" s="558"/>
      <c r="E316" s="558"/>
      <c r="F316" s="558"/>
      <c r="G316" s="766"/>
      <c r="H316" s="767"/>
      <c r="I316" s="578"/>
      <c r="J316" s="766"/>
      <c r="K316" s="767"/>
      <c r="L316" s="578"/>
      <c r="M316" s="286" t="s">
        <v>924</v>
      </c>
      <c r="N316" s="187">
        <f>J315</f>
        <v>500</v>
      </c>
      <c r="O316" s="186" t="str">
        <f>IF(J315="-"," ","мм")</f>
        <v>мм</v>
      </c>
      <c r="P316" s="182" t="str">
        <f>IF(J315="-"," ","±")</f>
        <v>±</v>
      </c>
      <c r="Q316" s="274">
        <f>IF(J315="-"," ",Расчет!P169)</f>
        <v>0.28578838324886474</v>
      </c>
      <c r="R316" s="263" t="str">
        <f>IF(J315="-"," ","мм")</f>
        <v>мм</v>
      </c>
    </row>
    <row r="317" spans="1:18" ht="57" customHeight="1" x14ac:dyDescent="0.25">
      <c r="A317" s="554"/>
      <c r="B317" s="554"/>
      <c r="C317" s="558" t="s">
        <v>1435</v>
      </c>
      <c r="D317" s="558"/>
      <c r="E317" s="558"/>
      <c r="F317" s="558"/>
      <c r="G317" s="544" t="s">
        <v>20</v>
      </c>
      <c r="H317" s="546"/>
      <c r="I317" s="545"/>
      <c r="J317" s="544" t="s">
        <v>21</v>
      </c>
      <c r="K317" s="546"/>
      <c r="L317" s="545"/>
      <c r="M317" s="524" t="str">
        <f>IF(G313="соответствует",Правило!M269,"-")</f>
        <v>Соответствует требованиям
ТР ТС 018/2011 Приложение №7 п.4.3.3
Требование: не более 1200 мм</v>
      </c>
      <c r="N317" s="533"/>
      <c r="O317" s="533"/>
      <c r="P317" s="533"/>
      <c r="Q317" s="533"/>
      <c r="R317" s="525"/>
    </row>
    <row r="318" spans="1:18" ht="37.5" customHeight="1" x14ac:dyDescent="0.25">
      <c r="A318" s="554"/>
      <c r="B318" s="554"/>
      <c r="C318" s="754"/>
      <c r="D318" s="754"/>
      <c r="E318" s="754"/>
      <c r="F318" s="754"/>
      <c r="G318" s="764">
        <f>IF(Расчет!H17=0,"-",Расчет!N166)</f>
        <v>302</v>
      </c>
      <c r="H318" s="765"/>
      <c r="I318" s="848" t="s">
        <v>14</v>
      </c>
      <c r="J318" s="764">
        <f>IF(Расчет!I17=0,"-",Расчет!N167)</f>
        <v>600</v>
      </c>
      <c r="K318" s="765"/>
      <c r="L318" s="848" t="s">
        <v>14</v>
      </c>
      <c r="M318" s="285" t="s">
        <v>924</v>
      </c>
      <c r="N318" s="288">
        <f>G318</f>
        <v>302</v>
      </c>
      <c r="O318" s="345" t="str">
        <f>IF(G318="-"," ","мм")</f>
        <v>мм</v>
      </c>
      <c r="P318" s="146" t="str">
        <f>IF(G318="-"," ","±")</f>
        <v>±</v>
      </c>
      <c r="Q318" s="271">
        <f>IF(G318="-"," ",Расчет!P166)</f>
        <v>0.28578838324886474</v>
      </c>
      <c r="R318" s="346" t="str">
        <f>IF(G318="-"," ","мм")</f>
        <v>мм</v>
      </c>
    </row>
    <row r="319" spans="1:18" ht="49.5" customHeight="1" x14ac:dyDescent="0.25">
      <c r="A319" s="554"/>
      <c r="B319" s="554"/>
      <c r="C319" s="754"/>
      <c r="D319" s="754"/>
      <c r="E319" s="754"/>
      <c r="F319" s="754"/>
      <c r="G319" s="766"/>
      <c r="H319" s="767"/>
      <c r="I319" s="849"/>
      <c r="J319" s="766"/>
      <c r="K319" s="767"/>
      <c r="L319" s="849"/>
      <c r="M319" s="286" t="s">
        <v>924</v>
      </c>
      <c r="N319" s="187">
        <f>J318</f>
        <v>600</v>
      </c>
      <c r="O319" s="186" t="str">
        <f>IF(J318="-"," ","мм")</f>
        <v>мм</v>
      </c>
      <c r="P319" s="182" t="str">
        <f>IF(J318="-"," ","±")</f>
        <v>±</v>
      </c>
      <c r="Q319" s="274">
        <f>IF(J318="-"," ",Расчет!P167)</f>
        <v>0.28578838324886474</v>
      </c>
      <c r="R319" s="263" t="str">
        <f>IF(J318="-"," ","мм")</f>
        <v>мм</v>
      </c>
    </row>
    <row r="320" spans="1:18" ht="70.5" customHeight="1" x14ac:dyDescent="0.25">
      <c r="A320" s="554" t="s">
        <v>2077</v>
      </c>
      <c r="B320" s="554"/>
      <c r="C320" s="554" t="s">
        <v>883</v>
      </c>
      <c r="D320" s="554"/>
      <c r="E320" s="554"/>
      <c r="F320" s="554"/>
      <c r="G320" s="544" t="str">
        <f>IF(G313="не применяется","не применяется","соответствует")</f>
        <v>соответствует</v>
      </c>
      <c r="H320" s="546"/>
      <c r="I320" s="546"/>
      <c r="J320" s="546"/>
      <c r="K320" s="546"/>
      <c r="L320" s="545"/>
      <c r="M320" s="554" t="str">
        <f>IF(G320="соответствует",Правило!M276,"-")</f>
        <v>Соответствует требованиям
ТР ТС 018/2011 Приложение №7 п.4.3.4</v>
      </c>
      <c r="N320" s="554"/>
      <c r="O320" s="554"/>
      <c r="P320" s="554"/>
      <c r="Q320" s="554"/>
      <c r="R320" s="554"/>
    </row>
    <row r="321" spans="1:18" ht="135.75" customHeight="1" x14ac:dyDescent="0.25">
      <c r="A321" s="554" t="s">
        <v>2078</v>
      </c>
      <c r="B321" s="554"/>
      <c r="C321" s="558" t="s">
        <v>886</v>
      </c>
      <c r="D321" s="558"/>
      <c r="E321" s="558"/>
      <c r="F321" s="558"/>
      <c r="G321" s="699" t="s">
        <v>885</v>
      </c>
      <c r="H321" s="700"/>
      <c r="I321" s="700"/>
      <c r="J321" s="700"/>
      <c r="K321" s="700"/>
      <c r="L321" s="701"/>
      <c r="M321" s="554" t="str">
        <f>IF(G321="соответствует",Правило!M277,"-")</f>
        <v>-</v>
      </c>
      <c r="N321" s="554"/>
      <c r="O321" s="554"/>
      <c r="P321" s="554"/>
      <c r="Q321" s="554"/>
      <c r="R321" s="554"/>
    </row>
    <row r="322" spans="1:18" ht="74.25" customHeight="1" x14ac:dyDescent="0.25">
      <c r="A322" s="554" t="s">
        <v>2079</v>
      </c>
      <c r="B322" s="554"/>
      <c r="C322" s="558" t="s">
        <v>890</v>
      </c>
      <c r="D322" s="558"/>
      <c r="E322" s="558"/>
      <c r="F322" s="558"/>
      <c r="G322" s="699" t="s">
        <v>885</v>
      </c>
      <c r="H322" s="700"/>
      <c r="I322" s="700"/>
      <c r="J322" s="700"/>
      <c r="K322" s="700"/>
      <c r="L322" s="701"/>
      <c r="M322" s="554" t="str">
        <f>IF(G322="соответствует",Правило!M278,"-")</f>
        <v>-</v>
      </c>
      <c r="N322" s="554"/>
      <c r="O322" s="554"/>
      <c r="P322" s="554"/>
      <c r="Q322" s="554"/>
      <c r="R322" s="554"/>
    </row>
    <row r="323" spans="1:18" ht="81" customHeight="1" x14ac:dyDescent="0.25">
      <c r="A323" s="554" t="s">
        <v>2080</v>
      </c>
      <c r="B323" s="554"/>
      <c r="C323" s="558" t="s">
        <v>892</v>
      </c>
      <c r="D323" s="558"/>
      <c r="E323" s="558"/>
      <c r="F323" s="593"/>
      <c r="G323" s="699" t="s">
        <v>885</v>
      </c>
      <c r="H323" s="700"/>
      <c r="I323" s="700"/>
      <c r="J323" s="700"/>
      <c r="K323" s="700"/>
      <c r="L323" s="701"/>
      <c r="M323" s="554" t="str">
        <f>IF(G323="соответствует",Правило!M279,"-")</f>
        <v>-</v>
      </c>
      <c r="N323" s="554"/>
      <c r="O323" s="554"/>
      <c r="P323" s="554"/>
      <c r="Q323" s="554"/>
      <c r="R323" s="554"/>
    </row>
    <row r="324" spans="1:18" ht="39.75" customHeight="1" x14ac:dyDescent="0.25">
      <c r="A324" s="554" t="s">
        <v>2081</v>
      </c>
      <c r="B324" s="554"/>
      <c r="C324" s="558" t="s">
        <v>895</v>
      </c>
      <c r="D324" s="558"/>
      <c r="E324" s="558"/>
      <c r="F324" s="558"/>
      <c r="G324" s="544" t="s">
        <v>487</v>
      </c>
      <c r="H324" s="546"/>
      <c r="I324" s="546"/>
      <c r="J324" s="546"/>
      <c r="K324" s="546"/>
      <c r="L324" s="545"/>
      <c r="M324" s="554" t="str">
        <f>IF(G324="соответствует",Правило!M280,"-")</f>
        <v>Соответствует требованиям ТР ТС 018/2011 Приложения №4 п.2.1.1.1.1</v>
      </c>
      <c r="N324" s="554"/>
      <c r="O324" s="554"/>
      <c r="P324" s="554"/>
      <c r="Q324" s="554"/>
      <c r="R324" s="554"/>
    </row>
    <row r="325" spans="1:18" ht="72.75" customHeight="1" x14ac:dyDescent="0.25">
      <c r="A325" s="554" t="s">
        <v>2082</v>
      </c>
      <c r="B325" s="554"/>
      <c r="C325" s="558" t="s">
        <v>898</v>
      </c>
      <c r="D325" s="558"/>
      <c r="E325" s="558"/>
      <c r="F325" s="558"/>
      <c r="G325" s="544" t="s">
        <v>487</v>
      </c>
      <c r="H325" s="546"/>
      <c r="I325" s="546"/>
      <c r="J325" s="546"/>
      <c r="K325" s="546"/>
      <c r="L325" s="545"/>
      <c r="M325" s="554" t="str">
        <f>IF(G325="соответствует",Правило!M281,"-")</f>
        <v>Соответствует требованиям ТР ТС 018/2011 Приложения №4 п.2.1.1.1.2</v>
      </c>
      <c r="N325" s="554"/>
      <c r="O325" s="554"/>
      <c r="P325" s="554"/>
      <c r="Q325" s="554"/>
      <c r="R325" s="554"/>
    </row>
    <row r="326" spans="1:18" ht="23.25" customHeight="1" x14ac:dyDescent="0.25">
      <c r="A326" s="547" t="s">
        <v>1737</v>
      </c>
      <c r="B326" s="547"/>
      <c r="C326" s="547"/>
      <c r="D326" s="547"/>
      <c r="E326" s="547"/>
      <c r="F326" s="547"/>
      <c r="G326" s="547"/>
      <c r="H326" s="547"/>
      <c r="I326" s="547"/>
      <c r="J326" s="547"/>
      <c r="K326" s="547"/>
      <c r="L326" s="547"/>
      <c r="M326" s="547"/>
      <c r="N326" s="547"/>
      <c r="O326" s="547"/>
      <c r="P326" s="547"/>
      <c r="Q326" s="547"/>
      <c r="R326" s="547"/>
    </row>
    <row r="327" spans="1:18" ht="18" customHeight="1" x14ac:dyDescent="0.25">
      <c r="E327" s="127" t="s">
        <v>1738</v>
      </c>
      <c r="F327" s="118"/>
      <c r="G327" s="118"/>
      <c r="H327" s="141"/>
      <c r="I327" s="141"/>
      <c r="J327" s="156" t="str">
        <f>J301</f>
        <v>РАБ01</v>
      </c>
      <c r="K327" s="1"/>
      <c r="L327" s="142" t="s">
        <v>534</v>
      </c>
      <c r="M327" s="371">
        <f>M301</f>
        <v>46132</v>
      </c>
    </row>
    <row r="328" spans="1:18" ht="19.5" customHeight="1" x14ac:dyDescent="0.25"/>
    <row r="329" spans="1:18" ht="80.25" customHeight="1" x14ac:dyDescent="0.25">
      <c r="A329" s="549" t="s">
        <v>857</v>
      </c>
      <c r="B329" s="549"/>
      <c r="C329" s="549" t="s">
        <v>2027</v>
      </c>
      <c r="D329" s="549"/>
      <c r="E329" s="549"/>
      <c r="F329" s="562"/>
      <c r="G329" s="551" t="s">
        <v>2026</v>
      </c>
      <c r="H329" s="563"/>
      <c r="I329" s="563"/>
      <c r="J329" s="563"/>
      <c r="K329" s="563"/>
      <c r="L329" s="564"/>
      <c r="M329" s="549" t="str">
        <f>M303</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329" s="549"/>
      <c r="O329" s="549"/>
      <c r="P329" s="549"/>
      <c r="Q329" s="549"/>
      <c r="R329" s="549"/>
    </row>
    <row r="330" spans="1:18" ht="102.75" customHeight="1" x14ac:dyDescent="0.25">
      <c r="A330" s="524" t="s">
        <v>2083</v>
      </c>
      <c r="B330" s="525"/>
      <c r="C330" s="558" t="s">
        <v>900</v>
      </c>
      <c r="D330" s="558"/>
      <c r="E330" s="558"/>
      <c r="F330" s="558"/>
      <c r="G330" s="544" t="s">
        <v>487</v>
      </c>
      <c r="H330" s="546"/>
      <c r="I330" s="546"/>
      <c r="J330" s="546"/>
      <c r="K330" s="546"/>
      <c r="L330" s="545"/>
      <c r="M330" s="554" t="str">
        <f>IF(G330="соответствует",Правило!M282,"-")</f>
        <v>Соответствует требованиям
ТР ТС 018/2011 Приложения N 8 п.1.2, п. 1.3</v>
      </c>
      <c r="N330" s="554"/>
      <c r="O330" s="554"/>
      <c r="P330" s="554"/>
      <c r="Q330" s="554"/>
      <c r="R330" s="554"/>
    </row>
    <row r="331" spans="1:18" ht="82.5" customHeight="1" x14ac:dyDescent="0.25">
      <c r="A331" s="526"/>
      <c r="B331" s="527"/>
      <c r="C331" s="558" t="s">
        <v>1437</v>
      </c>
      <c r="D331" s="558"/>
      <c r="E331" s="558"/>
      <c r="F331" s="558"/>
      <c r="G331" s="544" t="s">
        <v>101</v>
      </c>
      <c r="H331" s="546"/>
      <c r="I331" s="545"/>
      <c r="J331" s="544" t="s">
        <v>102</v>
      </c>
      <c r="K331" s="546"/>
      <c r="L331" s="545"/>
      <c r="M331" s="524" t="s">
        <v>902</v>
      </c>
      <c r="N331" s="533"/>
      <c r="O331" s="533"/>
      <c r="P331" s="533"/>
      <c r="Q331" s="533"/>
      <c r="R331" s="525"/>
    </row>
    <row r="332" spans="1:18" x14ac:dyDescent="0.25">
      <c r="A332" s="526"/>
      <c r="B332" s="527"/>
      <c r="C332" s="558"/>
      <c r="D332" s="558"/>
      <c r="E332" s="558"/>
      <c r="F332" s="558"/>
      <c r="G332" s="675">
        <f>Вводные!H10</f>
        <v>490</v>
      </c>
      <c r="H332" s="666"/>
      <c r="I332" s="696" t="s">
        <v>106</v>
      </c>
      <c r="J332" s="675">
        <f>Вводные!I10</f>
        <v>490</v>
      </c>
      <c r="K332" s="666"/>
      <c r="L332" s="696" t="s">
        <v>106</v>
      </c>
      <c r="M332" s="285" t="s">
        <v>925</v>
      </c>
      <c r="N332" s="373">
        <f>G332</f>
        <v>490</v>
      </c>
      <c r="O332" s="118" t="s">
        <v>106</v>
      </c>
      <c r="P332" s="146" t="s">
        <v>335</v>
      </c>
      <c r="Q332" s="375">
        <f>Расчет!N266</f>
        <v>23.344244472674632</v>
      </c>
      <c r="R332" s="254" t="s">
        <v>106</v>
      </c>
    </row>
    <row r="333" spans="1:18" x14ac:dyDescent="0.25">
      <c r="A333" s="526"/>
      <c r="B333" s="527"/>
      <c r="C333" s="558"/>
      <c r="D333" s="558"/>
      <c r="E333" s="558"/>
      <c r="F333" s="558"/>
      <c r="G333" s="665"/>
      <c r="H333" s="666"/>
      <c r="I333" s="696"/>
      <c r="J333" s="665"/>
      <c r="K333" s="666"/>
      <c r="L333" s="696"/>
      <c r="M333" s="286" t="s">
        <v>926</v>
      </c>
      <c r="N333" s="374">
        <f>J332</f>
        <v>490</v>
      </c>
      <c r="O333" s="119" t="s">
        <v>106</v>
      </c>
      <c r="P333" s="182" t="s">
        <v>335</v>
      </c>
      <c r="Q333" s="376">
        <f>Расчет!N267</f>
        <v>23.344244472674632</v>
      </c>
      <c r="R333" s="284" t="s">
        <v>106</v>
      </c>
    </row>
    <row r="334" spans="1:18" ht="35.25" customHeight="1" x14ac:dyDescent="0.25">
      <c r="A334" s="526"/>
      <c r="B334" s="527"/>
      <c r="C334" s="616" t="s">
        <v>903</v>
      </c>
      <c r="D334" s="778"/>
      <c r="E334" s="778"/>
      <c r="F334" s="779"/>
      <c r="G334" s="730">
        <f>Расчет!J443</f>
        <v>0.55527902217797687</v>
      </c>
      <c r="H334" s="783"/>
      <c r="I334" s="783"/>
      <c r="J334" s="783"/>
      <c r="K334" s="783"/>
      <c r="L334" s="784"/>
      <c r="M334" s="544" t="s">
        <v>905</v>
      </c>
      <c r="N334" s="736"/>
      <c r="O334" s="736"/>
      <c r="P334" s="736"/>
      <c r="Q334" s="736"/>
      <c r="R334" s="737"/>
    </row>
    <row r="335" spans="1:18" ht="15" customHeight="1" x14ac:dyDescent="0.25">
      <c r="A335" s="528"/>
      <c r="B335" s="529"/>
      <c r="C335" s="780"/>
      <c r="D335" s="781"/>
      <c r="E335" s="781"/>
      <c r="F335" s="782"/>
      <c r="G335" s="785"/>
      <c r="H335" s="786"/>
      <c r="I335" s="786"/>
      <c r="J335" s="786"/>
      <c r="K335" s="786"/>
      <c r="L335" s="787"/>
      <c r="M335" s="158"/>
      <c r="N335" s="377">
        <f>G334</f>
        <v>0.55527902217797687</v>
      </c>
      <c r="O335" s="148" t="s">
        <v>335</v>
      </c>
      <c r="P335" s="378">
        <f>Расчет!L443</f>
        <v>1.7780704871095399E-2</v>
      </c>
      <c r="Q335" s="200"/>
      <c r="R335" s="344"/>
    </row>
    <row r="336" spans="1:18" ht="93.75" customHeight="1" x14ac:dyDescent="0.25">
      <c r="A336" s="554" t="s">
        <v>2084</v>
      </c>
      <c r="B336" s="554"/>
      <c r="C336" s="558" t="s">
        <v>488</v>
      </c>
      <c r="D336" s="558"/>
      <c r="E336" s="558"/>
      <c r="F336" s="558"/>
      <c r="G336" s="544" t="s">
        <v>487</v>
      </c>
      <c r="H336" s="546"/>
      <c r="I336" s="546"/>
      <c r="J336" s="546"/>
      <c r="K336" s="546"/>
      <c r="L336" s="545"/>
      <c r="M336" s="524" t="s">
        <v>906</v>
      </c>
      <c r="N336" s="533"/>
      <c r="O336" s="533"/>
      <c r="P336" s="533"/>
      <c r="Q336" s="533"/>
      <c r="R336" s="525"/>
    </row>
    <row r="337" spans="1:18" x14ac:dyDescent="0.25">
      <c r="A337" s="554"/>
      <c r="B337" s="554"/>
      <c r="C337" s="558" t="s">
        <v>156</v>
      </c>
      <c r="D337" s="558"/>
      <c r="E337" s="558"/>
      <c r="F337" s="558"/>
      <c r="G337" s="544" t="s">
        <v>101</v>
      </c>
      <c r="H337" s="546"/>
      <c r="I337" s="545"/>
      <c r="J337" s="544" t="s">
        <v>102</v>
      </c>
      <c r="K337" s="546"/>
      <c r="L337" s="545"/>
      <c r="M337" s="285" t="s">
        <v>925</v>
      </c>
      <c r="N337" s="373">
        <f>G338</f>
        <v>0</v>
      </c>
      <c r="O337" s="118" t="s">
        <v>97</v>
      </c>
      <c r="P337" s="146" t="s">
        <v>335</v>
      </c>
      <c r="Q337" s="379">
        <f>Расчет!K545</f>
        <v>4.0561255554071236</v>
      </c>
      <c r="R337" s="254" t="s">
        <v>97</v>
      </c>
    </row>
    <row r="338" spans="1:18" x14ac:dyDescent="0.25">
      <c r="A338" s="554"/>
      <c r="B338" s="554"/>
      <c r="C338" s="558"/>
      <c r="D338" s="558"/>
      <c r="E338" s="558"/>
      <c r="F338" s="558"/>
      <c r="G338" s="675">
        <f>Вводные!H14</f>
        <v>0</v>
      </c>
      <c r="H338" s="676"/>
      <c r="I338" s="205" t="s">
        <v>97</v>
      </c>
      <c r="J338" s="675">
        <f>Вводные!I14</f>
        <v>15</v>
      </c>
      <c r="K338" s="676"/>
      <c r="L338" s="205" t="s">
        <v>97</v>
      </c>
      <c r="M338" s="286" t="s">
        <v>926</v>
      </c>
      <c r="N338" s="374">
        <f>J338</f>
        <v>15</v>
      </c>
      <c r="O338" s="119" t="s">
        <v>97</v>
      </c>
      <c r="P338" s="182" t="s">
        <v>335</v>
      </c>
      <c r="Q338" s="380">
        <f>Расчет!K546</f>
        <v>4.9653339967436985</v>
      </c>
      <c r="R338" s="284" t="s">
        <v>97</v>
      </c>
    </row>
    <row r="339" spans="1:18" ht="93" customHeight="1" x14ac:dyDescent="0.25">
      <c r="A339" s="554" t="s">
        <v>2085</v>
      </c>
      <c r="B339" s="554"/>
      <c r="C339" s="558" t="s">
        <v>908</v>
      </c>
      <c r="D339" s="558"/>
      <c r="E339" s="558"/>
      <c r="F339" s="558"/>
      <c r="G339" s="544" t="s">
        <v>487</v>
      </c>
      <c r="H339" s="546"/>
      <c r="I339" s="546"/>
      <c r="J339" s="546"/>
      <c r="K339" s="546"/>
      <c r="L339" s="545"/>
      <c r="M339" s="554" t="str">
        <f>IF(G339="соответствует",Правило!M290,"-")</f>
        <v>Соответствует требованиям ТР ТС 018/2011 Приложения №4 п.2.1.1.2.1</v>
      </c>
      <c r="N339" s="554"/>
      <c r="O339" s="554"/>
      <c r="P339" s="554"/>
      <c r="Q339" s="554"/>
      <c r="R339" s="554"/>
    </row>
    <row r="340" spans="1:18" ht="103.5" customHeight="1" x14ac:dyDescent="0.25">
      <c r="A340" s="554" t="s">
        <v>2086</v>
      </c>
      <c r="B340" s="554"/>
      <c r="C340" s="558" t="s">
        <v>912</v>
      </c>
      <c r="D340" s="558"/>
      <c r="E340" s="558"/>
      <c r="F340" s="558"/>
      <c r="G340" s="544" t="s">
        <v>913</v>
      </c>
      <c r="H340" s="546"/>
      <c r="I340" s="546"/>
      <c r="J340" s="546"/>
      <c r="K340" s="546"/>
      <c r="L340" s="545"/>
      <c r="M340" s="554" t="str">
        <f>IF(G340="соответствует",Правило!M291,"-")</f>
        <v>-</v>
      </c>
      <c r="N340" s="554"/>
      <c r="O340" s="554"/>
      <c r="P340" s="554"/>
      <c r="Q340" s="554"/>
      <c r="R340" s="554"/>
    </row>
    <row r="341" spans="1:18" ht="40.5" customHeight="1" x14ac:dyDescent="0.25">
      <c r="A341" s="554" t="s">
        <v>2087</v>
      </c>
      <c r="B341" s="554"/>
      <c r="C341" s="558" t="s">
        <v>915</v>
      </c>
      <c r="D341" s="558"/>
      <c r="E341" s="558"/>
      <c r="F341" s="558"/>
      <c r="G341" s="544" t="s">
        <v>487</v>
      </c>
      <c r="H341" s="546"/>
      <c r="I341" s="546"/>
      <c r="J341" s="546"/>
      <c r="K341" s="546"/>
      <c r="L341" s="545"/>
      <c r="M341" s="554" t="str">
        <f>IF(G341="соответствует",Правило!M292,"-")</f>
        <v>Соответствует требованиям ТР ТС 018/2011 Приложения №4 п.2.1.1.3.1</v>
      </c>
      <c r="N341" s="554"/>
      <c r="O341" s="554"/>
      <c r="P341" s="554"/>
      <c r="Q341" s="554"/>
      <c r="R341" s="554"/>
    </row>
    <row r="342" spans="1:18" ht="55.5" customHeight="1" x14ac:dyDescent="0.25">
      <c r="A342" s="554" t="s">
        <v>2088</v>
      </c>
      <c r="B342" s="554"/>
      <c r="C342" s="558" t="s">
        <v>918</v>
      </c>
      <c r="D342" s="558"/>
      <c r="E342" s="558"/>
      <c r="F342" s="558"/>
      <c r="G342" s="544" t="s">
        <v>487</v>
      </c>
      <c r="H342" s="546"/>
      <c r="I342" s="546"/>
      <c r="J342" s="546"/>
      <c r="K342" s="546"/>
      <c r="L342" s="545"/>
      <c r="M342" s="554" t="str">
        <f>IF(G342="соответствует",Правило!M293,"-")</f>
        <v>Соответствует требованиям ТР ТС 018/2011 Приложения №4 п.2.1.1.3.2</v>
      </c>
      <c r="N342" s="554"/>
      <c r="O342" s="554"/>
      <c r="P342" s="554"/>
      <c r="Q342" s="554"/>
      <c r="R342" s="554"/>
    </row>
    <row r="343" spans="1:18" ht="52.5" customHeight="1" x14ac:dyDescent="0.25">
      <c r="A343" s="554" t="s">
        <v>2089</v>
      </c>
      <c r="B343" s="554"/>
      <c r="C343" s="558" t="s">
        <v>921</v>
      </c>
      <c r="D343" s="558"/>
      <c r="E343" s="558"/>
      <c r="F343" s="558"/>
      <c r="G343" s="544" t="s">
        <v>487</v>
      </c>
      <c r="H343" s="546"/>
      <c r="I343" s="546"/>
      <c r="J343" s="546"/>
      <c r="K343" s="546"/>
      <c r="L343" s="545"/>
      <c r="M343" s="554" t="str">
        <f>IF(G343="соответствует",Правило!M298,"-")</f>
        <v>Соответствует требованиям
ТР ТС 018/2011 Приложения N 8 п.1.8</v>
      </c>
      <c r="N343" s="554"/>
      <c r="O343" s="554"/>
      <c r="P343" s="554"/>
      <c r="Q343" s="554"/>
      <c r="R343" s="554"/>
    </row>
    <row r="344" spans="1:18" ht="56.25" customHeight="1" x14ac:dyDescent="0.25">
      <c r="A344" s="554" t="s">
        <v>2090</v>
      </c>
      <c r="B344" s="554"/>
      <c r="C344" s="558" t="s">
        <v>903</v>
      </c>
      <c r="D344" s="558"/>
      <c r="E344" s="558"/>
      <c r="F344" s="558"/>
      <c r="G344" s="730">
        <f>Расчет!J444</f>
        <v>0.22675736961451248</v>
      </c>
      <c r="H344" s="731"/>
      <c r="I344" s="731"/>
      <c r="J344" s="731"/>
      <c r="K344" s="731"/>
      <c r="L344" s="732"/>
      <c r="M344" s="524" t="s">
        <v>923</v>
      </c>
      <c r="N344" s="533"/>
      <c r="O344" s="533"/>
      <c r="P344" s="533"/>
      <c r="Q344" s="533"/>
      <c r="R344" s="525"/>
    </row>
    <row r="345" spans="1:18" x14ac:dyDescent="0.25">
      <c r="A345" s="554"/>
      <c r="B345" s="554"/>
      <c r="C345" s="558"/>
      <c r="D345" s="558"/>
      <c r="E345" s="558"/>
      <c r="F345" s="558"/>
      <c r="G345" s="733"/>
      <c r="H345" s="734"/>
      <c r="I345" s="734"/>
      <c r="J345" s="734"/>
      <c r="K345" s="734"/>
      <c r="L345" s="735"/>
      <c r="M345" s="258" t="s">
        <v>924</v>
      </c>
      <c r="N345" s="556">
        <f>G344</f>
        <v>0.22675736961451248</v>
      </c>
      <c r="O345" s="556"/>
      <c r="P345" s="182" t="s">
        <v>335</v>
      </c>
      <c r="Q345" s="774">
        <f>Расчет!L444</f>
        <v>7.9490107524921652E-3</v>
      </c>
      <c r="R345" s="775"/>
    </row>
    <row r="346" spans="1:18" ht="115.5" customHeight="1" x14ac:dyDescent="0.25">
      <c r="A346" s="554" t="s">
        <v>2091</v>
      </c>
      <c r="B346" s="554"/>
      <c r="C346" s="558" t="s">
        <v>928</v>
      </c>
      <c r="D346" s="558"/>
      <c r="E346" s="558"/>
      <c r="F346" s="558"/>
      <c r="G346" s="544" t="s">
        <v>885</v>
      </c>
      <c r="H346" s="546"/>
      <c r="I346" s="546"/>
      <c r="J346" s="546"/>
      <c r="K346" s="546"/>
      <c r="L346" s="545"/>
      <c r="M346" s="554" t="str">
        <f>IF(G346="соответствует",Правило!M301,"-")</f>
        <v>-</v>
      </c>
      <c r="N346" s="554"/>
      <c r="O346" s="554"/>
      <c r="P346" s="554"/>
      <c r="Q346" s="554"/>
      <c r="R346" s="554"/>
    </row>
    <row r="347" spans="1:18" ht="50.25" customHeight="1" x14ac:dyDescent="0.25">
      <c r="A347" s="554" t="s">
        <v>2092</v>
      </c>
      <c r="B347" s="554"/>
      <c r="C347" s="558" t="s">
        <v>930</v>
      </c>
      <c r="D347" s="558"/>
      <c r="E347" s="558"/>
      <c r="F347" s="558"/>
      <c r="G347" s="544" t="s">
        <v>487</v>
      </c>
      <c r="H347" s="546"/>
      <c r="I347" s="546"/>
      <c r="J347" s="546"/>
      <c r="K347" s="546"/>
      <c r="L347" s="545"/>
      <c r="M347" s="554" t="str">
        <f>IF(G347="соответствует",Правило!M302,"-")</f>
        <v>Соответствует требованиям
ТР ТС 018/2011 Приложения N 8 п.1.8.3</v>
      </c>
      <c r="N347" s="554"/>
      <c r="O347" s="554"/>
      <c r="P347" s="554"/>
      <c r="Q347" s="554"/>
      <c r="R347" s="554"/>
    </row>
    <row r="348" spans="1:18" ht="50.25" customHeight="1" x14ac:dyDescent="0.25">
      <c r="A348" s="554" t="s">
        <v>2093</v>
      </c>
      <c r="B348" s="554"/>
      <c r="C348" s="558" t="s">
        <v>499</v>
      </c>
      <c r="D348" s="558"/>
      <c r="E348" s="558"/>
      <c r="F348" s="558"/>
      <c r="G348" s="711">
        <f>Вводные!H22</f>
        <v>490</v>
      </c>
      <c r="H348" s="837"/>
      <c r="I348" s="837"/>
      <c r="J348" s="840" t="s">
        <v>106</v>
      </c>
      <c r="K348" s="617"/>
      <c r="L348" s="618"/>
      <c r="M348" s="524" t="s">
        <v>933</v>
      </c>
      <c r="N348" s="533"/>
      <c r="O348" s="533"/>
      <c r="P348" s="533"/>
      <c r="Q348" s="533"/>
      <c r="R348" s="525"/>
    </row>
    <row r="349" spans="1:18" ht="38.25" customHeight="1" x14ac:dyDescent="0.25">
      <c r="A349" s="554"/>
      <c r="B349" s="554"/>
      <c r="C349" s="558"/>
      <c r="D349" s="558"/>
      <c r="E349" s="558"/>
      <c r="F349" s="558"/>
      <c r="G349" s="838"/>
      <c r="H349" s="839"/>
      <c r="I349" s="839"/>
      <c r="J349" s="623"/>
      <c r="K349" s="623"/>
      <c r="L349" s="578"/>
      <c r="M349" s="258" t="s">
        <v>924</v>
      </c>
      <c r="N349" s="380">
        <f>G348</f>
        <v>490</v>
      </c>
      <c r="O349" s="177" t="s">
        <v>106</v>
      </c>
      <c r="P349" s="182" t="s">
        <v>335</v>
      </c>
      <c r="Q349" s="380">
        <f>Расчет!N268</f>
        <v>23.344244472674632</v>
      </c>
      <c r="R349" s="276" t="s">
        <v>106</v>
      </c>
    </row>
    <row r="350" spans="1:18" ht="51" customHeight="1" x14ac:dyDescent="0.25">
      <c r="A350" s="554" t="s">
        <v>2094</v>
      </c>
      <c r="B350" s="554"/>
      <c r="C350" s="558" t="s">
        <v>935</v>
      </c>
      <c r="D350" s="558"/>
      <c r="E350" s="558"/>
      <c r="F350" s="558"/>
      <c r="G350" s="544" t="s">
        <v>487</v>
      </c>
      <c r="H350" s="546"/>
      <c r="I350" s="546"/>
      <c r="J350" s="546"/>
      <c r="K350" s="546"/>
      <c r="L350" s="545"/>
      <c r="M350" s="554" t="str">
        <f>IF(G350="соответствует",Правило!M305,"-")</f>
        <v>Соответствует требованиям ТР ТС 018/2011 Приложения №4 п.2.1.2</v>
      </c>
      <c r="N350" s="554"/>
      <c r="O350" s="554"/>
      <c r="P350" s="554"/>
      <c r="Q350" s="554"/>
      <c r="R350" s="554"/>
    </row>
    <row r="351" spans="1:18" ht="20.25" customHeight="1" x14ac:dyDescent="0.25">
      <c r="A351" s="547" t="s">
        <v>1737</v>
      </c>
      <c r="B351" s="547"/>
      <c r="C351" s="547"/>
      <c r="D351" s="547"/>
      <c r="E351" s="547"/>
      <c r="F351" s="547"/>
      <c r="G351" s="547"/>
      <c r="H351" s="547"/>
      <c r="I351" s="547"/>
      <c r="J351" s="547"/>
      <c r="K351" s="547"/>
      <c r="L351" s="547"/>
      <c r="M351" s="547"/>
      <c r="N351" s="547"/>
      <c r="O351" s="547"/>
      <c r="P351" s="547"/>
      <c r="Q351" s="547"/>
      <c r="R351" s="561"/>
    </row>
    <row r="352" spans="1:18" ht="20.25" customHeight="1" x14ac:dyDescent="0.25">
      <c r="A352" s="127"/>
      <c r="B352" s="127"/>
      <c r="C352" s="127"/>
      <c r="D352" s="127"/>
      <c r="E352" s="127" t="s">
        <v>1738</v>
      </c>
      <c r="F352" s="118"/>
      <c r="G352" s="118"/>
      <c r="H352" s="141"/>
      <c r="I352" s="141"/>
      <c r="J352" s="156" t="str">
        <f>J327</f>
        <v>РАБ01</v>
      </c>
      <c r="K352" s="1"/>
      <c r="L352" s="142" t="s">
        <v>534</v>
      </c>
      <c r="M352" s="371">
        <f>M327</f>
        <v>46132</v>
      </c>
      <c r="N352" s="1"/>
      <c r="O352" s="142"/>
      <c r="P352" s="127"/>
      <c r="Q352" s="127"/>
      <c r="R352" s="127"/>
    </row>
    <row r="353" spans="1:18" ht="14.25" customHeight="1" x14ac:dyDescent="0.25"/>
    <row r="354" spans="1:18" ht="85.5" customHeight="1" x14ac:dyDescent="0.25">
      <c r="A354" s="549" t="s">
        <v>857</v>
      </c>
      <c r="B354" s="549"/>
      <c r="C354" s="549" t="s">
        <v>2027</v>
      </c>
      <c r="D354" s="549"/>
      <c r="E354" s="549"/>
      <c r="F354" s="562"/>
      <c r="G354" s="551" t="s">
        <v>2026</v>
      </c>
      <c r="H354" s="563"/>
      <c r="I354" s="563"/>
      <c r="J354" s="563"/>
      <c r="K354" s="563"/>
      <c r="L354" s="564"/>
      <c r="M354" s="549" t="str">
        <f>M329</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354" s="549"/>
      <c r="O354" s="549"/>
      <c r="P354" s="549"/>
      <c r="Q354" s="549"/>
      <c r="R354" s="549"/>
    </row>
    <row r="355" spans="1:18" ht="72" customHeight="1" x14ac:dyDescent="0.25">
      <c r="A355" s="554" t="s">
        <v>2095</v>
      </c>
      <c r="B355" s="554"/>
      <c r="C355" s="558" t="s">
        <v>938</v>
      </c>
      <c r="D355" s="558"/>
      <c r="E355" s="558"/>
      <c r="F355" s="558"/>
      <c r="G355" s="544" t="s">
        <v>487</v>
      </c>
      <c r="H355" s="546"/>
      <c r="I355" s="546"/>
      <c r="J355" s="546"/>
      <c r="K355" s="546"/>
      <c r="L355" s="545"/>
      <c r="M355" s="554" t="str">
        <f>IF(G355="соответствует",Правило!M306,"-")</f>
        <v>Соответствует требованиям ТР ТС 018/2011 Приложения №4 п.2.1.3</v>
      </c>
      <c r="N355" s="554"/>
      <c r="O355" s="554"/>
      <c r="P355" s="554"/>
      <c r="Q355" s="554"/>
      <c r="R355" s="554"/>
    </row>
    <row r="356" spans="1:18" ht="77.25" customHeight="1" x14ac:dyDescent="0.25">
      <c r="A356" s="554" t="s">
        <v>2096</v>
      </c>
      <c r="B356" s="554"/>
      <c r="C356" s="558" t="s">
        <v>941</v>
      </c>
      <c r="D356" s="558"/>
      <c r="E356" s="558"/>
      <c r="F356" s="558"/>
      <c r="G356" s="544" t="s">
        <v>487</v>
      </c>
      <c r="H356" s="546"/>
      <c r="I356" s="546"/>
      <c r="J356" s="546"/>
      <c r="K356" s="546"/>
      <c r="L356" s="545"/>
      <c r="M356" s="554" t="str">
        <f>IF(G356="соответствует",Правило!M307,"-")</f>
        <v>Соответствует требованиям ТР ТС 018/2011 Приложения №4 п.2.1.4</v>
      </c>
      <c r="N356" s="554"/>
      <c r="O356" s="554"/>
      <c r="P356" s="554"/>
      <c r="Q356" s="554"/>
      <c r="R356" s="554"/>
    </row>
    <row r="357" spans="1:18" ht="42.75" customHeight="1" x14ac:dyDescent="0.25">
      <c r="A357" s="554" t="s">
        <v>2097</v>
      </c>
      <c r="B357" s="554"/>
      <c r="C357" s="558" t="s">
        <v>944</v>
      </c>
      <c r="D357" s="558"/>
      <c r="E357" s="558"/>
      <c r="F357" s="558"/>
      <c r="G357" s="544" t="s">
        <v>487</v>
      </c>
      <c r="H357" s="546"/>
      <c r="I357" s="546"/>
      <c r="J357" s="546"/>
      <c r="K357" s="546"/>
      <c r="L357" s="545"/>
      <c r="M357" s="554" t="str">
        <f>IF(G357="соответствует",Правило!M308,"-")</f>
        <v>Соответствует требованиям ТР ТС 018/2011 Приложения №4 п.2.1.5.1.1</v>
      </c>
      <c r="N357" s="554"/>
      <c r="O357" s="554"/>
      <c r="P357" s="554"/>
      <c r="Q357" s="554"/>
      <c r="R357" s="554"/>
    </row>
    <row r="358" spans="1:18" ht="45" customHeight="1" x14ac:dyDescent="0.25">
      <c r="A358" s="554" t="s">
        <v>2098</v>
      </c>
      <c r="B358" s="554"/>
      <c r="C358" s="558" t="s">
        <v>947</v>
      </c>
      <c r="D358" s="558"/>
      <c r="E358" s="558"/>
      <c r="F358" s="558"/>
      <c r="G358" s="544" t="s">
        <v>487</v>
      </c>
      <c r="H358" s="546"/>
      <c r="I358" s="546"/>
      <c r="J358" s="546"/>
      <c r="K358" s="546"/>
      <c r="L358" s="545"/>
      <c r="M358" s="554" t="str">
        <f>IF(G358="соответствует",Правило!M309,"-")</f>
        <v>Соответствует требованиям ТР ТС 018/2011 Приложения №4 п.2.1.5.1.1.1</v>
      </c>
      <c r="N358" s="554"/>
      <c r="O358" s="554"/>
      <c r="P358" s="554"/>
      <c r="Q358" s="554"/>
      <c r="R358" s="554"/>
    </row>
    <row r="359" spans="1:18" ht="45.75" customHeight="1" x14ac:dyDescent="0.25">
      <c r="A359" s="554" t="s">
        <v>2099</v>
      </c>
      <c r="B359" s="554"/>
      <c r="C359" s="558" t="s">
        <v>950</v>
      </c>
      <c r="D359" s="558"/>
      <c r="E359" s="558"/>
      <c r="F359" s="558"/>
      <c r="G359" s="544" t="s">
        <v>487</v>
      </c>
      <c r="H359" s="546"/>
      <c r="I359" s="546"/>
      <c r="J359" s="546"/>
      <c r="K359" s="546"/>
      <c r="L359" s="545"/>
      <c r="M359" s="554" t="str">
        <f>IF(G359="соответствует",Правило!M310,"-")</f>
        <v>Соответствует требованиям ТР ТС 018/2011 Приложения №4 п.2.1.5.1.1.2</v>
      </c>
      <c r="N359" s="554"/>
      <c r="O359" s="554"/>
      <c r="P359" s="554"/>
      <c r="Q359" s="554"/>
      <c r="R359" s="554"/>
    </row>
    <row r="360" spans="1:18" ht="74.25" customHeight="1" x14ac:dyDescent="0.25">
      <c r="A360" s="554" t="s">
        <v>2100</v>
      </c>
      <c r="B360" s="554"/>
      <c r="C360" s="558" t="s">
        <v>953</v>
      </c>
      <c r="D360" s="558"/>
      <c r="E360" s="558"/>
      <c r="F360" s="558"/>
      <c r="G360" s="544" t="s">
        <v>487</v>
      </c>
      <c r="H360" s="546"/>
      <c r="I360" s="546"/>
      <c r="J360" s="546"/>
      <c r="K360" s="546"/>
      <c r="L360" s="545"/>
      <c r="M360" s="554" t="str">
        <f>IF(G360="соответствует",Правило!M311,"-")</f>
        <v>Соответствует требованиям ТР ТС 018/2011 Приложения №4 п.2.1.5.1.2</v>
      </c>
      <c r="N360" s="554"/>
      <c r="O360" s="554"/>
      <c r="P360" s="554"/>
      <c r="Q360" s="554"/>
      <c r="R360" s="554"/>
    </row>
    <row r="361" spans="1:18" ht="76.5" customHeight="1" x14ac:dyDescent="0.25">
      <c r="A361" s="554" t="s">
        <v>2101</v>
      </c>
      <c r="B361" s="554"/>
      <c r="C361" s="558" t="s">
        <v>956</v>
      </c>
      <c r="D361" s="558"/>
      <c r="E361" s="558"/>
      <c r="F361" s="558"/>
      <c r="G361" s="544" t="s">
        <v>885</v>
      </c>
      <c r="H361" s="546"/>
      <c r="I361" s="546"/>
      <c r="J361" s="546"/>
      <c r="K361" s="546"/>
      <c r="L361" s="545"/>
      <c r="M361" s="554" t="str">
        <f>IF(G361="соответствует",Правило!M312,"-")</f>
        <v>-</v>
      </c>
      <c r="N361" s="554"/>
      <c r="O361" s="554"/>
      <c r="P361" s="554"/>
      <c r="Q361" s="554"/>
      <c r="R361" s="554"/>
    </row>
    <row r="362" spans="1:18" ht="70.5" customHeight="1" x14ac:dyDescent="0.25">
      <c r="A362" s="554" t="s">
        <v>2102</v>
      </c>
      <c r="B362" s="554"/>
      <c r="C362" s="558" t="s">
        <v>958</v>
      </c>
      <c r="D362" s="558"/>
      <c r="E362" s="558"/>
      <c r="F362" s="558"/>
      <c r="G362" s="544" t="s">
        <v>487</v>
      </c>
      <c r="H362" s="546"/>
      <c r="I362" s="546"/>
      <c r="J362" s="546"/>
      <c r="K362" s="546"/>
      <c r="L362" s="545"/>
      <c r="M362" s="554" t="str">
        <f>IF(G362="соответствует",Правило!M313,"-")</f>
        <v>Соответствует требованиям ТР ТС 018/2011 Приложения №4 п.2.1.5.2.1</v>
      </c>
      <c r="N362" s="554"/>
      <c r="O362" s="554"/>
      <c r="P362" s="554"/>
      <c r="Q362" s="554"/>
      <c r="R362" s="554"/>
    </row>
    <row r="363" spans="1:18" ht="63.75" customHeight="1" x14ac:dyDescent="0.25">
      <c r="A363" s="554" t="s">
        <v>2103</v>
      </c>
      <c r="B363" s="554"/>
      <c r="C363" s="558" t="s">
        <v>961</v>
      </c>
      <c r="D363" s="558"/>
      <c r="E363" s="558"/>
      <c r="F363" s="558"/>
      <c r="G363" s="544" t="s">
        <v>487</v>
      </c>
      <c r="H363" s="546"/>
      <c r="I363" s="546"/>
      <c r="J363" s="546"/>
      <c r="K363" s="546"/>
      <c r="L363" s="545"/>
      <c r="M363" s="554" t="str">
        <f>IF(G363="соответствует",Правило!M314,"-")</f>
        <v>Соответствует требованиям ТР ТС 018/2011 Приложения №4 п.2.1.5.2.2</v>
      </c>
      <c r="N363" s="554"/>
      <c r="O363" s="554"/>
      <c r="P363" s="554"/>
      <c r="Q363" s="554"/>
      <c r="R363" s="554"/>
    </row>
    <row r="364" spans="1:18" ht="170.25" customHeight="1" x14ac:dyDescent="0.25">
      <c r="A364" s="554" t="s">
        <v>2104</v>
      </c>
      <c r="B364" s="554"/>
      <c r="C364" s="558" t="s">
        <v>964</v>
      </c>
      <c r="D364" s="558"/>
      <c r="E364" s="558"/>
      <c r="F364" s="558"/>
      <c r="G364" s="544" t="s">
        <v>487</v>
      </c>
      <c r="H364" s="546"/>
      <c r="I364" s="546"/>
      <c r="J364" s="546"/>
      <c r="K364" s="546"/>
      <c r="L364" s="545"/>
      <c r="M364" s="554" t="str">
        <f>IF(G364="соответствует",Правило!M315,"-")</f>
        <v>Соответствует требованиям ТР ТС 018/2011 Приложения №4 п.2.1.7</v>
      </c>
      <c r="N364" s="554"/>
      <c r="O364" s="554"/>
      <c r="P364" s="554"/>
      <c r="Q364" s="554"/>
      <c r="R364" s="554"/>
    </row>
    <row r="365" spans="1:18" ht="42.75" customHeight="1" x14ac:dyDescent="0.25">
      <c r="A365" s="554" t="s">
        <v>2105</v>
      </c>
      <c r="B365" s="554"/>
      <c r="C365" s="558" t="s">
        <v>967</v>
      </c>
      <c r="D365" s="558"/>
      <c r="E365" s="558"/>
      <c r="F365" s="558"/>
      <c r="G365" s="544" t="s">
        <v>487</v>
      </c>
      <c r="H365" s="546"/>
      <c r="I365" s="546"/>
      <c r="J365" s="546"/>
      <c r="K365" s="546"/>
      <c r="L365" s="545"/>
      <c r="M365" s="554" t="str">
        <f>IF(G365="соответствует",Правило!M320,"-")</f>
        <v>Соответствует требованиям
ТР ТС 018/2011 Приложения N 8 п.1.1</v>
      </c>
      <c r="N365" s="554"/>
      <c r="O365" s="554"/>
      <c r="P365" s="554"/>
      <c r="Q365" s="554"/>
      <c r="R365" s="554"/>
    </row>
    <row r="366" spans="1:18" ht="114.75" customHeight="1" x14ac:dyDescent="0.25">
      <c r="A366" s="524" t="s">
        <v>2106</v>
      </c>
      <c r="B366" s="525"/>
      <c r="C366" s="558" t="s">
        <v>104</v>
      </c>
      <c r="D366" s="558"/>
      <c r="E366" s="558"/>
      <c r="F366" s="558"/>
      <c r="G366" s="544" t="s">
        <v>487</v>
      </c>
      <c r="H366" s="546"/>
      <c r="I366" s="546"/>
      <c r="J366" s="546"/>
      <c r="K366" s="546"/>
      <c r="L366" s="545"/>
      <c r="M366" s="524" t="str">
        <f>IF(G366="соответствует",Правило!M321,"-")</f>
        <v>Соответствует требованиям
ТР ТС 018/2011 Приложения N 8 п.1.2, п. 1.3</v>
      </c>
      <c r="N366" s="533"/>
      <c r="O366" s="533"/>
      <c r="P366" s="533"/>
      <c r="Q366" s="533"/>
      <c r="R366" s="525"/>
    </row>
    <row r="367" spans="1:18" ht="31.5" customHeight="1" x14ac:dyDescent="0.25">
      <c r="A367" s="526"/>
      <c r="B367" s="527"/>
      <c r="C367" s="558" t="s">
        <v>970</v>
      </c>
      <c r="D367" s="558"/>
      <c r="E367" s="558"/>
      <c r="F367" s="558"/>
      <c r="G367" s="544" t="s">
        <v>971</v>
      </c>
      <c r="H367" s="546"/>
      <c r="I367" s="545"/>
      <c r="J367" s="544" t="s">
        <v>972</v>
      </c>
      <c r="K367" s="546"/>
      <c r="L367" s="545"/>
      <c r="M367" s="554" t="s">
        <v>974</v>
      </c>
      <c r="N367" s="554"/>
      <c r="O367" s="554"/>
      <c r="P367" s="554"/>
      <c r="Q367" s="554"/>
      <c r="R367" s="554"/>
    </row>
    <row r="368" spans="1:18" ht="25.5" customHeight="1" x14ac:dyDescent="0.25">
      <c r="A368" s="526"/>
      <c r="B368" s="527"/>
      <c r="C368" s="558"/>
      <c r="D368" s="558"/>
      <c r="E368" s="558"/>
      <c r="F368" s="558"/>
      <c r="G368" s="721" t="s">
        <v>973</v>
      </c>
      <c r="H368" s="722"/>
      <c r="I368" s="723"/>
      <c r="J368" s="721" t="s">
        <v>973</v>
      </c>
      <c r="K368" s="722"/>
      <c r="L368" s="723"/>
      <c r="M368" s="554"/>
      <c r="N368" s="554"/>
      <c r="O368" s="554"/>
      <c r="P368" s="554"/>
      <c r="Q368" s="554"/>
      <c r="R368" s="554"/>
    </row>
    <row r="369" spans="1:18" x14ac:dyDescent="0.25">
      <c r="A369" s="526"/>
      <c r="B369" s="527"/>
      <c r="C369" s="558" t="s">
        <v>156</v>
      </c>
      <c r="D369" s="558"/>
      <c r="E369" s="558"/>
      <c r="F369" s="558"/>
      <c r="G369" s="554" t="s">
        <v>101</v>
      </c>
      <c r="H369" s="554"/>
      <c r="I369" s="189"/>
      <c r="J369" s="544" t="s">
        <v>102</v>
      </c>
      <c r="K369" s="546"/>
      <c r="L369" s="545"/>
      <c r="M369" s="524" t="s">
        <v>975</v>
      </c>
      <c r="N369" s="533"/>
      <c r="O369" s="533"/>
      <c r="P369" s="533"/>
      <c r="Q369" s="533"/>
      <c r="R369" s="525"/>
    </row>
    <row r="370" spans="1:18" ht="75" customHeight="1" x14ac:dyDescent="0.25">
      <c r="A370" s="526"/>
      <c r="B370" s="527"/>
      <c r="C370" s="558"/>
      <c r="D370" s="558"/>
      <c r="E370" s="558"/>
      <c r="F370" s="558"/>
      <c r="G370" s="711">
        <f>Вводные!H14</f>
        <v>0</v>
      </c>
      <c r="H370" s="712"/>
      <c r="I370" s="719" t="s">
        <v>97</v>
      </c>
      <c r="J370" s="768">
        <f>Вводные!I14</f>
        <v>15</v>
      </c>
      <c r="K370" s="769"/>
      <c r="L370" s="719" t="s">
        <v>97</v>
      </c>
      <c r="M370" s="526"/>
      <c r="N370" s="565"/>
      <c r="O370" s="565"/>
      <c r="P370" s="565"/>
      <c r="Q370" s="565"/>
      <c r="R370" s="527"/>
    </row>
    <row r="371" spans="1:18" x14ac:dyDescent="0.25">
      <c r="A371" s="526"/>
      <c r="B371" s="527"/>
      <c r="C371" s="558"/>
      <c r="D371" s="558"/>
      <c r="E371" s="558"/>
      <c r="F371" s="558"/>
      <c r="G371" s="713"/>
      <c r="H371" s="714"/>
      <c r="I371" s="718"/>
      <c r="J371" s="770"/>
      <c r="K371" s="771"/>
      <c r="L371" s="621"/>
      <c r="M371" s="285" t="s">
        <v>101</v>
      </c>
      <c r="N371" s="373">
        <f>G370</f>
        <v>0</v>
      </c>
      <c r="O371" s="118" t="s">
        <v>97</v>
      </c>
      <c r="P371" s="146" t="s">
        <v>335</v>
      </c>
      <c r="Q371" s="375">
        <f>Расчет!K545</f>
        <v>4.0561255554071236</v>
      </c>
      <c r="R371" s="254" t="s">
        <v>97</v>
      </c>
    </row>
    <row r="372" spans="1:18" x14ac:dyDescent="0.25">
      <c r="A372" s="526"/>
      <c r="B372" s="527"/>
      <c r="C372" s="558"/>
      <c r="D372" s="558"/>
      <c r="E372" s="558"/>
      <c r="F372" s="558"/>
      <c r="G372" s="555"/>
      <c r="H372" s="556"/>
      <c r="I372" s="716"/>
      <c r="J372" s="772"/>
      <c r="K372" s="773"/>
      <c r="L372" s="578"/>
      <c r="M372" s="286" t="s">
        <v>102</v>
      </c>
      <c r="N372" s="374">
        <f>J370</f>
        <v>15</v>
      </c>
      <c r="O372" s="119" t="s">
        <v>97</v>
      </c>
      <c r="P372" s="182" t="s">
        <v>335</v>
      </c>
      <c r="Q372" s="376">
        <f>Расчет!K546</f>
        <v>4.9653339967436985</v>
      </c>
      <c r="R372" s="284" t="s">
        <v>97</v>
      </c>
    </row>
    <row r="373" spans="1:18" ht="43.5" customHeight="1" x14ac:dyDescent="0.25">
      <c r="A373" s="528"/>
      <c r="B373" s="529"/>
      <c r="C373" s="558" t="s">
        <v>903</v>
      </c>
      <c r="D373" s="558"/>
      <c r="E373" s="558"/>
      <c r="F373" s="558"/>
      <c r="G373" s="544" t="s">
        <v>971</v>
      </c>
      <c r="H373" s="546"/>
      <c r="I373" s="545"/>
      <c r="J373" s="544" t="s">
        <v>972</v>
      </c>
      <c r="K373" s="546"/>
      <c r="L373" s="545"/>
      <c r="M373" s="544" t="s">
        <v>974</v>
      </c>
      <c r="N373" s="546"/>
      <c r="O373" s="546"/>
      <c r="P373" s="546"/>
      <c r="Q373" s="546"/>
      <c r="R373" s="545"/>
    </row>
    <row r="374" spans="1:18" ht="20.25" customHeight="1" x14ac:dyDescent="0.25">
      <c r="A374" s="547" t="s">
        <v>1737</v>
      </c>
      <c r="B374" s="547"/>
      <c r="C374" s="547"/>
      <c r="D374" s="547"/>
      <c r="E374" s="547"/>
      <c r="F374" s="547"/>
      <c r="G374" s="547"/>
      <c r="H374" s="547"/>
      <c r="I374" s="547"/>
      <c r="J374" s="547"/>
      <c r="K374" s="547"/>
      <c r="L374" s="547"/>
      <c r="M374" s="547"/>
      <c r="N374" s="547"/>
      <c r="O374" s="547"/>
      <c r="P374" s="547"/>
      <c r="Q374" s="547"/>
      <c r="R374" s="561"/>
    </row>
    <row r="375" spans="1:18" ht="20.25" customHeight="1" x14ac:dyDescent="0.25">
      <c r="A375" s="127"/>
      <c r="B375" s="127"/>
      <c r="C375" s="127"/>
      <c r="D375" s="127"/>
      <c r="E375" s="127" t="s">
        <v>1738</v>
      </c>
      <c r="F375" s="118"/>
      <c r="G375" s="118"/>
      <c r="H375" s="141"/>
      <c r="I375" s="141"/>
      <c r="J375" s="156" t="str">
        <f>J352</f>
        <v>РАБ01</v>
      </c>
      <c r="K375" s="1"/>
      <c r="L375" s="142" t="s">
        <v>534</v>
      </c>
      <c r="M375" s="371">
        <f>M352</f>
        <v>46132</v>
      </c>
      <c r="N375" s="1"/>
      <c r="O375" s="142"/>
      <c r="P375" s="127"/>
      <c r="Q375" s="127"/>
      <c r="R375" s="127"/>
    </row>
    <row r="376" spans="1:18" ht="14.25" customHeight="1" x14ac:dyDescent="0.25"/>
    <row r="377" spans="1:18" ht="78" customHeight="1" x14ac:dyDescent="0.25">
      <c r="A377" s="549" t="s">
        <v>857</v>
      </c>
      <c r="B377" s="549"/>
      <c r="C377" s="549" t="s">
        <v>2027</v>
      </c>
      <c r="D377" s="549"/>
      <c r="E377" s="549"/>
      <c r="F377" s="562"/>
      <c r="G377" s="551" t="s">
        <v>2026</v>
      </c>
      <c r="H377" s="563"/>
      <c r="I377" s="563"/>
      <c r="J377" s="563"/>
      <c r="K377" s="563"/>
      <c r="L377" s="564"/>
      <c r="M377" s="549" t="str">
        <f>M354</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377" s="549"/>
      <c r="O377" s="549"/>
      <c r="P377" s="549"/>
      <c r="Q377" s="549"/>
      <c r="R377" s="549"/>
    </row>
    <row r="378" spans="1:18" ht="21.75" customHeight="1" x14ac:dyDescent="0.25">
      <c r="A378" s="524"/>
      <c r="B378" s="525"/>
      <c r="C378" s="524" t="s">
        <v>903</v>
      </c>
      <c r="D378" s="533"/>
      <c r="E378" s="533"/>
      <c r="F378" s="525"/>
      <c r="G378" s="730">
        <f>O378</f>
        <v>0.55527902217797687</v>
      </c>
      <c r="H378" s="731"/>
      <c r="I378" s="732"/>
      <c r="J378" s="724">
        <f>O379</f>
        <v>0.22675736961451248</v>
      </c>
      <c r="K378" s="725"/>
      <c r="L378" s="726"/>
      <c r="M378" s="524" t="s">
        <v>971</v>
      </c>
      <c r="N378" s="533"/>
      <c r="O378" s="381">
        <f>N335</f>
        <v>0.55527902217797687</v>
      </c>
      <c r="P378" s="355" t="str">
        <f t="shared" ref="P378:Q378" si="0">O335</f>
        <v>±</v>
      </c>
      <c r="Q378" s="381">
        <f t="shared" si="0"/>
        <v>1.7780704871095399E-2</v>
      </c>
      <c r="R378" s="349"/>
    </row>
    <row r="379" spans="1:18" ht="16.5" customHeight="1" x14ac:dyDescent="0.25">
      <c r="A379" s="528"/>
      <c r="B379" s="529"/>
      <c r="C379" s="528"/>
      <c r="D379" s="557"/>
      <c r="E379" s="557"/>
      <c r="F379" s="529"/>
      <c r="G379" s="733"/>
      <c r="H379" s="734"/>
      <c r="I379" s="735"/>
      <c r="J379" s="727"/>
      <c r="K379" s="728"/>
      <c r="L379" s="729"/>
      <c r="M379" s="528" t="s">
        <v>972</v>
      </c>
      <c r="N379" s="557"/>
      <c r="O379" s="382">
        <f>N345</f>
        <v>0.22675736961451248</v>
      </c>
      <c r="P379" s="202" t="str">
        <f>P345</f>
        <v>±</v>
      </c>
      <c r="Q379" s="383">
        <f>Q345</f>
        <v>7.9490107524921652E-3</v>
      </c>
      <c r="R379" s="262"/>
    </row>
    <row r="380" spans="1:18" ht="42" customHeight="1" x14ac:dyDescent="0.25">
      <c r="A380" s="554" t="s">
        <v>2107</v>
      </c>
      <c r="B380" s="554"/>
      <c r="C380" s="558" t="s">
        <v>977</v>
      </c>
      <c r="D380" s="558"/>
      <c r="E380" s="558"/>
      <c r="F380" s="558"/>
      <c r="G380" s="544" t="s">
        <v>885</v>
      </c>
      <c r="H380" s="546"/>
      <c r="I380" s="546"/>
      <c r="J380" s="546"/>
      <c r="K380" s="546"/>
      <c r="L380" s="545"/>
      <c r="M380" s="554" t="str">
        <f>IF(G380="соответствует",Правило!M330,"-")</f>
        <v>-</v>
      </c>
      <c r="N380" s="554"/>
      <c r="O380" s="554"/>
      <c r="P380" s="554"/>
      <c r="Q380" s="554"/>
      <c r="R380" s="554"/>
    </row>
    <row r="381" spans="1:18" ht="44.25" customHeight="1" x14ac:dyDescent="0.25">
      <c r="A381" s="554" t="s">
        <v>2108</v>
      </c>
      <c r="B381" s="554"/>
      <c r="C381" s="558" t="s">
        <v>979</v>
      </c>
      <c r="D381" s="558"/>
      <c r="E381" s="558"/>
      <c r="F381" s="558"/>
      <c r="G381" s="544" t="s">
        <v>487</v>
      </c>
      <c r="H381" s="546"/>
      <c r="I381" s="546"/>
      <c r="J381" s="546"/>
      <c r="K381" s="546"/>
      <c r="L381" s="545"/>
      <c r="M381" s="554" t="str">
        <f>IF(G381="соответствует",Правило!M331,"-")</f>
        <v>Соответствует требованиям
ТР ТС 018/2011 Приложения N 8 п.1.11.2</v>
      </c>
      <c r="N381" s="554"/>
      <c r="O381" s="554"/>
      <c r="P381" s="554"/>
      <c r="Q381" s="554"/>
      <c r="R381" s="554"/>
    </row>
    <row r="382" spans="1:18" ht="39" customHeight="1" x14ac:dyDescent="0.25">
      <c r="A382" s="554" t="s">
        <v>2109</v>
      </c>
      <c r="B382" s="554"/>
      <c r="C382" s="558" t="s">
        <v>982</v>
      </c>
      <c r="D382" s="558"/>
      <c r="E382" s="558"/>
      <c r="F382" s="558"/>
      <c r="G382" s="544" t="s">
        <v>487</v>
      </c>
      <c r="H382" s="546"/>
      <c r="I382" s="546"/>
      <c r="J382" s="546"/>
      <c r="K382" s="546"/>
      <c r="L382" s="545"/>
      <c r="M382" s="554" t="str">
        <f>IF(G382="соответствует",Правило!M332,"-")</f>
        <v>Соответствует требованиям
ТР ТС 018/2011 Приложения N 8 п.1.11.3</v>
      </c>
      <c r="N382" s="554"/>
      <c r="O382" s="554"/>
      <c r="P382" s="554"/>
      <c r="Q382" s="554"/>
      <c r="R382" s="554"/>
    </row>
    <row r="383" spans="1:18" ht="39" customHeight="1" x14ac:dyDescent="0.25">
      <c r="A383" s="554" t="s">
        <v>2110</v>
      </c>
      <c r="B383" s="554"/>
      <c r="C383" s="558" t="s">
        <v>985</v>
      </c>
      <c r="D383" s="558"/>
      <c r="E383" s="558"/>
      <c r="F383" s="558"/>
      <c r="G383" s="544" t="s">
        <v>487</v>
      </c>
      <c r="H383" s="546"/>
      <c r="I383" s="546"/>
      <c r="J383" s="546"/>
      <c r="K383" s="546"/>
      <c r="L383" s="545"/>
      <c r="M383" s="554" t="str">
        <f>IF(G383="соответствует",Правило!M333,"-")</f>
        <v xml:space="preserve">Соответствует требованиям
ТР ТС 018/2011 Приложения N 8 п.1.11.4
</v>
      </c>
      <c r="N383" s="554"/>
      <c r="O383" s="554"/>
      <c r="P383" s="554"/>
      <c r="Q383" s="554"/>
      <c r="R383" s="554"/>
    </row>
    <row r="384" spans="1:18" ht="47.25" customHeight="1" x14ac:dyDescent="0.25">
      <c r="A384" s="554" t="s">
        <v>2111</v>
      </c>
      <c r="B384" s="554"/>
      <c r="C384" s="558" t="s">
        <v>990</v>
      </c>
      <c r="D384" s="558"/>
      <c r="E384" s="558"/>
      <c r="F384" s="558"/>
      <c r="G384" s="544" t="s">
        <v>885</v>
      </c>
      <c r="H384" s="546"/>
      <c r="I384" s="546"/>
      <c r="J384" s="546"/>
      <c r="K384" s="546"/>
      <c r="L384" s="545"/>
      <c r="M384" s="554" t="str">
        <f>IF(G384="соответствует",Правило!M335,"-")</f>
        <v>-</v>
      </c>
      <c r="N384" s="554"/>
      <c r="O384" s="554"/>
      <c r="P384" s="554"/>
      <c r="Q384" s="554"/>
      <c r="R384" s="554"/>
    </row>
    <row r="385" spans="1:18" ht="43.5" customHeight="1" x14ac:dyDescent="0.25">
      <c r="A385" s="554" t="s">
        <v>2112</v>
      </c>
      <c r="B385" s="554"/>
      <c r="C385" s="558" t="s">
        <v>993</v>
      </c>
      <c r="D385" s="558"/>
      <c r="E385" s="558"/>
      <c r="F385" s="558"/>
      <c r="G385" s="544" t="s">
        <v>487</v>
      </c>
      <c r="H385" s="546"/>
      <c r="I385" s="546"/>
      <c r="J385" s="546"/>
      <c r="K385" s="546"/>
      <c r="L385" s="545"/>
      <c r="M385" s="554" t="str">
        <f>IF(G385="соответствует",Правило!M336,"-")</f>
        <v>Соответствует требованиям
ТР ТС 018/2011 Приложения N 8 п.1.11.7</v>
      </c>
      <c r="N385" s="554"/>
      <c r="O385" s="554"/>
      <c r="P385" s="554"/>
      <c r="Q385" s="554"/>
      <c r="R385" s="554"/>
    </row>
    <row r="386" spans="1:18" ht="47.25" customHeight="1" x14ac:dyDescent="0.25">
      <c r="A386" s="554" t="s">
        <v>2113</v>
      </c>
      <c r="B386" s="554"/>
      <c r="C386" s="558" t="s">
        <v>996</v>
      </c>
      <c r="D386" s="558"/>
      <c r="E386" s="558"/>
      <c r="F386" s="558"/>
      <c r="G386" s="544" t="s">
        <v>885</v>
      </c>
      <c r="H386" s="546"/>
      <c r="I386" s="546"/>
      <c r="J386" s="546"/>
      <c r="K386" s="546"/>
      <c r="L386" s="545"/>
      <c r="M386" s="554" t="str">
        <f>IF(G386="соответствует",Правило!M337,"-")</f>
        <v>-</v>
      </c>
      <c r="N386" s="554"/>
      <c r="O386" s="554"/>
      <c r="P386" s="554"/>
      <c r="Q386" s="554"/>
      <c r="R386" s="554"/>
    </row>
    <row r="387" spans="1:18" ht="77.25" customHeight="1" x14ac:dyDescent="0.25">
      <c r="A387" s="554" t="s">
        <v>2114</v>
      </c>
      <c r="B387" s="554"/>
      <c r="C387" s="558" t="s">
        <v>998</v>
      </c>
      <c r="D387" s="558"/>
      <c r="E387" s="558"/>
      <c r="F387" s="558"/>
      <c r="G387" s="554" t="s">
        <v>487</v>
      </c>
      <c r="H387" s="554"/>
      <c r="I387" s="554"/>
      <c r="J387" s="554"/>
      <c r="K387" s="554"/>
      <c r="L387" s="554"/>
      <c r="M387" s="554" t="str">
        <f>IF(G387="соответствует",Правило!M338,"-")</f>
        <v>Соответствует требованиям
ТР ТС 018/2011 Приложения N 8 п.1.12</v>
      </c>
      <c r="N387" s="554"/>
      <c r="O387" s="554"/>
      <c r="P387" s="554"/>
      <c r="Q387" s="554"/>
      <c r="R387" s="554"/>
    </row>
    <row r="388" spans="1:18" ht="126.75" customHeight="1" x14ac:dyDescent="0.25">
      <c r="A388" s="554" t="s">
        <v>2115</v>
      </c>
      <c r="B388" s="554"/>
      <c r="C388" s="558" t="s">
        <v>1001</v>
      </c>
      <c r="D388" s="558"/>
      <c r="E388" s="558"/>
      <c r="F388" s="558"/>
      <c r="G388" s="544" t="s">
        <v>487</v>
      </c>
      <c r="H388" s="546"/>
      <c r="I388" s="546"/>
      <c r="J388" s="546"/>
      <c r="K388" s="546"/>
      <c r="L388" s="545"/>
      <c r="M388" s="554" t="str">
        <f>IF(G388="соответствует",Правило!M339,"-")</f>
        <v>Соответствует требованиям
ТР ТС 018/2011 Приложения N 8 п.1.13</v>
      </c>
      <c r="N388" s="554"/>
      <c r="O388" s="554"/>
      <c r="P388" s="554"/>
      <c r="Q388" s="554"/>
      <c r="R388" s="554"/>
    </row>
    <row r="389" spans="1:18" ht="50.25" customHeight="1" x14ac:dyDescent="0.25">
      <c r="A389" s="554" t="s">
        <v>2116</v>
      </c>
      <c r="B389" s="554"/>
      <c r="C389" s="558" t="s">
        <v>1004</v>
      </c>
      <c r="D389" s="558"/>
      <c r="E389" s="558"/>
      <c r="F389" s="558"/>
      <c r="G389" s="544" t="s">
        <v>487</v>
      </c>
      <c r="H389" s="546"/>
      <c r="I389" s="546"/>
      <c r="J389" s="546"/>
      <c r="K389" s="546"/>
      <c r="L389" s="545"/>
      <c r="M389" s="554" t="str">
        <f>IF(G389="соответствует",Правило!M340,"-")</f>
        <v>Соответствует требованиям
ТР ТС 018/2011 Приложения N 8 п.1.15.1</v>
      </c>
      <c r="N389" s="554"/>
      <c r="O389" s="554"/>
      <c r="P389" s="554"/>
      <c r="Q389" s="554"/>
      <c r="R389" s="554"/>
    </row>
    <row r="390" spans="1:18" ht="73.5" customHeight="1" x14ac:dyDescent="0.25">
      <c r="A390" s="554" t="s">
        <v>2117</v>
      </c>
      <c r="B390" s="554"/>
      <c r="C390" s="558" t="s">
        <v>1007</v>
      </c>
      <c r="D390" s="558"/>
      <c r="E390" s="558"/>
      <c r="F390" s="558"/>
      <c r="G390" s="544" t="s">
        <v>487</v>
      </c>
      <c r="H390" s="546"/>
      <c r="I390" s="546"/>
      <c r="J390" s="546"/>
      <c r="K390" s="546"/>
      <c r="L390" s="545"/>
      <c r="M390" s="554" t="str">
        <f>IF(G390="соответствует",Правило!M341,"-")</f>
        <v>Соответствует требованиям
ТР ТС 018/2011 Приложения N 8 п.1.15.2</v>
      </c>
      <c r="N390" s="554"/>
      <c r="O390" s="554"/>
      <c r="P390" s="554"/>
      <c r="Q390" s="554"/>
      <c r="R390" s="554"/>
    </row>
    <row r="391" spans="1:18" ht="66.75" customHeight="1" x14ac:dyDescent="0.25">
      <c r="A391" s="554" t="s">
        <v>2118</v>
      </c>
      <c r="B391" s="554"/>
      <c r="C391" s="558" t="s">
        <v>1010</v>
      </c>
      <c r="D391" s="558"/>
      <c r="E391" s="558"/>
      <c r="F391" s="558"/>
      <c r="G391" s="544" t="s">
        <v>1011</v>
      </c>
      <c r="H391" s="546"/>
      <c r="I391" s="546"/>
      <c r="J391" s="546"/>
      <c r="K391" s="546"/>
      <c r="L391" s="545"/>
      <c r="M391" s="554" t="str">
        <f>IF(G391="соответствует",Правило!M342,"-")</f>
        <v>-</v>
      </c>
      <c r="N391" s="554"/>
      <c r="O391" s="554"/>
      <c r="P391" s="554"/>
      <c r="Q391" s="554"/>
      <c r="R391" s="554"/>
    </row>
    <row r="392" spans="1:18" x14ac:dyDescent="0.25">
      <c r="A392" s="554" t="s">
        <v>2119</v>
      </c>
      <c r="B392" s="554"/>
      <c r="C392" s="558" t="s">
        <v>1439</v>
      </c>
      <c r="D392" s="558"/>
      <c r="E392" s="558"/>
      <c r="F392" s="558"/>
      <c r="G392" s="544" t="s">
        <v>101</v>
      </c>
      <c r="H392" s="546"/>
      <c r="I392" s="545"/>
      <c r="J392" s="544" t="s">
        <v>102</v>
      </c>
      <c r="K392" s="546"/>
      <c r="L392" s="545"/>
      <c r="M392" s="524" t="s">
        <v>924</v>
      </c>
      <c r="N392" s="533"/>
      <c r="O392" s="533"/>
      <c r="P392" s="533"/>
      <c r="Q392" s="533"/>
      <c r="R392" s="525"/>
    </row>
    <row r="393" spans="1:18" x14ac:dyDescent="0.25">
      <c r="A393" s="554"/>
      <c r="B393" s="554"/>
      <c r="C393" s="558"/>
      <c r="D393" s="558"/>
      <c r="E393" s="558"/>
      <c r="F393" s="558"/>
      <c r="G393" s="675">
        <f>Вводные!H24</f>
        <v>995</v>
      </c>
      <c r="H393" s="666"/>
      <c r="I393" s="618" t="s">
        <v>116</v>
      </c>
      <c r="J393" s="675">
        <f>Вводные!I24</f>
        <v>850</v>
      </c>
      <c r="K393" s="666"/>
      <c r="L393" s="618" t="s">
        <v>116</v>
      </c>
      <c r="M393" s="285" t="s">
        <v>925</v>
      </c>
      <c r="N393" s="373">
        <f>G393</f>
        <v>995</v>
      </c>
      <c r="O393" s="118" t="s">
        <v>116</v>
      </c>
      <c r="P393" s="146" t="s">
        <v>335</v>
      </c>
      <c r="Q393" s="379">
        <f>Расчет!J615</f>
        <v>28.435944133262044</v>
      </c>
      <c r="R393" s="254" t="s">
        <v>116</v>
      </c>
    </row>
    <row r="394" spans="1:18" x14ac:dyDescent="0.25">
      <c r="A394" s="554"/>
      <c r="B394" s="554"/>
      <c r="C394" s="558"/>
      <c r="D394" s="558"/>
      <c r="E394" s="558"/>
      <c r="F394" s="558"/>
      <c r="G394" s="665"/>
      <c r="H394" s="666"/>
      <c r="I394" s="578"/>
      <c r="J394" s="665"/>
      <c r="K394" s="666"/>
      <c r="L394" s="578"/>
      <c r="M394" s="286" t="s">
        <v>926</v>
      </c>
      <c r="N394" s="374">
        <f>J393</f>
        <v>850</v>
      </c>
      <c r="O394" s="119" t="s">
        <v>116</v>
      </c>
      <c r="P394" s="182" t="s">
        <v>335</v>
      </c>
      <c r="Q394" s="380">
        <f>Расчет!J616</f>
        <v>24.292012576153503</v>
      </c>
      <c r="R394" s="284" t="s">
        <v>116</v>
      </c>
    </row>
    <row r="395" spans="1:18" ht="48.75" customHeight="1" x14ac:dyDescent="0.25">
      <c r="A395" s="554" t="s">
        <v>2119</v>
      </c>
      <c r="B395" s="554"/>
      <c r="C395" s="558" t="s">
        <v>1012</v>
      </c>
      <c r="D395" s="558"/>
      <c r="E395" s="558"/>
      <c r="F395" s="558"/>
      <c r="G395" s="544" t="s">
        <v>885</v>
      </c>
      <c r="H395" s="546"/>
      <c r="I395" s="546"/>
      <c r="J395" s="546"/>
      <c r="K395" s="546"/>
      <c r="L395" s="545"/>
      <c r="M395" s="554" t="str">
        <f>IF(G395="соответствует",Правило!M350,"-")</f>
        <v>-</v>
      </c>
      <c r="N395" s="554"/>
      <c r="O395" s="554"/>
      <c r="P395" s="554"/>
      <c r="Q395" s="554"/>
      <c r="R395" s="554"/>
    </row>
    <row r="396" spans="1:18" ht="132.75" customHeight="1" x14ac:dyDescent="0.25">
      <c r="A396" s="554" t="s">
        <v>1014</v>
      </c>
      <c r="B396" s="554"/>
      <c r="C396" s="558" t="s">
        <v>1015</v>
      </c>
      <c r="D396" s="558"/>
      <c r="E396" s="558"/>
      <c r="F396" s="558"/>
      <c r="G396" s="544" t="s">
        <v>487</v>
      </c>
      <c r="H396" s="546"/>
      <c r="I396" s="546"/>
      <c r="J396" s="546"/>
      <c r="K396" s="546"/>
      <c r="L396" s="545"/>
      <c r="M396" s="554" t="str">
        <f>IF(G396="соответствует",Правило!M351,"-")</f>
        <v>Соответствует требованиям ТР ТС 018/2011 Приложения №4 п.1.1.1</v>
      </c>
      <c r="N396" s="554"/>
      <c r="O396" s="554"/>
      <c r="P396" s="554"/>
      <c r="Q396" s="554"/>
      <c r="R396" s="554"/>
    </row>
    <row r="397" spans="1:18" ht="96" customHeight="1" x14ac:dyDescent="0.25">
      <c r="A397" s="554" t="s">
        <v>2126</v>
      </c>
      <c r="B397" s="554"/>
      <c r="C397" s="558" t="s">
        <v>1018</v>
      </c>
      <c r="D397" s="558"/>
      <c r="E397" s="558"/>
      <c r="F397" s="558"/>
      <c r="G397" s="544" t="s">
        <v>487</v>
      </c>
      <c r="H397" s="546"/>
      <c r="I397" s="546"/>
      <c r="J397" s="546"/>
      <c r="K397" s="546"/>
      <c r="L397" s="545"/>
      <c r="M397" s="554" t="str">
        <f>IF(G397="соответствует",Правило!M352,"-")</f>
        <v>Соответствует требованиям ТР ТС 018/2011 Приложения №4 п.1.1.2</v>
      </c>
      <c r="N397" s="554"/>
      <c r="O397" s="554"/>
      <c r="P397" s="554"/>
      <c r="Q397" s="554"/>
      <c r="R397" s="554"/>
    </row>
    <row r="398" spans="1:18" ht="50.25" customHeight="1" x14ac:dyDescent="0.25">
      <c r="A398" s="554" t="s">
        <v>1020</v>
      </c>
      <c r="B398" s="554"/>
      <c r="C398" s="558" t="s">
        <v>1021</v>
      </c>
      <c r="D398" s="558"/>
      <c r="E398" s="558"/>
      <c r="F398" s="558"/>
      <c r="G398" s="544" t="s">
        <v>487</v>
      </c>
      <c r="H398" s="546"/>
      <c r="I398" s="546"/>
      <c r="J398" s="546"/>
      <c r="K398" s="546"/>
      <c r="L398" s="545"/>
      <c r="M398" s="554" t="str">
        <f>IF(G398="соответствует",Правило!M353,"-")</f>
        <v>Соответствует требованиям ТР ТС 018/2011 Приложения №4 п.1.1.3</v>
      </c>
      <c r="N398" s="554"/>
      <c r="O398" s="554"/>
      <c r="P398" s="554"/>
      <c r="Q398" s="554"/>
      <c r="R398" s="554"/>
    </row>
    <row r="399" spans="1:18" ht="22.5" customHeight="1" x14ac:dyDescent="0.25">
      <c r="A399" s="547" t="s">
        <v>1737</v>
      </c>
      <c r="B399" s="547"/>
      <c r="C399" s="547"/>
      <c r="D399" s="547"/>
      <c r="E399" s="547"/>
      <c r="F399" s="547"/>
      <c r="G399" s="547"/>
      <c r="H399" s="547"/>
      <c r="I399" s="547"/>
      <c r="J399" s="547"/>
      <c r="K399" s="547"/>
      <c r="L399" s="547"/>
      <c r="M399" s="547"/>
      <c r="N399" s="547"/>
      <c r="O399" s="547"/>
      <c r="P399" s="547"/>
      <c r="Q399" s="547"/>
      <c r="R399" s="561"/>
    </row>
    <row r="400" spans="1:18" ht="17.25" customHeight="1" x14ac:dyDescent="0.25">
      <c r="A400" s="127"/>
      <c r="B400" s="127"/>
      <c r="C400" s="127"/>
      <c r="D400" s="127"/>
      <c r="E400" s="127" t="s">
        <v>1738</v>
      </c>
      <c r="F400" s="118"/>
      <c r="G400" s="118"/>
      <c r="H400" s="141"/>
      <c r="I400" s="141"/>
      <c r="J400" s="156" t="str">
        <f>J375</f>
        <v>РАБ01</v>
      </c>
      <c r="K400" s="1"/>
      <c r="L400" s="142" t="s">
        <v>534</v>
      </c>
      <c r="M400" s="371">
        <f>M375</f>
        <v>46132</v>
      </c>
      <c r="N400" s="1"/>
      <c r="O400" s="142"/>
      <c r="P400" s="127"/>
      <c r="Q400" s="127"/>
      <c r="R400" s="127"/>
    </row>
    <row r="401" spans="1:18" ht="18" customHeight="1" x14ac:dyDescent="0.25"/>
    <row r="402" spans="1:18" ht="86.25" customHeight="1" x14ac:dyDescent="0.25">
      <c r="A402" s="549" t="s">
        <v>857</v>
      </c>
      <c r="B402" s="549"/>
      <c r="C402" s="549" t="s">
        <v>2027</v>
      </c>
      <c r="D402" s="549"/>
      <c r="E402" s="549"/>
      <c r="F402" s="562"/>
      <c r="G402" s="551" t="s">
        <v>2026</v>
      </c>
      <c r="H402" s="563"/>
      <c r="I402" s="563"/>
      <c r="J402" s="563"/>
      <c r="K402" s="563"/>
      <c r="L402" s="564"/>
      <c r="M402" s="549" t="str">
        <f>M377</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402" s="549"/>
      <c r="O402" s="549"/>
      <c r="P402" s="549"/>
      <c r="Q402" s="549"/>
      <c r="R402" s="549"/>
    </row>
    <row r="403" spans="1:18" ht="83.25" customHeight="1" x14ac:dyDescent="0.25">
      <c r="A403" s="554" t="s">
        <v>2125</v>
      </c>
      <c r="B403" s="554"/>
      <c r="C403" s="558" t="s">
        <v>1024</v>
      </c>
      <c r="D403" s="558"/>
      <c r="E403" s="558"/>
      <c r="F403" s="558"/>
      <c r="G403" s="544" t="s">
        <v>487</v>
      </c>
      <c r="H403" s="546"/>
      <c r="I403" s="546"/>
      <c r="J403" s="546"/>
      <c r="K403" s="546"/>
      <c r="L403" s="545"/>
      <c r="M403" s="554" t="str">
        <f>IF(G403="соответствует",Правило!M354,"-")</f>
        <v>Соответствует требованиям ТР ТС 018/2011 Приложения №4 п.1.1.4</v>
      </c>
      <c r="N403" s="554"/>
      <c r="O403" s="554"/>
      <c r="P403" s="554"/>
      <c r="Q403" s="554"/>
      <c r="R403" s="554"/>
    </row>
    <row r="404" spans="1:18" ht="43.5" customHeight="1" x14ac:dyDescent="0.25">
      <c r="A404" s="554" t="s">
        <v>1026</v>
      </c>
      <c r="B404" s="554"/>
      <c r="C404" s="558" t="s">
        <v>1027</v>
      </c>
      <c r="D404" s="558"/>
      <c r="E404" s="558"/>
      <c r="F404" s="558"/>
      <c r="G404" s="699" t="s">
        <v>487</v>
      </c>
      <c r="H404" s="700"/>
      <c r="I404" s="700"/>
      <c r="J404" s="700"/>
      <c r="K404" s="700"/>
      <c r="L404" s="701"/>
      <c r="M404" s="554" t="str">
        <f>IF(G404="соответствует",Правило!M355,"-")</f>
        <v>Соответствует требованиям ТР ТС 018/2011 Приложения №4 п.1.1.5</v>
      </c>
      <c r="N404" s="554"/>
      <c r="O404" s="554"/>
      <c r="P404" s="554"/>
      <c r="Q404" s="554"/>
      <c r="R404" s="554"/>
    </row>
    <row r="405" spans="1:18" ht="43.5" customHeight="1" x14ac:dyDescent="0.25">
      <c r="A405" s="554" t="s">
        <v>2124</v>
      </c>
      <c r="B405" s="554"/>
      <c r="C405" s="558" t="s">
        <v>1029</v>
      </c>
      <c r="D405" s="558"/>
      <c r="E405" s="558"/>
      <c r="F405" s="558"/>
      <c r="G405" s="544" t="s">
        <v>487</v>
      </c>
      <c r="H405" s="546"/>
      <c r="I405" s="546"/>
      <c r="J405" s="546"/>
      <c r="K405" s="546"/>
      <c r="L405" s="545"/>
      <c r="M405" s="554" t="str">
        <f>IF(G405="соответствует",Правило!M356,"-")</f>
        <v>Соответствует требованиям ТР ТС 018/2011 Приложения №4 п.1.1.6</v>
      </c>
      <c r="N405" s="554"/>
      <c r="O405" s="554"/>
      <c r="P405" s="554"/>
      <c r="Q405" s="554"/>
      <c r="R405" s="554"/>
    </row>
    <row r="406" spans="1:18" ht="168.75" customHeight="1" x14ac:dyDescent="0.25">
      <c r="A406" s="554" t="s">
        <v>1031</v>
      </c>
      <c r="B406" s="554"/>
      <c r="C406" s="558" t="s">
        <v>1032</v>
      </c>
      <c r="D406" s="558"/>
      <c r="E406" s="558"/>
      <c r="F406" s="558"/>
      <c r="G406" s="544" t="s">
        <v>487</v>
      </c>
      <c r="H406" s="546"/>
      <c r="I406" s="546"/>
      <c r="J406" s="546"/>
      <c r="K406" s="546"/>
      <c r="L406" s="545"/>
      <c r="M406" s="554" t="str">
        <f>IF(G406="соответствует",Правило!M357,"-")</f>
        <v>Соответствует требованиям ТР ТС 018/2011 Приложения №4 п.1.1.7</v>
      </c>
      <c r="N406" s="554"/>
      <c r="O406" s="554"/>
      <c r="P406" s="554"/>
      <c r="Q406" s="554"/>
      <c r="R406" s="554"/>
    </row>
    <row r="407" spans="1:18" ht="59.25" customHeight="1" x14ac:dyDescent="0.25">
      <c r="A407" s="554" t="s">
        <v>2123</v>
      </c>
      <c r="B407" s="554"/>
      <c r="C407" s="558" t="s">
        <v>1035</v>
      </c>
      <c r="D407" s="558"/>
      <c r="E407" s="558"/>
      <c r="F407" s="558"/>
      <c r="G407" s="544" t="s">
        <v>487</v>
      </c>
      <c r="H407" s="546"/>
      <c r="I407" s="546"/>
      <c r="J407" s="546"/>
      <c r="K407" s="546"/>
      <c r="L407" s="545"/>
      <c r="M407" s="554" t="str">
        <f>IF(G407="соответствует",Правило!M358,"-")</f>
        <v>Соответствует требованиям ТР ТС 018/2011 Приложения №4 п.1.1.8</v>
      </c>
      <c r="N407" s="554"/>
      <c r="O407" s="554"/>
      <c r="P407" s="554"/>
      <c r="Q407" s="554"/>
      <c r="R407" s="554"/>
    </row>
    <row r="408" spans="1:18" ht="39.75" customHeight="1" x14ac:dyDescent="0.25">
      <c r="A408" s="554" t="s">
        <v>1037</v>
      </c>
      <c r="B408" s="554"/>
      <c r="C408" s="558" t="s">
        <v>1038</v>
      </c>
      <c r="D408" s="558"/>
      <c r="E408" s="558"/>
      <c r="F408" s="558"/>
      <c r="G408" s="544" t="s">
        <v>487</v>
      </c>
      <c r="H408" s="546"/>
      <c r="I408" s="546"/>
      <c r="J408" s="546"/>
      <c r="K408" s="546"/>
      <c r="L408" s="545"/>
      <c r="M408" s="554" t="str">
        <f>IF(G408="соответствует",Правило!M359,"-")</f>
        <v>Соответствует требованиям ТР ТС 018/2011 Приложения №4 п.1.1.9</v>
      </c>
      <c r="N408" s="554"/>
      <c r="O408" s="554"/>
      <c r="P408" s="554"/>
      <c r="Q408" s="554"/>
      <c r="R408" s="554"/>
    </row>
    <row r="409" spans="1:18" ht="70.5" customHeight="1" x14ac:dyDescent="0.25">
      <c r="A409" s="554" t="s">
        <v>1040</v>
      </c>
      <c r="B409" s="554"/>
      <c r="C409" s="558" t="s">
        <v>1041</v>
      </c>
      <c r="D409" s="558"/>
      <c r="E409" s="558"/>
      <c r="F409" s="558"/>
      <c r="G409" s="544" t="s">
        <v>487</v>
      </c>
      <c r="H409" s="546"/>
      <c r="I409" s="546"/>
      <c r="J409" s="546"/>
      <c r="K409" s="546"/>
      <c r="L409" s="545"/>
      <c r="M409" s="554" t="str">
        <f>IF(G409="соответствует",Правило!M360,"-")</f>
        <v>Соответствует требованиям ТР ТС 018/2011 п.12</v>
      </c>
      <c r="N409" s="554"/>
      <c r="O409" s="554"/>
      <c r="P409" s="554"/>
      <c r="Q409" s="554"/>
      <c r="R409" s="554"/>
    </row>
    <row r="410" spans="1:18" ht="38.25" customHeight="1" x14ac:dyDescent="0.25">
      <c r="A410" s="554" t="s">
        <v>2120</v>
      </c>
      <c r="B410" s="554"/>
      <c r="C410" s="558" t="s">
        <v>1044</v>
      </c>
      <c r="D410" s="558"/>
      <c r="E410" s="558"/>
      <c r="F410" s="558"/>
      <c r="G410" s="544" t="s">
        <v>487</v>
      </c>
      <c r="H410" s="546"/>
      <c r="I410" s="546"/>
      <c r="J410" s="546"/>
      <c r="K410" s="546"/>
      <c r="L410" s="545"/>
      <c r="M410" s="554" t="str">
        <f>IF(G410="соответствует",Правило!M361,"-")</f>
        <v>Соответствует требованиям ТР ТС 018/2011 Приложения №4 п.1.2.1</v>
      </c>
      <c r="N410" s="554"/>
      <c r="O410" s="554"/>
      <c r="P410" s="554"/>
      <c r="Q410" s="554"/>
      <c r="R410" s="554"/>
    </row>
    <row r="411" spans="1:18" ht="59.25" customHeight="1" x14ac:dyDescent="0.25">
      <c r="A411" s="554" t="s">
        <v>1046</v>
      </c>
      <c r="B411" s="554"/>
      <c r="C411" s="558" t="s">
        <v>1047</v>
      </c>
      <c r="D411" s="558"/>
      <c r="E411" s="558"/>
      <c r="F411" s="558"/>
      <c r="G411" s="544" t="s">
        <v>885</v>
      </c>
      <c r="H411" s="546"/>
      <c r="I411" s="546"/>
      <c r="J411" s="546"/>
      <c r="K411" s="546"/>
      <c r="L411" s="545"/>
      <c r="M411" s="554" t="str">
        <f>IF(G411="соответствует",Правило!M362,"-")</f>
        <v>-</v>
      </c>
      <c r="N411" s="554"/>
      <c r="O411" s="554"/>
      <c r="P411" s="554"/>
      <c r="Q411" s="554"/>
      <c r="R411" s="554"/>
    </row>
    <row r="412" spans="1:18" ht="102" customHeight="1" x14ac:dyDescent="0.25">
      <c r="A412" s="554" t="s">
        <v>2121</v>
      </c>
      <c r="B412" s="638"/>
      <c r="C412" s="558" t="s">
        <v>1049</v>
      </c>
      <c r="D412" s="627"/>
      <c r="E412" s="627"/>
      <c r="F412" s="627"/>
      <c r="G412" s="544" t="s">
        <v>487</v>
      </c>
      <c r="H412" s="546"/>
      <c r="I412" s="546"/>
      <c r="J412" s="546"/>
      <c r="K412" s="546"/>
      <c r="L412" s="545"/>
      <c r="M412" s="554" t="str">
        <f>IF(G412="соответствует",Правило!M363,"-")</f>
        <v>Соответствует требованиям ТР ТС 018/2011 Приложения №4 п.1.2.3</v>
      </c>
      <c r="N412" s="554"/>
      <c r="O412" s="554"/>
      <c r="P412" s="554"/>
      <c r="Q412" s="554"/>
      <c r="R412" s="554"/>
    </row>
    <row r="413" spans="1:18" ht="72" customHeight="1" x14ac:dyDescent="0.25">
      <c r="A413" s="554" t="s">
        <v>1050</v>
      </c>
      <c r="B413" s="638"/>
      <c r="C413" s="558" t="s">
        <v>1051</v>
      </c>
      <c r="D413" s="627"/>
      <c r="E413" s="627"/>
      <c r="F413" s="627"/>
      <c r="G413" s="544" t="s">
        <v>885</v>
      </c>
      <c r="H413" s="546"/>
      <c r="I413" s="546"/>
      <c r="J413" s="546"/>
      <c r="K413" s="546"/>
      <c r="L413" s="545"/>
      <c r="M413" s="554" t="str">
        <f>IF(G413="соответствует",Правило!M364,"-")</f>
        <v>-</v>
      </c>
      <c r="N413" s="554"/>
      <c r="O413" s="554"/>
      <c r="P413" s="554"/>
      <c r="Q413" s="554"/>
      <c r="R413" s="554"/>
    </row>
    <row r="414" spans="1:18" ht="35.25" customHeight="1" x14ac:dyDescent="0.25">
      <c r="A414" s="554" t="s">
        <v>2122</v>
      </c>
      <c r="B414" s="638"/>
      <c r="C414" s="558" t="s">
        <v>1053</v>
      </c>
      <c r="D414" s="627"/>
      <c r="E414" s="627"/>
      <c r="F414" s="627"/>
      <c r="G414" s="544" t="s">
        <v>885</v>
      </c>
      <c r="H414" s="546"/>
      <c r="I414" s="546"/>
      <c r="J414" s="546"/>
      <c r="K414" s="546"/>
      <c r="L414" s="545"/>
      <c r="M414" s="554" t="str">
        <f>IF(G414="соответствует",Правило!M369,"-")</f>
        <v>-</v>
      </c>
      <c r="N414" s="554"/>
      <c r="O414" s="554"/>
      <c r="P414" s="554"/>
      <c r="Q414" s="554"/>
      <c r="R414" s="554"/>
    </row>
    <row r="415" spans="1:18" ht="69.75" customHeight="1" x14ac:dyDescent="0.25">
      <c r="A415" s="554" t="s">
        <v>1054</v>
      </c>
      <c r="B415" s="554"/>
      <c r="C415" s="558" t="s">
        <v>1055</v>
      </c>
      <c r="D415" s="558"/>
      <c r="E415" s="558"/>
      <c r="F415" s="558"/>
      <c r="G415" s="554" t="s">
        <v>487</v>
      </c>
      <c r="H415" s="554"/>
      <c r="I415" s="554"/>
      <c r="J415" s="554"/>
      <c r="K415" s="554"/>
      <c r="L415" s="554"/>
      <c r="M415" s="554" t="str">
        <f>IF(G415="соответствует",Правило!M370,"-")</f>
        <v>Соответствует требованиям ТР ТС 018/2011 Приложения №4 п.1.2.6</v>
      </c>
      <c r="N415" s="554"/>
      <c r="O415" s="554"/>
      <c r="P415" s="554"/>
      <c r="Q415" s="554"/>
      <c r="R415" s="554"/>
    </row>
    <row r="416" spans="1:18" ht="73.5" customHeight="1" x14ac:dyDescent="0.25">
      <c r="A416" s="524" t="s">
        <v>1058</v>
      </c>
      <c r="B416" s="525"/>
      <c r="C416" s="558" t="s">
        <v>1059</v>
      </c>
      <c r="D416" s="558"/>
      <c r="E416" s="558"/>
      <c r="F416" s="558"/>
      <c r="G416" s="554" t="s">
        <v>487</v>
      </c>
      <c r="H416" s="554"/>
      <c r="I416" s="554"/>
      <c r="J416" s="554"/>
      <c r="K416" s="554"/>
      <c r="L416" s="554"/>
      <c r="M416" s="554" t="str">
        <f>IF(G416="соответствует",Правило!M371,"-")</f>
        <v>Соответствует требованиям ТР ТС 018/2011 Приложения №4 п. 1.3.1</v>
      </c>
      <c r="N416" s="554"/>
      <c r="O416" s="554"/>
      <c r="P416" s="554"/>
      <c r="Q416" s="554"/>
      <c r="R416" s="554"/>
    </row>
    <row r="417" spans="1:18" ht="32.25" customHeight="1" x14ac:dyDescent="0.25">
      <c r="A417" s="526"/>
      <c r="B417" s="527"/>
      <c r="C417" s="558" t="s">
        <v>1061</v>
      </c>
      <c r="D417" s="558"/>
      <c r="E417" s="558"/>
      <c r="F417" s="558"/>
      <c r="G417" s="626" t="s">
        <v>885</v>
      </c>
      <c r="H417" s="626"/>
      <c r="I417" s="554" t="s">
        <v>1865</v>
      </c>
      <c r="J417" s="554"/>
      <c r="K417" s="554"/>
      <c r="L417" s="554"/>
      <c r="M417" s="554" t="str">
        <f>IF(J418=0,"-",Правило!M372)</f>
        <v>-</v>
      </c>
      <c r="N417" s="554"/>
      <c r="O417" s="554"/>
      <c r="P417" s="554"/>
      <c r="Q417" s="554"/>
      <c r="R417" s="554"/>
    </row>
    <row r="418" spans="1:18" ht="15" customHeight="1" x14ac:dyDescent="0.25">
      <c r="A418" s="526"/>
      <c r="B418" s="527"/>
      <c r="C418" s="558"/>
      <c r="D418" s="558"/>
      <c r="E418" s="558"/>
      <c r="F418" s="558"/>
      <c r="G418" s="626"/>
      <c r="H418" s="626"/>
      <c r="I418" s="628"/>
      <c r="J418" s="629"/>
      <c r="K418" s="544" t="s">
        <v>1440</v>
      </c>
      <c r="L418" s="545"/>
      <c r="M418" s="554"/>
      <c r="N418" s="554"/>
      <c r="O418" s="554"/>
      <c r="P418" s="554"/>
      <c r="Q418" s="554"/>
      <c r="R418" s="554"/>
    </row>
    <row r="419" spans="1:18" ht="32.25" customHeight="1" x14ac:dyDescent="0.25">
      <c r="A419" s="526"/>
      <c r="B419" s="527"/>
      <c r="C419" s="558" t="s">
        <v>1062</v>
      </c>
      <c r="D419" s="558"/>
      <c r="E419" s="558"/>
      <c r="F419" s="558"/>
      <c r="G419" s="626" t="s">
        <v>1063</v>
      </c>
      <c r="H419" s="626"/>
      <c r="I419" s="554" t="s">
        <v>1865</v>
      </c>
      <c r="J419" s="554"/>
      <c r="K419" s="554"/>
      <c r="L419" s="554"/>
      <c r="M419" s="554" t="str">
        <f>IF(I420=0,"-",Правило!M374)</f>
        <v>Соответствует требованиям ТР ТС 018/2011 Приложения №4 п. 1.3.1 (таблица 1.3.1)</v>
      </c>
      <c r="N419" s="554"/>
      <c r="O419" s="554"/>
      <c r="P419" s="554"/>
      <c r="Q419" s="554"/>
      <c r="R419" s="554"/>
    </row>
    <row r="420" spans="1:18" ht="16.5" customHeight="1" x14ac:dyDescent="0.25">
      <c r="A420" s="526"/>
      <c r="B420" s="527"/>
      <c r="C420" s="558"/>
      <c r="D420" s="558"/>
      <c r="E420" s="558"/>
      <c r="F420" s="558"/>
      <c r="G420" s="626"/>
      <c r="H420" s="626"/>
      <c r="I420" s="630">
        <v>2</v>
      </c>
      <c r="J420" s="635"/>
      <c r="K420" s="544" t="s">
        <v>1440</v>
      </c>
      <c r="L420" s="545"/>
      <c r="M420" s="554"/>
      <c r="N420" s="554"/>
      <c r="O420" s="554"/>
      <c r="P420" s="554"/>
      <c r="Q420" s="554"/>
      <c r="R420" s="554"/>
    </row>
    <row r="421" spans="1:18" ht="36.75" customHeight="1" x14ac:dyDescent="0.25">
      <c r="A421" s="526"/>
      <c r="B421" s="527"/>
      <c r="C421" s="558" t="s">
        <v>1066</v>
      </c>
      <c r="D421" s="558"/>
      <c r="E421" s="558"/>
      <c r="F421" s="558"/>
      <c r="G421" s="626" t="s">
        <v>1063</v>
      </c>
      <c r="H421" s="626"/>
      <c r="I421" s="554" t="s">
        <v>1865</v>
      </c>
      <c r="J421" s="554"/>
      <c r="K421" s="554"/>
      <c r="L421" s="554"/>
      <c r="M421" s="554" t="str">
        <f>IF(I422=0,"-",Правило!M376)</f>
        <v>Соответствует требованиям ТР ТС 018/2011 Приложения №4 п. 1.3.1 (таблица 1.3.1)</v>
      </c>
      <c r="N421" s="554"/>
      <c r="O421" s="554"/>
      <c r="P421" s="554"/>
      <c r="Q421" s="554"/>
      <c r="R421" s="554"/>
    </row>
    <row r="422" spans="1:18" ht="20.25" customHeight="1" x14ac:dyDescent="0.25">
      <c r="A422" s="528"/>
      <c r="B422" s="529"/>
      <c r="C422" s="558"/>
      <c r="D422" s="558"/>
      <c r="E422" s="558"/>
      <c r="F422" s="558"/>
      <c r="G422" s="626"/>
      <c r="H422" s="626"/>
      <c r="I422" s="630">
        <v>2</v>
      </c>
      <c r="J422" s="635"/>
      <c r="K422" s="544" t="s">
        <v>1440</v>
      </c>
      <c r="L422" s="545"/>
      <c r="M422" s="554"/>
      <c r="N422" s="554"/>
      <c r="O422" s="554"/>
      <c r="P422" s="554"/>
      <c r="Q422" s="554"/>
      <c r="R422" s="554"/>
    </row>
    <row r="423" spans="1:18" ht="20.25" customHeight="1" x14ac:dyDescent="0.25">
      <c r="A423" s="547" t="s">
        <v>1737</v>
      </c>
      <c r="B423" s="547"/>
      <c r="C423" s="547"/>
      <c r="D423" s="547"/>
      <c r="E423" s="547"/>
      <c r="F423" s="547"/>
      <c r="G423" s="547"/>
      <c r="H423" s="547"/>
      <c r="I423" s="547"/>
      <c r="J423" s="547"/>
      <c r="K423" s="547"/>
      <c r="L423" s="547"/>
      <c r="M423" s="547"/>
      <c r="N423" s="547"/>
      <c r="O423" s="547"/>
      <c r="P423" s="547"/>
      <c r="Q423" s="547"/>
      <c r="R423" s="548"/>
    </row>
    <row r="424" spans="1:18" ht="20.25" customHeight="1" x14ac:dyDescent="0.25">
      <c r="A424" s="127"/>
      <c r="B424" s="127"/>
      <c r="C424" s="127"/>
      <c r="D424" s="127"/>
      <c r="E424" s="127" t="s">
        <v>1738</v>
      </c>
      <c r="F424" s="140"/>
      <c r="G424" s="140"/>
      <c r="H424" s="141"/>
      <c r="I424" s="141"/>
      <c r="J424" s="156" t="str">
        <f>J400</f>
        <v>РАБ01</v>
      </c>
      <c r="L424" s="142" t="s">
        <v>534</v>
      </c>
      <c r="M424" s="371">
        <f>M400</f>
        <v>46132</v>
      </c>
      <c r="O424" s="142"/>
      <c r="P424" s="127"/>
      <c r="Q424" s="127"/>
      <c r="R424" s="143"/>
    </row>
    <row r="425" spans="1:18" ht="28.5" customHeight="1" x14ac:dyDescent="0.25">
      <c r="A425" s="177"/>
      <c r="B425" s="177"/>
      <c r="C425" s="177"/>
      <c r="D425" s="177"/>
      <c r="E425" s="177"/>
      <c r="F425" s="178"/>
      <c r="G425" s="178"/>
      <c r="H425" s="179"/>
      <c r="I425" s="179"/>
      <c r="J425" s="269"/>
      <c r="K425" s="175"/>
      <c r="L425" s="180"/>
      <c r="M425" s="269"/>
      <c r="N425" s="175"/>
      <c r="O425" s="180"/>
      <c r="P425" s="177"/>
      <c r="Q425" s="177"/>
      <c r="R425" s="181"/>
    </row>
    <row r="426" spans="1:18" ht="82.5" customHeight="1" x14ac:dyDescent="0.25">
      <c r="A426" s="549" t="s">
        <v>857</v>
      </c>
      <c r="B426" s="549"/>
      <c r="C426" s="549" t="s">
        <v>858</v>
      </c>
      <c r="D426" s="549"/>
      <c r="E426" s="549"/>
      <c r="F426" s="550"/>
      <c r="G426" s="551" t="s">
        <v>859</v>
      </c>
      <c r="H426" s="552"/>
      <c r="I426" s="552"/>
      <c r="J426" s="552"/>
      <c r="K426" s="552"/>
      <c r="L426" s="553"/>
      <c r="M426" s="549" t="str">
        <f>M402</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426" s="549"/>
      <c r="O426" s="549"/>
      <c r="P426" s="549"/>
      <c r="Q426" s="549"/>
      <c r="R426" s="549"/>
    </row>
    <row r="427" spans="1:18" ht="30.75" customHeight="1" x14ac:dyDescent="0.25">
      <c r="A427" s="524"/>
      <c r="B427" s="525"/>
      <c r="C427" s="558" t="s">
        <v>1067</v>
      </c>
      <c r="D427" s="558"/>
      <c r="E427" s="558"/>
      <c r="F427" s="558"/>
      <c r="G427" s="626" t="s">
        <v>1063</v>
      </c>
      <c r="H427" s="626"/>
      <c r="I427" s="554" t="s">
        <v>1865</v>
      </c>
      <c r="J427" s="554"/>
      <c r="K427" s="554"/>
      <c r="L427" s="554"/>
      <c r="M427" s="554" t="str">
        <f>IF(I428=0,"-",Правило!M378)</f>
        <v>Соответствует требованиям ТР ТС 018/2011 Приложения №4 п. 1.3.1 (таблица 1.3.1)</v>
      </c>
      <c r="N427" s="554"/>
      <c r="O427" s="554"/>
      <c r="P427" s="554"/>
      <c r="Q427" s="554"/>
      <c r="R427" s="554"/>
    </row>
    <row r="428" spans="1:18" ht="16.5" customHeight="1" x14ac:dyDescent="0.25">
      <c r="A428" s="526"/>
      <c r="B428" s="527"/>
      <c r="C428" s="558"/>
      <c r="D428" s="558"/>
      <c r="E428" s="558"/>
      <c r="F428" s="558"/>
      <c r="G428" s="626"/>
      <c r="H428" s="626"/>
      <c r="I428" s="630">
        <v>2</v>
      </c>
      <c r="J428" s="635"/>
      <c r="K428" s="544" t="s">
        <v>1440</v>
      </c>
      <c r="L428" s="545"/>
      <c r="M428" s="554"/>
      <c r="N428" s="554"/>
      <c r="O428" s="554"/>
      <c r="P428" s="554"/>
      <c r="Q428" s="554"/>
      <c r="R428" s="554"/>
    </row>
    <row r="429" spans="1:18" ht="27.75" customHeight="1" x14ac:dyDescent="0.25">
      <c r="A429" s="526"/>
      <c r="B429" s="527"/>
      <c r="C429" s="558" t="s">
        <v>1068</v>
      </c>
      <c r="D429" s="558"/>
      <c r="E429" s="558"/>
      <c r="F429" s="558"/>
      <c r="G429" s="626" t="s">
        <v>1063</v>
      </c>
      <c r="H429" s="626"/>
      <c r="I429" s="554" t="s">
        <v>1865</v>
      </c>
      <c r="J429" s="554"/>
      <c r="K429" s="554"/>
      <c r="L429" s="554"/>
      <c r="M429" s="554" t="str">
        <f>IF(I430=0,"-",Правило!M380)</f>
        <v>Соответствует требованиям ТР ТС 018/2011 Приложения №4 п. 1.3.1 (таблица 1.3.1)</v>
      </c>
      <c r="N429" s="554"/>
      <c r="O429" s="554"/>
      <c r="P429" s="554"/>
      <c r="Q429" s="554"/>
      <c r="R429" s="554"/>
    </row>
    <row r="430" spans="1:18" ht="18.75" customHeight="1" x14ac:dyDescent="0.25">
      <c r="A430" s="526"/>
      <c r="B430" s="527"/>
      <c r="C430" s="558"/>
      <c r="D430" s="558"/>
      <c r="E430" s="558"/>
      <c r="F430" s="558"/>
      <c r="G430" s="626"/>
      <c r="H430" s="626"/>
      <c r="I430" s="630">
        <v>2</v>
      </c>
      <c r="J430" s="635"/>
      <c r="K430" s="544" t="s">
        <v>1440</v>
      </c>
      <c r="L430" s="545"/>
      <c r="M430" s="554"/>
      <c r="N430" s="554"/>
      <c r="O430" s="554"/>
      <c r="P430" s="554"/>
      <c r="Q430" s="554"/>
      <c r="R430" s="554"/>
    </row>
    <row r="431" spans="1:18" ht="30" customHeight="1" x14ac:dyDescent="0.25">
      <c r="A431" s="526"/>
      <c r="B431" s="527"/>
      <c r="C431" s="558" t="s">
        <v>1069</v>
      </c>
      <c r="D431" s="558"/>
      <c r="E431" s="558"/>
      <c r="F431" s="558"/>
      <c r="G431" s="626" t="s">
        <v>1070</v>
      </c>
      <c r="H431" s="626"/>
      <c r="I431" s="554" t="s">
        <v>1865</v>
      </c>
      <c r="J431" s="554"/>
      <c r="K431" s="554"/>
      <c r="L431" s="554"/>
      <c r="M431" s="554" t="str">
        <f>IF(I432=0,"-",Правило!M382)</f>
        <v>Соответствует требованиям ТР ТС 018/2011 Приложения №4 п. 1.3.1 (таблица 1.3.1)</v>
      </c>
      <c r="N431" s="554"/>
      <c r="O431" s="554"/>
      <c r="P431" s="554"/>
      <c r="Q431" s="554"/>
      <c r="R431" s="554"/>
    </row>
    <row r="432" spans="1:18" ht="22.5" customHeight="1" x14ac:dyDescent="0.25">
      <c r="A432" s="526"/>
      <c r="B432" s="527"/>
      <c r="C432" s="558"/>
      <c r="D432" s="558"/>
      <c r="E432" s="558"/>
      <c r="F432" s="558"/>
      <c r="G432" s="626"/>
      <c r="H432" s="626"/>
      <c r="I432" s="630">
        <v>2</v>
      </c>
      <c r="J432" s="631"/>
      <c r="K432" s="542" t="s">
        <v>1440</v>
      </c>
      <c r="L432" s="543"/>
      <c r="M432" s="554"/>
      <c r="N432" s="554"/>
      <c r="O432" s="554"/>
      <c r="P432" s="554"/>
      <c r="Q432" s="554"/>
      <c r="R432" s="554"/>
    </row>
    <row r="433" spans="1:18" ht="32.25" customHeight="1" x14ac:dyDescent="0.25">
      <c r="A433" s="526"/>
      <c r="B433" s="527"/>
      <c r="C433" s="558" t="s">
        <v>1071</v>
      </c>
      <c r="D433" s="558"/>
      <c r="E433" s="558"/>
      <c r="F433" s="558"/>
      <c r="G433" s="789" t="str">
        <f>IF(I434=0,"не применяется","белый")</f>
        <v>не применяется</v>
      </c>
      <c r="H433" s="790"/>
      <c r="I433" s="554" t="s">
        <v>1865</v>
      </c>
      <c r="J433" s="554"/>
      <c r="K433" s="554"/>
      <c r="L433" s="554"/>
      <c r="M433" s="554" t="str">
        <f>IF(I434=0,"-",Правило!M384)</f>
        <v>-</v>
      </c>
      <c r="N433" s="554"/>
      <c r="O433" s="554"/>
      <c r="P433" s="554"/>
      <c r="Q433" s="554"/>
      <c r="R433" s="554"/>
    </row>
    <row r="434" spans="1:18" ht="21.75" customHeight="1" x14ac:dyDescent="0.25">
      <c r="A434" s="526"/>
      <c r="B434" s="527"/>
      <c r="C434" s="558"/>
      <c r="D434" s="558"/>
      <c r="E434" s="558"/>
      <c r="F434" s="558"/>
      <c r="G434" s="791"/>
      <c r="H434" s="792"/>
      <c r="I434" s="630"/>
      <c r="J434" s="631"/>
      <c r="K434" s="542" t="s">
        <v>1440</v>
      </c>
      <c r="L434" s="543"/>
      <c r="M434" s="554"/>
      <c r="N434" s="554"/>
      <c r="O434" s="554"/>
      <c r="P434" s="554"/>
      <c r="Q434" s="554"/>
      <c r="R434" s="554"/>
    </row>
    <row r="435" spans="1:18" ht="36.75" customHeight="1" x14ac:dyDescent="0.25">
      <c r="A435" s="526"/>
      <c r="B435" s="527"/>
      <c r="C435" s="558" t="s">
        <v>1072</v>
      </c>
      <c r="D435" s="558"/>
      <c r="E435" s="558"/>
      <c r="F435" s="558"/>
      <c r="G435" s="626" t="s">
        <v>885</v>
      </c>
      <c r="H435" s="626"/>
      <c r="I435" s="554" t="s">
        <v>1865</v>
      </c>
      <c r="J435" s="554"/>
      <c r="K435" s="554"/>
      <c r="L435" s="554"/>
      <c r="M435" s="554" t="str">
        <f>IF(J436=0,"-",Правило!M386)</f>
        <v>-</v>
      </c>
      <c r="N435" s="554"/>
      <c r="O435" s="554"/>
      <c r="P435" s="554"/>
      <c r="Q435" s="554"/>
      <c r="R435" s="554"/>
    </row>
    <row r="436" spans="1:18" ht="22.5" customHeight="1" x14ac:dyDescent="0.25">
      <c r="A436" s="526"/>
      <c r="B436" s="527"/>
      <c r="C436" s="558"/>
      <c r="D436" s="558"/>
      <c r="E436" s="558"/>
      <c r="F436" s="558"/>
      <c r="G436" s="626"/>
      <c r="H436" s="626"/>
      <c r="I436" s="628"/>
      <c r="J436" s="632"/>
      <c r="K436" s="542" t="s">
        <v>1440</v>
      </c>
      <c r="L436" s="543"/>
      <c r="M436" s="554"/>
      <c r="N436" s="554"/>
      <c r="O436" s="554"/>
      <c r="P436" s="554"/>
      <c r="Q436" s="554"/>
      <c r="R436" s="554"/>
    </row>
    <row r="437" spans="1:18" ht="29.25" customHeight="1" x14ac:dyDescent="0.25">
      <c r="A437" s="526"/>
      <c r="B437" s="527"/>
      <c r="C437" s="558" t="s">
        <v>1073</v>
      </c>
      <c r="D437" s="558"/>
      <c r="E437" s="558"/>
      <c r="F437" s="558"/>
      <c r="G437" s="626" t="s">
        <v>1063</v>
      </c>
      <c r="H437" s="626"/>
      <c r="I437" s="554" t="s">
        <v>1865</v>
      </c>
      <c r="J437" s="554"/>
      <c r="K437" s="554"/>
      <c r="L437" s="554"/>
      <c r="M437" s="554" t="str">
        <f>IF(I438=0,"-",Правило!M388)</f>
        <v>Соответствует требованиям ТР ТС 018/2011 Приложения №4 п. 1.3.1 (таблица 1.3.1)</v>
      </c>
      <c r="N437" s="554"/>
      <c r="O437" s="554"/>
      <c r="P437" s="554"/>
      <c r="Q437" s="554"/>
      <c r="R437" s="554"/>
    </row>
    <row r="438" spans="1:18" ht="21" customHeight="1" x14ac:dyDescent="0.25">
      <c r="A438" s="526"/>
      <c r="B438" s="527"/>
      <c r="C438" s="558"/>
      <c r="D438" s="558"/>
      <c r="E438" s="558"/>
      <c r="F438" s="558"/>
      <c r="G438" s="626"/>
      <c r="H438" s="626"/>
      <c r="I438" s="630">
        <v>2</v>
      </c>
      <c r="J438" s="631"/>
      <c r="K438" s="542" t="s">
        <v>1440</v>
      </c>
      <c r="L438" s="543"/>
      <c r="M438" s="554"/>
      <c r="N438" s="554"/>
      <c r="O438" s="554"/>
      <c r="P438" s="554"/>
      <c r="Q438" s="554"/>
      <c r="R438" s="554"/>
    </row>
    <row r="439" spans="1:18" ht="27" customHeight="1" x14ac:dyDescent="0.25">
      <c r="A439" s="526"/>
      <c r="B439" s="527"/>
      <c r="C439" s="558" t="s">
        <v>1074</v>
      </c>
      <c r="D439" s="558"/>
      <c r="E439" s="558"/>
      <c r="F439" s="558"/>
      <c r="G439" s="789" t="str">
        <f>IF(I440=0,"не применяется","белый")</f>
        <v>не применяется</v>
      </c>
      <c r="H439" s="790"/>
      <c r="I439" s="554" t="s">
        <v>1865</v>
      </c>
      <c r="J439" s="554"/>
      <c r="K439" s="554"/>
      <c r="L439" s="554"/>
      <c r="M439" s="554" t="str">
        <f>IF(I440=0,"-",Правило!M390)</f>
        <v>-</v>
      </c>
      <c r="N439" s="554"/>
      <c r="O439" s="554"/>
      <c r="P439" s="554"/>
      <c r="Q439" s="554"/>
      <c r="R439" s="554"/>
    </row>
    <row r="440" spans="1:18" ht="21.75" customHeight="1" x14ac:dyDescent="0.25">
      <c r="A440" s="526"/>
      <c r="B440" s="527"/>
      <c r="C440" s="558"/>
      <c r="D440" s="558"/>
      <c r="E440" s="558"/>
      <c r="F440" s="558"/>
      <c r="G440" s="791"/>
      <c r="H440" s="792"/>
      <c r="I440" s="630"/>
      <c r="J440" s="631"/>
      <c r="K440" s="542" t="s">
        <v>1440</v>
      </c>
      <c r="L440" s="543"/>
      <c r="M440" s="554"/>
      <c r="N440" s="554"/>
      <c r="O440" s="554"/>
      <c r="P440" s="554"/>
      <c r="Q440" s="554"/>
      <c r="R440" s="554"/>
    </row>
    <row r="441" spans="1:18" ht="31.5" customHeight="1" x14ac:dyDescent="0.25">
      <c r="A441" s="526"/>
      <c r="B441" s="527"/>
      <c r="C441" s="558" t="s">
        <v>1075</v>
      </c>
      <c r="D441" s="558"/>
      <c r="E441" s="558"/>
      <c r="F441" s="558"/>
      <c r="G441" s="626" t="s">
        <v>885</v>
      </c>
      <c r="H441" s="626"/>
      <c r="I441" s="554" t="s">
        <v>1865</v>
      </c>
      <c r="J441" s="554"/>
      <c r="K441" s="554"/>
      <c r="L441" s="554"/>
      <c r="M441" s="554" t="str">
        <f>IF(J442=0,"-",Правило!M392)</f>
        <v>-</v>
      </c>
      <c r="N441" s="554"/>
      <c r="O441" s="554"/>
      <c r="P441" s="554"/>
      <c r="Q441" s="554"/>
      <c r="R441" s="554"/>
    </row>
    <row r="442" spans="1:18" ht="17.25" customHeight="1" x14ac:dyDescent="0.25">
      <c r="A442" s="526"/>
      <c r="B442" s="527"/>
      <c r="C442" s="558"/>
      <c r="D442" s="558"/>
      <c r="E442" s="558"/>
      <c r="F442" s="558"/>
      <c r="G442" s="626"/>
      <c r="H442" s="626"/>
      <c r="I442" s="628"/>
      <c r="J442" s="632"/>
      <c r="K442" s="542" t="s">
        <v>1440</v>
      </c>
      <c r="L442" s="543"/>
      <c r="M442" s="554"/>
      <c r="N442" s="554"/>
      <c r="O442" s="554"/>
      <c r="P442" s="554"/>
      <c r="Q442" s="554"/>
      <c r="R442" s="554"/>
    </row>
    <row r="443" spans="1:18" ht="33.75" customHeight="1" x14ac:dyDescent="0.25">
      <c r="A443" s="526"/>
      <c r="B443" s="527"/>
      <c r="C443" s="558" t="s">
        <v>1076</v>
      </c>
      <c r="D443" s="558"/>
      <c r="E443" s="558"/>
      <c r="F443" s="558"/>
      <c r="G443" s="626" t="s">
        <v>885</v>
      </c>
      <c r="H443" s="626"/>
      <c r="I443" s="554" t="s">
        <v>1865</v>
      </c>
      <c r="J443" s="554"/>
      <c r="K443" s="554"/>
      <c r="L443" s="554"/>
      <c r="M443" s="554" t="str">
        <f>IF(I444=0,"-",Правило!M394)</f>
        <v>-</v>
      </c>
      <c r="N443" s="554"/>
      <c r="O443" s="554"/>
      <c r="P443" s="554"/>
      <c r="Q443" s="554"/>
      <c r="R443" s="554"/>
    </row>
    <row r="444" spans="1:18" ht="21.75" customHeight="1" x14ac:dyDescent="0.25">
      <c r="A444" s="526"/>
      <c r="B444" s="527"/>
      <c r="C444" s="558"/>
      <c r="D444" s="558"/>
      <c r="E444" s="558"/>
      <c r="F444" s="558"/>
      <c r="G444" s="626"/>
      <c r="H444" s="626"/>
      <c r="I444" s="628"/>
      <c r="J444" s="632"/>
      <c r="K444" s="542" t="s">
        <v>1440</v>
      </c>
      <c r="L444" s="543"/>
      <c r="M444" s="554"/>
      <c r="N444" s="554"/>
      <c r="O444" s="554"/>
      <c r="P444" s="554"/>
      <c r="Q444" s="554"/>
      <c r="R444" s="554"/>
    </row>
    <row r="445" spans="1:18" ht="30.75" customHeight="1" x14ac:dyDescent="0.25">
      <c r="A445" s="526"/>
      <c r="B445" s="527"/>
      <c r="C445" s="558" t="s">
        <v>1077</v>
      </c>
      <c r="D445" s="558"/>
      <c r="E445" s="558"/>
      <c r="F445" s="558"/>
      <c r="G445" s="626" t="s">
        <v>1078</v>
      </c>
      <c r="H445" s="626"/>
      <c r="I445" s="554" t="s">
        <v>1865</v>
      </c>
      <c r="J445" s="554"/>
      <c r="K445" s="554"/>
      <c r="L445" s="554"/>
      <c r="M445" s="554" t="str">
        <f>IF(I446=0,"-",Правило!M396)</f>
        <v>Соответствует требованиям ТР ТС 018/2011 Приложения №4 п. 1.3.1 (таблица 1.3.1)</v>
      </c>
      <c r="N445" s="554"/>
      <c r="O445" s="554"/>
      <c r="P445" s="554"/>
      <c r="Q445" s="554"/>
      <c r="R445" s="554"/>
    </row>
    <row r="446" spans="1:18" ht="16.5" customHeight="1" x14ac:dyDescent="0.25">
      <c r="A446" s="526"/>
      <c r="B446" s="527"/>
      <c r="C446" s="558"/>
      <c r="D446" s="558"/>
      <c r="E446" s="558"/>
      <c r="F446" s="558"/>
      <c r="G446" s="626"/>
      <c r="H446" s="626"/>
      <c r="I446" s="630">
        <v>2</v>
      </c>
      <c r="J446" s="631"/>
      <c r="K446" s="542" t="s">
        <v>1440</v>
      </c>
      <c r="L446" s="543"/>
      <c r="M446" s="554"/>
      <c r="N446" s="554"/>
      <c r="O446" s="554"/>
      <c r="P446" s="554"/>
      <c r="Q446" s="554"/>
      <c r="R446" s="554"/>
    </row>
    <row r="447" spans="1:18" ht="30" customHeight="1" x14ac:dyDescent="0.25">
      <c r="A447" s="526"/>
      <c r="B447" s="527"/>
      <c r="C447" s="558" t="s">
        <v>1079</v>
      </c>
      <c r="D447" s="558"/>
      <c r="E447" s="558"/>
      <c r="F447" s="558"/>
      <c r="G447" s="626" t="s">
        <v>1070</v>
      </c>
      <c r="H447" s="626"/>
      <c r="I447" s="554" t="s">
        <v>1865</v>
      </c>
      <c r="J447" s="554"/>
      <c r="K447" s="554"/>
      <c r="L447" s="554"/>
      <c r="M447" s="554" t="str">
        <f>IF(I448=0,"-",Правило!M398)</f>
        <v>Соответствует требованиям ТР ТС 018/2011 Приложения №4 п. 1.3.1 (таблица 1.3.1)</v>
      </c>
      <c r="N447" s="554"/>
      <c r="O447" s="554"/>
      <c r="P447" s="554"/>
      <c r="Q447" s="554"/>
      <c r="R447" s="554"/>
    </row>
    <row r="448" spans="1:18" ht="19.5" customHeight="1" x14ac:dyDescent="0.25">
      <c r="A448" s="526"/>
      <c r="B448" s="527"/>
      <c r="C448" s="558"/>
      <c r="D448" s="558"/>
      <c r="E448" s="558"/>
      <c r="F448" s="558"/>
      <c r="G448" s="626"/>
      <c r="H448" s="626"/>
      <c r="I448" s="630">
        <v>2</v>
      </c>
      <c r="J448" s="631"/>
      <c r="K448" s="542" t="s">
        <v>1440</v>
      </c>
      <c r="L448" s="543"/>
      <c r="M448" s="554"/>
      <c r="N448" s="554"/>
      <c r="O448" s="554"/>
      <c r="P448" s="554"/>
      <c r="Q448" s="554"/>
      <c r="R448" s="554"/>
    </row>
    <row r="449" spans="1:18" ht="34.5" customHeight="1" x14ac:dyDescent="0.25">
      <c r="A449" s="526"/>
      <c r="B449" s="527"/>
      <c r="C449" s="558" t="s">
        <v>1080</v>
      </c>
      <c r="D449" s="558"/>
      <c r="E449" s="558"/>
      <c r="F449" s="558"/>
      <c r="G449" s="789" t="str">
        <f>IF(I450=0,"не применяется","красный")</f>
        <v>не применяется</v>
      </c>
      <c r="H449" s="790"/>
      <c r="I449" s="554" t="s">
        <v>1865</v>
      </c>
      <c r="J449" s="554"/>
      <c r="K449" s="554"/>
      <c r="L449" s="554"/>
      <c r="M449" s="554" t="str">
        <f>IF(I450=0,"-",Правило!M400)</f>
        <v>-</v>
      </c>
      <c r="N449" s="554"/>
      <c r="O449" s="554"/>
      <c r="P449" s="554"/>
      <c r="Q449" s="554"/>
      <c r="R449" s="554"/>
    </row>
    <row r="450" spans="1:18" ht="19.5" customHeight="1" x14ac:dyDescent="0.25">
      <c r="A450" s="526"/>
      <c r="B450" s="527"/>
      <c r="C450" s="558"/>
      <c r="D450" s="558"/>
      <c r="E450" s="558"/>
      <c r="F450" s="558"/>
      <c r="G450" s="791"/>
      <c r="H450" s="792"/>
      <c r="I450" s="630"/>
      <c r="J450" s="631"/>
      <c r="K450" s="542" t="s">
        <v>1440</v>
      </c>
      <c r="L450" s="543"/>
      <c r="M450" s="554"/>
      <c r="N450" s="554"/>
      <c r="O450" s="554"/>
      <c r="P450" s="554"/>
      <c r="Q450" s="554"/>
      <c r="R450" s="554"/>
    </row>
    <row r="451" spans="1:18" ht="30.75" customHeight="1" x14ac:dyDescent="0.25">
      <c r="A451" s="526"/>
      <c r="B451" s="527"/>
      <c r="C451" s="558" t="s">
        <v>1081</v>
      </c>
      <c r="D451" s="558"/>
      <c r="E451" s="558"/>
      <c r="F451" s="558"/>
      <c r="G451" s="626" t="s">
        <v>1078</v>
      </c>
      <c r="H451" s="626"/>
      <c r="I451" s="554" t="s">
        <v>1865</v>
      </c>
      <c r="J451" s="554"/>
      <c r="K451" s="554"/>
      <c r="L451" s="554"/>
      <c r="M451" s="554" t="str">
        <f>IF(I452=0,"-",Правило!M402)</f>
        <v>Соответствует требованиям ТР ТС 018/2011 Приложения №4 п. 1.3.1 (таблица 1.3.1)</v>
      </c>
      <c r="N451" s="554"/>
      <c r="O451" s="554"/>
      <c r="P451" s="554"/>
      <c r="Q451" s="554"/>
      <c r="R451" s="554"/>
    </row>
    <row r="452" spans="1:18" ht="22.5" customHeight="1" x14ac:dyDescent="0.25">
      <c r="A452" s="526"/>
      <c r="B452" s="527"/>
      <c r="C452" s="558"/>
      <c r="D452" s="558"/>
      <c r="E452" s="558"/>
      <c r="F452" s="558"/>
      <c r="G452" s="626"/>
      <c r="H452" s="626"/>
      <c r="I452" s="630">
        <v>2</v>
      </c>
      <c r="J452" s="631"/>
      <c r="K452" s="542" t="s">
        <v>1440</v>
      </c>
      <c r="L452" s="543"/>
      <c r="M452" s="554"/>
      <c r="N452" s="554"/>
      <c r="O452" s="554"/>
      <c r="P452" s="554"/>
      <c r="Q452" s="554"/>
      <c r="R452" s="554"/>
    </row>
    <row r="453" spans="1:18" ht="30" customHeight="1" x14ac:dyDescent="0.25">
      <c r="A453" s="526"/>
      <c r="B453" s="527"/>
      <c r="C453" s="558" t="s">
        <v>1082</v>
      </c>
      <c r="D453" s="558"/>
      <c r="E453" s="558"/>
      <c r="F453" s="558"/>
      <c r="G453" s="626" t="s">
        <v>885</v>
      </c>
      <c r="H453" s="626"/>
      <c r="I453" s="554" t="s">
        <v>1865</v>
      </c>
      <c r="J453" s="554"/>
      <c r="K453" s="554"/>
      <c r="L453" s="554"/>
      <c r="M453" s="554" t="str">
        <f>IF(J454=0,"-",Правило!M404)</f>
        <v>-</v>
      </c>
      <c r="N453" s="554"/>
      <c r="O453" s="554"/>
      <c r="P453" s="554"/>
      <c r="Q453" s="554"/>
      <c r="R453" s="554"/>
    </row>
    <row r="454" spans="1:18" ht="21.75" customHeight="1" x14ac:dyDescent="0.25">
      <c r="A454" s="526"/>
      <c r="B454" s="527"/>
      <c r="C454" s="558"/>
      <c r="D454" s="558"/>
      <c r="E454" s="558"/>
      <c r="F454" s="558"/>
      <c r="G454" s="626"/>
      <c r="H454" s="626"/>
      <c r="I454" s="628"/>
      <c r="J454" s="632"/>
      <c r="K454" s="542" t="s">
        <v>1440</v>
      </c>
      <c r="L454" s="543"/>
      <c r="M454" s="554"/>
      <c r="N454" s="554"/>
      <c r="O454" s="554"/>
      <c r="P454" s="554"/>
      <c r="Q454" s="554"/>
      <c r="R454" s="554"/>
    </row>
    <row r="455" spans="1:18" ht="29.25" customHeight="1" x14ac:dyDescent="0.25">
      <c r="A455" s="526"/>
      <c r="B455" s="527"/>
      <c r="C455" s="558" t="s">
        <v>1083</v>
      </c>
      <c r="D455" s="558"/>
      <c r="E455" s="558"/>
      <c r="F455" s="558"/>
      <c r="G455" s="626" t="s">
        <v>1078</v>
      </c>
      <c r="H455" s="626"/>
      <c r="I455" s="554" t="s">
        <v>1865</v>
      </c>
      <c r="J455" s="554"/>
      <c r="K455" s="554"/>
      <c r="L455" s="554"/>
      <c r="M455" s="554" t="str">
        <f>IF(I456=0,"-",Правило!M406)</f>
        <v>Соответствует требованиям ТР ТС 018/2011 Приложения №4 п. 1.3.1 (таблица 1.3.1)</v>
      </c>
      <c r="N455" s="554"/>
      <c r="O455" s="554"/>
      <c r="P455" s="554"/>
      <c r="Q455" s="554"/>
      <c r="R455" s="554"/>
    </row>
    <row r="456" spans="1:18" ht="20.25" customHeight="1" x14ac:dyDescent="0.25">
      <c r="A456" s="526"/>
      <c r="B456" s="527"/>
      <c r="C456" s="558"/>
      <c r="D456" s="558"/>
      <c r="E456" s="558"/>
      <c r="F456" s="558"/>
      <c r="G456" s="626"/>
      <c r="H456" s="626"/>
      <c r="I456" s="630">
        <v>4</v>
      </c>
      <c r="J456" s="631"/>
      <c r="K456" s="542" t="s">
        <v>1440</v>
      </c>
      <c r="L456" s="543"/>
      <c r="M456" s="554"/>
      <c r="N456" s="554"/>
      <c r="O456" s="554"/>
      <c r="P456" s="554"/>
      <c r="Q456" s="554"/>
      <c r="R456" s="554"/>
    </row>
    <row r="457" spans="1:18" ht="28.5" customHeight="1" x14ac:dyDescent="0.25">
      <c r="A457" s="526"/>
      <c r="B457" s="527"/>
      <c r="C457" s="558" t="s">
        <v>1084</v>
      </c>
      <c r="D457" s="558"/>
      <c r="E457" s="558"/>
      <c r="F457" s="558"/>
      <c r="G457" s="626" t="s">
        <v>885</v>
      </c>
      <c r="H457" s="626"/>
      <c r="I457" s="554" t="s">
        <v>1865</v>
      </c>
      <c r="J457" s="554"/>
      <c r="K457" s="554"/>
      <c r="L457" s="554"/>
      <c r="M457" s="554" t="str">
        <f>IF(J458=0,"-",Правило!M408)</f>
        <v>-</v>
      </c>
      <c r="N457" s="554"/>
      <c r="O457" s="554"/>
      <c r="P457" s="554"/>
      <c r="Q457" s="554"/>
      <c r="R457" s="554"/>
    </row>
    <row r="458" spans="1:18" ht="16.5" customHeight="1" x14ac:dyDescent="0.25">
      <c r="A458" s="526"/>
      <c r="B458" s="527"/>
      <c r="C458" s="558"/>
      <c r="D458" s="558"/>
      <c r="E458" s="558"/>
      <c r="F458" s="558"/>
      <c r="G458" s="626"/>
      <c r="H458" s="626"/>
      <c r="I458" s="628"/>
      <c r="J458" s="632"/>
      <c r="K458" s="542" t="s">
        <v>1440</v>
      </c>
      <c r="L458" s="543"/>
      <c r="M458" s="554"/>
      <c r="N458" s="554"/>
      <c r="O458" s="554"/>
      <c r="P458" s="554"/>
      <c r="Q458" s="554"/>
      <c r="R458" s="554"/>
    </row>
    <row r="459" spans="1:18" ht="34.5" customHeight="1" x14ac:dyDescent="0.25">
      <c r="A459" s="526"/>
      <c r="B459" s="527"/>
      <c r="C459" s="558" t="s">
        <v>1085</v>
      </c>
      <c r="D459" s="558"/>
      <c r="E459" s="558"/>
      <c r="F459" s="558"/>
      <c r="G459" s="626" t="s">
        <v>885</v>
      </c>
      <c r="H459" s="626"/>
      <c r="I459" s="554" t="s">
        <v>1865</v>
      </c>
      <c r="J459" s="554"/>
      <c r="K459" s="554"/>
      <c r="L459" s="554"/>
      <c r="M459" s="554" t="str">
        <f>IF(J460=0,"-",Правило!M410)</f>
        <v>-</v>
      </c>
      <c r="N459" s="554"/>
      <c r="O459" s="554"/>
      <c r="P459" s="554"/>
      <c r="Q459" s="554"/>
      <c r="R459" s="554"/>
    </row>
    <row r="460" spans="1:18" ht="16.5" customHeight="1" x14ac:dyDescent="0.25">
      <c r="A460" s="526"/>
      <c r="B460" s="527"/>
      <c r="C460" s="558"/>
      <c r="D460" s="558"/>
      <c r="E460" s="558"/>
      <c r="F460" s="558"/>
      <c r="G460" s="626"/>
      <c r="H460" s="626"/>
      <c r="I460" s="634"/>
      <c r="J460" s="628"/>
      <c r="K460" s="543" t="s">
        <v>1440</v>
      </c>
      <c r="L460" s="558"/>
      <c r="M460" s="554"/>
      <c r="N460" s="554"/>
      <c r="O460" s="554"/>
      <c r="P460" s="554"/>
      <c r="Q460" s="554"/>
      <c r="R460" s="554"/>
    </row>
    <row r="461" spans="1:18" ht="34.5" customHeight="1" x14ac:dyDescent="0.25">
      <c r="A461" s="526"/>
      <c r="B461" s="527"/>
      <c r="C461" s="558" t="s">
        <v>1086</v>
      </c>
      <c r="D461" s="558"/>
      <c r="E461" s="558"/>
      <c r="F461" s="558"/>
      <c r="G461" s="626" t="s">
        <v>1078</v>
      </c>
      <c r="H461" s="626"/>
      <c r="I461" s="554" t="s">
        <v>1865</v>
      </c>
      <c r="J461" s="554"/>
      <c r="K461" s="554"/>
      <c r="L461" s="554"/>
      <c r="M461" s="554" t="str">
        <f>IF(I462=0,"-",Правило!M412)</f>
        <v>Соответствует требованиям ТР ТС 018/2011 Приложения №4 п. 1.3.1 (таблица 1.3.1)</v>
      </c>
      <c r="N461" s="554"/>
      <c r="O461" s="554"/>
      <c r="P461" s="554"/>
      <c r="Q461" s="554"/>
      <c r="R461" s="554"/>
    </row>
    <row r="462" spans="1:18" x14ac:dyDescent="0.25">
      <c r="A462" s="526"/>
      <c r="B462" s="527"/>
      <c r="C462" s="558"/>
      <c r="D462" s="558"/>
      <c r="E462" s="558"/>
      <c r="F462" s="558"/>
      <c r="G462" s="626"/>
      <c r="H462" s="626"/>
      <c r="I462" s="633">
        <v>2</v>
      </c>
      <c r="J462" s="630"/>
      <c r="K462" s="543" t="s">
        <v>1440</v>
      </c>
      <c r="L462" s="558"/>
      <c r="M462" s="554"/>
      <c r="N462" s="554"/>
      <c r="O462" s="554"/>
      <c r="P462" s="554"/>
      <c r="Q462" s="554"/>
      <c r="R462" s="554"/>
    </row>
    <row r="463" spans="1:18" ht="30.75" customHeight="1" x14ac:dyDescent="0.25">
      <c r="A463" s="526"/>
      <c r="B463" s="527"/>
      <c r="C463" s="558" t="s">
        <v>1087</v>
      </c>
      <c r="D463" s="558"/>
      <c r="E463" s="558"/>
      <c r="F463" s="558"/>
      <c r="G463" s="789" t="str">
        <f>IF(I464=0,"не применяется","красный")</f>
        <v>не применяется</v>
      </c>
      <c r="H463" s="790"/>
      <c r="I463" s="554" t="s">
        <v>1865</v>
      </c>
      <c r="J463" s="554"/>
      <c r="K463" s="554"/>
      <c r="L463" s="554"/>
      <c r="M463" s="554" t="str">
        <f>IF(I464=0,"-",Правило!M414)</f>
        <v>-</v>
      </c>
      <c r="N463" s="554"/>
      <c r="O463" s="554"/>
      <c r="P463" s="554"/>
      <c r="Q463" s="554"/>
      <c r="R463" s="554"/>
    </row>
    <row r="464" spans="1:18" x14ac:dyDescent="0.25">
      <c r="A464" s="526"/>
      <c r="B464" s="527"/>
      <c r="C464" s="558"/>
      <c r="D464" s="558"/>
      <c r="E464" s="558"/>
      <c r="F464" s="558"/>
      <c r="G464" s="791"/>
      <c r="H464" s="792"/>
      <c r="I464" s="633"/>
      <c r="J464" s="630"/>
      <c r="K464" s="543" t="s">
        <v>1440</v>
      </c>
      <c r="L464" s="558"/>
      <c r="M464" s="554"/>
      <c r="N464" s="554"/>
      <c r="O464" s="554"/>
      <c r="P464" s="554"/>
      <c r="Q464" s="554"/>
      <c r="R464" s="554"/>
    </row>
    <row r="465" spans="1:18" ht="33" customHeight="1" x14ac:dyDescent="0.25">
      <c r="A465" s="526"/>
      <c r="B465" s="527"/>
      <c r="C465" s="558" t="s">
        <v>1088</v>
      </c>
      <c r="D465" s="558"/>
      <c r="E465" s="558"/>
      <c r="F465" s="558"/>
      <c r="G465" s="626" t="s">
        <v>1078</v>
      </c>
      <c r="H465" s="626"/>
      <c r="I465" s="554" t="s">
        <v>1865</v>
      </c>
      <c r="J465" s="554"/>
      <c r="K465" s="554"/>
      <c r="L465" s="554"/>
      <c r="M465" s="554" t="str">
        <f>IF(I466=0,"-",Правило!M416)</f>
        <v>Соответствует требованиям ТР ТС 018/2011 Приложения №4 п. 1.3.1 (таблица 1.3.1)</v>
      </c>
      <c r="N465" s="554"/>
      <c r="O465" s="554"/>
      <c r="P465" s="554"/>
      <c r="Q465" s="554"/>
      <c r="R465" s="554"/>
    </row>
    <row r="466" spans="1:18" x14ac:dyDescent="0.25">
      <c r="A466" s="526"/>
      <c r="B466" s="527"/>
      <c r="C466" s="558"/>
      <c r="D466" s="558"/>
      <c r="E466" s="558"/>
      <c r="F466" s="558"/>
      <c r="G466" s="626"/>
      <c r="H466" s="626"/>
      <c r="I466" s="633">
        <v>1</v>
      </c>
      <c r="J466" s="630"/>
      <c r="K466" s="543" t="s">
        <v>1440</v>
      </c>
      <c r="L466" s="558"/>
      <c r="M466" s="554"/>
      <c r="N466" s="554"/>
      <c r="O466" s="554"/>
      <c r="P466" s="554"/>
      <c r="Q466" s="554"/>
      <c r="R466" s="554"/>
    </row>
    <row r="467" spans="1:18" ht="29.25" customHeight="1" x14ac:dyDescent="0.25">
      <c r="A467" s="526"/>
      <c r="B467" s="527"/>
      <c r="C467" s="558" t="s">
        <v>1089</v>
      </c>
      <c r="D467" s="558"/>
      <c r="E467" s="558"/>
      <c r="F467" s="558"/>
      <c r="G467" s="626" t="s">
        <v>1063</v>
      </c>
      <c r="H467" s="626"/>
      <c r="I467" s="554" t="s">
        <v>1865</v>
      </c>
      <c r="J467" s="554"/>
      <c r="K467" s="554"/>
      <c r="L467" s="554"/>
      <c r="M467" s="554" t="str">
        <f>IF(I468=0,"-",Правило!M418)</f>
        <v>Соответствует требованиям ТР ТС 018/2011 Приложения №4 п. 1.3.1 (таблица 1.3.1)</v>
      </c>
      <c r="N467" s="554"/>
      <c r="O467" s="554"/>
      <c r="P467" s="554"/>
      <c r="Q467" s="554"/>
      <c r="R467" s="554"/>
    </row>
    <row r="468" spans="1:18" x14ac:dyDescent="0.25">
      <c r="A468" s="526"/>
      <c r="B468" s="527"/>
      <c r="C468" s="558"/>
      <c r="D468" s="558"/>
      <c r="E468" s="558"/>
      <c r="F468" s="558"/>
      <c r="G468" s="626"/>
      <c r="H468" s="626"/>
      <c r="I468" s="633">
        <v>2</v>
      </c>
      <c r="J468" s="630"/>
      <c r="K468" s="543" t="s">
        <v>1440</v>
      </c>
      <c r="L468" s="558"/>
      <c r="M468" s="554"/>
      <c r="N468" s="554"/>
      <c r="O468" s="554"/>
      <c r="P468" s="554"/>
      <c r="Q468" s="554"/>
      <c r="R468" s="554"/>
    </row>
    <row r="469" spans="1:18" ht="34.5" customHeight="1" x14ac:dyDescent="0.25">
      <c r="A469" s="526"/>
      <c r="B469" s="527"/>
      <c r="C469" s="558" t="s">
        <v>1090</v>
      </c>
      <c r="D469" s="558"/>
      <c r="E469" s="558"/>
      <c r="F469" s="558"/>
      <c r="G469" s="626" t="s">
        <v>1070</v>
      </c>
      <c r="H469" s="626"/>
      <c r="I469" s="554" t="s">
        <v>1865</v>
      </c>
      <c r="J469" s="554"/>
      <c r="K469" s="554"/>
      <c r="L469" s="554"/>
      <c r="M469" s="554" t="str">
        <f>IF(I470=0,"-",Правило!M420)</f>
        <v>Соответствует требованиям ТР ТС 018/2011 Приложения №4 п. 1.3.1 (таблица 1.3.1)</v>
      </c>
      <c r="N469" s="554"/>
      <c r="O469" s="554"/>
      <c r="P469" s="554"/>
      <c r="Q469" s="554"/>
      <c r="R469" s="554"/>
    </row>
    <row r="470" spans="1:18" x14ac:dyDescent="0.25">
      <c r="A470" s="526"/>
      <c r="B470" s="527"/>
      <c r="C470" s="558"/>
      <c r="D470" s="558"/>
      <c r="E470" s="558"/>
      <c r="F470" s="558"/>
      <c r="G470" s="626"/>
      <c r="H470" s="626"/>
      <c r="I470" s="633">
        <v>2</v>
      </c>
      <c r="J470" s="630"/>
      <c r="K470" s="543" t="s">
        <v>1440</v>
      </c>
      <c r="L470" s="558"/>
      <c r="M470" s="554"/>
      <c r="N470" s="554"/>
      <c r="O470" s="554"/>
      <c r="P470" s="554"/>
      <c r="Q470" s="554"/>
      <c r="R470" s="554"/>
    </row>
    <row r="471" spans="1:18" x14ac:dyDescent="0.25">
      <c r="A471" s="547" t="s">
        <v>1737</v>
      </c>
      <c r="B471" s="547"/>
      <c r="C471" s="547"/>
      <c r="D471" s="547"/>
      <c r="E471" s="547"/>
      <c r="F471" s="547"/>
      <c r="G471" s="547"/>
      <c r="H471" s="547"/>
      <c r="I471" s="547"/>
      <c r="J471" s="547"/>
      <c r="K471" s="547"/>
      <c r="L471" s="547"/>
      <c r="M471" s="547"/>
      <c r="N471" s="547"/>
      <c r="O471" s="547"/>
      <c r="P471" s="547"/>
      <c r="Q471" s="547"/>
      <c r="R471" s="548"/>
    </row>
    <row r="472" spans="1:18" x14ac:dyDescent="0.25">
      <c r="A472" s="127"/>
      <c r="B472" s="127"/>
      <c r="C472" s="127"/>
      <c r="D472" s="127"/>
      <c r="E472" s="127" t="s">
        <v>1738</v>
      </c>
      <c r="F472" s="140"/>
      <c r="G472" s="140"/>
      <c r="H472" s="141"/>
      <c r="I472" s="141"/>
      <c r="J472" s="156" t="str">
        <f>J424</f>
        <v>РАБ01</v>
      </c>
      <c r="L472" s="142" t="s">
        <v>534</v>
      </c>
      <c r="M472" s="371">
        <f>M424</f>
        <v>46132</v>
      </c>
      <c r="O472" s="142"/>
      <c r="P472" s="127"/>
      <c r="Q472" s="127"/>
      <c r="R472" s="143"/>
    </row>
    <row r="473" spans="1:18" ht="22.5" customHeight="1" x14ac:dyDescent="0.25">
      <c r="A473" s="202"/>
      <c r="B473" s="202"/>
      <c r="C473" s="206"/>
      <c r="D473" s="206"/>
      <c r="E473" s="206"/>
      <c r="F473" s="206"/>
      <c r="G473" s="265"/>
      <c r="H473" s="265"/>
      <c r="I473" s="265"/>
      <c r="J473" s="265"/>
      <c r="K473" s="265"/>
      <c r="L473" s="265"/>
      <c r="M473" s="202"/>
      <c r="N473" s="202"/>
      <c r="O473" s="202"/>
      <c r="P473" s="202"/>
      <c r="Q473" s="202"/>
      <c r="R473" s="202"/>
    </row>
    <row r="474" spans="1:18" ht="99" customHeight="1" x14ac:dyDescent="0.25">
      <c r="A474" s="549" t="s">
        <v>857</v>
      </c>
      <c r="B474" s="549"/>
      <c r="C474" s="549" t="s">
        <v>858</v>
      </c>
      <c r="D474" s="549"/>
      <c r="E474" s="549"/>
      <c r="F474" s="550"/>
      <c r="G474" s="551" t="s">
        <v>859</v>
      </c>
      <c r="H474" s="552"/>
      <c r="I474" s="552"/>
      <c r="J474" s="552"/>
      <c r="K474" s="552"/>
      <c r="L474" s="553"/>
      <c r="M474" s="549" t="str">
        <f>M426</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474" s="549"/>
      <c r="O474" s="549"/>
      <c r="P474" s="549"/>
      <c r="Q474" s="549"/>
      <c r="R474" s="549"/>
    </row>
    <row r="475" spans="1:18" ht="33" customHeight="1" x14ac:dyDescent="0.25">
      <c r="A475" s="524"/>
      <c r="B475" s="525"/>
      <c r="C475" s="558" t="s">
        <v>1091</v>
      </c>
      <c r="D475" s="558"/>
      <c r="E475" s="558"/>
      <c r="F475" s="558"/>
      <c r="G475" s="626" t="s">
        <v>885</v>
      </c>
      <c r="H475" s="626"/>
      <c r="I475" s="554" t="s">
        <v>1865</v>
      </c>
      <c r="J475" s="554"/>
      <c r="K475" s="554"/>
      <c r="L475" s="554"/>
      <c r="M475" s="554" t="str">
        <f>IF(I476=0,"-",Правило!M422)</f>
        <v>-</v>
      </c>
      <c r="N475" s="554"/>
      <c r="O475" s="554"/>
      <c r="P475" s="554"/>
      <c r="Q475" s="554"/>
      <c r="R475" s="554"/>
    </row>
    <row r="476" spans="1:18" ht="15" customHeight="1" x14ac:dyDescent="0.25">
      <c r="A476" s="526"/>
      <c r="B476" s="527"/>
      <c r="C476" s="558"/>
      <c r="D476" s="558"/>
      <c r="E476" s="558"/>
      <c r="F476" s="558"/>
      <c r="G476" s="626"/>
      <c r="H476" s="626"/>
      <c r="I476" s="634"/>
      <c r="J476" s="628"/>
      <c r="K476" s="543" t="s">
        <v>1440</v>
      </c>
      <c r="L476" s="558"/>
      <c r="M476" s="554"/>
      <c r="N476" s="554"/>
      <c r="O476" s="554"/>
      <c r="P476" s="554"/>
      <c r="Q476" s="554"/>
      <c r="R476" s="554"/>
    </row>
    <row r="477" spans="1:18" ht="27.75" customHeight="1" x14ac:dyDescent="0.25">
      <c r="A477" s="526"/>
      <c r="B477" s="527"/>
      <c r="C477" s="558" t="s">
        <v>1092</v>
      </c>
      <c r="D477" s="558"/>
      <c r="E477" s="558"/>
      <c r="F477" s="558"/>
      <c r="G477" s="626" t="s">
        <v>885</v>
      </c>
      <c r="H477" s="626"/>
      <c r="I477" s="554" t="s">
        <v>1865</v>
      </c>
      <c r="J477" s="554"/>
      <c r="K477" s="554"/>
      <c r="L477" s="554"/>
      <c r="M477" s="554" t="str">
        <f>IF(I478=0,"-",Правило!M424)</f>
        <v>-</v>
      </c>
      <c r="N477" s="554"/>
      <c r="O477" s="554"/>
      <c r="P477" s="554"/>
      <c r="Q477" s="554"/>
      <c r="R477" s="554"/>
    </row>
    <row r="478" spans="1:18" ht="15" customHeight="1" x14ac:dyDescent="0.25">
      <c r="A478" s="526"/>
      <c r="B478" s="527"/>
      <c r="C478" s="558"/>
      <c r="D478" s="558"/>
      <c r="E478" s="558"/>
      <c r="F478" s="558"/>
      <c r="G478" s="626"/>
      <c r="H478" s="626"/>
      <c r="I478" s="634"/>
      <c r="J478" s="628"/>
      <c r="K478" s="543" t="s">
        <v>1440</v>
      </c>
      <c r="L478" s="558"/>
      <c r="M478" s="554"/>
      <c r="N478" s="554"/>
      <c r="O478" s="554"/>
      <c r="P478" s="554"/>
      <c r="Q478" s="554"/>
      <c r="R478" s="554"/>
    </row>
    <row r="479" spans="1:18" ht="33" customHeight="1" x14ac:dyDescent="0.25">
      <c r="A479" s="526"/>
      <c r="B479" s="527"/>
      <c r="C479" s="558" t="s">
        <v>1093</v>
      </c>
      <c r="D479" s="558"/>
      <c r="E479" s="558"/>
      <c r="F479" s="558"/>
      <c r="G479" s="626" t="s">
        <v>885</v>
      </c>
      <c r="H479" s="626"/>
      <c r="I479" s="554" t="s">
        <v>1865</v>
      </c>
      <c r="J479" s="554"/>
      <c r="K479" s="554"/>
      <c r="L479" s="554"/>
      <c r="M479" s="554" t="str">
        <f>IF(J480=0,"-",Правило!M426)</f>
        <v>-</v>
      </c>
      <c r="N479" s="554"/>
      <c r="O479" s="554"/>
      <c r="P479" s="554"/>
      <c r="Q479" s="554"/>
      <c r="R479" s="554"/>
    </row>
    <row r="480" spans="1:18" ht="23.25" customHeight="1" x14ac:dyDescent="0.25">
      <c r="A480" s="526"/>
      <c r="B480" s="527"/>
      <c r="C480" s="558"/>
      <c r="D480" s="558"/>
      <c r="E480" s="558"/>
      <c r="F480" s="558"/>
      <c r="G480" s="626"/>
      <c r="H480" s="626"/>
      <c r="I480" s="634"/>
      <c r="J480" s="628"/>
      <c r="K480" s="543" t="s">
        <v>1440</v>
      </c>
      <c r="L480" s="558"/>
      <c r="M480" s="554"/>
      <c r="N480" s="554"/>
      <c r="O480" s="554"/>
      <c r="P480" s="554"/>
      <c r="Q480" s="554"/>
      <c r="R480" s="554"/>
    </row>
    <row r="481" spans="1:18" ht="32.25" customHeight="1" x14ac:dyDescent="0.25">
      <c r="A481" s="526"/>
      <c r="B481" s="527"/>
      <c r="C481" s="558" t="s">
        <v>1094</v>
      </c>
      <c r="D481" s="558"/>
      <c r="E481" s="558"/>
      <c r="F481" s="558"/>
      <c r="G481" s="626" t="s">
        <v>885</v>
      </c>
      <c r="H481" s="626"/>
      <c r="I481" s="554" t="s">
        <v>1865</v>
      </c>
      <c r="J481" s="554"/>
      <c r="K481" s="554"/>
      <c r="L481" s="554"/>
      <c r="M481" s="554" t="str">
        <f>IF(J482=0,"-",Правило!M432)</f>
        <v>-</v>
      </c>
      <c r="N481" s="554"/>
      <c r="O481" s="554"/>
      <c r="P481" s="554"/>
      <c r="Q481" s="554"/>
      <c r="R481" s="554"/>
    </row>
    <row r="482" spans="1:18" ht="21.75" customHeight="1" x14ac:dyDescent="0.25">
      <c r="A482" s="526"/>
      <c r="B482" s="527"/>
      <c r="C482" s="558"/>
      <c r="D482" s="558"/>
      <c r="E482" s="558"/>
      <c r="F482" s="558"/>
      <c r="G482" s="626"/>
      <c r="H482" s="626"/>
      <c r="I482" s="634"/>
      <c r="J482" s="628"/>
      <c r="K482" s="543" t="s">
        <v>1440</v>
      </c>
      <c r="L482" s="558"/>
      <c r="M482" s="554"/>
      <c r="N482" s="554"/>
      <c r="O482" s="554"/>
      <c r="P482" s="554"/>
      <c r="Q482" s="554"/>
      <c r="R482" s="554"/>
    </row>
    <row r="483" spans="1:18" ht="31.5" customHeight="1" x14ac:dyDescent="0.25">
      <c r="A483" s="526"/>
      <c r="B483" s="527"/>
      <c r="C483" s="558" t="s">
        <v>1095</v>
      </c>
      <c r="D483" s="558"/>
      <c r="E483" s="558"/>
      <c r="F483" s="558"/>
      <c r="G483" s="626" t="s">
        <v>885</v>
      </c>
      <c r="H483" s="626"/>
      <c r="I483" s="554" t="s">
        <v>1865</v>
      </c>
      <c r="J483" s="554"/>
      <c r="K483" s="554"/>
      <c r="L483" s="554"/>
      <c r="M483" s="554" t="str">
        <f>IF(J484=0,"-",Правило!M434)</f>
        <v>-</v>
      </c>
      <c r="N483" s="554"/>
      <c r="O483" s="554"/>
      <c r="P483" s="554"/>
      <c r="Q483" s="554"/>
      <c r="R483" s="554"/>
    </row>
    <row r="484" spans="1:18" ht="22.5" customHeight="1" x14ac:dyDescent="0.25">
      <c r="A484" s="526"/>
      <c r="B484" s="527"/>
      <c r="C484" s="558"/>
      <c r="D484" s="558"/>
      <c r="E484" s="558"/>
      <c r="F484" s="558"/>
      <c r="G484" s="626"/>
      <c r="H484" s="626"/>
      <c r="I484" s="634"/>
      <c r="J484" s="628"/>
      <c r="K484" s="543" t="s">
        <v>1440</v>
      </c>
      <c r="L484" s="558"/>
      <c r="M484" s="554"/>
      <c r="N484" s="554"/>
      <c r="O484" s="554"/>
      <c r="P484" s="554"/>
      <c r="Q484" s="554"/>
      <c r="R484" s="554"/>
    </row>
    <row r="485" spans="1:18" ht="31.5" customHeight="1" x14ac:dyDescent="0.25">
      <c r="A485" s="526"/>
      <c r="B485" s="527"/>
      <c r="C485" s="558" t="s">
        <v>1096</v>
      </c>
      <c r="D485" s="558"/>
      <c r="E485" s="558"/>
      <c r="F485" s="558"/>
      <c r="G485" s="626" t="s">
        <v>1070</v>
      </c>
      <c r="H485" s="626"/>
      <c r="I485" s="554" t="s">
        <v>1865</v>
      </c>
      <c r="J485" s="625"/>
      <c r="K485" s="625"/>
      <c r="L485" s="625"/>
      <c r="M485" s="554" t="str">
        <f>IF(OR(I486=4,I486=6),Правило!M436,"-")</f>
        <v>Соответствует требованиям ТР ТС 018/2011 Приложения №4 п. 1.3.1 (таблица 1.3.1)</v>
      </c>
      <c r="N485" s="554"/>
      <c r="O485" s="554"/>
      <c r="P485" s="554"/>
      <c r="Q485" s="554"/>
      <c r="R485" s="554"/>
    </row>
    <row r="486" spans="1:18" ht="26.25" customHeight="1" x14ac:dyDescent="0.25">
      <c r="A486" s="528"/>
      <c r="B486" s="529"/>
      <c r="C486" s="558"/>
      <c r="D486" s="558"/>
      <c r="E486" s="558"/>
      <c r="F486" s="558"/>
      <c r="G486" s="626"/>
      <c r="H486" s="626"/>
      <c r="I486" s="633">
        <v>6</v>
      </c>
      <c r="J486" s="630"/>
      <c r="K486" s="543" t="s">
        <v>1440</v>
      </c>
      <c r="L486" s="558"/>
      <c r="M486" s="554"/>
      <c r="N486" s="554"/>
      <c r="O486" s="554"/>
      <c r="P486" s="554"/>
      <c r="Q486" s="554"/>
      <c r="R486" s="554"/>
    </row>
    <row r="487" spans="1:18" ht="66.75" customHeight="1" x14ac:dyDescent="0.25">
      <c r="A487" s="554" t="s">
        <v>1097</v>
      </c>
      <c r="B487" s="638"/>
      <c r="C487" s="558" t="s">
        <v>1098</v>
      </c>
      <c r="D487" s="558"/>
      <c r="E487" s="558"/>
      <c r="F487" s="558"/>
      <c r="G487" s="544" t="s">
        <v>487</v>
      </c>
      <c r="H487" s="546"/>
      <c r="I487" s="546"/>
      <c r="J487" s="546"/>
      <c r="K487" s="546"/>
      <c r="L487" s="545"/>
      <c r="M487" s="554" t="str">
        <f>IF(G487="соответствует",Правило!M438,"-")</f>
        <v>Соответствует требованиям
ТР ТС 018/2011 Приложения N 4 п.1.3.2, Приложения N 8 п.3.4</v>
      </c>
      <c r="N487" s="554"/>
      <c r="O487" s="554"/>
      <c r="P487" s="554"/>
      <c r="Q487" s="554"/>
      <c r="R487" s="554"/>
    </row>
    <row r="488" spans="1:18" ht="83.25" customHeight="1" x14ac:dyDescent="0.25">
      <c r="A488" s="554" t="s">
        <v>1100</v>
      </c>
      <c r="B488" s="638"/>
      <c r="C488" s="558" t="s">
        <v>1101</v>
      </c>
      <c r="D488" s="558"/>
      <c r="E488" s="558"/>
      <c r="F488" s="558"/>
      <c r="G488" s="554" t="s">
        <v>487</v>
      </c>
      <c r="H488" s="554"/>
      <c r="I488" s="554"/>
      <c r="J488" s="554"/>
      <c r="K488" s="554"/>
      <c r="L488" s="554"/>
      <c r="M488" s="554" t="str">
        <f>IF(G488="соответствует",Правило!M439,"-")</f>
        <v xml:space="preserve">Соответствует требованиям
ТР ТС 018/2011 Приложения N 4 п.1.3.3
</v>
      </c>
      <c r="N488" s="554"/>
      <c r="O488" s="554"/>
      <c r="P488" s="554"/>
      <c r="Q488" s="554"/>
      <c r="R488" s="554"/>
    </row>
    <row r="489" spans="1:18" ht="67.5" customHeight="1" x14ac:dyDescent="0.25">
      <c r="A489" s="554" t="s">
        <v>1103</v>
      </c>
      <c r="B489" s="638"/>
      <c r="C489" s="558" t="s">
        <v>1104</v>
      </c>
      <c r="D489" s="558"/>
      <c r="E489" s="558"/>
      <c r="F489" s="558"/>
      <c r="G489" s="554" t="s">
        <v>487</v>
      </c>
      <c r="H489" s="554"/>
      <c r="I489" s="554"/>
      <c r="J489" s="554"/>
      <c r="K489" s="554"/>
      <c r="L489" s="554"/>
      <c r="M489" s="554" t="str">
        <f>IF(G489="соответствует",Правило!M440,"-")</f>
        <v xml:space="preserve">Соответствует требованиям
ТР ТС 018/2011 Приложения N 4 п.1.3.4
</v>
      </c>
      <c r="N489" s="554"/>
      <c r="O489" s="554"/>
      <c r="P489" s="554"/>
      <c r="Q489" s="554"/>
      <c r="R489" s="554"/>
    </row>
    <row r="490" spans="1:18" ht="81" customHeight="1" x14ac:dyDescent="0.25">
      <c r="A490" s="554" t="s">
        <v>1106</v>
      </c>
      <c r="B490" s="638"/>
      <c r="C490" s="558" t="s">
        <v>1107</v>
      </c>
      <c r="D490" s="558"/>
      <c r="E490" s="558"/>
      <c r="F490" s="558"/>
      <c r="G490" s="554" t="s">
        <v>487</v>
      </c>
      <c r="H490" s="554"/>
      <c r="I490" s="554"/>
      <c r="J490" s="554"/>
      <c r="K490" s="554"/>
      <c r="L490" s="554"/>
      <c r="M490" s="554" t="str">
        <f>IF(G490="соответствует",Правило!M441,"-")</f>
        <v>Соответствует требованиям
ТР ТС 018/2011 Приложения N 4 п.1.3.5</v>
      </c>
      <c r="N490" s="554"/>
      <c r="O490" s="554"/>
      <c r="P490" s="554"/>
      <c r="Q490" s="554"/>
      <c r="R490" s="554"/>
    </row>
    <row r="491" spans="1:18" ht="75.75" customHeight="1" x14ac:dyDescent="0.25">
      <c r="A491" s="554" t="s">
        <v>1109</v>
      </c>
      <c r="B491" s="638"/>
      <c r="C491" s="558" t="s">
        <v>1110</v>
      </c>
      <c r="D491" s="558"/>
      <c r="E491" s="558"/>
      <c r="F491" s="558"/>
      <c r="G491" s="544" t="s">
        <v>487</v>
      </c>
      <c r="H491" s="546"/>
      <c r="I491" s="546"/>
      <c r="J491" s="546"/>
      <c r="K491" s="546"/>
      <c r="L491" s="545"/>
      <c r="M491" s="554" t="str">
        <f>IF(G491="соответствует",Правило!M442,"-")</f>
        <v>Соответствует требованиям
ТР ТС 018/2011 Приложения N 4 п.1.3.6</v>
      </c>
      <c r="N491" s="554"/>
      <c r="O491" s="554"/>
      <c r="P491" s="554"/>
      <c r="Q491" s="554"/>
      <c r="R491" s="554"/>
    </row>
    <row r="492" spans="1:18" ht="177.75" customHeight="1" x14ac:dyDescent="0.25">
      <c r="A492" s="554" t="s">
        <v>1112</v>
      </c>
      <c r="B492" s="554"/>
      <c r="C492" s="558" t="s">
        <v>1113</v>
      </c>
      <c r="D492" s="558"/>
      <c r="E492" s="558"/>
      <c r="F492" s="558"/>
      <c r="G492" s="613" t="s">
        <v>1013</v>
      </c>
      <c r="H492" s="614"/>
      <c r="I492" s="614"/>
      <c r="J492" s="614"/>
      <c r="K492" s="614"/>
      <c r="L492" s="615"/>
      <c r="M492" s="554" t="str">
        <f>IF(G492="соответствует",Правило!M443,"-")</f>
        <v>-</v>
      </c>
      <c r="N492" s="554"/>
      <c r="O492" s="554"/>
      <c r="P492" s="554"/>
      <c r="Q492" s="554"/>
      <c r="R492" s="554"/>
    </row>
    <row r="493" spans="1:18" ht="56.25" customHeight="1" x14ac:dyDescent="0.25">
      <c r="A493" s="554" t="s">
        <v>1114</v>
      </c>
      <c r="B493" s="554"/>
      <c r="C493" s="558" t="s">
        <v>1115</v>
      </c>
      <c r="D493" s="558"/>
      <c r="E493" s="558"/>
      <c r="F493" s="558"/>
      <c r="G493" s="544" t="s">
        <v>487</v>
      </c>
      <c r="H493" s="546"/>
      <c r="I493" s="546"/>
      <c r="J493" s="546"/>
      <c r="K493" s="546"/>
      <c r="L493" s="545"/>
      <c r="M493" s="554" t="str">
        <f>IF(G493="соответствует",Правило!M444,"-")</f>
        <v>Соответствует требованиям
ТР ТС 018/2011 Приложения N 4 п.1.3.8</v>
      </c>
      <c r="N493" s="554"/>
      <c r="O493" s="554"/>
      <c r="P493" s="554"/>
      <c r="Q493" s="554"/>
      <c r="R493" s="554"/>
    </row>
    <row r="494" spans="1:18" ht="24.75" customHeight="1" x14ac:dyDescent="0.25">
      <c r="A494" s="554" t="s">
        <v>500</v>
      </c>
      <c r="B494" s="554"/>
      <c r="C494" s="558" t="s">
        <v>198</v>
      </c>
      <c r="D494" s="558"/>
      <c r="E494" s="558"/>
      <c r="F494" s="558"/>
      <c r="G494" s="580" t="s">
        <v>487</v>
      </c>
      <c r="H494" s="580"/>
      <c r="I494" s="580"/>
      <c r="J494" s="580"/>
      <c r="K494" s="580"/>
      <c r="L494" s="580"/>
      <c r="M494" s="524" t="s">
        <v>1117</v>
      </c>
      <c r="N494" s="533"/>
      <c r="O494" s="533"/>
      <c r="P494" s="533"/>
      <c r="Q494" s="533"/>
      <c r="R494" s="525"/>
    </row>
    <row r="495" spans="1:18" ht="34.5" customHeight="1" x14ac:dyDescent="0.25">
      <c r="A495" s="554"/>
      <c r="B495" s="554"/>
      <c r="C495" s="558"/>
      <c r="D495" s="558"/>
      <c r="E495" s="558"/>
      <c r="F495" s="558"/>
      <c r="G495" s="528" t="s">
        <v>199</v>
      </c>
      <c r="H495" s="557"/>
      <c r="I495" s="529"/>
      <c r="J495" s="528" t="s">
        <v>200</v>
      </c>
      <c r="K495" s="557"/>
      <c r="L495" s="529"/>
      <c r="M495" s="526"/>
      <c r="N495" s="565"/>
      <c r="O495" s="565"/>
      <c r="P495" s="565"/>
      <c r="Q495" s="565"/>
      <c r="R495" s="527"/>
    </row>
    <row r="496" spans="1:18" ht="15" customHeight="1" x14ac:dyDescent="0.25">
      <c r="A496" s="554"/>
      <c r="B496" s="554"/>
      <c r="C496" s="558"/>
      <c r="D496" s="558"/>
      <c r="E496" s="558"/>
      <c r="F496" s="558"/>
      <c r="G496" s="544" t="s">
        <v>501</v>
      </c>
      <c r="H496" s="546"/>
      <c r="I496" s="545"/>
      <c r="J496" s="544" t="s">
        <v>501</v>
      </c>
      <c r="K496" s="546"/>
      <c r="L496" s="545"/>
      <c r="M496" s="619" t="s">
        <v>1118</v>
      </c>
      <c r="N496" s="620"/>
      <c r="O496" s="620"/>
      <c r="P496" s="620"/>
      <c r="Q496" s="620"/>
      <c r="R496" s="621"/>
    </row>
    <row r="497" spans="1:18" ht="15" customHeight="1" x14ac:dyDescent="0.25">
      <c r="A497" s="554"/>
      <c r="B497" s="554"/>
      <c r="C497" s="558"/>
      <c r="D497" s="558"/>
      <c r="E497" s="558"/>
      <c r="F497" s="558"/>
      <c r="G497" s="711">
        <f>Вводные!H27</f>
        <v>630</v>
      </c>
      <c r="H497" s="712"/>
      <c r="I497" s="719" t="s">
        <v>14</v>
      </c>
      <c r="J497" s="675">
        <f>Вводные!I27</f>
        <v>630</v>
      </c>
      <c r="K497" s="676"/>
      <c r="L497" s="719" t="s">
        <v>14</v>
      </c>
      <c r="M497" s="384">
        <f>G497</f>
        <v>630</v>
      </c>
      <c r="N497" s="273" t="s">
        <v>14</v>
      </c>
      <c r="O497" s="146" t="s">
        <v>335</v>
      </c>
      <c r="P497" s="379">
        <f>Расчет!Q908</f>
        <v>0.28578838324886474</v>
      </c>
      <c r="Q497" s="273" t="s">
        <v>14</v>
      </c>
      <c r="R497" s="351"/>
    </row>
    <row r="498" spans="1:18" x14ac:dyDescent="0.25">
      <c r="A498" s="554"/>
      <c r="B498" s="554"/>
      <c r="C498" s="558"/>
      <c r="D498" s="558"/>
      <c r="E498" s="558"/>
      <c r="F498" s="558"/>
      <c r="G498" s="713"/>
      <c r="H498" s="714"/>
      <c r="I498" s="718"/>
      <c r="J498" s="559"/>
      <c r="K498" s="560"/>
      <c r="L498" s="718"/>
      <c r="M498" s="720" t="s">
        <v>1119</v>
      </c>
      <c r="N498" s="683"/>
      <c r="O498" s="683"/>
      <c r="P498" s="683"/>
      <c r="Q498" s="683"/>
      <c r="R498" s="684"/>
    </row>
    <row r="499" spans="1:18" x14ac:dyDescent="0.25">
      <c r="A499" s="554"/>
      <c r="B499" s="554"/>
      <c r="C499" s="558"/>
      <c r="D499" s="558"/>
      <c r="E499" s="558"/>
      <c r="F499" s="558"/>
      <c r="G499" s="555"/>
      <c r="H499" s="556"/>
      <c r="I499" s="716"/>
      <c r="J499" s="559"/>
      <c r="K499" s="560"/>
      <c r="L499" s="716"/>
      <c r="M499" s="384">
        <f>G501</f>
        <v>780</v>
      </c>
      <c r="N499" s="273" t="s">
        <v>14</v>
      </c>
      <c r="O499" s="146" t="s">
        <v>335</v>
      </c>
      <c r="P499" s="379">
        <f>Расчет!Q909</f>
        <v>0.28578838324886474</v>
      </c>
      <c r="Q499" s="273" t="s">
        <v>14</v>
      </c>
      <c r="R499" s="351"/>
    </row>
    <row r="500" spans="1:18" ht="15" customHeight="1" x14ac:dyDescent="0.25">
      <c r="A500" s="554"/>
      <c r="B500" s="554"/>
      <c r="C500" s="558"/>
      <c r="D500" s="558"/>
      <c r="E500" s="558"/>
      <c r="F500" s="558"/>
      <c r="G500" s="544" t="s">
        <v>502</v>
      </c>
      <c r="H500" s="546"/>
      <c r="I500" s="545"/>
      <c r="J500" s="544" t="s">
        <v>502</v>
      </c>
      <c r="K500" s="546"/>
      <c r="L500" s="545"/>
      <c r="M500" s="619" t="s">
        <v>1120</v>
      </c>
      <c r="N500" s="620"/>
      <c r="O500" s="620"/>
      <c r="P500" s="620"/>
      <c r="Q500" s="620"/>
      <c r="R500" s="621"/>
    </row>
    <row r="501" spans="1:18" x14ac:dyDescent="0.25">
      <c r="A501" s="554"/>
      <c r="B501" s="554"/>
      <c r="C501" s="558"/>
      <c r="D501" s="558"/>
      <c r="E501" s="558"/>
      <c r="F501" s="558"/>
      <c r="G501" s="559">
        <f>Вводные!H29</f>
        <v>780</v>
      </c>
      <c r="H501" s="560"/>
      <c r="I501" s="708" t="s">
        <v>14</v>
      </c>
      <c r="J501" s="559">
        <f>Вводные!I29</f>
        <v>780</v>
      </c>
      <c r="K501" s="560"/>
      <c r="L501" s="708" t="s">
        <v>14</v>
      </c>
      <c r="M501" s="384">
        <f>J497</f>
        <v>630</v>
      </c>
      <c r="N501" s="273" t="s">
        <v>14</v>
      </c>
      <c r="O501" s="146" t="s">
        <v>335</v>
      </c>
      <c r="P501" s="379">
        <f>Расчет!Q910</f>
        <v>0.28578838324886474</v>
      </c>
      <c r="Q501" s="273" t="s">
        <v>14</v>
      </c>
      <c r="R501" s="351"/>
    </row>
    <row r="502" spans="1:18" x14ac:dyDescent="0.25">
      <c r="A502" s="554"/>
      <c r="B502" s="554"/>
      <c r="C502" s="558"/>
      <c r="D502" s="558"/>
      <c r="E502" s="558"/>
      <c r="F502" s="558"/>
      <c r="G502" s="559"/>
      <c r="H502" s="560"/>
      <c r="I502" s="709"/>
      <c r="J502" s="559"/>
      <c r="K502" s="560"/>
      <c r="L502" s="709"/>
      <c r="M502" s="619" t="s">
        <v>1121</v>
      </c>
      <c r="N502" s="620"/>
      <c r="O502" s="620"/>
      <c r="P502" s="620"/>
      <c r="Q502" s="620"/>
      <c r="R502" s="621"/>
    </row>
    <row r="503" spans="1:18" x14ac:dyDescent="0.25">
      <c r="A503" s="554"/>
      <c r="B503" s="554"/>
      <c r="C503" s="558"/>
      <c r="D503" s="558"/>
      <c r="E503" s="558"/>
      <c r="F503" s="558"/>
      <c r="G503" s="559"/>
      <c r="H503" s="560"/>
      <c r="I503" s="710"/>
      <c r="J503" s="559"/>
      <c r="K503" s="560"/>
      <c r="L503" s="710"/>
      <c r="M503" s="385">
        <f>J501</f>
        <v>780</v>
      </c>
      <c r="N503" s="275" t="s">
        <v>14</v>
      </c>
      <c r="O503" s="182" t="s">
        <v>335</v>
      </c>
      <c r="P503" s="380">
        <f>Расчет!Q911</f>
        <v>0.28578838324886474</v>
      </c>
      <c r="Q503" s="275" t="s">
        <v>14</v>
      </c>
      <c r="R503" s="350"/>
    </row>
    <row r="504" spans="1:18" x14ac:dyDescent="0.25">
      <c r="A504" s="547" t="s">
        <v>1737</v>
      </c>
      <c r="B504" s="547"/>
      <c r="C504" s="547"/>
      <c r="D504" s="547"/>
      <c r="E504" s="547"/>
      <c r="F504" s="547"/>
      <c r="G504" s="547"/>
      <c r="H504" s="547"/>
      <c r="I504" s="547"/>
      <c r="J504" s="547"/>
      <c r="K504" s="547"/>
      <c r="L504" s="547"/>
      <c r="M504" s="547"/>
      <c r="N504" s="547"/>
      <c r="O504" s="547"/>
      <c r="P504" s="547"/>
      <c r="Q504" s="547"/>
      <c r="R504" s="548"/>
    </row>
    <row r="505" spans="1:18" x14ac:dyDescent="0.25">
      <c r="A505" s="127"/>
      <c r="B505" s="127"/>
      <c r="C505" s="127"/>
      <c r="D505" s="127"/>
      <c r="E505" s="127" t="s">
        <v>1738</v>
      </c>
      <c r="F505" s="140"/>
      <c r="G505" s="140"/>
      <c r="H505" s="141"/>
      <c r="I505" s="141"/>
      <c r="J505" s="156" t="str">
        <f>J472</f>
        <v>РАБ01</v>
      </c>
      <c r="L505" s="142" t="s">
        <v>534</v>
      </c>
      <c r="M505" s="371">
        <f>M472</f>
        <v>46132</v>
      </c>
      <c r="O505" s="142"/>
      <c r="P505" s="127"/>
      <c r="Q505" s="127"/>
      <c r="R505" s="143"/>
    </row>
    <row r="506" spans="1:18" ht="29.25" customHeight="1" x14ac:dyDescent="0.25">
      <c r="A506" s="176"/>
      <c r="B506" s="176"/>
      <c r="C506" s="270"/>
      <c r="D506" s="270"/>
      <c r="E506" s="270"/>
      <c r="F506" s="270"/>
      <c r="G506" s="271"/>
      <c r="H506" s="271"/>
      <c r="I506" s="272"/>
      <c r="J506" s="271"/>
      <c r="K506" s="271"/>
      <c r="L506" s="272"/>
      <c r="M506" s="259"/>
      <c r="N506" s="273"/>
      <c r="O506" s="146"/>
      <c r="P506" s="260"/>
      <c r="Q506" s="273"/>
      <c r="R506" s="273"/>
    </row>
    <row r="507" spans="1:18" ht="90" customHeight="1" x14ac:dyDescent="0.25">
      <c r="A507" s="549" t="s">
        <v>857</v>
      </c>
      <c r="B507" s="549"/>
      <c r="C507" s="549" t="s">
        <v>858</v>
      </c>
      <c r="D507" s="549"/>
      <c r="E507" s="549"/>
      <c r="F507" s="550"/>
      <c r="G507" s="551" t="s">
        <v>859</v>
      </c>
      <c r="H507" s="552"/>
      <c r="I507" s="552"/>
      <c r="J507" s="552"/>
      <c r="K507" s="552"/>
      <c r="L507" s="553"/>
      <c r="M507" s="549" t="str">
        <f>M474</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507" s="549"/>
      <c r="O507" s="549"/>
      <c r="P507" s="549"/>
      <c r="Q507" s="549"/>
      <c r="R507" s="549"/>
    </row>
    <row r="508" spans="1:18" ht="20.25" customHeight="1" x14ac:dyDescent="0.25">
      <c r="A508" s="524" t="s">
        <v>503</v>
      </c>
      <c r="B508" s="525"/>
      <c r="C508" s="616" t="s">
        <v>203</v>
      </c>
      <c r="D508" s="617"/>
      <c r="E508" s="617"/>
      <c r="F508" s="618"/>
      <c r="G508" s="624" t="s">
        <v>487</v>
      </c>
      <c r="H508" s="624"/>
      <c r="I508" s="624"/>
      <c r="J508" s="624"/>
      <c r="K508" s="624"/>
      <c r="L508" s="624"/>
      <c r="M508" s="524" t="str">
        <f>IF(G510="-","-",Правило!M455)</f>
        <v>Соответствует требованиям
ТР ТС 018/2011 Приложения N 4 п.1.3.10.1
Требование: не более 400 мм
Результат:</v>
      </c>
      <c r="N508" s="533"/>
      <c r="O508" s="533"/>
      <c r="P508" s="533"/>
      <c r="Q508" s="533"/>
      <c r="R508" s="525"/>
    </row>
    <row r="509" spans="1:18" ht="15" customHeight="1" x14ac:dyDescent="0.25">
      <c r="A509" s="526"/>
      <c r="B509" s="527"/>
      <c r="C509" s="619"/>
      <c r="D509" s="620"/>
      <c r="E509" s="620"/>
      <c r="F509" s="621"/>
      <c r="G509" s="528" t="s">
        <v>199</v>
      </c>
      <c r="H509" s="557"/>
      <c r="I509" s="529"/>
      <c r="J509" s="528" t="s">
        <v>200</v>
      </c>
      <c r="K509" s="557"/>
      <c r="L509" s="529"/>
      <c r="M509" s="526"/>
      <c r="N509" s="565"/>
      <c r="O509" s="565"/>
      <c r="P509" s="565"/>
      <c r="Q509" s="565"/>
      <c r="R509" s="527"/>
    </row>
    <row r="510" spans="1:18" ht="32.25" customHeight="1" x14ac:dyDescent="0.25">
      <c r="A510" s="526"/>
      <c r="B510" s="527"/>
      <c r="C510" s="619"/>
      <c r="D510" s="620"/>
      <c r="E510" s="620"/>
      <c r="F510" s="621"/>
      <c r="G510" s="675">
        <f>IF(Расчет!Q630=0,"-",Расчет!O912)</f>
        <v>100</v>
      </c>
      <c r="H510" s="676"/>
      <c r="I510" s="719" t="str">
        <f>IF(G510="-"," ","мм")</f>
        <v>мм</v>
      </c>
      <c r="J510" s="675">
        <f>IF(Расчет!R630=0,"-",Расчет!O913)</f>
        <v>100</v>
      </c>
      <c r="K510" s="676"/>
      <c r="L510" s="719" t="str">
        <f>IF(J510="-"," ","мм")</f>
        <v>мм</v>
      </c>
      <c r="M510" s="526"/>
      <c r="N510" s="565"/>
      <c r="O510" s="565"/>
      <c r="P510" s="565"/>
      <c r="Q510" s="565"/>
      <c r="R510" s="527"/>
    </row>
    <row r="511" spans="1:18" x14ac:dyDescent="0.25">
      <c r="A511" s="526"/>
      <c r="B511" s="527"/>
      <c r="C511" s="619"/>
      <c r="D511" s="620"/>
      <c r="E511" s="620"/>
      <c r="F511" s="621"/>
      <c r="G511" s="675"/>
      <c r="H511" s="676"/>
      <c r="I511" s="621"/>
      <c r="J511" s="675"/>
      <c r="K511" s="676"/>
      <c r="L511" s="621"/>
      <c r="M511" s="257" t="s">
        <v>199</v>
      </c>
      <c r="N511" s="379">
        <f>G510</f>
        <v>100</v>
      </c>
      <c r="O511" s="386" t="str">
        <f>IF(G510="-"," ","мм")</f>
        <v>мм</v>
      </c>
      <c r="P511" s="387" t="str">
        <f>IF(G510="-"," ","±")</f>
        <v>±</v>
      </c>
      <c r="Q511" s="379">
        <f>IF(G510="-"," ",Расчет!Q912)</f>
        <v>0.28578838324886474</v>
      </c>
      <c r="R511" s="388" t="str">
        <f>IF(G510="-"," ","мм")</f>
        <v>мм</v>
      </c>
    </row>
    <row r="512" spans="1:18" x14ac:dyDescent="0.25">
      <c r="A512" s="528"/>
      <c r="B512" s="529"/>
      <c r="C512" s="622"/>
      <c r="D512" s="623"/>
      <c r="E512" s="623"/>
      <c r="F512" s="578"/>
      <c r="G512" s="675"/>
      <c r="H512" s="676"/>
      <c r="I512" s="578"/>
      <c r="J512" s="675"/>
      <c r="K512" s="676"/>
      <c r="L512" s="578"/>
      <c r="M512" s="258" t="s">
        <v>200</v>
      </c>
      <c r="N512" s="380">
        <f>J510</f>
        <v>100</v>
      </c>
      <c r="O512" s="389" t="str">
        <f>IF(J510="-"," ","мм")</f>
        <v>мм</v>
      </c>
      <c r="P512" s="390" t="str">
        <f>IF(J510="-"," ","±")</f>
        <v>±</v>
      </c>
      <c r="Q512" s="380">
        <f>IF(J510="-"," ",Расчет!Q913)</f>
        <v>0.28578838324886474</v>
      </c>
      <c r="R512" s="391" t="str">
        <f>IF(J510="-"," ","мм")</f>
        <v>мм</v>
      </c>
    </row>
    <row r="513" spans="1:18" ht="28.5" customHeight="1" x14ac:dyDescent="0.25">
      <c r="A513" s="554" t="s">
        <v>504</v>
      </c>
      <c r="B513" s="638"/>
      <c r="C513" s="558" t="s">
        <v>204</v>
      </c>
      <c r="D513" s="558"/>
      <c r="E513" s="558"/>
      <c r="F513" s="558"/>
      <c r="G513" s="580" t="s">
        <v>487</v>
      </c>
      <c r="H513" s="580"/>
      <c r="I513" s="580"/>
      <c r="J513" s="580"/>
      <c r="K513" s="580"/>
      <c r="L513" s="580"/>
      <c r="M513" s="524" t="str">
        <f>IF(G516="-","-",Правило!M459)</f>
        <v>Соответствует требованиям
ТР ТС 018/2011 Приложения N 4 п.1.3.10.2
Требование: не менее 250мм и не более 800мм
Результат:</v>
      </c>
      <c r="N513" s="533"/>
      <c r="O513" s="533"/>
      <c r="P513" s="533"/>
      <c r="Q513" s="533"/>
      <c r="R513" s="525"/>
    </row>
    <row r="514" spans="1:18" ht="28.5" customHeight="1" x14ac:dyDescent="0.25">
      <c r="A514" s="638"/>
      <c r="B514" s="638"/>
      <c r="C514" s="627"/>
      <c r="D514" s="627"/>
      <c r="E514" s="627"/>
      <c r="F514" s="627"/>
      <c r="G514" s="528" t="s">
        <v>199</v>
      </c>
      <c r="H514" s="557"/>
      <c r="I514" s="529"/>
      <c r="J514" s="528" t="s">
        <v>200</v>
      </c>
      <c r="K514" s="557"/>
      <c r="L514" s="529"/>
      <c r="M514" s="526"/>
      <c r="N514" s="565"/>
      <c r="O514" s="565"/>
      <c r="P514" s="565"/>
      <c r="Q514" s="565"/>
      <c r="R514" s="527"/>
    </row>
    <row r="515" spans="1:18" ht="15" customHeight="1" x14ac:dyDescent="0.25">
      <c r="A515" s="638"/>
      <c r="B515" s="638"/>
      <c r="C515" s="627"/>
      <c r="D515" s="627"/>
      <c r="E515" s="627"/>
      <c r="F515" s="627"/>
      <c r="G515" s="544" t="s">
        <v>501</v>
      </c>
      <c r="H515" s="546"/>
      <c r="I515" s="545"/>
      <c r="J515" s="544" t="s">
        <v>501</v>
      </c>
      <c r="K515" s="546"/>
      <c r="L515" s="545"/>
      <c r="M515" s="619" t="s">
        <v>1118</v>
      </c>
      <c r="N515" s="620"/>
      <c r="O515" s="620"/>
      <c r="P515" s="620"/>
      <c r="Q515" s="620"/>
      <c r="R515" s="621"/>
    </row>
    <row r="516" spans="1:18" x14ac:dyDescent="0.25">
      <c r="A516" s="638"/>
      <c r="B516" s="638"/>
      <c r="C516" s="627"/>
      <c r="D516" s="627"/>
      <c r="E516" s="627"/>
      <c r="F516" s="627"/>
      <c r="G516" s="675">
        <f>IF(Расчет!Q631=0,"-",Расчет!O914)</f>
        <v>260</v>
      </c>
      <c r="H516" s="676"/>
      <c r="I516" s="719" t="str">
        <f>IF(G516="-"," ","мм")</f>
        <v>мм</v>
      </c>
      <c r="J516" s="675">
        <f>IF(Расчет!R631=0,"-",Расчет!O915)</f>
        <v>260</v>
      </c>
      <c r="K516" s="676"/>
      <c r="L516" s="719" t="str">
        <f>IF(J516="-"," ","мм")</f>
        <v>мм</v>
      </c>
      <c r="M516" s="384">
        <f>G516</f>
        <v>260</v>
      </c>
      <c r="N516" s="386" t="str">
        <f>IF(G516="-"," ","мм")</f>
        <v>мм</v>
      </c>
      <c r="O516" s="387" t="str">
        <f>IF(G516="-"," ","±")</f>
        <v>±</v>
      </c>
      <c r="P516" s="392">
        <f>IF(G516="-"," ",Расчет!Q914)</f>
        <v>0.28578838324886474</v>
      </c>
      <c r="Q516" s="704" t="str">
        <f>IF(G516="-"," ","мм")</f>
        <v>мм</v>
      </c>
      <c r="R516" s="705"/>
    </row>
    <row r="517" spans="1:18" x14ac:dyDescent="0.25">
      <c r="A517" s="638"/>
      <c r="B517" s="638"/>
      <c r="C517" s="627"/>
      <c r="D517" s="627"/>
      <c r="E517" s="627"/>
      <c r="F517" s="627"/>
      <c r="G517" s="559"/>
      <c r="H517" s="560"/>
      <c r="I517" s="621"/>
      <c r="J517" s="559"/>
      <c r="K517" s="560"/>
      <c r="L517" s="621"/>
      <c r="M517" s="720" t="s">
        <v>1119</v>
      </c>
      <c r="N517" s="683"/>
      <c r="O517" s="683"/>
      <c r="P517" s="683"/>
      <c r="Q517" s="683"/>
      <c r="R517" s="684"/>
    </row>
    <row r="518" spans="1:18" x14ac:dyDescent="0.25">
      <c r="A518" s="638"/>
      <c r="B518" s="638"/>
      <c r="C518" s="627"/>
      <c r="D518" s="627"/>
      <c r="E518" s="627"/>
      <c r="F518" s="627"/>
      <c r="G518" s="559"/>
      <c r="H518" s="560"/>
      <c r="I518" s="578"/>
      <c r="J518" s="559"/>
      <c r="K518" s="560"/>
      <c r="L518" s="578"/>
      <c r="M518" s="384">
        <f>G520</f>
        <v>280</v>
      </c>
      <c r="N518" s="386" t="str">
        <f>IF(G520="-"," ","мм")</f>
        <v>мм</v>
      </c>
      <c r="O518" s="387" t="str">
        <f>IF(G520="-"," ","±")</f>
        <v>±</v>
      </c>
      <c r="P518" s="392">
        <f>IF(G520="-"," ",Расчет!Q916)</f>
        <v>0.28578838324886474</v>
      </c>
      <c r="Q518" s="704" t="str">
        <f>IF(G520="-"," ","мм")</f>
        <v>мм</v>
      </c>
      <c r="R518" s="705"/>
    </row>
    <row r="519" spans="1:18" ht="15" customHeight="1" x14ac:dyDescent="0.25">
      <c r="A519" s="638"/>
      <c r="B519" s="638"/>
      <c r="C519" s="627"/>
      <c r="D519" s="627"/>
      <c r="E519" s="627"/>
      <c r="F519" s="627"/>
      <c r="G519" s="544" t="s">
        <v>502</v>
      </c>
      <c r="H519" s="546"/>
      <c r="I519" s="545"/>
      <c r="J519" s="544" t="s">
        <v>502</v>
      </c>
      <c r="K519" s="546"/>
      <c r="L519" s="545"/>
      <c r="M519" s="619" t="s">
        <v>1120</v>
      </c>
      <c r="N519" s="620"/>
      <c r="O519" s="620"/>
      <c r="P519" s="620"/>
      <c r="Q519" s="620"/>
      <c r="R519" s="621"/>
    </row>
    <row r="520" spans="1:18" x14ac:dyDescent="0.25">
      <c r="A520" s="638"/>
      <c r="B520" s="638"/>
      <c r="C520" s="627"/>
      <c r="D520" s="627"/>
      <c r="E520" s="627"/>
      <c r="F520" s="627"/>
      <c r="G520" s="675">
        <f>IF(Расчет!Q632=0,"-",Расчет!O916)</f>
        <v>280</v>
      </c>
      <c r="H520" s="676"/>
      <c r="I520" s="719" t="str">
        <f>IF(G520="-"," ","мм")</f>
        <v>мм</v>
      </c>
      <c r="J520" s="675">
        <f>IF(Расчет!R632=0,"-",Расчет!O917)</f>
        <v>280</v>
      </c>
      <c r="K520" s="676"/>
      <c r="L520" s="793" t="str">
        <f>IF(J520="-"," ","мм")</f>
        <v>мм</v>
      </c>
      <c r="M520" s="384">
        <f>J516</f>
        <v>260</v>
      </c>
      <c r="N520" s="386" t="str">
        <f>IF(J516="-"," ","мм")</f>
        <v>мм</v>
      </c>
      <c r="O520" s="387" t="str">
        <f>IF(J516="-"," ","±")</f>
        <v>±</v>
      </c>
      <c r="P520" s="392">
        <f>IF(J516="-"," ",Расчет!Q915)</f>
        <v>0.28578838324886474</v>
      </c>
      <c r="Q520" s="704" t="str">
        <f>IF(J516="-"," ","мм")</f>
        <v>мм</v>
      </c>
      <c r="R520" s="705"/>
    </row>
    <row r="521" spans="1:18" x14ac:dyDescent="0.25">
      <c r="A521" s="638"/>
      <c r="B521" s="638"/>
      <c r="C521" s="627"/>
      <c r="D521" s="627"/>
      <c r="E521" s="627"/>
      <c r="F521" s="627"/>
      <c r="G521" s="559"/>
      <c r="H521" s="560"/>
      <c r="I521" s="621"/>
      <c r="J521" s="559"/>
      <c r="K521" s="560"/>
      <c r="L521" s="794"/>
      <c r="M521" s="619" t="s">
        <v>1121</v>
      </c>
      <c r="N521" s="620"/>
      <c r="O521" s="620"/>
      <c r="P521" s="620"/>
      <c r="Q521" s="620"/>
      <c r="R521" s="621"/>
    </row>
    <row r="522" spans="1:18" x14ac:dyDescent="0.25">
      <c r="A522" s="638"/>
      <c r="B522" s="638"/>
      <c r="C522" s="627"/>
      <c r="D522" s="627"/>
      <c r="E522" s="627"/>
      <c r="F522" s="627"/>
      <c r="G522" s="559"/>
      <c r="H522" s="560"/>
      <c r="I522" s="578"/>
      <c r="J522" s="559"/>
      <c r="K522" s="560"/>
      <c r="L522" s="795"/>
      <c r="M522" s="385">
        <f>J520</f>
        <v>280</v>
      </c>
      <c r="N522" s="389" t="str">
        <f>IF(J520="-"," ","мм")</f>
        <v>мм</v>
      </c>
      <c r="O522" s="390" t="str">
        <f>IF(J520="-"," ","±")</f>
        <v>±</v>
      </c>
      <c r="P522" s="393">
        <f>IF(J520="-"," ",Расчет!Q917)</f>
        <v>0.28578838324886474</v>
      </c>
      <c r="Q522" s="706" t="str">
        <f>IF(J520="-"," ","мм")</f>
        <v>мм</v>
      </c>
      <c r="R522" s="707"/>
    </row>
    <row r="523" spans="1:18" ht="69.75" customHeight="1" x14ac:dyDescent="0.25">
      <c r="A523" s="554" t="s">
        <v>1124</v>
      </c>
      <c r="B523" s="638"/>
      <c r="C523" s="558" t="s">
        <v>1125</v>
      </c>
      <c r="D523" s="558"/>
      <c r="E523" s="558"/>
      <c r="F523" s="558"/>
      <c r="G523" s="694" t="str">
        <f>IF(G510="-","не применяется","соответствует")</f>
        <v>соответствует</v>
      </c>
      <c r="H523" s="695"/>
      <c r="I523" s="695"/>
      <c r="J523" s="695"/>
      <c r="K523" s="695"/>
      <c r="L523" s="696"/>
      <c r="M523" s="554" t="str">
        <f>IF(G523="соответствует",Правило!M473,"-")</f>
        <v>Соответствует требованиям
ТР ТС 018/2011 Приложения N 4 п.1.3.10.3</v>
      </c>
      <c r="N523" s="554"/>
      <c r="O523" s="554"/>
      <c r="P523" s="554"/>
      <c r="Q523" s="554"/>
      <c r="R523" s="554"/>
    </row>
    <row r="524" spans="1:18" ht="105.75" customHeight="1" x14ac:dyDescent="0.25">
      <c r="A524" s="554" t="s">
        <v>1127</v>
      </c>
      <c r="B524" s="638"/>
      <c r="C524" s="558" t="s">
        <v>1128</v>
      </c>
      <c r="D524" s="558"/>
      <c r="E524" s="558"/>
      <c r="F524" s="558"/>
      <c r="G524" s="699" t="s">
        <v>885</v>
      </c>
      <c r="H524" s="700"/>
      <c r="I524" s="700"/>
      <c r="J524" s="700"/>
      <c r="K524" s="700"/>
      <c r="L524" s="701"/>
      <c r="M524" s="554" t="str">
        <f>IF(G524="соответствует",Правило!M474,"-")</f>
        <v>-</v>
      </c>
      <c r="N524" s="554"/>
      <c r="O524" s="554"/>
      <c r="P524" s="554"/>
      <c r="Q524" s="554"/>
      <c r="R524" s="554"/>
    </row>
    <row r="525" spans="1:18" ht="33" customHeight="1" x14ac:dyDescent="0.25">
      <c r="A525" s="524" t="s">
        <v>505</v>
      </c>
      <c r="B525" s="525"/>
      <c r="C525" s="616" t="s">
        <v>205</v>
      </c>
      <c r="D525" s="617"/>
      <c r="E525" s="617"/>
      <c r="F525" s="618"/>
      <c r="G525" s="699" t="s">
        <v>487</v>
      </c>
      <c r="H525" s="700"/>
      <c r="I525" s="700"/>
      <c r="J525" s="700"/>
      <c r="K525" s="700"/>
      <c r="L525" s="701"/>
      <c r="M525" s="524" t="s">
        <v>1866</v>
      </c>
      <c r="N525" s="533"/>
      <c r="O525" s="533"/>
      <c r="P525" s="533"/>
      <c r="Q525" s="533"/>
      <c r="R525" s="525"/>
    </row>
    <row r="526" spans="1:18" ht="54.75" customHeight="1" x14ac:dyDescent="0.25">
      <c r="A526" s="526"/>
      <c r="B526" s="527"/>
      <c r="C526" s="619"/>
      <c r="D526" s="620"/>
      <c r="E526" s="620"/>
      <c r="F526" s="621"/>
      <c r="G526" s="544" t="s">
        <v>199</v>
      </c>
      <c r="H526" s="546"/>
      <c r="I526" s="545"/>
      <c r="J526" s="544" t="s">
        <v>200</v>
      </c>
      <c r="K526" s="546"/>
      <c r="L526" s="545"/>
      <c r="M526" s="526"/>
      <c r="N526" s="565"/>
      <c r="O526" s="565"/>
      <c r="P526" s="565"/>
      <c r="Q526" s="565"/>
      <c r="R526" s="527"/>
    </row>
    <row r="527" spans="1:18" ht="86.25" customHeight="1" x14ac:dyDescent="0.25">
      <c r="A527" s="526"/>
      <c r="B527" s="527"/>
      <c r="C527" s="619"/>
      <c r="D527" s="620"/>
      <c r="E527" s="620"/>
      <c r="F527" s="621"/>
      <c r="G527" s="702">
        <f>Вводные!H38</f>
        <v>150</v>
      </c>
      <c r="H527" s="703"/>
      <c r="I527" s="525" t="s">
        <v>14</v>
      </c>
      <c r="J527" s="702">
        <f>Вводные!I38</f>
        <v>150</v>
      </c>
      <c r="K527" s="703"/>
      <c r="L527" s="525" t="s">
        <v>14</v>
      </c>
      <c r="M527" s="282" t="s">
        <v>1741</v>
      </c>
      <c r="N527" s="394">
        <f>G527</f>
        <v>150</v>
      </c>
      <c r="O527" s="118" t="s">
        <v>14</v>
      </c>
      <c r="P527" s="283" t="s">
        <v>335</v>
      </c>
      <c r="Q527" s="394">
        <f>Расчет!Q918</f>
        <v>0.28578838324886474</v>
      </c>
      <c r="R527" s="254" t="s">
        <v>14</v>
      </c>
    </row>
    <row r="528" spans="1:18" ht="96.75" customHeight="1" x14ac:dyDescent="0.25">
      <c r="A528" s="528"/>
      <c r="B528" s="529"/>
      <c r="C528" s="622"/>
      <c r="D528" s="623"/>
      <c r="E528" s="623"/>
      <c r="F528" s="578"/>
      <c r="G528" s="702"/>
      <c r="H528" s="703"/>
      <c r="I528" s="529"/>
      <c r="J528" s="702"/>
      <c r="K528" s="703"/>
      <c r="L528" s="529"/>
      <c r="M528" s="278" t="s">
        <v>1742</v>
      </c>
      <c r="N528" s="395">
        <f>J527</f>
        <v>150</v>
      </c>
      <c r="O528" s="279" t="s">
        <v>14</v>
      </c>
      <c r="P528" s="280" t="s">
        <v>335</v>
      </c>
      <c r="Q528" s="395">
        <f>Расчет!Q919</f>
        <v>0.28578838324886474</v>
      </c>
      <c r="R528" s="281" t="s">
        <v>14</v>
      </c>
    </row>
    <row r="529" spans="1:18" ht="27" customHeight="1" x14ac:dyDescent="0.25">
      <c r="A529" s="554" t="s">
        <v>506</v>
      </c>
      <c r="B529" s="554"/>
      <c r="C529" s="558" t="s">
        <v>507</v>
      </c>
      <c r="D529" s="558"/>
      <c r="E529" s="558"/>
      <c r="F529" s="558"/>
      <c r="G529" s="580" t="s">
        <v>487</v>
      </c>
      <c r="H529" s="580"/>
      <c r="I529" s="580"/>
      <c r="J529" s="580"/>
      <c r="K529" s="580"/>
      <c r="L529" s="580"/>
      <c r="M529" s="524" t="s">
        <v>1123</v>
      </c>
      <c r="N529" s="533"/>
      <c r="O529" s="533"/>
      <c r="P529" s="533"/>
      <c r="Q529" s="533"/>
      <c r="R529" s="525"/>
    </row>
    <row r="530" spans="1:18" ht="34.5" customHeight="1" x14ac:dyDescent="0.25">
      <c r="A530" s="554"/>
      <c r="B530" s="554"/>
      <c r="C530" s="558"/>
      <c r="D530" s="558"/>
      <c r="E530" s="558"/>
      <c r="F530" s="558"/>
      <c r="G530" s="528" t="s">
        <v>199</v>
      </c>
      <c r="H530" s="557"/>
      <c r="I530" s="529"/>
      <c r="J530" s="528" t="s">
        <v>200</v>
      </c>
      <c r="K530" s="557"/>
      <c r="L530" s="529"/>
      <c r="M530" s="526"/>
      <c r="N530" s="565"/>
      <c r="O530" s="565"/>
      <c r="P530" s="565"/>
      <c r="Q530" s="565"/>
      <c r="R530" s="527"/>
    </row>
    <row r="531" spans="1:18" ht="15" customHeight="1" x14ac:dyDescent="0.25">
      <c r="A531" s="554"/>
      <c r="B531" s="554"/>
      <c r="C531" s="558"/>
      <c r="D531" s="558"/>
      <c r="E531" s="558"/>
      <c r="F531" s="558"/>
      <c r="G531" s="544" t="s">
        <v>501</v>
      </c>
      <c r="H531" s="546"/>
      <c r="I531" s="545"/>
      <c r="J531" s="544" t="s">
        <v>501</v>
      </c>
      <c r="K531" s="546"/>
      <c r="L531" s="545"/>
      <c r="M531" s="619" t="s">
        <v>1118</v>
      </c>
      <c r="N531" s="620"/>
      <c r="O531" s="620"/>
      <c r="P531" s="620"/>
      <c r="Q531" s="620"/>
      <c r="R531" s="621"/>
    </row>
    <row r="532" spans="1:18" x14ac:dyDescent="0.25">
      <c r="A532" s="554"/>
      <c r="B532" s="554"/>
      <c r="C532" s="558"/>
      <c r="D532" s="558"/>
      <c r="E532" s="558"/>
      <c r="F532" s="558"/>
      <c r="G532" s="675">
        <f>Вводные!H42</f>
        <v>890</v>
      </c>
      <c r="H532" s="676"/>
      <c r="I532" s="719" t="s">
        <v>14</v>
      </c>
      <c r="J532" s="675">
        <f>Вводные!I42</f>
        <v>890</v>
      </c>
      <c r="K532" s="676"/>
      <c r="L532" s="719" t="s">
        <v>14</v>
      </c>
      <c r="M532" s="384">
        <f>G532</f>
        <v>890</v>
      </c>
      <c r="N532" s="273" t="s">
        <v>14</v>
      </c>
      <c r="O532" s="146" t="s">
        <v>335</v>
      </c>
      <c r="P532" s="392">
        <f>Расчет!Q920</f>
        <v>0.28578838324886474</v>
      </c>
      <c r="Q532" s="717" t="s">
        <v>14</v>
      </c>
      <c r="R532" s="718"/>
    </row>
    <row r="533" spans="1:18" x14ac:dyDescent="0.25">
      <c r="A533" s="554"/>
      <c r="B533" s="554"/>
      <c r="C533" s="558"/>
      <c r="D533" s="558"/>
      <c r="E533" s="558"/>
      <c r="F533" s="558"/>
      <c r="G533" s="559"/>
      <c r="H533" s="560"/>
      <c r="I533" s="718"/>
      <c r="J533" s="559"/>
      <c r="K533" s="560"/>
      <c r="L533" s="718"/>
      <c r="M533" s="720" t="s">
        <v>1119</v>
      </c>
      <c r="N533" s="683"/>
      <c r="O533" s="683"/>
      <c r="P533" s="683"/>
      <c r="Q533" s="683"/>
      <c r="R533" s="684"/>
    </row>
    <row r="534" spans="1:18" x14ac:dyDescent="0.25">
      <c r="A534" s="554"/>
      <c r="B534" s="554"/>
      <c r="C534" s="558"/>
      <c r="D534" s="558"/>
      <c r="E534" s="558"/>
      <c r="F534" s="558"/>
      <c r="G534" s="559"/>
      <c r="H534" s="560"/>
      <c r="I534" s="716"/>
      <c r="J534" s="559"/>
      <c r="K534" s="560"/>
      <c r="L534" s="716"/>
      <c r="M534" s="384">
        <f>G536</f>
        <v>955</v>
      </c>
      <c r="N534" s="273" t="s">
        <v>14</v>
      </c>
      <c r="O534" s="146" t="s">
        <v>335</v>
      </c>
      <c r="P534" s="392">
        <f>Расчет!Q922</f>
        <v>0.28578838324886474</v>
      </c>
      <c r="Q534" s="717" t="s">
        <v>14</v>
      </c>
      <c r="R534" s="718"/>
    </row>
    <row r="535" spans="1:18" ht="15" customHeight="1" x14ac:dyDescent="0.25">
      <c r="A535" s="554"/>
      <c r="B535" s="554"/>
      <c r="C535" s="558"/>
      <c r="D535" s="558"/>
      <c r="E535" s="558"/>
      <c r="F535" s="558"/>
      <c r="G535" s="544" t="s">
        <v>502</v>
      </c>
      <c r="H535" s="546"/>
      <c r="I535" s="545"/>
      <c r="J535" s="544" t="s">
        <v>502</v>
      </c>
      <c r="K535" s="546"/>
      <c r="L535" s="545"/>
      <c r="M535" s="619" t="s">
        <v>1120</v>
      </c>
      <c r="N535" s="620"/>
      <c r="O535" s="620"/>
      <c r="P535" s="620"/>
      <c r="Q535" s="620"/>
      <c r="R535" s="621"/>
    </row>
    <row r="536" spans="1:18" x14ac:dyDescent="0.25">
      <c r="A536" s="554"/>
      <c r="B536" s="554"/>
      <c r="C536" s="558"/>
      <c r="D536" s="558"/>
      <c r="E536" s="558"/>
      <c r="F536" s="558"/>
      <c r="G536" s="559">
        <f>Вводные!H44</f>
        <v>955</v>
      </c>
      <c r="H536" s="560"/>
      <c r="I536" s="708" t="s">
        <v>14</v>
      </c>
      <c r="J536" s="559">
        <f>Вводные!I44</f>
        <v>955</v>
      </c>
      <c r="K536" s="560"/>
      <c r="L536" s="708" t="s">
        <v>14</v>
      </c>
      <c r="M536" s="384">
        <f>J532</f>
        <v>890</v>
      </c>
      <c r="N536" s="273" t="s">
        <v>14</v>
      </c>
      <c r="O536" s="146" t="s">
        <v>335</v>
      </c>
      <c r="P536" s="392">
        <f>Расчет!Q921</f>
        <v>0.28578838324886474</v>
      </c>
      <c r="Q536" s="717" t="s">
        <v>14</v>
      </c>
      <c r="R536" s="718"/>
    </row>
    <row r="537" spans="1:18" x14ac:dyDescent="0.25">
      <c r="A537" s="554"/>
      <c r="B537" s="554"/>
      <c r="C537" s="558"/>
      <c r="D537" s="558"/>
      <c r="E537" s="558"/>
      <c r="F537" s="558"/>
      <c r="G537" s="559"/>
      <c r="H537" s="560"/>
      <c r="I537" s="709"/>
      <c r="J537" s="559"/>
      <c r="K537" s="560"/>
      <c r="L537" s="709"/>
      <c r="M537" s="619" t="s">
        <v>1121</v>
      </c>
      <c r="N537" s="620"/>
      <c r="O537" s="620"/>
      <c r="P537" s="620"/>
      <c r="Q537" s="620"/>
      <c r="R537" s="621"/>
    </row>
    <row r="538" spans="1:18" ht="26.25" customHeight="1" x14ac:dyDescent="0.25">
      <c r="A538" s="554"/>
      <c r="B538" s="554"/>
      <c r="C538" s="558"/>
      <c r="D538" s="558"/>
      <c r="E538" s="558"/>
      <c r="F538" s="558"/>
      <c r="G538" s="559"/>
      <c r="H538" s="560"/>
      <c r="I538" s="710"/>
      <c r="J538" s="559"/>
      <c r="K538" s="560"/>
      <c r="L538" s="710"/>
      <c r="M538" s="385">
        <f>J536</f>
        <v>955</v>
      </c>
      <c r="N538" s="275" t="s">
        <v>14</v>
      </c>
      <c r="O538" s="182" t="s">
        <v>335</v>
      </c>
      <c r="P538" s="393">
        <f>Расчет!Q923</f>
        <v>0.28578838324886474</v>
      </c>
      <c r="Q538" s="715" t="s">
        <v>14</v>
      </c>
      <c r="R538" s="716"/>
    </row>
    <row r="539" spans="1:18" ht="75.75" customHeight="1" x14ac:dyDescent="0.25">
      <c r="A539" s="524" t="s">
        <v>508</v>
      </c>
      <c r="B539" s="525"/>
      <c r="C539" s="616" t="s">
        <v>207</v>
      </c>
      <c r="D539" s="617"/>
      <c r="E539" s="617"/>
      <c r="F539" s="618"/>
      <c r="G539" s="544" t="s">
        <v>487</v>
      </c>
      <c r="H539" s="546"/>
      <c r="I539" s="546"/>
      <c r="J539" s="546"/>
      <c r="K539" s="546"/>
      <c r="L539" s="545"/>
      <c r="M539" s="524" t="s">
        <v>2127</v>
      </c>
      <c r="N539" s="533"/>
      <c r="O539" s="533"/>
      <c r="P539" s="533"/>
      <c r="Q539" s="533"/>
      <c r="R539" s="525"/>
    </row>
    <row r="540" spans="1:18" ht="23.25" customHeight="1" x14ac:dyDescent="0.25">
      <c r="A540" s="526"/>
      <c r="B540" s="527"/>
      <c r="C540" s="619"/>
      <c r="D540" s="620"/>
      <c r="E540" s="620"/>
      <c r="F540" s="621"/>
      <c r="G540" s="530" t="s">
        <v>1130</v>
      </c>
      <c r="H540" s="531"/>
      <c r="I540" s="531"/>
      <c r="J540" s="531"/>
      <c r="K540" s="531"/>
      <c r="L540" s="532"/>
      <c r="M540" s="360"/>
      <c r="N540" s="118"/>
      <c r="O540" s="118"/>
      <c r="P540" s="118"/>
      <c r="Q540" s="386"/>
      <c r="R540" s="254"/>
    </row>
    <row r="541" spans="1:18" ht="21" customHeight="1" x14ac:dyDescent="0.25">
      <c r="A541" s="526"/>
      <c r="B541" s="527"/>
      <c r="C541" s="619"/>
      <c r="D541" s="620"/>
      <c r="E541" s="620"/>
      <c r="F541" s="621"/>
      <c r="G541" s="826">
        <f>Вводные!H45</f>
        <v>1140</v>
      </c>
      <c r="H541" s="827"/>
      <c r="I541" s="827"/>
      <c r="J541" s="536" t="s">
        <v>14</v>
      </c>
      <c r="K541" s="536"/>
      <c r="L541" s="537"/>
      <c r="M541" s="257" t="s">
        <v>924</v>
      </c>
      <c r="N541" s="396">
        <f>G541</f>
        <v>1140</v>
      </c>
      <c r="O541" s="127" t="s">
        <v>14</v>
      </c>
      <c r="P541" s="146" t="s">
        <v>335</v>
      </c>
      <c r="Q541" s="396">
        <f>Расчет!Q928</f>
        <v>0.28578838324886474</v>
      </c>
      <c r="R541" s="277" t="s">
        <v>14</v>
      </c>
    </row>
    <row r="542" spans="1:18" ht="29.25" customHeight="1" x14ac:dyDescent="0.25">
      <c r="A542" s="526"/>
      <c r="B542" s="527"/>
      <c r="C542" s="619"/>
      <c r="D542" s="620"/>
      <c r="E542" s="620"/>
      <c r="F542" s="621"/>
      <c r="G542" s="530" t="s">
        <v>2129</v>
      </c>
      <c r="H542" s="531"/>
      <c r="I542" s="531"/>
      <c r="J542" s="531"/>
      <c r="K542" s="531"/>
      <c r="L542" s="532"/>
      <c r="M542" s="360"/>
      <c r="N542" s="118"/>
      <c r="O542" s="118"/>
      <c r="P542" s="118"/>
      <c r="Q542" s="118"/>
      <c r="R542" s="254"/>
    </row>
    <row r="543" spans="1:18" ht="33.75" customHeight="1" x14ac:dyDescent="0.25">
      <c r="A543" s="528"/>
      <c r="B543" s="529"/>
      <c r="C543" s="622"/>
      <c r="D543" s="623"/>
      <c r="E543" s="623"/>
      <c r="F543" s="578"/>
      <c r="G543" s="534">
        <f>Расчет!O929</f>
        <v>5</v>
      </c>
      <c r="H543" s="535"/>
      <c r="I543" s="535"/>
      <c r="J543" s="536" t="s">
        <v>14</v>
      </c>
      <c r="K543" s="536"/>
      <c r="L543" s="537"/>
      <c r="M543" s="258" t="s">
        <v>924</v>
      </c>
      <c r="N543" s="397">
        <f>G543</f>
        <v>5</v>
      </c>
      <c r="O543" s="177" t="s">
        <v>14</v>
      </c>
      <c r="P543" s="182" t="s">
        <v>335</v>
      </c>
      <c r="Q543" s="397">
        <f>Расчет!Q929</f>
        <v>0.14289419162443237</v>
      </c>
      <c r="R543" s="276" t="s">
        <v>14</v>
      </c>
    </row>
    <row r="544" spans="1:18" ht="21" customHeight="1" x14ac:dyDescent="0.25">
      <c r="A544" s="547" t="s">
        <v>1737</v>
      </c>
      <c r="B544" s="547"/>
      <c r="C544" s="547"/>
      <c r="D544" s="547"/>
      <c r="E544" s="547"/>
      <c r="F544" s="547"/>
      <c r="G544" s="547"/>
      <c r="H544" s="547"/>
      <c r="I544" s="547"/>
      <c r="J544" s="547"/>
      <c r="K544" s="547"/>
      <c r="L544" s="547"/>
      <c r="M544" s="547"/>
      <c r="N544" s="547"/>
      <c r="O544" s="547"/>
      <c r="P544" s="547"/>
      <c r="Q544" s="547"/>
      <c r="R544" s="548"/>
    </row>
    <row r="545" spans="1:18" ht="18" customHeight="1" x14ac:dyDescent="0.25">
      <c r="A545" s="127"/>
      <c r="B545" s="127"/>
      <c r="C545" s="127"/>
      <c r="D545" s="127"/>
      <c r="E545" s="127" t="s">
        <v>1738</v>
      </c>
      <c r="F545" s="140"/>
      <c r="G545" s="140"/>
      <c r="H545" s="141"/>
      <c r="I545" s="141"/>
      <c r="J545" s="156" t="str">
        <f>J505</f>
        <v>РАБ01</v>
      </c>
      <c r="L545" s="142" t="s">
        <v>534</v>
      </c>
      <c r="M545" s="371">
        <f>M505</f>
        <v>46132</v>
      </c>
      <c r="O545" s="142"/>
      <c r="P545" s="127"/>
      <c r="Q545" s="127"/>
      <c r="R545" s="143"/>
    </row>
    <row r="546" spans="1:18" x14ac:dyDescent="0.25">
      <c r="A546" s="176"/>
      <c r="B546" s="176"/>
      <c r="C546" s="270"/>
      <c r="D546" s="270"/>
      <c r="E546" s="270"/>
      <c r="F546" s="270"/>
      <c r="G546" s="271"/>
      <c r="H546" s="271"/>
      <c r="I546" s="272"/>
      <c r="J546" s="271"/>
      <c r="K546" s="271"/>
      <c r="L546" s="272"/>
      <c r="M546" s="259"/>
      <c r="N546" s="273"/>
      <c r="O546" s="146"/>
      <c r="P546" s="260"/>
      <c r="Q546" s="273"/>
      <c r="R546" s="273"/>
    </row>
    <row r="547" spans="1:18" ht="87.75" customHeight="1" x14ac:dyDescent="0.25">
      <c r="A547" s="549" t="s">
        <v>857</v>
      </c>
      <c r="B547" s="549"/>
      <c r="C547" s="549" t="s">
        <v>858</v>
      </c>
      <c r="D547" s="549"/>
      <c r="E547" s="549"/>
      <c r="F547" s="550"/>
      <c r="G547" s="551" t="s">
        <v>859</v>
      </c>
      <c r="H547" s="552"/>
      <c r="I547" s="552"/>
      <c r="J547" s="552"/>
      <c r="K547" s="552"/>
      <c r="L547" s="553"/>
      <c r="M547" s="549" t="str">
        <f>M507</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547" s="549"/>
      <c r="O547" s="549"/>
      <c r="P547" s="549"/>
      <c r="Q547" s="549"/>
      <c r="R547" s="549"/>
    </row>
    <row r="548" spans="1:18" ht="74.25" customHeight="1" x14ac:dyDescent="0.25">
      <c r="A548" s="554" t="s">
        <v>509</v>
      </c>
      <c r="B548" s="638"/>
      <c r="C548" s="558" t="s">
        <v>208</v>
      </c>
      <c r="D548" s="558"/>
      <c r="E548" s="558"/>
      <c r="F548" s="558"/>
      <c r="G548" s="544" t="s">
        <v>487</v>
      </c>
      <c r="H548" s="546"/>
      <c r="I548" s="546"/>
      <c r="J548" s="546"/>
      <c r="K548" s="546"/>
      <c r="L548" s="545"/>
      <c r="M548" s="554" t="s">
        <v>1132</v>
      </c>
      <c r="N548" s="554"/>
      <c r="O548" s="554"/>
      <c r="P548" s="554"/>
      <c r="Q548" s="554"/>
      <c r="R548" s="554"/>
    </row>
    <row r="549" spans="1:18" ht="45.75" customHeight="1" x14ac:dyDescent="0.25">
      <c r="A549" s="638"/>
      <c r="B549" s="638"/>
      <c r="C549" s="627"/>
      <c r="D549" s="627"/>
      <c r="E549" s="627"/>
      <c r="F549" s="627"/>
      <c r="G549" s="675">
        <f>Вводные!H47</f>
        <v>0</v>
      </c>
      <c r="H549" s="676"/>
      <c r="I549" s="676"/>
      <c r="J549" s="809" t="s">
        <v>14</v>
      </c>
      <c r="K549" s="809"/>
      <c r="L549" s="828"/>
      <c r="M549" s="158" t="s">
        <v>924</v>
      </c>
      <c r="N549" s="398">
        <f>G549</f>
        <v>0</v>
      </c>
      <c r="O549" s="197" t="s">
        <v>14</v>
      </c>
      <c r="P549" s="148" t="s">
        <v>335</v>
      </c>
      <c r="Q549" s="398">
        <f>Расчет!Q930</f>
        <v>0.14289419162443237</v>
      </c>
      <c r="R549" s="198" t="s">
        <v>14</v>
      </c>
    </row>
    <row r="550" spans="1:18" ht="96.75" customHeight="1" x14ac:dyDescent="0.25">
      <c r="A550" s="554" t="s">
        <v>1133</v>
      </c>
      <c r="B550" s="638"/>
      <c r="C550" s="558" t="s">
        <v>1134</v>
      </c>
      <c r="D550" s="558"/>
      <c r="E550" s="558"/>
      <c r="F550" s="558"/>
      <c r="G550" s="694" t="str">
        <f>IF(I452=2,"не применяется","соответствует")</f>
        <v>не применяется</v>
      </c>
      <c r="H550" s="695"/>
      <c r="I550" s="695"/>
      <c r="J550" s="695"/>
      <c r="K550" s="695"/>
      <c r="L550" s="696"/>
      <c r="M550" s="554" t="str">
        <f>IF(G550="соответствует",Правило!M492,"-")</f>
        <v>-</v>
      </c>
      <c r="N550" s="554"/>
      <c r="O550" s="554"/>
      <c r="P550" s="554"/>
      <c r="Q550" s="554"/>
      <c r="R550" s="554"/>
    </row>
    <row r="551" spans="1:18" ht="18.75" customHeight="1" x14ac:dyDescent="0.25">
      <c r="A551" s="554" t="s">
        <v>510</v>
      </c>
      <c r="B551" s="638"/>
      <c r="C551" s="558" t="s">
        <v>209</v>
      </c>
      <c r="D551" s="558"/>
      <c r="E551" s="558"/>
      <c r="F551" s="558"/>
      <c r="G551" s="544" t="str">
        <f>IF(G553="-","не применяется","соответствует")</f>
        <v>соответствует</v>
      </c>
      <c r="H551" s="546"/>
      <c r="I551" s="546"/>
      <c r="J551" s="546"/>
      <c r="K551" s="546"/>
      <c r="L551" s="545"/>
      <c r="M551" s="524" t="str">
        <f>IF(G553="-","-",Правило!M493)</f>
        <v>Соответствует требованиям
ТР ТС 018/2011 Приложения N 4 п.1.3.13.2
Требование: не менее 250мм и не более 1000мм</v>
      </c>
      <c r="N551" s="533"/>
      <c r="O551" s="533"/>
      <c r="P551" s="533"/>
      <c r="Q551" s="533"/>
      <c r="R551" s="525"/>
    </row>
    <row r="552" spans="1:18" ht="18.75" customHeight="1" x14ac:dyDescent="0.25">
      <c r="A552" s="638"/>
      <c r="B552" s="638"/>
      <c r="C552" s="627"/>
      <c r="D552" s="627"/>
      <c r="E552" s="627"/>
      <c r="F552" s="627"/>
      <c r="G552" s="544" t="s">
        <v>1136</v>
      </c>
      <c r="H552" s="546"/>
      <c r="I552" s="545"/>
      <c r="J552" s="544" t="s">
        <v>1137</v>
      </c>
      <c r="K552" s="546"/>
      <c r="L552" s="545"/>
      <c r="M552" s="526"/>
      <c r="N552" s="565"/>
      <c r="O552" s="565"/>
      <c r="P552" s="565"/>
      <c r="Q552" s="565"/>
      <c r="R552" s="527"/>
    </row>
    <row r="553" spans="1:18" x14ac:dyDescent="0.25">
      <c r="A553" s="638"/>
      <c r="B553" s="638"/>
      <c r="C553" s="627"/>
      <c r="D553" s="627"/>
      <c r="E553" s="627"/>
      <c r="F553" s="627"/>
      <c r="G553" s="675">
        <f>IF(Расчет!O933=0,"-",Расчет!O933)</f>
        <v>940</v>
      </c>
      <c r="H553" s="676"/>
      <c r="I553" s="719" t="str">
        <f>IF(G553="-"," ","мм")</f>
        <v>мм</v>
      </c>
      <c r="J553" s="675">
        <f>IF(Расчет!Q642=0,"-",Расчет!O931)</f>
        <v>850</v>
      </c>
      <c r="K553" s="676"/>
      <c r="L553" s="719" t="str">
        <f>IF(J553="-"," ","мм")</f>
        <v>мм</v>
      </c>
      <c r="M553" s="526" t="s">
        <v>1139</v>
      </c>
      <c r="N553" s="565"/>
      <c r="O553" s="565"/>
      <c r="P553" s="565"/>
      <c r="Q553" s="565"/>
      <c r="R553" s="527"/>
    </row>
    <row r="554" spans="1:18" x14ac:dyDescent="0.25">
      <c r="A554" s="638"/>
      <c r="B554" s="638"/>
      <c r="C554" s="627"/>
      <c r="D554" s="627"/>
      <c r="E554" s="627"/>
      <c r="F554" s="627"/>
      <c r="G554" s="675"/>
      <c r="H554" s="676"/>
      <c r="I554" s="718"/>
      <c r="J554" s="675"/>
      <c r="K554" s="676"/>
      <c r="L554" s="718"/>
      <c r="M554" s="384">
        <f>J553</f>
        <v>850</v>
      </c>
      <c r="N554" s="273" t="str">
        <f>IF(M554="-"," ","мм")</f>
        <v>мм</v>
      </c>
      <c r="O554" s="146" t="str">
        <f>IF(M554="-"," ","±")</f>
        <v>±</v>
      </c>
      <c r="P554" s="379">
        <f>IF(M554="-"," ",Расчет!Q931)</f>
        <v>0.28578838324886474</v>
      </c>
      <c r="Q554" s="717" t="str">
        <f>IF(M554="-"," ","мм")</f>
        <v>мм</v>
      </c>
      <c r="R554" s="718"/>
    </row>
    <row r="555" spans="1:18" x14ac:dyDescent="0.25">
      <c r="A555" s="638"/>
      <c r="B555" s="638"/>
      <c r="C555" s="627"/>
      <c r="D555" s="627"/>
      <c r="E555" s="627"/>
      <c r="F555" s="627"/>
      <c r="G555" s="675"/>
      <c r="H555" s="676"/>
      <c r="I555" s="718"/>
      <c r="J555" s="675"/>
      <c r="K555" s="676"/>
      <c r="L555" s="718"/>
      <c r="M555" s="526" t="s">
        <v>1140</v>
      </c>
      <c r="N555" s="565"/>
      <c r="O555" s="565"/>
      <c r="P555" s="565"/>
      <c r="Q555" s="565"/>
      <c r="R555" s="527"/>
    </row>
    <row r="556" spans="1:18" x14ac:dyDescent="0.25">
      <c r="A556" s="638"/>
      <c r="B556" s="638"/>
      <c r="C556" s="627"/>
      <c r="D556" s="627"/>
      <c r="E556" s="627"/>
      <c r="F556" s="627"/>
      <c r="G556" s="675"/>
      <c r="H556" s="676"/>
      <c r="I556" s="716"/>
      <c r="J556" s="675"/>
      <c r="K556" s="676"/>
      <c r="L556" s="716"/>
      <c r="M556" s="385">
        <f>G553</f>
        <v>940</v>
      </c>
      <c r="N556" s="275" t="str">
        <f>IF(M556="-"," ","мм")</f>
        <v>мм</v>
      </c>
      <c r="O556" s="182" t="str">
        <f>IF(M556="-"," ","±")</f>
        <v>±</v>
      </c>
      <c r="P556" s="380">
        <f>IF(M556="-"," ",Расчет!Q933)</f>
        <v>0.28578838324886474</v>
      </c>
      <c r="Q556" s="715" t="str">
        <f>IF(M556="-"," ","мм")</f>
        <v>мм</v>
      </c>
      <c r="R556" s="716"/>
    </row>
    <row r="557" spans="1:18" ht="216.75" customHeight="1" x14ac:dyDescent="0.25">
      <c r="A557" s="554" t="s">
        <v>1141</v>
      </c>
      <c r="B557" s="638"/>
      <c r="C557" s="558" t="s">
        <v>1142</v>
      </c>
      <c r="D557" s="558"/>
      <c r="E557" s="558"/>
      <c r="F557" s="558"/>
      <c r="G557" s="544" t="s">
        <v>487</v>
      </c>
      <c r="H557" s="546"/>
      <c r="I557" s="546"/>
      <c r="J557" s="546"/>
      <c r="K557" s="546"/>
      <c r="L557" s="545"/>
      <c r="M557" s="554" t="str">
        <f>IF(G557="соответствует",Правило!M499,"-")</f>
        <v>Соответствует требованиям
ТР ТС 018/2011 Приложения N 8 п.3.1</v>
      </c>
      <c r="N557" s="554"/>
      <c r="O557" s="554"/>
      <c r="P557" s="554"/>
      <c r="Q557" s="554"/>
      <c r="R557" s="554"/>
    </row>
    <row r="558" spans="1:18" ht="108.75" customHeight="1" x14ac:dyDescent="0.25">
      <c r="A558" s="554" t="s">
        <v>1144</v>
      </c>
      <c r="B558" s="638"/>
      <c r="C558" s="558" t="s">
        <v>1145</v>
      </c>
      <c r="D558" s="558"/>
      <c r="E558" s="558"/>
      <c r="F558" s="558"/>
      <c r="G558" s="538" t="s">
        <v>1146</v>
      </c>
      <c r="H558" s="539"/>
      <c r="I558" s="539"/>
      <c r="J558" s="539"/>
      <c r="K558" s="539"/>
      <c r="L558" s="540"/>
      <c r="M558" s="554" t="str">
        <f>IF(G558="соответствует",Правило!M504,"-")</f>
        <v>-</v>
      </c>
      <c r="N558" s="554"/>
      <c r="O558" s="554"/>
      <c r="P558" s="554"/>
      <c r="Q558" s="554"/>
      <c r="R558" s="554"/>
    </row>
    <row r="559" spans="1:18" ht="79.5" customHeight="1" x14ac:dyDescent="0.25">
      <c r="A559" s="554" t="s">
        <v>1147</v>
      </c>
      <c r="B559" s="638"/>
      <c r="C559" s="558" t="s">
        <v>1148</v>
      </c>
      <c r="D559" s="558"/>
      <c r="E559" s="558"/>
      <c r="F559" s="558"/>
      <c r="G559" s="544" t="s">
        <v>487</v>
      </c>
      <c r="H559" s="546"/>
      <c r="I559" s="546"/>
      <c r="J559" s="546"/>
      <c r="K559" s="546"/>
      <c r="L559" s="545"/>
      <c r="M559" s="554" t="str">
        <f>IF(G559="соответствует",Правило!M505,"-")</f>
        <v xml:space="preserve">Соответствует требованиям
ТР ТС 018/2011 Приложения N 8 п.3.3
</v>
      </c>
      <c r="N559" s="554"/>
      <c r="O559" s="554"/>
      <c r="P559" s="554"/>
      <c r="Q559" s="554"/>
      <c r="R559" s="554"/>
    </row>
    <row r="560" spans="1:18" ht="68.25" customHeight="1" x14ac:dyDescent="0.25">
      <c r="A560" s="554" t="s">
        <v>1150</v>
      </c>
      <c r="B560" s="638"/>
      <c r="C560" s="558" t="s">
        <v>1151</v>
      </c>
      <c r="D560" s="558"/>
      <c r="E560" s="558"/>
      <c r="F560" s="558"/>
      <c r="G560" s="544" t="s">
        <v>487</v>
      </c>
      <c r="H560" s="546"/>
      <c r="I560" s="546"/>
      <c r="J560" s="546"/>
      <c r="K560" s="546"/>
      <c r="L560" s="545"/>
      <c r="M560" s="554" t="str">
        <f>IF(G560="соответствует",Правило!M506,"-")</f>
        <v>Соответствует требованиям
ТР ТС 018/2011 Приложения N 8 п.3.6</v>
      </c>
      <c r="N560" s="554"/>
      <c r="O560" s="554"/>
      <c r="P560" s="554"/>
      <c r="Q560" s="554"/>
      <c r="R560" s="554"/>
    </row>
    <row r="561" spans="1:18" ht="58.5" customHeight="1" x14ac:dyDescent="0.25">
      <c r="A561" s="544" t="s">
        <v>2135</v>
      </c>
      <c r="B561" s="545"/>
      <c r="C561" s="541" t="s">
        <v>2136</v>
      </c>
      <c r="D561" s="542"/>
      <c r="E561" s="542"/>
      <c r="F561" s="543"/>
      <c r="G561" s="538" t="s">
        <v>1146</v>
      </c>
      <c r="H561" s="539"/>
      <c r="I561" s="539"/>
      <c r="J561" s="539"/>
      <c r="K561" s="539"/>
      <c r="L561" s="540"/>
      <c r="M561" s="544"/>
      <c r="N561" s="546"/>
      <c r="O561" s="546"/>
      <c r="P561" s="546"/>
      <c r="Q561" s="546"/>
      <c r="R561" s="545"/>
    </row>
    <row r="562" spans="1:18" ht="264.75" customHeight="1" x14ac:dyDescent="0.25">
      <c r="A562" s="554" t="s">
        <v>1153</v>
      </c>
      <c r="B562" s="638"/>
      <c r="C562" s="558" t="s">
        <v>1154</v>
      </c>
      <c r="D562" s="558"/>
      <c r="E562" s="558"/>
      <c r="F562" s="558"/>
      <c r="G562" s="544" t="s">
        <v>885</v>
      </c>
      <c r="H562" s="546"/>
      <c r="I562" s="546"/>
      <c r="J562" s="546"/>
      <c r="K562" s="546"/>
      <c r="L562" s="545"/>
      <c r="M562" s="554" t="str">
        <f>IF(G562="соответствует",Правило!M507,"-")</f>
        <v>-</v>
      </c>
      <c r="N562" s="554"/>
      <c r="O562" s="554"/>
      <c r="P562" s="554"/>
      <c r="Q562" s="554"/>
      <c r="R562" s="554"/>
    </row>
    <row r="563" spans="1:18" ht="14.1" customHeight="1" x14ac:dyDescent="0.25">
      <c r="A563" s="547" t="s">
        <v>1737</v>
      </c>
      <c r="B563" s="547"/>
      <c r="C563" s="547"/>
      <c r="D563" s="547"/>
      <c r="E563" s="547"/>
      <c r="F563" s="547"/>
      <c r="G563" s="547"/>
      <c r="H563" s="547"/>
      <c r="I563" s="547"/>
      <c r="J563" s="547"/>
      <c r="K563" s="547"/>
      <c r="L563" s="547"/>
      <c r="M563" s="547"/>
      <c r="N563" s="547"/>
      <c r="O563" s="547"/>
      <c r="P563" s="547"/>
      <c r="Q563" s="547"/>
      <c r="R563" s="548"/>
    </row>
    <row r="564" spans="1:18" ht="14.1" customHeight="1" x14ac:dyDescent="0.25">
      <c r="A564" s="127"/>
      <c r="B564" s="127"/>
      <c r="C564" s="127"/>
      <c r="D564" s="127"/>
      <c r="E564" s="127" t="s">
        <v>1738</v>
      </c>
      <c r="F564" s="140"/>
      <c r="G564" s="140"/>
      <c r="H564" s="141"/>
      <c r="I564" s="141"/>
      <c r="J564" s="156" t="str">
        <f>J545</f>
        <v>РАБ01</v>
      </c>
      <c r="L564" s="142" t="s">
        <v>534</v>
      </c>
      <c r="M564" s="371">
        <f>M545</f>
        <v>46132</v>
      </c>
      <c r="O564" s="142"/>
      <c r="P564" s="127"/>
      <c r="Q564" s="127"/>
      <c r="R564" s="143"/>
    </row>
    <row r="565" spans="1:18" ht="14.1" customHeight="1" x14ac:dyDescent="0.25">
      <c r="A565" s="176"/>
      <c r="B565" s="176"/>
      <c r="C565" s="270"/>
      <c r="D565" s="270"/>
      <c r="E565" s="270"/>
      <c r="F565" s="270"/>
      <c r="G565" s="271"/>
      <c r="H565" s="271"/>
      <c r="I565" s="272"/>
      <c r="J565" s="271"/>
      <c r="K565" s="271"/>
      <c r="L565" s="272"/>
      <c r="M565" s="259"/>
      <c r="N565" s="273"/>
      <c r="O565" s="146"/>
      <c r="P565" s="260"/>
      <c r="Q565" s="273"/>
      <c r="R565" s="273"/>
    </row>
    <row r="566" spans="1:18" ht="80.25" customHeight="1" x14ac:dyDescent="0.25">
      <c r="A566" s="549" t="s">
        <v>857</v>
      </c>
      <c r="B566" s="549"/>
      <c r="C566" s="549" t="s">
        <v>858</v>
      </c>
      <c r="D566" s="549"/>
      <c r="E566" s="549"/>
      <c r="F566" s="550"/>
      <c r="G566" s="551" t="s">
        <v>859</v>
      </c>
      <c r="H566" s="552"/>
      <c r="I566" s="552"/>
      <c r="J566" s="552"/>
      <c r="K566" s="552"/>
      <c r="L566" s="553"/>
      <c r="M566" s="549" t="str">
        <f>M547</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566" s="549"/>
      <c r="O566" s="549"/>
      <c r="P566" s="549"/>
      <c r="Q566" s="549"/>
      <c r="R566" s="549"/>
    </row>
    <row r="567" spans="1:18" ht="93.75" customHeight="1" x14ac:dyDescent="0.25">
      <c r="A567" s="554" t="s">
        <v>1155</v>
      </c>
      <c r="B567" s="638"/>
      <c r="C567" s="558" t="s">
        <v>1156</v>
      </c>
      <c r="D567" s="558"/>
      <c r="E567" s="558"/>
      <c r="F567" s="558"/>
      <c r="G567" s="544" t="s">
        <v>885</v>
      </c>
      <c r="H567" s="546"/>
      <c r="I567" s="546"/>
      <c r="J567" s="546"/>
      <c r="K567" s="546"/>
      <c r="L567" s="545"/>
      <c r="M567" s="554" t="str">
        <f>IF(G567="соответствует",Правило!M508,"-")</f>
        <v>-</v>
      </c>
      <c r="N567" s="554"/>
      <c r="O567" s="554"/>
      <c r="P567" s="554"/>
      <c r="Q567" s="554"/>
      <c r="R567" s="554"/>
    </row>
    <row r="568" spans="1:18" ht="98.25" customHeight="1" x14ac:dyDescent="0.25">
      <c r="A568" s="554" t="s">
        <v>1157</v>
      </c>
      <c r="B568" s="638"/>
      <c r="C568" s="558" t="s">
        <v>1158</v>
      </c>
      <c r="D568" s="558"/>
      <c r="E568" s="558"/>
      <c r="F568" s="558"/>
      <c r="G568" s="544" t="s">
        <v>885</v>
      </c>
      <c r="H568" s="546"/>
      <c r="I568" s="546"/>
      <c r="J568" s="546"/>
      <c r="K568" s="546"/>
      <c r="L568" s="545"/>
      <c r="M568" s="554" t="str">
        <f>IF(G568="соответствует",Правило!M509,"-")</f>
        <v>-</v>
      </c>
      <c r="N568" s="554"/>
      <c r="O568" s="554"/>
      <c r="P568" s="554"/>
      <c r="Q568" s="554"/>
      <c r="R568" s="554"/>
    </row>
    <row r="569" spans="1:18" ht="49.5" customHeight="1" x14ac:dyDescent="0.25">
      <c r="A569" s="554" t="s">
        <v>1159</v>
      </c>
      <c r="B569" s="638"/>
      <c r="C569" s="558" t="s">
        <v>1160</v>
      </c>
      <c r="D569" s="558"/>
      <c r="E569" s="558"/>
      <c r="F569" s="558"/>
      <c r="G569" s="544" t="s">
        <v>885</v>
      </c>
      <c r="H569" s="546"/>
      <c r="I569" s="546"/>
      <c r="J569" s="546"/>
      <c r="K569" s="546"/>
      <c r="L569" s="545"/>
      <c r="M569" s="554" t="str">
        <f>IF(G569="соответствует",Правило!M510,"-")</f>
        <v>-</v>
      </c>
      <c r="N569" s="554"/>
      <c r="O569" s="554"/>
      <c r="P569" s="554"/>
      <c r="Q569" s="554"/>
      <c r="R569" s="554"/>
    </row>
    <row r="570" spans="1:18" ht="58.5" customHeight="1" x14ac:dyDescent="0.25">
      <c r="A570" s="554" t="s">
        <v>1161</v>
      </c>
      <c r="B570" s="638"/>
      <c r="C570" s="558" t="s">
        <v>1162</v>
      </c>
      <c r="D570" s="558"/>
      <c r="E570" s="558"/>
      <c r="F570" s="558"/>
      <c r="G570" s="544" t="s">
        <v>487</v>
      </c>
      <c r="H570" s="546"/>
      <c r="I570" s="546"/>
      <c r="J570" s="546"/>
      <c r="K570" s="546"/>
      <c r="L570" s="545"/>
      <c r="M570" s="554" t="str">
        <f>IF(G570="соответствует",Правило!M511,"-")</f>
        <v xml:space="preserve">Соответствует требованиям
ТР ТС 018/2011 Приложения N 8 п.3.8.1
</v>
      </c>
      <c r="N570" s="554"/>
      <c r="O570" s="554"/>
      <c r="P570" s="554"/>
      <c r="Q570" s="554"/>
      <c r="R570" s="554"/>
    </row>
    <row r="571" spans="1:18" ht="167.25" customHeight="1" x14ac:dyDescent="0.25">
      <c r="A571" s="554" t="s">
        <v>1164</v>
      </c>
      <c r="B571" s="638"/>
      <c r="C571" s="558" t="s">
        <v>1165</v>
      </c>
      <c r="D571" s="558"/>
      <c r="E571" s="558"/>
      <c r="F571" s="558"/>
      <c r="G571" s="544" t="s">
        <v>487</v>
      </c>
      <c r="H571" s="546"/>
      <c r="I571" s="546"/>
      <c r="J571" s="546"/>
      <c r="K571" s="546"/>
      <c r="L571" s="545"/>
      <c r="M571" s="554" t="str">
        <f>IF(G571="соответствует",Правило!M512,"-")</f>
        <v xml:space="preserve">Соответствует требованиям
ТР ТС 018/2011 Приложения N 8 п.3.8.2
</v>
      </c>
      <c r="N571" s="554"/>
      <c r="O571" s="554"/>
      <c r="P571" s="554"/>
      <c r="Q571" s="554"/>
      <c r="R571" s="554"/>
    </row>
    <row r="572" spans="1:18" ht="102" customHeight="1" x14ac:dyDescent="0.25">
      <c r="A572" s="554" t="s">
        <v>1167</v>
      </c>
      <c r="B572" s="638"/>
      <c r="C572" s="558" t="s">
        <v>1168</v>
      </c>
      <c r="D572" s="558"/>
      <c r="E572" s="558"/>
      <c r="F572" s="558"/>
      <c r="G572" s="694" t="str">
        <f>IF(G492="не применяется","не применяется","соответствует")</f>
        <v>не применяется</v>
      </c>
      <c r="H572" s="695"/>
      <c r="I572" s="695"/>
      <c r="J572" s="695"/>
      <c r="K572" s="695"/>
      <c r="L572" s="696"/>
      <c r="M572" s="554" t="str">
        <f>IF(G572="соответствует",Правило!M513,"-")</f>
        <v>-</v>
      </c>
      <c r="N572" s="554"/>
      <c r="O572" s="554"/>
      <c r="P572" s="554"/>
      <c r="Q572" s="554"/>
      <c r="R572" s="554"/>
    </row>
    <row r="573" spans="1:18" ht="127.5" customHeight="1" x14ac:dyDescent="0.25">
      <c r="A573" s="554" t="s">
        <v>1169</v>
      </c>
      <c r="B573" s="638"/>
      <c r="C573" s="558" t="s">
        <v>1170</v>
      </c>
      <c r="D573" s="558"/>
      <c r="E573" s="558"/>
      <c r="F573" s="558"/>
      <c r="G573" s="544" t="s">
        <v>487</v>
      </c>
      <c r="H573" s="546"/>
      <c r="I573" s="546"/>
      <c r="J573" s="546"/>
      <c r="K573" s="546"/>
      <c r="L573" s="545"/>
      <c r="M573" s="554" t="str">
        <f>IF(G573="соответствует",Правило!M518,"-")</f>
        <v>Соответствует требованиям
ТР ТС 018/2011 Приложения N 8 п.3.8.4</v>
      </c>
      <c r="N573" s="554"/>
      <c r="O573" s="554"/>
      <c r="P573" s="554"/>
      <c r="Q573" s="554"/>
      <c r="R573" s="554"/>
    </row>
    <row r="574" spans="1:18" ht="96.75" customHeight="1" x14ac:dyDescent="0.25">
      <c r="A574" s="554" t="s">
        <v>1172</v>
      </c>
      <c r="B574" s="638"/>
      <c r="C574" s="558" t="s">
        <v>1173</v>
      </c>
      <c r="D574" s="558"/>
      <c r="E574" s="558"/>
      <c r="F574" s="558"/>
      <c r="G574" s="544" t="s">
        <v>487</v>
      </c>
      <c r="H574" s="546"/>
      <c r="I574" s="546"/>
      <c r="J574" s="546"/>
      <c r="K574" s="546"/>
      <c r="L574" s="545"/>
      <c r="M574" s="554" t="str">
        <f>IF(G574="соответствует",Правило!M519,"-")</f>
        <v>Соответствует требованиям
ТР ТС 018/2011 Приложения N 8 п.3.8.5</v>
      </c>
      <c r="N574" s="554"/>
      <c r="O574" s="554"/>
      <c r="P574" s="554"/>
      <c r="Q574" s="554"/>
      <c r="R574" s="554"/>
    </row>
    <row r="575" spans="1:18" ht="73.5" customHeight="1" x14ac:dyDescent="0.25">
      <c r="A575" s="554" t="s">
        <v>491</v>
      </c>
      <c r="B575" s="554"/>
      <c r="C575" s="558" t="s">
        <v>1176</v>
      </c>
      <c r="D575" s="558"/>
      <c r="E575" s="558"/>
      <c r="F575" s="558"/>
      <c r="G575" s="524" t="s">
        <v>199</v>
      </c>
      <c r="H575" s="533"/>
      <c r="I575" s="800"/>
      <c r="J575" s="524" t="s">
        <v>200</v>
      </c>
      <c r="K575" s="533"/>
      <c r="L575" s="800"/>
      <c r="M575" s="554" t="s">
        <v>1175</v>
      </c>
      <c r="N575" s="554"/>
      <c r="O575" s="554"/>
      <c r="P575" s="554"/>
      <c r="Q575" s="554"/>
      <c r="R575" s="554"/>
    </row>
    <row r="576" spans="1:18" ht="20.25" customHeight="1" x14ac:dyDescent="0.25">
      <c r="A576" s="554"/>
      <c r="B576" s="554"/>
      <c r="C576" s="558"/>
      <c r="D576" s="558"/>
      <c r="E576" s="558"/>
      <c r="F576" s="558"/>
      <c r="G576" s="801"/>
      <c r="H576" s="802"/>
      <c r="I576" s="803"/>
      <c r="J576" s="801"/>
      <c r="K576" s="802"/>
      <c r="L576" s="803"/>
      <c r="M576" s="667" t="s">
        <v>1177</v>
      </c>
      <c r="N576" s="667"/>
      <c r="O576" s="667"/>
      <c r="P576" s="667"/>
      <c r="Q576" s="667"/>
      <c r="R576" s="667"/>
    </row>
    <row r="577" spans="1:18" ht="20.25" customHeight="1" x14ac:dyDescent="0.25">
      <c r="A577" s="554"/>
      <c r="B577" s="554"/>
      <c r="C577" s="558"/>
      <c r="D577" s="558"/>
      <c r="E577" s="558"/>
      <c r="F577" s="558"/>
      <c r="G577" s="804"/>
      <c r="H577" s="805"/>
      <c r="I577" s="806"/>
      <c r="J577" s="804"/>
      <c r="K577" s="805"/>
      <c r="L577" s="806"/>
      <c r="M577" s="384">
        <f>H578</f>
        <v>643</v>
      </c>
      <c r="N577" s="273" t="s">
        <v>269</v>
      </c>
      <c r="O577" s="146" t="s">
        <v>335</v>
      </c>
      <c r="P577" s="379">
        <f>Расчет!P1039</f>
        <v>91.880977560646357</v>
      </c>
      <c r="Q577" s="273" t="s">
        <v>269</v>
      </c>
      <c r="R577" s="254"/>
    </row>
    <row r="578" spans="1:18" ht="19.5" customHeight="1" x14ac:dyDescent="0.25">
      <c r="A578" s="554"/>
      <c r="B578" s="554"/>
      <c r="C578" s="558"/>
      <c r="D578" s="558"/>
      <c r="E578" s="558"/>
      <c r="F578" s="558"/>
      <c r="G578" s="554" t="s">
        <v>267</v>
      </c>
      <c r="H578" s="675">
        <f>Вводные!L52</f>
        <v>643</v>
      </c>
      <c r="I578" s="719" t="s">
        <v>269</v>
      </c>
      <c r="J578" s="554" t="s">
        <v>267</v>
      </c>
      <c r="K578" s="675">
        <f>Вводные!N52</f>
        <v>470</v>
      </c>
      <c r="L578" s="719" t="s">
        <v>269</v>
      </c>
      <c r="M578" s="668" t="s">
        <v>1178</v>
      </c>
      <c r="N578" s="668"/>
      <c r="O578" s="668"/>
      <c r="P578" s="668"/>
      <c r="Q578" s="668"/>
      <c r="R578" s="668"/>
    </row>
    <row r="579" spans="1:18" ht="19.5" customHeight="1" x14ac:dyDescent="0.25">
      <c r="A579" s="554"/>
      <c r="B579" s="554"/>
      <c r="C579" s="558"/>
      <c r="D579" s="558"/>
      <c r="E579" s="558"/>
      <c r="F579" s="558"/>
      <c r="G579" s="579"/>
      <c r="H579" s="693"/>
      <c r="I579" s="807"/>
      <c r="J579" s="579"/>
      <c r="K579" s="693"/>
      <c r="L579" s="807"/>
      <c r="M579" s="384">
        <f>H581</f>
        <v>1600</v>
      </c>
      <c r="N579" s="273" t="s">
        <v>269</v>
      </c>
      <c r="O579" s="146" t="s">
        <v>335</v>
      </c>
      <c r="P579" s="379">
        <f>Расчет!P1041</f>
        <v>228.6307115606956</v>
      </c>
      <c r="Q579" s="273" t="s">
        <v>269</v>
      </c>
      <c r="R579" s="254"/>
    </row>
    <row r="580" spans="1:18" ht="24.75" customHeight="1" x14ac:dyDescent="0.25">
      <c r="A580" s="554"/>
      <c r="B580" s="554"/>
      <c r="C580" s="558"/>
      <c r="D580" s="558"/>
      <c r="E580" s="558"/>
      <c r="F580" s="558"/>
      <c r="G580" s="579"/>
      <c r="H580" s="693"/>
      <c r="I580" s="808"/>
      <c r="J580" s="579"/>
      <c r="K580" s="693"/>
      <c r="L580" s="808"/>
      <c r="M580" s="668" t="s">
        <v>1179</v>
      </c>
      <c r="N580" s="668"/>
      <c r="O580" s="668"/>
      <c r="P580" s="668"/>
      <c r="Q580" s="668"/>
      <c r="R580" s="668"/>
    </row>
    <row r="581" spans="1:18" ht="19.5" customHeight="1" x14ac:dyDescent="0.25">
      <c r="A581" s="554"/>
      <c r="B581" s="554"/>
      <c r="C581" s="558"/>
      <c r="D581" s="558"/>
      <c r="E581" s="558"/>
      <c r="F581" s="558"/>
      <c r="G581" s="554" t="s">
        <v>268</v>
      </c>
      <c r="H581" s="675">
        <f>Вводные!L53</f>
        <v>1600</v>
      </c>
      <c r="I581" s="719" t="s">
        <v>269</v>
      </c>
      <c r="J581" s="554" t="s">
        <v>268</v>
      </c>
      <c r="K581" s="675">
        <f>Вводные!N53</f>
        <v>3800</v>
      </c>
      <c r="L581" s="719" t="s">
        <v>269</v>
      </c>
      <c r="M581" s="384">
        <f>K578</f>
        <v>470</v>
      </c>
      <c r="N581" s="273" t="s">
        <v>269</v>
      </c>
      <c r="O581" s="146" t="s">
        <v>335</v>
      </c>
      <c r="P581" s="379">
        <f>Расчет!P1040</f>
        <v>67.160286954047479</v>
      </c>
      <c r="Q581" s="273" t="s">
        <v>269</v>
      </c>
      <c r="R581" s="277"/>
    </row>
    <row r="582" spans="1:18" ht="19.5" customHeight="1" x14ac:dyDescent="0.25">
      <c r="A582" s="554"/>
      <c r="B582" s="554"/>
      <c r="C582" s="558"/>
      <c r="D582" s="558"/>
      <c r="E582" s="558"/>
      <c r="F582" s="558"/>
      <c r="G582" s="554"/>
      <c r="H582" s="665"/>
      <c r="I582" s="621"/>
      <c r="J582" s="554"/>
      <c r="K582" s="665"/>
      <c r="L582" s="621"/>
      <c r="M582" s="668" t="s">
        <v>1180</v>
      </c>
      <c r="N582" s="668"/>
      <c r="O582" s="668"/>
      <c r="P582" s="668"/>
      <c r="Q582" s="668"/>
      <c r="R582" s="668"/>
    </row>
    <row r="583" spans="1:18" ht="20.25" customHeight="1" x14ac:dyDescent="0.25">
      <c r="A583" s="554"/>
      <c r="B583" s="554"/>
      <c r="C583" s="558"/>
      <c r="D583" s="558"/>
      <c r="E583" s="558"/>
      <c r="F583" s="558"/>
      <c r="G583" s="554"/>
      <c r="H583" s="665"/>
      <c r="I583" s="578"/>
      <c r="J583" s="554"/>
      <c r="K583" s="665"/>
      <c r="L583" s="578"/>
      <c r="M583" s="385">
        <f>K581</f>
        <v>3800</v>
      </c>
      <c r="N583" s="275" t="s">
        <v>269</v>
      </c>
      <c r="O583" s="182" t="s">
        <v>335</v>
      </c>
      <c r="P583" s="380">
        <f>Расчет!P1042</f>
        <v>542.99793026193936</v>
      </c>
      <c r="Q583" s="275" t="s">
        <v>269</v>
      </c>
      <c r="R583" s="276"/>
    </row>
    <row r="584" spans="1:18" ht="21.75" customHeight="1" x14ac:dyDescent="0.25">
      <c r="A584" s="554" t="s">
        <v>492</v>
      </c>
      <c r="B584" s="554"/>
      <c r="C584" s="558" t="s">
        <v>271</v>
      </c>
      <c r="D584" s="558"/>
      <c r="E584" s="558"/>
      <c r="F584" s="558"/>
      <c r="G584" s="544" t="s">
        <v>199</v>
      </c>
      <c r="H584" s="546"/>
      <c r="I584" s="545"/>
      <c r="J584" s="544" t="s">
        <v>200</v>
      </c>
      <c r="K584" s="546"/>
      <c r="L584" s="545"/>
      <c r="M584" s="524" t="s">
        <v>1181</v>
      </c>
      <c r="N584" s="533"/>
      <c r="O584" s="533"/>
      <c r="P584" s="533"/>
      <c r="Q584" s="533"/>
      <c r="R584" s="525"/>
    </row>
    <row r="585" spans="1:18" ht="30" customHeight="1" x14ac:dyDescent="0.25">
      <c r="A585" s="554"/>
      <c r="B585" s="554"/>
      <c r="C585" s="558"/>
      <c r="D585" s="558"/>
      <c r="E585" s="558"/>
      <c r="F585" s="558"/>
      <c r="G585" s="702">
        <f>Вводные!K55</f>
        <v>125000</v>
      </c>
      <c r="H585" s="703"/>
      <c r="I585" s="157" t="s">
        <v>269</v>
      </c>
      <c r="J585" s="702">
        <f>Вводные!M55</f>
        <v>125000</v>
      </c>
      <c r="K585" s="703"/>
      <c r="L585" s="157" t="s">
        <v>269</v>
      </c>
      <c r="M585" s="528"/>
      <c r="N585" s="557"/>
      <c r="O585" s="557"/>
      <c r="P585" s="557"/>
      <c r="Q585" s="557"/>
      <c r="R585" s="529"/>
    </row>
    <row r="586" spans="1:18" ht="24.75" customHeight="1" x14ac:dyDescent="0.25">
      <c r="A586" s="554"/>
      <c r="B586" s="554"/>
      <c r="C586" s="558"/>
      <c r="D586" s="558"/>
      <c r="E586" s="558"/>
      <c r="F586" s="558"/>
      <c r="G586" s="544" t="s">
        <v>1182</v>
      </c>
      <c r="H586" s="546"/>
      <c r="I586" s="546"/>
      <c r="J586" s="546"/>
      <c r="K586" s="546"/>
      <c r="L586" s="545"/>
      <c r="M586" s="524" t="s">
        <v>924</v>
      </c>
      <c r="N586" s="533"/>
      <c r="O586" s="533"/>
      <c r="P586" s="533"/>
      <c r="Q586" s="533"/>
      <c r="R586" s="525"/>
    </row>
    <row r="587" spans="1:18" ht="30" customHeight="1" x14ac:dyDescent="0.25">
      <c r="A587" s="554"/>
      <c r="B587" s="554"/>
      <c r="C587" s="558"/>
      <c r="D587" s="558"/>
      <c r="E587" s="558"/>
      <c r="F587" s="558"/>
      <c r="G587" s="675">
        <f>G585+J585</f>
        <v>250000</v>
      </c>
      <c r="H587" s="666"/>
      <c r="I587" s="666"/>
      <c r="J587" s="666"/>
      <c r="K587" s="809" t="s">
        <v>269</v>
      </c>
      <c r="L587" s="543"/>
      <c r="M587" s="555">
        <f>G587</f>
        <v>250000</v>
      </c>
      <c r="N587" s="556"/>
      <c r="O587" s="177" t="s">
        <v>269</v>
      </c>
      <c r="P587" s="182" t="s">
        <v>335</v>
      </c>
      <c r="Q587" s="380">
        <f>Расчет!O1112</f>
        <v>25260.362972541338</v>
      </c>
      <c r="R587" s="276" t="s">
        <v>269</v>
      </c>
    </row>
    <row r="588" spans="1:18" ht="20.25" customHeight="1" x14ac:dyDescent="0.25">
      <c r="A588" s="547" t="s">
        <v>1737</v>
      </c>
      <c r="B588" s="547"/>
      <c r="C588" s="547"/>
      <c r="D588" s="547"/>
      <c r="E588" s="547"/>
      <c r="F588" s="547"/>
      <c r="G588" s="547"/>
      <c r="H588" s="547"/>
      <c r="I588" s="547"/>
      <c r="J588" s="547"/>
      <c r="K588" s="547"/>
      <c r="L588" s="547"/>
      <c r="M588" s="547"/>
      <c r="N588" s="547"/>
      <c r="O588" s="547"/>
      <c r="P588" s="547"/>
      <c r="Q588" s="547"/>
      <c r="R588" s="548"/>
    </row>
    <row r="589" spans="1:18" ht="19.5" customHeight="1" x14ac:dyDescent="0.25">
      <c r="A589" s="127"/>
      <c r="B589" s="127"/>
      <c r="C589" s="127"/>
      <c r="D589" s="127"/>
      <c r="E589" s="127" t="s">
        <v>1738</v>
      </c>
      <c r="F589" s="140"/>
      <c r="G589" s="140"/>
      <c r="H589" s="141"/>
      <c r="I589" s="141"/>
      <c r="J589" s="156" t="str">
        <f>J545</f>
        <v>РАБ01</v>
      </c>
      <c r="L589" s="142" t="s">
        <v>534</v>
      </c>
      <c r="M589" s="371">
        <f>M545</f>
        <v>46132</v>
      </c>
      <c r="O589" s="142"/>
      <c r="P589" s="127"/>
      <c r="Q589" s="127"/>
      <c r="R589" s="143"/>
    </row>
    <row r="590" spans="1:18" ht="18" customHeight="1" x14ac:dyDescent="0.25">
      <c r="A590" s="176"/>
      <c r="B590" s="176"/>
      <c r="C590" s="270"/>
      <c r="D590" s="270"/>
      <c r="E590" s="270"/>
      <c r="F590" s="270"/>
      <c r="G590" s="271"/>
      <c r="H590" s="271"/>
      <c r="I590" s="272"/>
      <c r="J590" s="271"/>
      <c r="K590" s="271"/>
      <c r="L590" s="272"/>
      <c r="M590" s="259"/>
      <c r="N590" s="273"/>
      <c r="O590" s="146"/>
      <c r="P590" s="260"/>
      <c r="Q590" s="273"/>
      <c r="R590" s="273"/>
    </row>
    <row r="591" spans="1:18" ht="80.25" customHeight="1" x14ac:dyDescent="0.25">
      <c r="A591" s="549" t="s">
        <v>857</v>
      </c>
      <c r="B591" s="549"/>
      <c r="C591" s="549" t="s">
        <v>858</v>
      </c>
      <c r="D591" s="549"/>
      <c r="E591" s="549"/>
      <c r="F591" s="550"/>
      <c r="G591" s="551" t="s">
        <v>859</v>
      </c>
      <c r="H591" s="552"/>
      <c r="I591" s="552"/>
      <c r="J591" s="552"/>
      <c r="K591" s="552"/>
      <c r="L591" s="553"/>
      <c r="M591" s="549" t="str">
        <f>M566</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591" s="549"/>
      <c r="O591" s="549"/>
      <c r="P591" s="549"/>
      <c r="Q591" s="549"/>
      <c r="R591" s="549"/>
    </row>
    <row r="592" spans="1:18" ht="129" customHeight="1" x14ac:dyDescent="0.25">
      <c r="A592" s="554" t="s">
        <v>1183</v>
      </c>
      <c r="B592" s="554"/>
      <c r="C592" s="558" t="s">
        <v>1184</v>
      </c>
      <c r="D592" s="558"/>
      <c r="E592" s="558"/>
      <c r="F592" s="558"/>
      <c r="G592" s="544" t="s">
        <v>487</v>
      </c>
      <c r="H592" s="546"/>
      <c r="I592" s="546"/>
      <c r="J592" s="546"/>
      <c r="K592" s="546"/>
      <c r="L592" s="545"/>
      <c r="M592" s="554" t="str">
        <f>IF(G592="соответствует",Правило!M533,"-")</f>
        <v>Соответствует требованиям
ТР ТС 018/2011 Приложения N 8 п.3.8.8</v>
      </c>
      <c r="N592" s="554"/>
      <c r="O592" s="554"/>
      <c r="P592" s="554"/>
      <c r="Q592" s="554"/>
      <c r="R592" s="554"/>
    </row>
    <row r="593" spans="1:18" ht="60" customHeight="1" x14ac:dyDescent="0.25">
      <c r="A593" s="554" t="s">
        <v>1186</v>
      </c>
      <c r="B593" s="554"/>
      <c r="C593" s="558" t="s">
        <v>1187</v>
      </c>
      <c r="D593" s="558"/>
      <c r="E593" s="558"/>
      <c r="F593" s="558"/>
      <c r="G593" s="544" t="s">
        <v>487</v>
      </c>
      <c r="H593" s="546"/>
      <c r="I593" s="546"/>
      <c r="J593" s="546"/>
      <c r="K593" s="546"/>
      <c r="L593" s="545"/>
      <c r="M593" s="554" t="str">
        <f>IF(G593="соответствует",Правило!M534,"-")</f>
        <v>Соответствует требованиям
ТР ТС 018/2011 Приложения N 8 п.3.9</v>
      </c>
      <c r="N593" s="554"/>
      <c r="O593" s="554"/>
      <c r="P593" s="554"/>
      <c r="Q593" s="554"/>
      <c r="R593" s="554"/>
    </row>
    <row r="594" spans="1:18" ht="30" customHeight="1" x14ac:dyDescent="0.25">
      <c r="A594" s="524" t="s">
        <v>511</v>
      </c>
      <c r="B594" s="525"/>
      <c r="C594" s="616" t="s">
        <v>273</v>
      </c>
      <c r="D594" s="617"/>
      <c r="E594" s="617"/>
      <c r="F594" s="618"/>
      <c r="G594" s="544" t="s">
        <v>487</v>
      </c>
      <c r="H594" s="546"/>
      <c r="I594" s="546"/>
      <c r="J594" s="546"/>
      <c r="K594" s="546"/>
      <c r="L594" s="545"/>
      <c r="M594" s="524" t="s">
        <v>1190</v>
      </c>
      <c r="N594" s="533"/>
      <c r="O594" s="533"/>
      <c r="P594" s="533"/>
      <c r="Q594" s="533"/>
      <c r="R594" s="525"/>
    </row>
    <row r="595" spans="1:18" ht="35.25" customHeight="1" x14ac:dyDescent="0.25">
      <c r="A595" s="526"/>
      <c r="B595" s="527"/>
      <c r="C595" s="619"/>
      <c r="D595" s="620"/>
      <c r="E595" s="620"/>
      <c r="F595" s="621"/>
      <c r="G595" s="675">
        <f>Вводные!K58</f>
        <v>1.4</v>
      </c>
      <c r="H595" s="796"/>
      <c r="I595" s="797"/>
      <c r="J595" s="542" t="s">
        <v>265</v>
      </c>
      <c r="K595" s="697"/>
      <c r="L595" s="698"/>
      <c r="M595" s="526"/>
      <c r="N595" s="565"/>
      <c r="O595" s="565"/>
      <c r="P595" s="565"/>
      <c r="Q595" s="565"/>
      <c r="R595" s="527"/>
    </row>
    <row r="596" spans="1:18" ht="20.25" customHeight="1" x14ac:dyDescent="0.25">
      <c r="A596" s="528"/>
      <c r="B596" s="529"/>
      <c r="C596" s="622"/>
      <c r="D596" s="623"/>
      <c r="E596" s="623"/>
      <c r="F596" s="578"/>
      <c r="G596" s="798">
        <f>G595*60</f>
        <v>84</v>
      </c>
      <c r="H596" s="799"/>
      <c r="I596" s="799"/>
      <c r="J596" s="542" t="s">
        <v>1189</v>
      </c>
      <c r="K596" s="542"/>
      <c r="L596" s="543"/>
      <c r="M596" s="258" t="s">
        <v>924</v>
      </c>
      <c r="N596" s="380">
        <f>G595</f>
        <v>1.4</v>
      </c>
      <c r="O596" s="186" t="s">
        <v>265</v>
      </c>
      <c r="P596" s="182" t="s">
        <v>335</v>
      </c>
      <c r="Q596" s="380">
        <f>Расчет!M1149</f>
        <v>0.10650704202070398</v>
      </c>
      <c r="R596" s="263" t="s">
        <v>265</v>
      </c>
    </row>
    <row r="597" spans="1:18" ht="24.75" customHeight="1" x14ac:dyDescent="0.25">
      <c r="A597" s="524" t="s">
        <v>512</v>
      </c>
      <c r="B597" s="525"/>
      <c r="C597" s="616" t="s">
        <v>274</v>
      </c>
      <c r="D597" s="617"/>
      <c r="E597" s="617"/>
      <c r="F597" s="618"/>
      <c r="G597" s="669" t="s">
        <v>487</v>
      </c>
      <c r="H597" s="670"/>
      <c r="I597" s="670"/>
      <c r="J597" s="670"/>
      <c r="K597" s="670"/>
      <c r="L597" s="671"/>
      <c r="M597" s="524" t="s">
        <v>1191</v>
      </c>
      <c r="N597" s="533"/>
      <c r="O597" s="533"/>
      <c r="P597" s="533"/>
      <c r="Q597" s="533"/>
      <c r="R597" s="525"/>
    </row>
    <row r="598" spans="1:18" ht="51.75" customHeight="1" x14ac:dyDescent="0.25">
      <c r="A598" s="526"/>
      <c r="B598" s="527"/>
      <c r="C598" s="619"/>
      <c r="D598" s="620"/>
      <c r="E598" s="620"/>
      <c r="F598" s="621"/>
      <c r="G598" s="675">
        <f>Вводные!K59</f>
        <v>1.4</v>
      </c>
      <c r="H598" s="676"/>
      <c r="I598" s="676"/>
      <c r="J598" s="542" t="s">
        <v>265</v>
      </c>
      <c r="K598" s="697"/>
      <c r="L598" s="698"/>
      <c r="M598" s="526"/>
      <c r="N598" s="565"/>
      <c r="O598" s="565"/>
      <c r="P598" s="565"/>
      <c r="Q598" s="565"/>
      <c r="R598" s="527"/>
    </row>
    <row r="599" spans="1:18" ht="27.75" customHeight="1" x14ac:dyDescent="0.25">
      <c r="A599" s="528"/>
      <c r="B599" s="529"/>
      <c r="C599" s="622"/>
      <c r="D599" s="623"/>
      <c r="E599" s="623"/>
      <c r="F599" s="578"/>
      <c r="G599" s="675">
        <f>G598*60</f>
        <v>84</v>
      </c>
      <c r="H599" s="676"/>
      <c r="I599" s="676"/>
      <c r="J599" s="542" t="s">
        <v>1189</v>
      </c>
      <c r="K599" s="542"/>
      <c r="L599" s="543"/>
      <c r="M599" s="258" t="s">
        <v>924</v>
      </c>
      <c r="N599" s="380">
        <f>G598</f>
        <v>1.4</v>
      </c>
      <c r="O599" s="186" t="s">
        <v>265</v>
      </c>
      <c r="P599" s="182" t="s">
        <v>335</v>
      </c>
      <c r="Q599" s="380">
        <f>Расчет!M1150</f>
        <v>0.10650704202070398</v>
      </c>
      <c r="R599" s="263" t="s">
        <v>265</v>
      </c>
    </row>
    <row r="600" spans="1:18" ht="62.25" customHeight="1" x14ac:dyDescent="0.25">
      <c r="A600" s="554" t="s">
        <v>1192</v>
      </c>
      <c r="B600" s="554"/>
      <c r="C600" s="558" t="s">
        <v>1193</v>
      </c>
      <c r="D600" s="558"/>
      <c r="E600" s="558"/>
      <c r="F600" s="558"/>
      <c r="G600" s="544" t="s">
        <v>487</v>
      </c>
      <c r="H600" s="546"/>
      <c r="I600" s="546"/>
      <c r="J600" s="546"/>
      <c r="K600" s="546"/>
      <c r="L600" s="545"/>
      <c r="M600" s="554" t="str">
        <f>IF(G600="соответствует",Правило!M539,"-")</f>
        <v>Соответствует требованиям
ТР ТС 018/2011 Приложения N 8 п.3.10.3</v>
      </c>
      <c r="N600" s="554"/>
      <c r="O600" s="554"/>
      <c r="P600" s="554"/>
      <c r="Q600" s="554"/>
      <c r="R600" s="554"/>
    </row>
    <row r="601" spans="1:18" ht="81" customHeight="1" x14ac:dyDescent="0.25">
      <c r="A601" s="554" t="s">
        <v>1195</v>
      </c>
      <c r="B601" s="638"/>
      <c r="C601" s="558" t="s">
        <v>1196</v>
      </c>
      <c r="D601" s="558"/>
      <c r="E601" s="558"/>
      <c r="F601" s="558"/>
      <c r="G601" s="544" t="s">
        <v>487</v>
      </c>
      <c r="H601" s="546"/>
      <c r="I601" s="546"/>
      <c r="J601" s="546"/>
      <c r="K601" s="546"/>
      <c r="L601" s="545"/>
      <c r="M601" s="554" t="str">
        <f>IF(G601="соответствует",Правило!M540,"-")</f>
        <v>Соответствует требованиям
ТР ТС 018/2011 Приложения N 8 п.3.11.1</v>
      </c>
      <c r="N601" s="554"/>
      <c r="O601" s="554"/>
      <c r="P601" s="554"/>
      <c r="Q601" s="554"/>
      <c r="R601" s="554"/>
    </row>
    <row r="602" spans="1:18" ht="44.25" customHeight="1" x14ac:dyDescent="0.25">
      <c r="A602" s="554" t="s">
        <v>1198</v>
      </c>
      <c r="B602" s="638"/>
      <c r="C602" s="558" t="s">
        <v>1199</v>
      </c>
      <c r="D602" s="558"/>
      <c r="E602" s="558"/>
      <c r="F602" s="558"/>
      <c r="G602" s="544" t="s">
        <v>487</v>
      </c>
      <c r="H602" s="546"/>
      <c r="I602" s="546"/>
      <c r="J602" s="546"/>
      <c r="K602" s="546"/>
      <c r="L602" s="545"/>
      <c r="M602" s="554" t="str">
        <f>IF(G602="соответствует",Правило!M541,"-")</f>
        <v>Соответствует требованиям
ТР ТС 018/2011 Приложения N 8 п.3.11.2</v>
      </c>
      <c r="N602" s="554"/>
      <c r="O602" s="554"/>
      <c r="P602" s="554"/>
      <c r="Q602" s="554"/>
      <c r="R602" s="554"/>
    </row>
    <row r="603" spans="1:18" ht="69.75" customHeight="1" x14ac:dyDescent="0.25">
      <c r="A603" s="554" t="s">
        <v>1201</v>
      </c>
      <c r="B603" s="638"/>
      <c r="C603" s="558" t="s">
        <v>1202</v>
      </c>
      <c r="D603" s="558"/>
      <c r="E603" s="558"/>
      <c r="F603" s="558"/>
      <c r="G603" s="544" t="str">
        <f>IF(G553="-","не применяется","соответствует")</f>
        <v>соответствует</v>
      </c>
      <c r="H603" s="546"/>
      <c r="I603" s="546"/>
      <c r="J603" s="546"/>
      <c r="K603" s="546"/>
      <c r="L603" s="545"/>
      <c r="M603" s="554" t="str">
        <f>IF(G603="соответствует",Правило!M542,"-")</f>
        <v>Соответствует требованиям
ТР ТС 018/2011 Приложения N 8 п.3.12.1</v>
      </c>
      <c r="N603" s="554"/>
      <c r="O603" s="554"/>
      <c r="P603" s="554"/>
      <c r="Q603" s="554"/>
      <c r="R603" s="554"/>
    </row>
    <row r="604" spans="1:18" ht="51.75" customHeight="1" x14ac:dyDescent="0.25">
      <c r="A604" s="554" t="s">
        <v>1204</v>
      </c>
      <c r="B604" s="638"/>
      <c r="C604" s="558" t="s">
        <v>1205</v>
      </c>
      <c r="D604" s="558"/>
      <c r="E604" s="558"/>
      <c r="F604" s="558"/>
      <c r="G604" s="544" t="str">
        <f>IF(G603="не применяется","не применяется","соответствует")</f>
        <v>соответствует</v>
      </c>
      <c r="H604" s="546"/>
      <c r="I604" s="546"/>
      <c r="J604" s="546"/>
      <c r="K604" s="546"/>
      <c r="L604" s="545"/>
      <c r="M604" s="554" t="str">
        <f>IF(G604="соответствует",Правило!M543,"-")</f>
        <v>Соответствует требованиям
ТР ТС 018/2011 Приложения N 8 п.3.12.2</v>
      </c>
      <c r="N604" s="554"/>
      <c r="O604" s="554"/>
      <c r="P604" s="554"/>
      <c r="Q604" s="554"/>
      <c r="R604" s="554"/>
    </row>
    <row r="605" spans="1:18" ht="47.25" customHeight="1" x14ac:dyDescent="0.25">
      <c r="A605" s="554" t="s">
        <v>1207</v>
      </c>
      <c r="B605" s="638"/>
      <c r="C605" s="558" t="s">
        <v>1208</v>
      </c>
      <c r="D605" s="558"/>
      <c r="E605" s="558"/>
      <c r="F605" s="558"/>
      <c r="G605" s="544" t="str">
        <f>IF(G604="не применяется","не применяется","соответствует")</f>
        <v>соответствует</v>
      </c>
      <c r="H605" s="546"/>
      <c r="I605" s="546"/>
      <c r="J605" s="546"/>
      <c r="K605" s="546"/>
      <c r="L605" s="545"/>
      <c r="M605" s="554" t="str">
        <f>IF(G605="соответствует",Правило!M544,"-")</f>
        <v>Соответствует требованиям
ТР ТС 018/2011 Приложения N 8 п.3.12.3</v>
      </c>
      <c r="N605" s="554"/>
      <c r="O605" s="554"/>
      <c r="P605" s="554"/>
      <c r="Q605" s="554"/>
      <c r="R605" s="554"/>
    </row>
    <row r="606" spans="1:18" ht="61.5" customHeight="1" x14ac:dyDescent="0.25">
      <c r="A606" s="554" t="s">
        <v>1210</v>
      </c>
      <c r="B606" s="638"/>
      <c r="C606" s="558" t="s">
        <v>1211</v>
      </c>
      <c r="D606" s="558"/>
      <c r="E606" s="558"/>
      <c r="F606" s="558"/>
      <c r="G606" s="694" t="str">
        <f>IF(I450=0,"не применяется","соответствует")</f>
        <v>не применяется</v>
      </c>
      <c r="H606" s="695"/>
      <c r="I606" s="695"/>
      <c r="J606" s="695"/>
      <c r="K606" s="695"/>
      <c r="L606" s="696"/>
      <c r="M606" s="554" t="str">
        <f>IF(G606="соответствует",Правило!M549,"-")</f>
        <v>-</v>
      </c>
      <c r="N606" s="554"/>
      <c r="O606" s="554"/>
      <c r="P606" s="554"/>
      <c r="Q606" s="554"/>
      <c r="R606" s="554"/>
    </row>
    <row r="607" spans="1:18" ht="49.5" customHeight="1" x14ac:dyDescent="0.25">
      <c r="A607" s="554" t="s">
        <v>1213</v>
      </c>
      <c r="B607" s="638"/>
      <c r="C607" s="558" t="s">
        <v>1214</v>
      </c>
      <c r="D607" s="558"/>
      <c r="E607" s="558"/>
      <c r="F607" s="558"/>
      <c r="G607" s="544" t="s">
        <v>487</v>
      </c>
      <c r="H607" s="546"/>
      <c r="I607" s="546"/>
      <c r="J607" s="546"/>
      <c r="K607" s="546"/>
      <c r="L607" s="545"/>
      <c r="M607" s="554" t="str">
        <f>IF(G607="соответствует",Правило!M550,"-")</f>
        <v>Соответствует требованиям
ТР ТС 018/2011 Приложения N 8 п.3.14</v>
      </c>
      <c r="N607" s="554"/>
      <c r="O607" s="554"/>
      <c r="P607" s="554"/>
      <c r="Q607" s="554"/>
      <c r="R607" s="554"/>
    </row>
    <row r="608" spans="1:18" ht="201" customHeight="1" x14ac:dyDescent="0.25">
      <c r="A608" s="554" t="s">
        <v>1216</v>
      </c>
      <c r="B608" s="638"/>
      <c r="C608" s="558" t="s">
        <v>1217</v>
      </c>
      <c r="D608" s="558"/>
      <c r="E608" s="558"/>
      <c r="F608" s="558"/>
      <c r="G608" s="544" t="str">
        <f>IF(I468=0,"не применяется","соответствует")</f>
        <v>соответствует</v>
      </c>
      <c r="H608" s="546"/>
      <c r="I608" s="546"/>
      <c r="J608" s="546"/>
      <c r="K608" s="546"/>
      <c r="L608" s="545"/>
      <c r="M608" s="554" t="str">
        <f>IF(G608="соответствует",Правило!M551,"-")</f>
        <v xml:space="preserve">Соответствует требованиям
ТР ТС 018/2011 Приложения N 8 п.3.15
</v>
      </c>
      <c r="N608" s="554"/>
      <c r="O608" s="554"/>
      <c r="P608" s="554"/>
      <c r="Q608" s="554"/>
      <c r="R608" s="554"/>
    </row>
    <row r="609" spans="1:18" ht="72.75" customHeight="1" x14ac:dyDescent="0.25">
      <c r="A609" s="554" t="s">
        <v>1219</v>
      </c>
      <c r="B609" s="638"/>
      <c r="C609" s="558" t="s">
        <v>1220</v>
      </c>
      <c r="D609" s="558"/>
      <c r="E609" s="558"/>
      <c r="F609" s="558"/>
      <c r="G609" s="544" t="s">
        <v>487</v>
      </c>
      <c r="H609" s="546"/>
      <c r="I609" s="546"/>
      <c r="J609" s="546"/>
      <c r="K609" s="546"/>
      <c r="L609" s="545"/>
      <c r="M609" s="554" t="str">
        <f>IF(G609="соответствует",Правило!M552,"-")</f>
        <v>Соответствует требованиям
ТР ТС 018/2011 Приложения N 8 п.3.16</v>
      </c>
      <c r="N609" s="554"/>
      <c r="O609" s="554"/>
      <c r="P609" s="554"/>
      <c r="Q609" s="554"/>
      <c r="R609" s="554"/>
    </row>
    <row r="610" spans="1:18" ht="14.1" customHeight="1" x14ac:dyDescent="0.25">
      <c r="A610" s="547" t="s">
        <v>1737</v>
      </c>
      <c r="B610" s="547"/>
      <c r="C610" s="547"/>
      <c r="D610" s="547"/>
      <c r="E610" s="547"/>
      <c r="F610" s="547"/>
      <c r="G610" s="547"/>
      <c r="H610" s="547"/>
      <c r="I610" s="547"/>
      <c r="J610" s="547"/>
      <c r="K610" s="547"/>
      <c r="L610" s="547"/>
      <c r="M610" s="547"/>
      <c r="N610" s="547"/>
      <c r="O610" s="547"/>
      <c r="P610" s="547"/>
      <c r="Q610" s="547"/>
      <c r="R610" s="548"/>
    </row>
    <row r="611" spans="1:18" ht="14.1" customHeight="1" x14ac:dyDescent="0.25">
      <c r="A611" s="127"/>
      <c r="B611" s="127"/>
      <c r="C611" s="127"/>
      <c r="D611" s="127"/>
      <c r="E611" s="127" t="s">
        <v>1738</v>
      </c>
      <c r="F611" s="140"/>
      <c r="G611" s="140"/>
      <c r="H611" s="141"/>
      <c r="I611" s="141"/>
      <c r="J611" s="156" t="str">
        <f>J589</f>
        <v>РАБ01</v>
      </c>
      <c r="L611" s="142" t="s">
        <v>534</v>
      </c>
      <c r="M611" s="371">
        <f>M589</f>
        <v>46132</v>
      </c>
      <c r="O611" s="142"/>
      <c r="P611" s="127"/>
      <c r="Q611" s="127"/>
      <c r="R611" s="143"/>
    </row>
    <row r="612" spans="1:18" ht="14.1" customHeight="1" x14ac:dyDescent="0.25">
      <c r="A612" s="176"/>
      <c r="B612" s="176"/>
      <c r="C612" s="270"/>
      <c r="D612" s="270"/>
      <c r="E612" s="270"/>
      <c r="F612" s="270"/>
      <c r="G612" s="271"/>
      <c r="H612" s="271"/>
      <c r="I612" s="272"/>
      <c r="J612" s="271"/>
      <c r="K612" s="271"/>
      <c r="L612" s="272"/>
      <c r="M612" s="259"/>
      <c r="N612" s="273"/>
      <c r="O612" s="146"/>
      <c r="P612" s="260"/>
      <c r="Q612" s="273"/>
      <c r="R612" s="273"/>
    </row>
    <row r="613" spans="1:18" ht="75.75" customHeight="1" x14ac:dyDescent="0.25">
      <c r="A613" s="549" t="s">
        <v>857</v>
      </c>
      <c r="B613" s="549"/>
      <c r="C613" s="549" t="s">
        <v>858</v>
      </c>
      <c r="D613" s="549"/>
      <c r="E613" s="549"/>
      <c r="F613" s="550"/>
      <c r="G613" s="551" t="s">
        <v>859</v>
      </c>
      <c r="H613" s="552"/>
      <c r="I613" s="552"/>
      <c r="J613" s="552"/>
      <c r="K613" s="552"/>
      <c r="L613" s="553"/>
      <c r="M613" s="549" t="str">
        <f>M591</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613" s="549"/>
      <c r="O613" s="549"/>
      <c r="P613" s="549"/>
      <c r="Q613" s="549"/>
      <c r="R613" s="549"/>
    </row>
    <row r="614" spans="1:18" ht="93" customHeight="1" x14ac:dyDescent="0.25">
      <c r="A614" s="554" t="s">
        <v>1222</v>
      </c>
      <c r="B614" s="638"/>
      <c r="C614" s="558" t="s">
        <v>1223</v>
      </c>
      <c r="D614" s="558"/>
      <c r="E614" s="558"/>
      <c r="F614" s="558"/>
      <c r="G614" s="544" t="s">
        <v>487</v>
      </c>
      <c r="H614" s="546"/>
      <c r="I614" s="546"/>
      <c r="J614" s="546"/>
      <c r="K614" s="546"/>
      <c r="L614" s="545"/>
      <c r="M614" s="554" t="str">
        <f>IF(G614="соответствует",Правило!M553,"-")</f>
        <v>Соответствует требованиям
ТР ТС 018/2011 Приложения N 4 п.2.2.1</v>
      </c>
      <c r="N614" s="554"/>
      <c r="O614" s="554"/>
      <c r="P614" s="554"/>
      <c r="Q614" s="554"/>
      <c r="R614" s="554"/>
    </row>
    <row r="615" spans="1:18" ht="61.5" customHeight="1" x14ac:dyDescent="0.25">
      <c r="A615" s="554" t="s">
        <v>1225</v>
      </c>
      <c r="B615" s="638"/>
      <c r="C615" s="558" t="s">
        <v>1226</v>
      </c>
      <c r="D615" s="558"/>
      <c r="E615" s="558"/>
      <c r="F615" s="558"/>
      <c r="G615" s="544" t="s">
        <v>487</v>
      </c>
      <c r="H615" s="546"/>
      <c r="I615" s="546"/>
      <c r="J615" s="546"/>
      <c r="K615" s="546"/>
      <c r="L615" s="545"/>
      <c r="M615" s="554" t="str">
        <f>IF(G615="соответствует",Правило!M554,"-")</f>
        <v>Соответствует требованиям
ТР ТС 018/2011 Приложения N 8 п.5.1</v>
      </c>
      <c r="N615" s="554"/>
      <c r="O615" s="554"/>
      <c r="P615" s="554"/>
      <c r="Q615" s="554"/>
      <c r="R615" s="554"/>
    </row>
    <row r="616" spans="1:18" ht="159" customHeight="1" x14ac:dyDescent="0.25">
      <c r="A616" s="554" t="s">
        <v>1228</v>
      </c>
      <c r="B616" s="638"/>
      <c r="C616" s="558" t="s">
        <v>1229</v>
      </c>
      <c r="D616" s="558"/>
      <c r="E616" s="558"/>
      <c r="F616" s="558"/>
      <c r="G616" s="544" t="s">
        <v>487</v>
      </c>
      <c r="H616" s="546"/>
      <c r="I616" s="546"/>
      <c r="J616" s="546"/>
      <c r="K616" s="546"/>
      <c r="L616" s="545"/>
      <c r="M616" s="554" t="str">
        <f>IF(G616="соответствует",Правило!M555,"-")</f>
        <v>Соответствует требованиям
ТР ТС 018/2011 Приложения N 8 п.5.2</v>
      </c>
      <c r="N616" s="554"/>
      <c r="O616" s="554"/>
      <c r="P616" s="554"/>
      <c r="Q616" s="554"/>
      <c r="R616" s="554"/>
    </row>
    <row r="617" spans="1:18" ht="66.75" customHeight="1" x14ac:dyDescent="0.25">
      <c r="A617" s="554" t="s">
        <v>1231</v>
      </c>
      <c r="B617" s="638"/>
      <c r="C617" s="558" t="s">
        <v>1232</v>
      </c>
      <c r="D617" s="558"/>
      <c r="E617" s="558"/>
      <c r="F617" s="558"/>
      <c r="G617" s="544" t="s">
        <v>885</v>
      </c>
      <c r="H617" s="546"/>
      <c r="I617" s="546"/>
      <c r="J617" s="546"/>
      <c r="K617" s="546"/>
      <c r="L617" s="545"/>
      <c r="M617" s="554" t="str">
        <f>IF(G617="соответствует",Правило!M556,"-")</f>
        <v>-</v>
      </c>
      <c r="N617" s="554"/>
      <c r="O617" s="554"/>
      <c r="P617" s="554"/>
      <c r="Q617" s="554"/>
      <c r="R617" s="554"/>
    </row>
    <row r="618" spans="1:18" ht="46.5" customHeight="1" x14ac:dyDescent="0.25">
      <c r="A618" s="554" t="s">
        <v>1233</v>
      </c>
      <c r="B618" s="638"/>
      <c r="C618" s="558" t="s">
        <v>1234</v>
      </c>
      <c r="D618" s="558"/>
      <c r="E618" s="558"/>
      <c r="F618" s="558"/>
      <c r="G618" s="544" t="str">
        <f>IF(K629="-","не применяется","соответствует")</f>
        <v>не применяется</v>
      </c>
      <c r="H618" s="546"/>
      <c r="I618" s="546"/>
      <c r="J618" s="546"/>
      <c r="K618" s="546"/>
      <c r="L618" s="545"/>
      <c r="M618" s="554" t="str">
        <f>IF(G618="соответствует",Правило!M557,"-")</f>
        <v>-</v>
      </c>
      <c r="N618" s="554"/>
      <c r="O618" s="554"/>
      <c r="P618" s="554"/>
      <c r="Q618" s="554"/>
      <c r="R618" s="554"/>
    </row>
    <row r="619" spans="1:18" ht="42.75" customHeight="1" x14ac:dyDescent="0.25">
      <c r="A619" s="554" t="s">
        <v>1235</v>
      </c>
      <c r="B619" s="638"/>
      <c r="C619" s="558" t="s">
        <v>1236</v>
      </c>
      <c r="D619" s="558"/>
      <c r="E619" s="558"/>
      <c r="F619" s="558"/>
      <c r="G619" s="544" t="s">
        <v>885</v>
      </c>
      <c r="H619" s="546"/>
      <c r="I619" s="546"/>
      <c r="J619" s="546"/>
      <c r="K619" s="546"/>
      <c r="L619" s="545"/>
      <c r="M619" s="554" t="str">
        <f>IF(G619="соответствует",Правило!M558,"-")</f>
        <v>-</v>
      </c>
      <c r="N619" s="554"/>
      <c r="O619" s="554"/>
      <c r="P619" s="554"/>
      <c r="Q619" s="554"/>
      <c r="R619" s="554"/>
    </row>
    <row r="620" spans="1:18" ht="92.25" customHeight="1" x14ac:dyDescent="0.25">
      <c r="A620" s="554" t="s">
        <v>1237</v>
      </c>
      <c r="B620" s="638"/>
      <c r="C620" s="558" t="s">
        <v>1238</v>
      </c>
      <c r="D620" s="558"/>
      <c r="E620" s="558"/>
      <c r="F620" s="558"/>
      <c r="G620" s="544" t="s">
        <v>487</v>
      </c>
      <c r="H620" s="546"/>
      <c r="I620" s="546"/>
      <c r="J620" s="546"/>
      <c r="K620" s="546"/>
      <c r="L620" s="545"/>
      <c r="M620" s="554" t="str">
        <f>IF(G620="соответствует",Правило!M559,"-")</f>
        <v>Соответствует требованиям
ТР ТС 018/2011 Приложения N 8 п.5.6.1</v>
      </c>
      <c r="N620" s="554"/>
      <c r="O620" s="554"/>
      <c r="P620" s="554"/>
      <c r="Q620" s="554"/>
      <c r="R620" s="554"/>
    </row>
    <row r="621" spans="1:18" ht="33.75" customHeight="1" x14ac:dyDescent="0.25">
      <c r="A621" s="524" t="s">
        <v>513</v>
      </c>
      <c r="B621" s="525"/>
      <c r="C621" s="616" t="s">
        <v>321</v>
      </c>
      <c r="D621" s="617"/>
      <c r="E621" s="617"/>
      <c r="F621" s="618"/>
      <c r="G621" s="524"/>
      <c r="H621" s="533"/>
      <c r="I621" s="533"/>
      <c r="J621" s="533"/>
      <c r="K621" s="533"/>
      <c r="L621" s="525"/>
      <c r="M621" s="524" t="str">
        <f>IF(K623="-","-",Правило!M560)</f>
        <v>Соответствует требованиям
ТР ТС 018/2011 Приложения N 8 п.5.6.2</v>
      </c>
      <c r="N621" s="533"/>
      <c r="O621" s="533"/>
      <c r="P621" s="533"/>
      <c r="Q621" s="533"/>
      <c r="R621" s="525"/>
    </row>
    <row r="622" spans="1:18" ht="20.25" customHeight="1" x14ac:dyDescent="0.25">
      <c r="A622" s="526"/>
      <c r="B622" s="527"/>
      <c r="C622" s="619"/>
      <c r="D622" s="620"/>
      <c r="E622" s="620"/>
      <c r="F622" s="621"/>
      <c r="G622" s="528"/>
      <c r="H622" s="557"/>
      <c r="I622" s="557"/>
      <c r="J622" s="557"/>
      <c r="K622" s="557"/>
      <c r="L622" s="529"/>
      <c r="M622" s="291" t="s">
        <v>1829</v>
      </c>
      <c r="N622" s="144"/>
      <c r="O622" s="144">
        <v>1.6</v>
      </c>
      <c r="P622" s="144" t="s">
        <v>14</v>
      </c>
      <c r="Q622" s="565" t="s">
        <v>1830</v>
      </c>
      <c r="R622" s="527"/>
    </row>
    <row r="623" spans="1:18" ht="17.25" customHeight="1" x14ac:dyDescent="0.25">
      <c r="A623" s="526"/>
      <c r="B623" s="527"/>
      <c r="C623" s="619"/>
      <c r="D623" s="620"/>
      <c r="E623" s="620"/>
      <c r="F623" s="621"/>
      <c r="G623" s="558" t="s">
        <v>322</v>
      </c>
      <c r="H623" s="558"/>
      <c r="I623" s="558"/>
      <c r="J623" s="558"/>
      <c r="K623" s="399">
        <f>IF(Расчет!K1208=0,"-",Расчет!K1208)</f>
        <v>6</v>
      </c>
      <c r="L623" s="161" t="str">
        <f>IF(K623="-"," ","мм")</f>
        <v>мм</v>
      </c>
      <c r="M623" s="257" t="s">
        <v>924</v>
      </c>
      <c r="N623" s="375">
        <f>IF(K623="-","-",Расчет!K1208)</f>
        <v>6</v>
      </c>
      <c r="O623" s="207" t="str">
        <f>IF(N623="-"," ","мм")</f>
        <v>мм</v>
      </c>
      <c r="P623" s="146" t="str">
        <f>IF(N623="-"," ","±")</f>
        <v>±</v>
      </c>
      <c r="Q623" s="375">
        <f>IF(K623="-"," ",Расчет!M1208)</f>
        <v>4.7631397208144126E-2</v>
      </c>
      <c r="R623" s="255" t="str">
        <f>IF(N623="-"," ","мм")</f>
        <v>мм</v>
      </c>
    </row>
    <row r="624" spans="1:18" ht="19.5" customHeight="1" x14ac:dyDescent="0.25">
      <c r="A624" s="526"/>
      <c r="B624" s="527"/>
      <c r="C624" s="619"/>
      <c r="D624" s="620"/>
      <c r="E624" s="620"/>
      <c r="F624" s="621"/>
      <c r="G624" s="558" t="s">
        <v>323</v>
      </c>
      <c r="H624" s="558"/>
      <c r="I624" s="558"/>
      <c r="J624" s="558"/>
      <c r="K624" s="399">
        <f>IF(Расчет!K1209=0,"-",Расчет!K1209)</f>
        <v>6</v>
      </c>
      <c r="L624" s="161" t="str">
        <f>IF(K624="-"," ","мм")</f>
        <v>мм</v>
      </c>
      <c r="M624" s="257" t="s">
        <v>924</v>
      </c>
      <c r="N624" s="375">
        <f>IF(K624="-","-",Расчет!K1209)</f>
        <v>6</v>
      </c>
      <c r="O624" s="207" t="str">
        <f>IF(N624="-"," ","мм")</f>
        <v>мм</v>
      </c>
      <c r="P624" s="146" t="str">
        <f>IF(N624="-"," ","±")</f>
        <v>±</v>
      </c>
      <c r="Q624" s="375">
        <f>IF(K624="-"," ",Расчет!M1209)</f>
        <v>4.7631397208144126E-2</v>
      </c>
      <c r="R624" s="255" t="str">
        <f>IF(N624="-"," ","мм")</f>
        <v>мм</v>
      </c>
    </row>
    <row r="625" spans="1:18" ht="15.75" customHeight="1" x14ac:dyDescent="0.25">
      <c r="A625" s="526"/>
      <c r="B625" s="527"/>
      <c r="C625" s="619"/>
      <c r="D625" s="620"/>
      <c r="E625" s="620"/>
      <c r="F625" s="621"/>
      <c r="G625" s="558" t="s">
        <v>324</v>
      </c>
      <c r="H625" s="558"/>
      <c r="I625" s="558"/>
      <c r="J625" s="558"/>
      <c r="K625" s="399">
        <f>IF(Расчет!K1210=0,"-",Расчет!K1210)</f>
        <v>6</v>
      </c>
      <c r="L625" s="161" t="str">
        <f>IF(K625="-"," ","мм")</f>
        <v>мм</v>
      </c>
      <c r="M625" s="257" t="s">
        <v>924</v>
      </c>
      <c r="N625" s="375">
        <f>IF(K625="-","-",Расчет!K1210)</f>
        <v>6</v>
      </c>
      <c r="O625" s="207" t="str">
        <f>IF(N625="-"," ","мм")</f>
        <v>мм</v>
      </c>
      <c r="P625" s="146" t="str">
        <f>IF(N625="-"," ","±")</f>
        <v>±</v>
      </c>
      <c r="Q625" s="375">
        <f>IF(K625="-"," ",Расчет!M1210)</f>
        <v>4.7631397208144126E-2</v>
      </c>
      <c r="R625" s="255" t="str">
        <f>IF(N625="-"," ","мм")</f>
        <v>мм</v>
      </c>
    </row>
    <row r="626" spans="1:18" ht="19.5" customHeight="1" x14ac:dyDescent="0.25">
      <c r="A626" s="528"/>
      <c r="B626" s="529"/>
      <c r="C626" s="622"/>
      <c r="D626" s="623"/>
      <c r="E626" s="623"/>
      <c r="F626" s="578"/>
      <c r="G626" s="558" t="s">
        <v>325</v>
      </c>
      <c r="H626" s="558"/>
      <c r="I626" s="558"/>
      <c r="J626" s="558"/>
      <c r="K626" s="399">
        <f>IF(Расчет!K1211=0,"-",Расчет!K1211)</f>
        <v>6</v>
      </c>
      <c r="L626" s="161" t="str">
        <f>IF(K626="-"," ","мм")</f>
        <v>мм</v>
      </c>
      <c r="M626" s="258" t="s">
        <v>924</v>
      </c>
      <c r="N626" s="376">
        <f>IF(K626="-","-",Расчет!K1211)</f>
        <v>6</v>
      </c>
      <c r="O626" s="206" t="str">
        <f>IF(N626="-"," ","мм")</f>
        <v>мм</v>
      </c>
      <c r="P626" s="146" t="str">
        <f>IF(N626="-"," ","±")</f>
        <v>±</v>
      </c>
      <c r="Q626" s="376">
        <f>IF(K626="-"," ",Расчет!M1211)</f>
        <v>4.7631397208144126E-2</v>
      </c>
      <c r="R626" s="256" t="str">
        <f>IF(N626="-"," ","мм")</f>
        <v>мм</v>
      </c>
    </row>
    <row r="627" spans="1:18" ht="38.25" customHeight="1" x14ac:dyDescent="0.25">
      <c r="A627" s="524" t="s">
        <v>514</v>
      </c>
      <c r="B627" s="525"/>
      <c r="C627" s="616" t="s">
        <v>515</v>
      </c>
      <c r="D627" s="617"/>
      <c r="E627" s="617"/>
      <c r="F627" s="618"/>
      <c r="G627" s="524"/>
      <c r="H627" s="533"/>
      <c r="I627" s="533"/>
      <c r="J627" s="533"/>
      <c r="K627" s="533"/>
      <c r="L627" s="525"/>
      <c r="M627" s="524" t="str">
        <f>IF(K629="-","-",Правило!M565)</f>
        <v>-</v>
      </c>
      <c r="N627" s="533"/>
      <c r="O627" s="533"/>
      <c r="P627" s="533"/>
      <c r="Q627" s="533"/>
      <c r="R627" s="525"/>
    </row>
    <row r="628" spans="1:18" ht="24.75" customHeight="1" x14ac:dyDescent="0.25">
      <c r="A628" s="526"/>
      <c r="B628" s="527"/>
      <c r="C628" s="619"/>
      <c r="D628" s="620"/>
      <c r="E628" s="620"/>
      <c r="F628" s="621"/>
      <c r="G628" s="528"/>
      <c r="H628" s="557"/>
      <c r="I628" s="557"/>
      <c r="J628" s="557"/>
      <c r="K628" s="557"/>
      <c r="L628" s="529"/>
      <c r="M628" s="291" t="s">
        <v>1829</v>
      </c>
      <c r="N628" s="144"/>
      <c r="O628" s="292">
        <v>4</v>
      </c>
      <c r="P628" s="144" t="s">
        <v>14</v>
      </c>
      <c r="Q628" s="565" t="s">
        <v>1830</v>
      </c>
      <c r="R628" s="527"/>
    </row>
    <row r="629" spans="1:18" ht="21.75" customHeight="1" x14ac:dyDescent="0.25">
      <c r="A629" s="526"/>
      <c r="B629" s="527"/>
      <c r="C629" s="619"/>
      <c r="D629" s="620"/>
      <c r="E629" s="620"/>
      <c r="F629" s="621"/>
      <c r="G629" s="558" t="s">
        <v>322</v>
      </c>
      <c r="H629" s="558"/>
      <c r="I629" s="558"/>
      <c r="J629" s="558"/>
      <c r="K629" s="400" t="str">
        <f>IF(Расчет!K1263=0,"-",Расчет!K1263)</f>
        <v>-</v>
      </c>
      <c r="L629" s="161" t="str">
        <f>IF(K629="-"," ","мм")</f>
        <v xml:space="preserve"> </v>
      </c>
      <c r="M629" s="257" t="s">
        <v>924</v>
      </c>
      <c r="N629" s="375" t="str">
        <f>IF(K629="-","-",Расчет!K1263)</f>
        <v>-</v>
      </c>
      <c r="O629" s="401" t="str">
        <f>IF(N629="-"," ","мм")</f>
        <v xml:space="preserve"> </v>
      </c>
      <c r="P629" s="387" t="str">
        <f>IF(N629="-"," ","±")</f>
        <v xml:space="preserve"> </v>
      </c>
      <c r="Q629" s="375" t="str">
        <f>IF(K629="-"," ",Расчет!M1263)</f>
        <v xml:space="preserve"> </v>
      </c>
      <c r="R629" s="402" t="str">
        <f>IF(N629="-"," ","мм")</f>
        <v xml:space="preserve"> </v>
      </c>
    </row>
    <row r="630" spans="1:18" ht="22.5" customHeight="1" x14ac:dyDescent="0.25">
      <c r="A630" s="526"/>
      <c r="B630" s="527"/>
      <c r="C630" s="619"/>
      <c r="D630" s="620"/>
      <c r="E630" s="620"/>
      <c r="F630" s="621"/>
      <c r="G630" s="558" t="s">
        <v>323</v>
      </c>
      <c r="H630" s="558"/>
      <c r="I630" s="558"/>
      <c r="J630" s="558"/>
      <c r="K630" s="400" t="str">
        <f>IF(Расчет!K1264=0,"-",Расчет!K1264)</f>
        <v>-</v>
      </c>
      <c r="L630" s="161" t="str">
        <f>IF(K630="-"," ","мм")</f>
        <v xml:space="preserve"> </v>
      </c>
      <c r="M630" s="257" t="s">
        <v>924</v>
      </c>
      <c r="N630" s="375" t="str">
        <f>IF(K630="-","-",Расчет!K1264)</f>
        <v>-</v>
      </c>
      <c r="O630" s="401" t="str">
        <f>IF(N630="-"," ","мм")</f>
        <v xml:space="preserve"> </v>
      </c>
      <c r="P630" s="387" t="str">
        <f>IF(N630="-"," ","±")</f>
        <v xml:space="preserve"> </v>
      </c>
      <c r="Q630" s="375" t="str">
        <f>IF(K630="-"," ",Расчет!M1264)</f>
        <v xml:space="preserve"> </v>
      </c>
      <c r="R630" s="402" t="str">
        <f>IF(N630="-"," ","мм")</f>
        <v xml:space="preserve"> </v>
      </c>
    </row>
    <row r="631" spans="1:18" ht="21.75" customHeight="1" x14ac:dyDescent="0.25">
      <c r="A631" s="526"/>
      <c r="B631" s="527"/>
      <c r="C631" s="619"/>
      <c r="D631" s="620"/>
      <c r="E631" s="620"/>
      <c r="F631" s="621"/>
      <c r="G631" s="558" t="s">
        <v>324</v>
      </c>
      <c r="H631" s="558"/>
      <c r="I631" s="558"/>
      <c r="J631" s="558"/>
      <c r="K631" s="400" t="str">
        <f>IF(Расчет!K1265=0,"-",Расчет!K1265)</f>
        <v>-</v>
      </c>
      <c r="L631" s="161" t="str">
        <f>IF(K631="-"," ","мм")</f>
        <v xml:space="preserve"> </v>
      </c>
      <c r="M631" s="257" t="s">
        <v>924</v>
      </c>
      <c r="N631" s="375" t="str">
        <f>IF(K631="-","-",Расчет!K1265)</f>
        <v>-</v>
      </c>
      <c r="O631" s="401" t="str">
        <f>IF(N631="-"," ","мм")</f>
        <v xml:space="preserve"> </v>
      </c>
      <c r="P631" s="387" t="str">
        <f>IF(N631="-"," ","±")</f>
        <v xml:space="preserve"> </v>
      </c>
      <c r="Q631" s="375" t="str">
        <f>IF(K631="-"," ",Расчет!M1265)</f>
        <v xml:space="preserve"> </v>
      </c>
      <c r="R631" s="402" t="str">
        <f>IF(N631="-"," ","мм")</f>
        <v xml:space="preserve"> </v>
      </c>
    </row>
    <row r="632" spans="1:18" ht="21" customHeight="1" x14ac:dyDescent="0.25">
      <c r="A632" s="528"/>
      <c r="B632" s="529"/>
      <c r="C632" s="622"/>
      <c r="D632" s="623"/>
      <c r="E632" s="623"/>
      <c r="F632" s="578"/>
      <c r="G632" s="558" t="s">
        <v>325</v>
      </c>
      <c r="H632" s="558"/>
      <c r="I632" s="558"/>
      <c r="J632" s="558"/>
      <c r="K632" s="400" t="str">
        <f>IF(Расчет!K1266=0,"-",Расчет!K1266)</f>
        <v>-</v>
      </c>
      <c r="L632" s="161" t="str">
        <f>IF(K632="-"," ","мм")</f>
        <v xml:space="preserve"> </v>
      </c>
      <c r="M632" s="258" t="s">
        <v>924</v>
      </c>
      <c r="N632" s="376" t="str">
        <f>IF(K632="-","-",Расчет!K1266)</f>
        <v>-</v>
      </c>
      <c r="O632" s="403" t="str">
        <f>IF(N632="-"," ","мм")</f>
        <v xml:space="preserve"> </v>
      </c>
      <c r="P632" s="390" t="str">
        <f>IF(N632="-"," ","±")</f>
        <v xml:space="preserve"> </v>
      </c>
      <c r="Q632" s="376" t="str">
        <f>IF(K632="-"," ",Расчет!M1266)</f>
        <v xml:space="preserve"> </v>
      </c>
      <c r="R632" s="402" t="str">
        <f>IF(N632="-"," ","мм")</f>
        <v xml:space="preserve"> </v>
      </c>
    </row>
    <row r="633" spans="1:18" ht="68.25" customHeight="1" x14ac:dyDescent="0.25">
      <c r="A633" s="554" t="s">
        <v>1240</v>
      </c>
      <c r="B633" s="638"/>
      <c r="C633" s="558" t="s">
        <v>1241</v>
      </c>
      <c r="D633" s="558"/>
      <c r="E633" s="558"/>
      <c r="F633" s="558"/>
      <c r="G633" s="544" t="s">
        <v>487</v>
      </c>
      <c r="H633" s="546"/>
      <c r="I633" s="546"/>
      <c r="J633" s="546"/>
      <c r="K633" s="546"/>
      <c r="L633" s="545"/>
      <c r="M633" s="554" t="str">
        <f>IF(G633="соответствует",Правило!M570,"-")</f>
        <v>Соответствует требованиям
ТР ТС 018/2011 Приложения N 8 п.5.6.4</v>
      </c>
      <c r="N633" s="554"/>
      <c r="O633" s="554"/>
      <c r="P633" s="554"/>
      <c r="Q633" s="554"/>
      <c r="R633" s="554"/>
    </row>
    <row r="634" spans="1:18" ht="89.25" customHeight="1" x14ac:dyDescent="0.25">
      <c r="A634" s="554" t="s">
        <v>1243</v>
      </c>
      <c r="B634" s="638"/>
      <c r="C634" s="558" t="s">
        <v>1244</v>
      </c>
      <c r="D634" s="558"/>
      <c r="E634" s="558"/>
      <c r="F634" s="558"/>
      <c r="G634" s="538" t="s">
        <v>1146</v>
      </c>
      <c r="H634" s="539"/>
      <c r="I634" s="539"/>
      <c r="J634" s="539"/>
      <c r="K634" s="539"/>
      <c r="L634" s="540"/>
      <c r="M634" s="554" t="str">
        <f>IF(G634="соответствует",Правило!M571,"-")</f>
        <v>-</v>
      </c>
      <c r="N634" s="554"/>
      <c r="O634" s="554"/>
      <c r="P634" s="554"/>
      <c r="Q634" s="554"/>
      <c r="R634" s="554"/>
    </row>
    <row r="635" spans="1:18" ht="45.75" customHeight="1" x14ac:dyDescent="0.25">
      <c r="A635" s="554" t="s">
        <v>1245</v>
      </c>
      <c r="B635" s="638"/>
      <c r="C635" s="558" t="s">
        <v>1246</v>
      </c>
      <c r="D635" s="558"/>
      <c r="E635" s="558"/>
      <c r="F635" s="558"/>
      <c r="G635" s="544" t="s">
        <v>487</v>
      </c>
      <c r="H635" s="546"/>
      <c r="I635" s="546"/>
      <c r="J635" s="546"/>
      <c r="K635" s="546"/>
      <c r="L635" s="545"/>
      <c r="M635" s="554" t="str">
        <f>IF(G635="соответствует",Правило!M572,"-")</f>
        <v>Соответствует требованиям
ТР ТС 018/2011 Приложения N 8 п.5.7.1</v>
      </c>
      <c r="N635" s="554"/>
      <c r="O635" s="554"/>
      <c r="P635" s="554"/>
      <c r="Q635" s="554"/>
      <c r="R635" s="554"/>
    </row>
    <row r="636" spans="1:18" ht="45.75" customHeight="1" x14ac:dyDescent="0.25">
      <c r="A636" s="554" t="s">
        <v>1248</v>
      </c>
      <c r="B636" s="638"/>
      <c r="C636" s="558" t="s">
        <v>1249</v>
      </c>
      <c r="D636" s="558"/>
      <c r="E636" s="558"/>
      <c r="F636" s="558"/>
      <c r="G636" s="544" t="s">
        <v>487</v>
      </c>
      <c r="H636" s="546"/>
      <c r="I636" s="546"/>
      <c r="J636" s="546"/>
      <c r="K636" s="546"/>
      <c r="L636" s="545"/>
      <c r="M636" s="554" t="str">
        <f>IF(G636="соответствует",Правило!M573,"-")</f>
        <v>Соответствует требованиям
ТР ТС 018/2011 Приложения N 8 п.5.7.2</v>
      </c>
      <c r="N636" s="554"/>
      <c r="O636" s="554"/>
      <c r="P636" s="554"/>
      <c r="Q636" s="554"/>
      <c r="R636" s="554"/>
    </row>
    <row r="637" spans="1:18" ht="51" customHeight="1" x14ac:dyDescent="0.25">
      <c r="A637" s="554" t="s">
        <v>1251</v>
      </c>
      <c r="B637" s="638"/>
      <c r="C637" s="558" t="s">
        <v>1252</v>
      </c>
      <c r="D637" s="558"/>
      <c r="E637" s="558"/>
      <c r="F637" s="558"/>
      <c r="G637" s="544" t="s">
        <v>487</v>
      </c>
      <c r="H637" s="546"/>
      <c r="I637" s="546"/>
      <c r="J637" s="546"/>
      <c r="K637" s="546"/>
      <c r="L637" s="545"/>
      <c r="M637" s="554" t="str">
        <f>IF(G637="соответствует",Правило!M574,"-")</f>
        <v>Соответствует требованиям
ТР ТС 018/2011 Приложения N 8 п.5.7.3</v>
      </c>
      <c r="N637" s="554"/>
      <c r="O637" s="554"/>
      <c r="P637" s="554"/>
      <c r="Q637" s="554"/>
      <c r="R637" s="554"/>
    </row>
    <row r="638" spans="1:18" ht="14.1" customHeight="1" x14ac:dyDescent="0.25">
      <c r="A638" s="547" t="s">
        <v>1737</v>
      </c>
      <c r="B638" s="547"/>
      <c r="C638" s="547"/>
      <c r="D638" s="547"/>
      <c r="E638" s="547"/>
      <c r="F638" s="547"/>
      <c r="G638" s="547"/>
      <c r="H638" s="547"/>
      <c r="I638" s="547"/>
      <c r="J638" s="547"/>
      <c r="K638" s="547"/>
      <c r="L638" s="547"/>
      <c r="M638" s="547"/>
      <c r="N638" s="547"/>
      <c r="O638" s="547"/>
      <c r="P638" s="547"/>
      <c r="Q638" s="547"/>
      <c r="R638" s="548"/>
    </row>
    <row r="639" spans="1:18" ht="14.1" customHeight="1" x14ac:dyDescent="0.25">
      <c r="A639" s="127"/>
      <c r="B639" s="127"/>
      <c r="C639" s="127"/>
      <c r="D639" s="127"/>
      <c r="E639" s="127" t="s">
        <v>1738</v>
      </c>
      <c r="F639" s="140"/>
      <c r="G639" s="140"/>
      <c r="H639" s="141"/>
      <c r="I639" s="141"/>
      <c r="J639" s="156" t="str">
        <f>J611</f>
        <v>РАБ01</v>
      </c>
      <c r="L639" s="142" t="s">
        <v>534</v>
      </c>
      <c r="M639" s="371">
        <f>M611</f>
        <v>46132</v>
      </c>
      <c r="O639" s="142"/>
      <c r="P639" s="127"/>
      <c r="Q639" s="127"/>
      <c r="R639" s="143"/>
    </row>
    <row r="640" spans="1:18" ht="14.1" customHeight="1" x14ac:dyDescent="0.25">
      <c r="A640" s="176"/>
      <c r="B640" s="176"/>
      <c r="C640" s="270"/>
      <c r="D640" s="270"/>
      <c r="E640" s="270"/>
      <c r="F640" s="270"/>
      <c r="G640" s="271"/>
      <c r="H640" s="271"/>
      <c r="I640" s="272"/>
      <c r="J640" s="271"/>
      <c r="K640" s="271"/>
      <c r="L640" s="272"/>
      <c r="M640" s="259"/>
      <c r="N640" s="273"/>
      <c r="O640" s="146"/>
      <c r="P640" s="260"/>
      <c r="Q640" s="273"/>
      <c r="R640" s="273"/>
    </row>
    <row r="641" spans="1:18" ht="81" customHeight="1" x14ac:dyDescent="0.25">
      <c r="A641" s="549" t="s">
        <v>857</v>
      </c>
      <c r="B641" s="549"/>
      <c r="C641" s="549" t="s">
        <v>858</v>
      </c>
      <c r="D641" s="549"/>
      <c r="E641" s="549"/>
      <c r="F641" s="550"/>
      <c r="G641" s="551" t="s">
        <v>859</v>
      </c>
      <c r="H641" s="552"/>
      <c r="I641" s="552"/>
      <c r="J641" s="552"/>
      <c r="K641" s="552"/>
      <c r="L641" s="553"/>
      <c r="M641" s="549" t="str">
        <f>M613</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641" s="549"/>
      <c r="O641" s="549"/>
      <c r="P641" s="549"/>
      <c r="Q641" s="549"/>
      <c r="R641" s="549"/>
    </row>
    <row r="642" spans="1:18" ht="85.5" customHeight="1" x14ac:dyDescent="0.25">
      <c r="A642" s="554" t="s">
        <v>1254</v>
      </c>
      <c r="B642" s="638"/>
      <c r="C642" s="558" t="s">
        <v>1255</v>
      </c>
      <c r="D642" s="558"/>
      <c r="E642" s="558"/>
      <c r="F642" s="558"/>
      <c r="G642" s="544" t="s">
        <v>487</v>
      </c>
      <c r="H642" s="546"/>
      <c r="I642" s="546"/>
      <c r="J642" s="546"/>
      <c r="K642" s="546"/>
      <c r="L642" s="545"/>
      <c r="M642" s="554" t="str">
        <f>IF(G642="соответствует",Правило!M575,"-")</f>
        <v>Соответствует требованиям
ТР ТС 018/2011 Приложения N 8 п.5.7.4</v>
      </c>
      <c r="N642" s="554"/>
      <c r="O642" s="554"/>
      <c r="P642" s="554"/>
      <c r="Q642" s="554"/>
      <c r="R642" s="554"/>
    </row>
    <row r="643" spans="1:18" ht="54.75" customHeight="1" x14ac:dyDescent="0.25">
      <c r="A643" s="554" t="s">
        <v>1257</v>
      </c>
      <c r="B643" s="554"/>
      <c r="C643" s="558" t="s">
        <v>1258</v>
      </c>
      <c r="D643" s="558"/>
      <c r="E643" s="558"/>
      <c r="F643" s="558"/>
      <c r="G643" s="544" t="s">
        <v>885</v>
      </c>
      <c r="H643" s="546"/>
      <c r="I643" s="546"/>
      <c r="J643" s="546"/>
      <c r="K643" s="546"/>
      <c r="L643" s="545"/>
      <c r="M643" s="554" t="str">
        <f>IF(G643="соответствует",Правило!M576,"-")</f>
        <v>-</v>
      </c>
      <c r="N643" s="554"/>
      <c r="O643" s="554"/>
      <c r="P643" s="554"/>
      <c r="Q643" s="554"/>
      <c r="R643" s="554"/>
    </row>
    <row r="644" spans="1:18" ht="60.75" customHeight="1" x14ac:dyDescent="0.25">
      <c r="A644" s="554" t="s">
        <v>1259</v>
      </c>
      <c r="B644" s="638"/>
      <c r="C644" s="558" t="s">
        <v>1260</v>
      </c>
      <c r="D644" s="558"/>
      <c r="E644" s="558"/>
      <c r="F644" s="558"/>
      <c r="G644" s="544" t="s">
        <v>885</v>
      </c>
      <c r="H644" s="546"/>
      <c r="I644" s="546"/>
      <c r="J644" s="546"/>
      <c r="K644" s="546"/>
      <c r="L644" s="545"/>
      <c r="M644" s="554" t="str">
        <f>IF(G644="соответствует",Правило!M577,"-")</f>
        <v>-</v>
      </c>
      <c r="N644" s="554"/>
      <c r="O644" s="554"/>
      <c r="P644" s="554"/>
      <c r="Q644" s="554"/>
      <c r="R644" s="554"/>
    </row>
    <row r="645" spans="1:18" ht="40.5" customHeight="1" x14ac:dyDescent="0.25">
      <c r="A645" s="554" t="s">
        <v>1261</v>
      </c>
      <c r="B645" s="638"/>
      <c r="C645" s="558" t="s">
        <v>1262</v>
      </c>
      <c r="D645" s="558"/>
      <c r="E645" s="558"/>
      <c r="F645" s="558"/>
      <c r="G645" s="544" t="s">
        <v>885</v>
      </c>
      <c r="H645" s="546"/>
      <c r="I645" s="546"/>
      <c r="J645" s="546"/>
      <c r="K645" s="546"/>
      <c r="L645" s="545"/>
      <c r="M645" s="554" t="str">
        <f>IF(G645="соответствует",Правило!M578,"-")</f>
        <v>-</v>
      </c>
      <c r="N645" s="554"/>
      <c r="O645" s="554"/>
      <c r="P645" s="554"/>
      <c r="Q645" s="554"/>
      <c r="R645" s="554"/>
    </row>
    <row r="646" spans="1:18" ht="40.5" customHeight="1" x14ac:dyDescent="0.25">
      <c r="A646" s="554" t="s">
        <v>1263</v>
      </c>
      <c r="B646" s="638"/>
      <c r="C646" s="558" t="s">
        <v>1264</v>
      </c>
      <c r="D646" s="558"/>
      <c r="E646" s="558"/>
      <c r="F646" s="558"/>
      <c r="G646" s="544" t="s">
        <v>885</v>
      </c>
      <c r="H646" s="546"/>
      <c r="I646" s="546"/>
      <c r="J646" s="546"/>
      <c r="K646" s="546"/>
      <c r="L646" s="545"/>
      <c r="M646" s="554" t="str">
        <f>IF(G646="соответствует",Правило!M579,"-")</f>
        <v>-</v>
      </c>
      <c r="N646" s="554"/>
      <c r="O646" s="554"/>
      <c r="P646" s="554"/>
      <c r="Q646" s="554"/>
      <c r="R646" s="554"/>
    </row>
    <row r="647" spans="1:18" ht="46.5" customHeight="1" x14ac:dyDescent="0.25">
      <c r="A647" s="554" t="s">
        <v>1265</v>
      </c>
      <c r="B647" s="638"/>
      <c r="C647" s="558" t="s">
        <v>1266</v>
      </c>
      <c r="D647" s="558"/>
      <c r="E647" s="558"/>
      <c r="F647" s="558"/>
      <c r="G647" s="544" t="s">
        <v>885</v>
      </c>
      <c r="H647" s="546"/>
      <c r="I647" s="546"/>
      <c r="J647" s="546"/>
      <c r="K647" s="546"/>
      <c r="L647" s="545"/>
      <c r="M647" s="554" t="str">
        <f>IF(G647="соответствует",Правило!M580,"-")</f>
        <v>-</v>
      </c>
      <c r="N647" s="554"/>
      <c r="O647" s="554"/>
      <c r="P647" s="554"/>
      <c r="Q647" s="554"/>
      <c r="R647" s="554"/>
    </row>
    <row r="648" spans="1:18" ht="108" customHeight="1" x14ac:dyDescent="0.25">
      <c r="A648" s="554" t="s">
        <v>1267</v>
      </c>
      <c r="B648" s="638"/>
      <c r="C648" s="558" t="s">
        <v>1268</v>
      </c>
      <c r="D648" s="558"/>
      <c r="E648" s="558"/>
      <c r="F648" s="558"/>
      <c r="G648" s="544" t="s">
        <v>885</v>
      </c>
      <c r="H648" s="546"/>
      <c r="I648" s="546"/>
      <c r="J648" s="546"/>
      <c r="K648" s="546"/>
      <c r="L648" s="545"/>
      <c r="M648" s="554" t="str">
        <f>IF(G648="соответствует",Правило!M581,"-")</f>
        <v>-</v>
      </c>
      <c r="N648" s="554"/>
      <c r="O648" s="554"/>
      <c r="P648" s="554"/>
      <c r="Q648" s="554"/>
      <c r="R648" s="554"/>
    </row>
    <row r="649" spans="1:18" ht="61.5" customHeight="1" x14ac:dyDescent="0.25">
      <c r="A649" s="554" t="s">
        <v>1269</v>
      </c>
      <c r="B649" s="638"/>
      <c r="C649" s="558" t="s">
        <v>1270</v>
      </c>
      <c r="D649" s="558"/>
      <c r="E649" s="558"/>
      <c r="F649" s="558"/>
      <c r="G649" s="544" t="s">
        <v>885</v>
      </c>
      <c r="H649" s="546"/>
      <c r="I649" s="546"/>
      <c r="J649" s="546"/>
      <c r="K649" s="546"/>
      <c r="L649" s="545"/>
      <c r="M649" s="554" t="str">
        <f>IF(G649="соответствует",Правило!M582,"-")</f>
        <v>-</v>
      </c>
      <c r="N649" s="554"/>
      <c r="O649" s="554"/>
      <c r="P649" s="554"/>
      <c r="Q649" s="554"/>
      <c r="R649" s="554"/>
    </row>
    <row r="650" spans="1:18" ht="94.5" customHeight="1" x14ac:dyDescent="0.25">
      <c r="A650" s="554" t="s">
        <v>1272</v>
      </c>
      <c r="B650" s="638"/>
      <c r="C650" s="558" t="s">
        <v>1271</v>
      </c>
      <c r="D650" s="558"/>
      <c r="E650" s="558"/>
      <c r="F650" s="558"/>
      <c r="G650" s="544" t="s">
        <v>885</v>
      </c>
      <c r="H650" s="546"/>
      <c r="I650" s="546"/>
      <c r="J650" s="546"/>
      <c r="K650" s="546"/>
      <c r="L650" s="545"/>
      <c r="M650" s="554" t="str">
        <f>IF(G650="соответствует",Правило!M583,"-")</f>
        <v>-</v>
      </c>
      <c r="N650" s="554"/>
      <c r="O650" s="554"/>
      <c r="P650" s="554"/>
      <c r="Q650" s="554"/>
      <c r="R650" s="554"/>
    </row>
    <row r="651" spans="1:18" ht="51" customHeight="1" x14ac:dyDescent="0.25">
      <c r="A651" s="554" t="s">
        <v>1273</v>
      </c>
      <c r="B651" s="638"/>
      <c r="C651" s="558" t="s">
        <v>1274</v>
      </c>
      <c r="D651" s="558"/>
      <c r="E651" s="558"/>
      <c r="F651" s="558"/>
      <c r="G651" s="544" t="s">
        <v>487</v>
      </c>
      <c r="H651" s="546"/>
      <c r="I651" s="546"/>
      <c r="J651" s="546"/>
      <c r="K651" s="546"/>
      <c r="L651" s="545"/>
      <c r="M651" s="554" t="str">
        <f>IF(G651="соответствует",Правило!M584,"-")</f>
        <v>Соответствует требованиям
ТР ТС 018/2011 Приложения N 4 п.2.3.1</v>
      </c>
      <c r="N651" s="554"/>
      <c r="O651" s="554"/>
      <c r="P651" s="554"/>
      <c r="Q651" s="554"/>
      <c r="R651" s="554"/>
    </row>
    <row r="652" spans="1:18" ht="87" customHeight="1" x14ac:dyDescent="0.25">
      <c r="A652" s="554" t="s">
        <v>1276</v>
      </c>
      <c r="B652" s="638"/>
      <c r="C652" s="558" t="s">
        <v>1277</v>
      </c>
      <c r="D652" s="558"/>
      <c r="E652" s="558"/>
      <c r="F652" s="558"/>
      <c r="G652" s="544" t="s">
        <v>487</v>
      </c>
      <c r="H652" s="546"/>
      <c r="I652" s="546"/>
      <c r="J652" s="546"/>
      <c r="K652" s="546"/>
      <c r="L652" s="545"/>
      <c r="M652" s="554" t="str">
        <f>IF(G652="соответствует",Правило!M585,"-")</f>
        <v>Соответствует требованиям
ТР ТС 018/2011 Приложения N 4 п.2.3.2</v>
      </c>
      <c r="N652" s="554"/>
      <c r="O652" s="554"/>
      <c r="P652" s="554"/>
      <c r="Q652" s="554"/>
      <c r="R652" s="554"/>
    </row>
    <row r="653" spans="1:18" ht="45" customHeight="1" x14ac:dyDescent="0.25">
      <c r="A653" s="554" t="s">
        <v>1279</v>
      </c>
      <c r="B653" s="638"/>
      <c r="C653" s="558" t="s">
        <v>1280</v>
      </c>
      <c r="D653" s="558"/>
      <c r="E653" s="558"/>
      <c r="F653" s="558"/>
      <c r="G653" s="544" t="s">
        <v>487</v>
      </c>
      <c r="H653" s="546"/>
      <c r="I653" s="546"/>
      <c r="J653" s="546"/>
      <c r="K653" s="546"/>
      <c r="L653" s="545"/>
      <c r="M653" s="554" t="str">
        <f>IF(G653="соответствует",Правило!M586,"-")</f>
        <v>Соответствует требованиям
ТР ТС 018/2011 Приложения N 4 п.2.3.3</v>
      </c>
      <c r="N653" s="554"/>
      <c r="O653" s="554"/>
      <c r="P653" s="554"/>
      <c r="Q653" s="554"/>
      <c r="R653" s="554"/>
    </row>
    <row r="654" spans="1:18" ht="57" customHeight="1" x14ac:dyDescent="0.25">
      <c r="A654" s="554" t="s">
        <v>1282</v>
      </c>
      <c r="B654" s="638"/>
      <c r="C654" s="558" t="s">
        <v>1283</v>
      </c>
      <c r="D654" s="558"/>
      <c r="E654" s="558"/>
      <c r="F654" s="558"/>
      <c r="G654" s="544" t="s">
        <v>487</v>
      </c>
      <c r="H654" s="546"/>
      <c r="I654" s="546"/>
      <c r="J654" s="546"/>
      <c r="K654" s="546"/>
      <c r="L654" s="545"/>
      <c r="M654" s="554" t="str">
        <f>IF(G654="соответствует",Правило!M587,"-")</f>
        <v>Соответствует требованиям
ТР ТС 018/2011 Приложения N 4 п.2.3.4</v>
      </c>
      <c r="N654" s="554"/>
      <c r="O654" s="554"/>
      <c r="P654" s="554"/>
      <c r="Q654" s="554"/>
      <c r="R654" s="554"/>
    </row>
    <row r="655" spans="1:18" ht="48" customHeight="1" x14ac:dyDescent="0.25">
      <c r="A655" s="554" t="s">
        <v>1285</v>
      </c>
      <c r="B655" s="638"/>
      <c r="C655" s="558" t="s">
        <v>1286</v>
      </c>
      <c r="D655" s="558"/>
      <c r="E655" s="558"/>
      <c r="F655" s="558"/>
      <c r="G655" s="544" t="s">
        <v>487</v>
      </c>
      <c r="H655" s="546"/>
      <c r="I655" s="546"/>
      <c r="J655" s="546"/>
      <c r="K655" s="546"/>
      <c r="L655" s="545"/>
      <c r="M655" s="554" t="str">
        <f>IF(G655="соответствует",Правило!M592,"-")</f>
        <v>Соответствует требованиям
ТР ТС 018/2011 Приложения N 8 п.4.1</v>
      </c>
      <c r="N655" s="554"/>
      <c r="O655" s="554"/>
      <c r="P655" s="554"/>
      <c r="Q655" s="554"/>
      <c r="R655" s="554"/>
    </row>
    <row r="656" spans="1:18" ht="46.5" customHeight="1" x14ac:dyDescent="0.25">
      <c r="A656" s="554" t="s">
        <v>1288</v>
      </c>
      <c r="B656" s="638"/>
      <c r="C656" s="558" t="s">
        <v>1289</v>
      </c>
      <c r="D656" s="558"/>
      <c r="E656" s="558"/>
      <c r="F656" s="558"/>
      <c r="G656" s="544" t="s">
        <v>487</v>
      </c>
      <c r="H656" s="546"/>
      <c r="I656" s="546"/>
      <c r="J656" s="546"/>
      <c r="K656" s="546"/>
      <c r="L656" s="545"/>
      <c r="M656" s="554" t="str">
        <f>IF(G656="соответствует",Правило!M593,"-")</f>
        <v>Соответствует требованиям
ТР ТС 018/2011 Приложения N 8 п.4.2</v>
      </c>
      <c r="N656" s="554"/>
      <c r="O656" s="554"/>
      <c r="P656" s="554"/>
      <c r="Q656" s="554"/>
      <c r="R656" s="554"/>
    </row>
    <row r="657" spans="1:18" ht="42.75" customHeight="1" x14ac:dyDescent="0.25">
      <c r="A657" s="524" t="s">
        <v>516</v>
      </c>
      <c r="B657" s="525"/>
      <c r="C657" s="616" t="s">
        <v>343</v>
      </c>
      <c r="D657" s="617"/>
      <c r="E657" s="617"/>
      <c r="F657" s="618"/>
      <c r="G657" s="568"/>
      <c r="H657" s="601"/>
      <c r="I657" s="601"/>
      <c r="J657" s="601"/>
      <c r="K657" s="601"/>
      <c r="L657" s="569"/>
      <c r="M657" s="554" t="s">
        <v>1840</v>
      </c>
      <c r="N657" s="554"/>
      <c r="O657" s="554"/>
      <c r="P657" s="554"/>
      <c r="Q657" s="554"/>
      <c r="R657" s="554"/>
    </row>
    <row r="658" spans="1:18" ht="37.5" customHeight="1" x14ac:dyDescent="0.25">
      <c r="A658" s="526"/>
      <c r="B658" s="527"/>
      <c r="C658" s="619"/>
      <c r="D658" s="620"/>
      <c r="E658" s="620"/>
      <c r="F658" s="621"/>
      <c r="G658" s="541" t="s">
        <v>1293</v>
      </c>
      <c r="H658" s="542"/>
      <c r="I658" s="542"/>
      <c r="J658" s="404">
        <f>Вводные!M68</f>
        <v>82.3</v>
      </c>
      <c r="K658" s="542" t="s">
        <v>97</v>
      </c>
      <c r="L658" s="543"/>
      <c r="M658" s="158" t="s">
        <v>1292</v>
      </c>
      <c r="N658" s="405">
        <f>J658</f>
        <v>82.3</v>
      </c>
      <c r="O658" s="152" t="s">
        <v>97</v>
      </c>
      <c r="P658" s="148" t="s">
        <v>335</v>
      </c>
      <c r="Q658" s="406">
        <f>Расчет!J1347</f>
        <v>1.9058511877898547</v>
      </c>
      <c r="R658" s="161" t="s">
        <v>97</v>
      </c>
    </row>
    <row r="659" spans="1:18" ht="31.35" customHeight="1" x14ac:dyDescent="0.25">
      <c r="A659" s="526"/>
      <c r="B659" s="527"/>
      <c r="C659" s="619"/>
      <c r="D659" s="620"/>
      <c r="E659" s="620"/>
      <c r="F659" s="621"/>
      <c r="G659" s="541" t="s">
        <v>1294</v>
      </c>
      <c r="H659" s="542"/>
      <c r="I659" s="542"/>
      <c r="J659" s="404">
        <f>Вводные!M69</f>
        <v>80.7</v>
      </c>
      <c r="K659" s="542" t="s">
        <v>97</v>
      </c>
      <c r="L659" s="543"/>
      <c r="M659" s="158" t="s">
        <v>1292</v>
      </c>
      <c r="N659" s="405">
        <f>J659</f>
        <v>80.7</v>
      </c>
      <c r="O659" s="152" t="s">
        <v>97</v>
      </c>
      <c r="P659" s="148" t="s">
        <v>335</v>
      </c>
      <c r="Q659" s="406">
        <f>Расчет!J1348</f>
        <v>1.9058511877898547</v>
      </c>
      <c r="R659" s="161" t="s">
        <v>97</v>
      </c>
    </row>
    <row r="660" spans="1:18" ht="31.35" customHeight="1" x14ac:dyDescent="0.25">
      <c r="A660" s="526"/>
      <c r="B660" s="527"/>
      <c r="C660" s="619"/>
      <c r="D660" s="620"/>
      <c r="E660" s="620"/>
      <c r="F660" s="621"/>
      <c r="G660" s="541" t="s">
        <v>1852</v>
      </c>
      <c r="H660" s="542"/>
      <c r="I660" s="542"/>
      <c r="J660" s="405" t="str">
        <f>IF(Вводные!M70=0,"-",Расчет!M1283)</f>
        <v>-</v>
      </c>
      <c r="K660" s="542" t="str">
        <f>IF(J660="-"," ","%")</f>
        <v xml:space="preserve"> </v>
      </c>
      <c r="L660" s="543"/>
      <c r="M660" s="158" t="str">
        <f>IF(J660="-"," ","Результат:")</f>
        <v xml:space="preserve"> </v>
      </c>
      <c r="N660" s="405" t="str">
        <f>J660</f>
        <v>-</v>
      </c>
      <c r="O660" s="152" t="str">
        <f>IF(J660="-"," ","%")</f>
        <v xml:space="preserve"> </v>
      </c>
      <c r="P660" s="148" t="str">
        <f>IF(J660="-"," ","±")</f>
        <v xml:space="preserve"> </v>
      </c>
      <c r="Q660" s="406" t="str">
        <f>IF(J660="-"," ",Расчет!J1349)</f>
        <v xml:space="preserve"> </v>
      </c>
      <c r="R660" s="153" t="str">
        <f>IF(J660="-"," ","%")</f>
        <v xml:space="preserve"> </v>
      </c>
    </row>
    <row r="661" spans="1:18" ht="29.25" customHeight="1" x14ac:dyDescent="0.25">
      <c r="A661" s="526"/>
      <c r="B661" s="527"/>
      <c r="C661" s="619"/>
      <c r="D661" s="620"/>
      <c r="E661" s="620"/>
      <c r="F661" s="621"/>
      <c r="G661" s="541" t="s">
        <v>1295</v>
      </c>
      <c r="H661" s="542"/>
      <c r="I661" s="542"/>
      <c r="J661" s="404">
        <f>Вводные!M71</f>
        <v>80.900000000000006</v>
      </c>
      <c r="K661" s="542" t="s">
        <v>97</v>
      </c>
      <c r="L661" s="543"/>
      <c r="M661" s="158" t="s">
        <v>1292</v>
      </c>
      <c r="N661" s="405">
        <f>J661</f>
        <v>80.900000000000006</v>
      </c>
      <c r="O661" s="152" t="s">
        <v>97</v>
      </c>
      <c r="P661" s="148" t="s">
        <v>335</v>
      </c>
      <c r="Q661" s="406">
        <f>Расчет!J1350</f>
        <v>1.9058511877898547</v>
      </c>
      <c r="R661" s="161" t="s">
        <v>97</v>
      </c>
    </row>
    <row r="662" spans="1:18" ht="37.5" customHeight="1" x14ac:dyDescent="0.25">
      <c r="A662" s="528"/>
      <c r="B662" s="529"/>
      <c r="C662" s="622"/>
      <c r="D662" s="623"/>
      <c r="E662" s="623"/>
      <c r="F662" s="578"/>
      <c r="G662" s="541" t="s">
        <v>1853</v>
      </c>
      <c r="H662" s="542"/>
      <c r="I662" s="542"/>
      <c r="J662" s="405" t="str">
        <f>IF(Вводные!M72=0,"-",Расчет!M1283)</f>
        <v>-</v>
      </c>
      <c r="K662" s="542" t="str">
        <f>IF(J662="-"," ","%")</f>
        <v xml:space="preserve"> </v>
      </c>
      <c r="L662" s="543"/>
      <c r="M662" s="158" t="str">
        <f>IF(J662="-"," ","Результат:")</f>
        <v xml:space="preserve"> </v>
      </c>
      <c r="N662" s="405" t="str">
        <f>J662</f>
        <v>-</v>
      </c>
      <c r="O662" s="152" t="str">
        <f>IF(J662="-"," ","%")</f>
        <v xml:space="preserve"> </v>
      </c>
      <c r="P662" s="148" t="str">
        <f>IF(J662="-"," ","±")</f>
        <v xml:space="preserve"> </v>
      </c>
      <c r="Q662" s="406" t="str">
        <f>IF(J662="-"," ",Расчет!J1351)</f>
        <v xml:space="preserve"> </v>
      </c>
      <c r="R662" s="153" t="str">
        <f>IF(J662="-"," ","%")</f>
        <v xml:space="preserve"> </v>
      </c>
    </row>
    <row r="663" spans="1:18" ht="14.1" customHeight="1" x14ac:dyDescent="0.25">
      <c r="A663" s="547" t="s">
        <v>1737</v>
      </c>
      <c r="B663" s="547"/>
      <c r="C663" s="547"/>
      <c r="D663" s="547"/>
      <c r="E663" s="547"/>
      <c r="F663" s="547"/>
      <c r="G663" s="547"/>
      <c r="H663" s="547"/>
      <c r="I663" s="547"/>
      <c r="J663" s="547"/>
      <c r="K663" s="547"/>
      <c r="L663" s="547"/>
      <c r="M663" s="547"/>
      <c r="N663" s="547"/>
      <c r="O663" s="547"/>
      <c r="P663" s="547"/>
      <c r="Q663" s="547"/>
      <c r="R663" s="548"/>
    </row>
    <row r="664" spans="1:18" ht="14.1" customHeight="1" x14ac:dyDescent="0.25">
      <c r="A664" s="127"/>
      <c r="B664" s="127"/>
      <c r="C664" s="127"/>
      <c r="D664" s="127"/>
      <c r="E664" s="127" t="s">
        <v>1738</v>
      </c>
      <c r="F664" s="140"/>
      <c r="G664" s="140"/>
      <c r="H664" s="141"/>
      <c r="I664" s="141"/>
      <c r="J664" s="156" t="str">
        <f>J639</f>
        <v>РАБ01</v>
      </c>
      <c r="L664" s="142" t="s">
        <v>534</v>
      </c>
      <c r="M664" s="371">
        <f>M639</f>
        <v>46132</v>
      </c>
      <c r="O664" s="142"/>
      <c r="P664" s="127"/>
      <c r="Q664" s="127"/>
      <c r="R664" s="143"/>
    </row>
    <row r="665" spans="1:18" ht="14.1" customHeight="1" x14ac:dyDescent="0.25">
      <c r="A665" s="176"/>
      <c r="B665" s="176"/>
      <c r="C665" s="270"/>
      <c r="D665" s="270"/>
      <c r="E665" s="270"/>
      <c r="F665" s="270"/>
      <c r="G665" s="271"/>
      <c r="H665" s="271"/>
      <c r="I665" s="272"/>
      <c r="J665" s="271"/>
      <c r="K665" s="271"/>
      <c r="L665" s="272"/>
      <c r="M665" s="259"/>
      <c r="N665" s="273"/>
      <c r="O665" s="146"/>
      <c r="P665" s="260"/>
      <c r="Q665" s="273"/>
      <c r="R665" s="273"/>
    </row>
    <row r="666" spans="1:18" ht="83.25" customHeight="1" x14ac:dyDescent="0.25">
      <c r="A666" s="549" t="s">
        <v>857</v>
      </c>
      <c r="B666" s="549"/>
      <c r="C666" s="549" t="s">
        <v>858</v>
      </c>
      <c r="D666" s="549"/>
      <c r="E666" s="549"/>
      <c r="F666" s="550"/>
      <c r="G666" s="551" t="s">
        <v>859</v>
      </c>
      <c r="H666" s="552"/>
      <c r="I666" s="552"/>
      <c r="J666" s="552"/>
      <c r="K666" s="552"/>
      <c r="L666" s="553"/>
      <c r="M666" s="549" t="str">
        <f>M641</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666" s="549"/>
      <c r="O666" s="549"/>
      <c r="P666" s="549"/>
      <c r="Q666" s="549"/>
      <c r="R666" s="549"/>
    </row>
    <row r="667" spans="1:18" ht="39" customHeight="1" x14ac:dyDescent="0.25">
      <c r="A667" s="544"/>
      <c r="B667" s="545"/>
      <c r="C667" s="558" t="s">
        <v>342</v>
      </c>
      <c r="D667" s="558"/>
      <c r="E667" s="558"/>
      <c r="F667" s="558"/>
      <c r="G667" s="702">
        <f>IF(Расчет!G1385=0,"отсутствие",Расчет!G1385)</f>
        <v>90</v>
      </c>
      <c r="H667" s="703"/>
      <c r="I667" s="703"/>
      <c r="J667" s="703"/>
      <c r="K667" s="542" t="str">
        <f>IF(G667="отсутствие"," ","мм")</f>
        <v>мм</v>
      </c>
      <c r="L667" s="543"/>
      <c r="M667" s="158" t="str">
        <f>IF(G667="не применяется"," ",M662)</f>
        <v xml:space="preserve"> </v>
      </c>
      <c r="N667" s="407">
        <f>IF(G667="отсутствие"," ",Расчет!G1385)</f>
        <v>90</v>
      </c>
      <c r="O667" s="152" t="str">
        <f>IF(G667="отсутствие"," ","мм")</f>
        <v>мм</v>
      </c>
      <c r="P667" s="148" t="str">
        <f>IF(G667="отсутствие"," ","±")</f>
        <v>±</v>
      </c>
      <c r="Q667" s="407">
        <f>IF(G667="отсутствие"," ",Расчет!I1385)</f>
        <v>0.1905255888325765</v>
      </c>
      <c r="R667" s="153" t="str">
        <f>IF(G667="отсутствие"," ","мм")</f>
        <v>мм</v>
      </c>
    </row>
    <row r="668" spans="1:18" ht="51" customHeight="1" x14ac:dyDescent="0.25">
      <c r="A668" s="554" t="s">
        <v>1296</v>
      </c>
      <c r="B668" s="638"/>
      <c r="C668" s="558" t="s">
        <v>1297</v>
      </c>
      <c r="D668" s="558"/>
      <c r="E668" s="558"/>
      <c r="F668" s="558"/>
      <c r="G668" s="544" t="s">
        <v>487</v>
      </c>
      <c r="H668" s="546"/>
      <c r="I668" s="546"/>
      <c r="J668" s="546"/>
      <c r="K668" s="546"/>
      <c r="L668" s="545"/>
      <c r="M668" s="554" t="str">
        <f>IF(G668="соответствует",Правило!M598,"-")</f>
        <v>Соответствует требованиям
ТР ТС 018/2011 Приложения N 8 п.4.4</v>
      </c>
      <c r="N668" s="554"/>
      <c r="O668" s="554"/>
      <c r="P668" s="554"/>
      <c r="Q668" s="554"/>
      <c r="R668" s="554"/>
    </row>
    <row r="669" spans="1:18" ht="46.5" customHeight="1" x14ac:dyDescent="0.25">
      <c r="A669" s="554" t="s">
        <v>1299</v>
      </c>
      <c r="B669" s="638"/>
      <c r="C669" s="558" t="s">
        <v>1300</v>
      </c>
      <c r="D669" s="558"/>
      <c r="E669" s="558"/>
      <c r="F669" s="558"/>
      <c r="G669" s="544" t="s">
        <v>487</v>
      </c>
      <c r="H669" s="546"/>
      <c r="I669" s="546"/>
      <c r="J669" s="546"/>
      <c r="K669" s="546"/>
      <c r="L669" s="545"/>
      <c r="M669" s="554" t="str">
        <f>IF(G669="соответствует",Правило!M599,"-")</f>
        <v>Соответствует требованиям
ТР ТС 018/2011 Приложения N 8 п.4.5</v>
      </c>
      <c r="N669" s="554"/>
      <c r="O669" s="554"/>
      <c r="P669" s="554"/>
      <c r="Q669" s="554"/>
      <c r="R669" s="554"/>
    </row>
    <row r="670" spans="1:18" ht="51" customHeight="1" x14ac:dyDescent="0.25">
      <c r="A670" s="554" t="s">
        <v>1302</v>
      </c>
      <c r="B670" s="638"/>
      <c r="C670" s="558" t="s">
        <v>1303</v>
      </c>
      <c r="D670" s="558"/>
      <c r="E670" s="558"/>
      <c r="F670" s="558"/>
      <c r="G670" s="544" t="s">
        <v>487</v>
      </c>
      <c r="H670" s="546"/>
      <c r="I670" s="546"/>
      <c r="J670" s="546"/>
      <c r="K670" s="546"/>
      <c r="L670" s="545"/>
      <c r="M670" s="554" t="str">
        <f>IF(G670="соответствует",Правило!M600,"-")</f>
        <v>Соответствует требованиям
ТР ТС 018/2011 Приложения N 8 п.4.7</v>
      </c>
      <c r="N670" s="554"/>
      <c r="O670" s="554"/>
      <c r="P670" s="554"/>
      <c r="Q670" s="554"/>
      <c r="R670" s="554"/>
    </row>
    <row r="671" spans="1:18" ht="64.5" customHeight="1" x14ac:dyDescent="0.25">
      <c r="A671" s="554" t="s">
        <v>1305</v>
      </c>
      <c r="B671" s="638"/>
      <c r="C671" s="558" t="s">
        <v>1306</v>
      </c>
      <c r="D671" s="558"/>
      <c r="E671" s="558"/>
      <c r="F671" s="558"/>
      <c r="G671" s="544" t="s">
        <v>487</v>
      </c>
      <c r="H671" s="546"/>
      <c r="I671" s="546"/>
      <c r="J671" s="546"/>
      <c r="K671" s="546"/>
      <c r="L671" s="545"/>
      <c r="M671" s="554" t="str">
        <f>IF(G671="соответствует",Правило!M601,"-")</f>
        <v>Соответствует требованиям
ТР ТС 018/2011 Приложения N 8 п.4.8</v>
      </c>
      <c r="N671" s="554"/>
      <c r="O671" s="554"/>
      <c r="P671" s="554"/>
      <c r="Q671" s="554"/>
      <c r="R671" s="554"/>
    </row>
    <row r="672" spans="1:18" ht="41.25" customHeight="1" x14ac:dyDescent="0.25">
      <c r="A672" s="554" t="s">
        <v>1309</v>
      </c>
      <c r="B672" s="638"/>
      <c r="C672" s="558" t="s">
        <v>1308</v>
      </c>
      <c r="D672" s="558"/>
      <c r="E672" s="558"/>
      <c r="F672" s="558"/>
      <c r="G672" s="544" t="s">
        <v>487</v>
      </c>
      <c r="H672" s="546"/>
      <c r="I672" s="546"/>
      <c r="J672" s="546"/>
      <c r="K672" s="546"/>
      <c r="L672" s="545"/>
      <c r="M672" s="554" t="str">
        <f>IF(G672="соответствует",Правило!M602,"-")</f>
        <v>Соответствует требованиям
ТР ТС 018/2011 Приложения N 8 п.4.9</v>
      </c>
      <c r="N672" s="554"/>
      <c r="O672" s="554"/>
      <c r="P672" s="554"/>
      <c r="Q672" s="554"/>
      <c r="R672" s="554"/>
    </row>
    <row r="673" spans="1:18" ht="42.75" customHeight="1" x14ac:dyDescent="0.25">
      <c r="A673" s="554" t="s">
        <v>1311</v>
      </c>
      <c r="B673" s="638"/>
      <c r="C673" s="558" t="s">
        <v>1312</v>
      </c>
      <c r="D673" s="558"/>
      <c r="E673" s="558"/>
      <c r="F673" s="558"/>
      <c r="G673" s="544" t="s">
        <v>487</v>
      </c>
      <c r="H673" s="546"/>
      <c r="I673" s="546"/>
      <c r="J673" s="546"/>
      <c r="K673" s="546"/>
      <c r="L673" s="545"/>
      <c r="M673" s="554" t="str">
        <f>IF(G673="соответствует",Правило!M603,"-")</f>
        <v>Соответствует требованиям
ТР ТС 018/2011 Приложения N 8 п.4.10</v>
      </c>
      <c r="N673" s="554"/>
      <c r="O673" s="554"/>
      <c r="P673" s="554"/>
      <c r="Q673" s="554"/>
      <c r="R673" s="554"/>
    </row>
    <row r="674" spans="1:18" ht="46.5" customHeight="1" x14ac:dyDescent="0.25">
      <c r="A674" s="554" t="s">
        <v>1314</v>
      </c>
      <c r="B674" s="638"/>
      <c r="C674" s="558" t="s">
        <v>1315</v>
      </c>
      <c r="D674" s="558"/>
      <c r="E674" s="558"/>
      <c r="F674" s="558"/>
      <c r="G674" s="544" t="s">
        <v>487</v>
      </c>
      <c r="H674" s="546"/>
      <c r="I674" s="546"/>
      <c r="J674" s="546"/>
      <c r="K674" s="546"/>
      <c r="L674" s="545"/>
      <c r="M674" s="554" t="str">
        <f>IF(G674="соответствует",Правило!M604,"-")</f>
        <v>Соответствует требованиям
ТР ТС 018/2011 Приложения N 8 п.4.11</v>
      </c>
      <c r="N674" s="554"/>
      <c r="O674" s="554"/>
      <c r="P674" s="554"/>
      <c r="Q674" s="554"/>
      <c r="R674" s="554"/>
    </row>
    <row r="675" spans="1:18" ht="119.25" customHeight="1" x14ac:dyDescent="0.25">
      <c r="A675" s="554" t="s">
        <v>1317</v>
      </c>
      <c r="B675" s="638"/>
      <c r="C675" s="558" t="s">
        <v>1318</v>
      </c>
      <c r="D675" s="558"/>
      <c r="E675" s="558"/>
      <c r="F675" s="558"/>
      <c r="G675" s="544" t="s">
        <v>885</v>
      </c>
      <c r="H675" s="546"/>
      <c r="I675" s="546"/>
      <c r="J675" s="546"/>
      <c r="K675" s="546"/>
      <c r="L675" s="545"/>
      <c r="M675" s="554" t="str">
        <f>IF(G675="соответствует",Правило!M605,"-")</f>
        <v>-</v>
      </c>
      <c r="N675" s="554"/>
      <c r="O675" s="554"/>
      <c r="P675" s="554"/>
      <c r="Q675" s="554"/>
      <c r="R675" s="554"/>
    </row>
    <row r="676" spans="1:18" ht="51" customHeight="1" x14ac:dyDescent="0.25">
      <c r="A676" s="554" t="s">
        <v>1319</v>
      </c>
      <c r="B676" s="638"/>
      <c r="C676" s="558" t="s">
        <v>1320</v>
      </c>
      <c r="D676" s="558"/>
      <c r="E676" s="558"/>
      <c r="F676" s="558"/>
      <c r="G676" s="544" t="s">
        <v>487</v>
      </c>
      <c r="H676" s="546"/>
      <c r="I676" s="546"/>
      <c r="J676" s="546"/>
      <c r="K676" s="546"/>
      <c r="L676" s="545"/>
      <c r="M676" s="554" t="str">
        <f>IF(G676="соответствует",Правило!M606,"-")</f>
        <v>Соответствует требованиям
ТР ТС 018/2011 Приложения N 8 п.4.13</v>
      </c>
      <c r="N676" s="554"/>
      <c r="O676" s="554"/>
      <c r="P676" s="554"/>
      <c r="Q676" s="554"/>
      <c r="R676" s="554"/>
    </row>
    <row r="677" spans="1:18" ht="45.75" customHeight="1" x14ac:dyDescent="0.25">
      <c r="A677" s="554" t="s">
        <v>1322</v>
      </c>
      <c r="B677" s="638"/>
      <c r="C677" s="558" t="s">
        <v>1323</v>
      </c>
      <c r="D677" s="558"/>
      <c r="E677" s="558"/>
      <c r="F677" s="558"/>
      <c r="G677" s="544" t="s">
        <v>487</v>
      </c>
      <c r="H677" s="546"/>
      <c r="I677" s="546"/>
      <c r="J677" s="546"/>
      <c r="K677" s="546"/>
      <c r="L677" s="545"/>
      <c r="M677" s="554" t="str">
        <f>IF(G677="соответствует",Правило!M607,"-")</f>
        <v>Соответствует требованиям
ТР ТС 018/2011 Приложения N 4 п.2.4.1</v>
      </c>
      <c r="N677" s="554"/>
      <c r="O677" s="554"/>
      <c r="P677" s="554"/>
      <c r="Q677" s="554"/>
      <c r="R677" s="554"/>
    </row>
    <row r="678" spans="1:18" ht="40.5" customHeight="1" x14ac:dyDescent="0.25">
      <c r="A678" s="554" t="s">
        <v>1325</v>
      </c>
      <c r="B678" s="638"/>
      <c r="C678" s="558" t="s">
        <v>1326</v>
      </c>
      <c r="D678" s="558"/>
      <c r="E678" s="558"/>
      <c r="F678" s="558"/>
      <c r="G678" s="544" t="s">
        <v>487</v>
      </c>
      <c r="H678" s="546"/>
      <c r="I678" s="546"/>
      <c r="J678" s="546"/>
      <c r="K678" s="546"/>
      <c r="L678" s="545"/>
      <c r="M678" s="554" t="str">
        <f>IF(G678="соответствует",Правило!M608,"-")</f>
        <v>Соответствует требованиям
ТР ТС 018/2011 Приложения N 4 п.2.4.2</v>
      </c>
      <c r="N678" s="554"/>
      <c r="O678" s="554"/>
      <c r="P678" s="554"/>
      <c r="Q678" s="554"/>
      <c r="R678" s="554"/>
    </row>
    <row r="679" spans="1:18" ht="62.25" customHeight="1" x14ac:dyDescent="0.25">
      <c r="A679" s="554" t="s">
        <v>493</v>
      </c>
      <c r="B679" s="638"/>
      <c r="C679" s="558" t="s">
        <v>1331</v>
      </c>
      <c r="D679" s="558"/>
      <c r="E679" s="558"/>
      <c r="F679" s="558"/>
      <c r="G679" s="544" t="s">
        <v>1441</v>
      </c>
      <c r="H679" s="546"/>
      <c r="I679" s="546"/>
      <c r="J679" s="546"/>
      <c r="K679" s="408">
        <f>Вводные!K74</f>
        <v>20</v>
      </c>
      <c r="L679" s="164" t="s">
        <v>369</v>
      </c>
      <c r="M679" s="524" t="s">
        <v>1328</v>
      </c>
      <c r="N679" s="533"/>
      <c r="O679" s="533"/>
      <c r="P679" s="533"/>
      <c r="Q679" s="533"/>
      <c r="R679" s="525"/>
    </row>
    <row r="680" spans="1:18" ht="20.25" customHeight="1" x14ac:dyDescent="0.25">
      <c r="A680" s="638"/>
      <c r="B680" s="638"/>
      <c r="C680" s="627"/>
      <c r="D680" s="627"/>
      <c r="E680" s="627"/>
      <c r="F680" s="627"/>
      <c r="G680" s="524" t="s">
        <v>1442</v>
      </c>
      <c r="H680" s="533"/>
      <c r="I680" s="533"/>
      <c r="J680" s="533"/>
      <c r="K680" s="687">
        <f>Вводные!K75</f>
        <v>20</v>
      </c>
      <c r="L680" s="690" t="s">
        <v>369</v>
      </c>
      <c r="M680" s="677" t="s">
        <v>1867</v>
      </c>
      <c r="N680" s="662"/>
      <c r="O680" s="662"/>
      <c r="P680" s="662"/>
      <c r="Q680" s="662"/>
      <c r="R680" s="678"/>
    </row>
    <row r="681" spans="1:18" ht="17.25" customHeight="1" x14ac:dyDescent="0.25">
      <c r="A681" s="638"/>
      <c r="B681" s="638"/>
      <c r="C681" s="627"/>
      <c r="D681" s="627"/>
      <c r="E681" s="627"/>
      <c r="F681" s="627"/>
      <c r="G681" s="526"/>
      <c r="H681" s="565"/>
      <c r="I681" s="565"/>
      <c r="J681" s="565"/>
      <c r="K681" s="688"/>
      <c r="L681" s="691"/>
      <c r="M681" s="681">
        <f>K679</f>
        <v>20</v>
      </c>
      <c r="N681" s="682"/>
      <c r="O681" s="682"/>
      <c r="P681" s="683" t="s">
        <v>369</v>
      </c>
      <c r="Q681" s="683"/>
      <c r="R681" s="684"/>
    </row>
    <row r="682" spans="1:18" ht="27" customHeight="1" x14ac:dyDescent="0.25">
      <c r="A682" s="638"/>
      <c r="B682" s="638"/>
      <c r="C682" s="627"/>
      <c r="D682" s="627"/>
      <c r="E682" s="627"/>
      <c r="F682" s="627"/>
      <c r="G682" s="526"/>
      <c r="H682" s="565"/>
      <c r="I682" s="565"/>
      <c r="J682" s="565"/>
      <c r="K682" s="688"/>
      <c r="L682" s="691"/>
      <c r="M682" s="679" t="s">
        <v>1330</v>
      </c>
      <c r="N682" s="561"/>
      <c r="O682" s="561"/>
      <c r="P682" s="561"/>
      <c r="Q682" s="561"/>
      <c r="R682" s="680"/>
    </row>
    <row r="683" spans="1:18" ht="22.5" customHeight="1" x14ac:dyDescent="0.25">
      <c r="A683" s="638"/>
      <c r="B683" s="638"/>
      <c r="C683" s="627"/>
      <c r="D683" s="627"/>
      <c r="E683" s="627"/>
      <c r="F683" s="627"/>
      <c r="G683" s="528"/>
      <c r="H683" s="557"/>
      <c r="I683" s="557"/>
      <c r="J683" s="557"/>
      <c r="K683" s="689"/>
      <c r="L683" s="692"/>
      <c r="M683" s="385">
        <f>K680</f>
        <v>20</v>
      </c>
      <c r="N683" s="206" t="s">
        <v>369</v>
      </c>
      <c r="O683" s="182" t="s">
        <v>335</v>
      </c>
      <c r="P683" s="393">
        <f>Расчет!J1431</f>
        <v>5.5547277160991428E-2</v>
      </c>
      <c r="Q683" s="685" t="s">
        <v>369</v>
      </c>
      <c r="R683" s="686"/>
    </row>
    <row r="684" spans="1:18" ht="78.75" customHeight="1" x14ac:dyDescent="0.25">
      <c r="A684" s="554" t="s">
        <v>1333</v>
      </c>
      <c r="B684" s="638"/>
      <c r="C684" s="558" t="s">
        <v>1332</v>
      </c>
      <c r="D684" s="558"/>
      <c r="E684" s="558"/>
      <c r="F684" s="558"/>
      <c r="G684" s="544" t="s">
        <v>487</v>
      </c>
      <c r="H684" s="546"/>
      <c r="I684" s="546"/>
      <c r="J684" s="546"/>
      <c r="K684" s="546"/>
      <c r="L684" s="545"/>
      <c r="M684" s="554" t="str">
        <f>IF(G684="соответствует",Правило!M614,"-")</f>
        <v>Соответствует требованиям
ТР ТС 018/2011 Приложения N 4 п.3.2.1</v>
      </c>
      <c r="N684" s="554"/>
      <c r="O684" s="554"/>
      <c r="P684" s="554"/>
      <c r="Q684" s="554"/>
      <c r="R684" s="554"/>
    </row>
    <row r="685" spans="1:18" ht="59.25" customHeight="1" x14ac:dyDescent="0.25">
      <c r="A685" s="554" t="s">
        <v>1335</v>
      </c>
      <c r="B685" s="638"/>
      <c r="C685" s="558" t="s">
        <v>1336</v>
      </c>
      <c r="D685" s="558"/>
      <c r="E685" s="558"/>
      <c r="F685" s="558"/>
      <c r="G685" s="544" t="s">
        <v>487</v>
      </c>
      <c r="H685" s="546"/>
      <c r="I685" s="546"/>
      <c r="J685" s="546"/>
      <c r="K685" s="546"/>
      <c r="L685" s="545"/>
      <c r="M685" s="554" t="str">
        <f>IF(G685="соответствует",Правило!M619,"-")</f>
        <v>Соответствует требованиям
ТР ТС 018/2011 Приложения N 4 п.3.2.2</v>
      </c>
      <c r="N685" s="554"/>
      <c r="O685" s="554"/>
      <c r="P685" s="554"/>
      <c r="Q685" s="554"/>
      <c r="R685" s="554"/>
    </row>
    <row r="686" spans="1:18" ht="60.75" customHeight="1" x14ac:dyDescent="0.25">
      <c r="A686" s="554" t="s">
        <v>1338</v>
      </c>
      <c r="B686" s="638"/>
      <c r="C686" s="558" t="s">
        <v>1339</v>
      </c>
      <c r="D686" s="558"/>
      <c r="E686" s="558"/>
      <c r="F686" s="558"/>
      <c r="G686" s="544" t="s">
        <v>487</v>
      </c>
      <c r="H686" s="546"/>
      <c r="I686" s="546"/>
      <c r="J686" s="546"/>
      <c r="K686" s="546"/>
      <c r="L686" s="545"/>
      <c r="M686" s="554" t="str">
        <f>IF(G686="соответствует",Правило!M620,"-")</f>
        <v>Соответствует требованиям
ТР ТС 018/2011 Приложения N 4 п.3.2.3.1</v>
      </c>
      <c r="N686" s="554"/>
      <c r="O686" s="554"/>
      <c r="P686" s="554"/>
      <c r="Q686" s="554"/>
      <c r="R686" s="554"/>
    </row>
    <row r="687" spans="1:18" ht="88.5" customHeight="1" x14ac:dyDescent="0.25">
      <c r="A687" s="554" t="s">
        <v>1341</v>
      </c>
      <c r="B687" s="638"/>
      <c r="C687" s="558" t="s">
        <v>1342</v>
      </c>
      <c r="D687" s="558"/>
      <c r="E687" s="558"/>
      <c r="F687" s="558"/>
      <c r="G687" s="544" t="s">
        <v>487</v>
      </c>
      <c r="H687" s="546"/>
      <c r="I687" s="546"/>
      <c r="J687" s="546"/>
      <c r="K687" s="546"/>
      <c r="L687" s="545"/>
      <c r="M687" s="554" t="str">
        <f>IF(G687="соответствует",Правило!M621,"-")</f>
        <v>Соответствует требованиям
ТР ТС 018/2011 Приложения N 4 п.3.2.3.2</v>
      </c>
      <c r="N687" s="554"/>
      <c r="O687" s="554"/>
      <c r="P687" s="554"/>
      <c r="Q687" s="554"/>
      <c r="R687" s="554"/>
    </row>
    <row r="688" spans="1:18" ht="54.75" customHeight="1" x14ac:dyDescent="0.25">
      <c r="A688" s="554" t="s">
        <v>1344</v>
      </c>
      <c r="B688" s="638"/>
      <c r="C688" s="558" t="s">
        <v>1345</v>
      </c>
      <c r="D688" s="558"/>
      <c r="E688" s="558"/>
      <c r="F688" s="558"/>
      <c r="G688" s="544" t="s">
        <v>487</v>
      </c>
      <c r="H688" s="546"/>
      <c r="I688" s="546"/>
      <c r="J688" s="546"/>
      <c r="K688" s="546"/>
      <c r="L688" s="545"/>
      <c r="M688" s="554" t="str">
        <f>IF(G688="соответствует",Правило!M622,"-")</f>
        <v>Соответствует требованиям
ТР ТС 018/2011 Приложения N 4 п.3.2.4</v>
      </c>
      <c r="N688" s="554"/>
      <c r="O688" s="554"/>
      <c r="P688" s="554"/>
      <c r="Q688" s="554"/>
      <c r="R688" s="554"/>
    </row>
    <row r="689" spans="1:18" ht="14.1" customHeight="1" x14ac:dyDescent="0.25">
      <c r="A689" s="547" t="s">
        <v>1737</v>
      </c>
      <c r="B689" s="547"/>
      <c r="C689" s="547"/>
      <c r="D689" s="547"/>
      <c r="E689" s="547"/>
      <c r="F689" s="547"/>
      <c r="G689" s="547"/>
      <c r="H689" s="547"/>
      <c r="I689" s="547"/>
      <c r="J689" s="547"/>
      <c r="K689" s="547"/>
      <c r="L689" s="547"/>
      <c r="M689" s="547"/>
      <c r="N689" s="547"/>
      <c r="O689" s="547"/>
      <c r="P689" s="547"/>
      <c r="Q689" s="547"/>
      <c r="R689" s="548"/>
    </row>
    <row r="690" spans="1:18" ht="14.1" customHeight="1" x14ac:dyDescent="0.25">
      <c r="A690" s="127"/>
      <c r="B690" s="127"/>
      <c r="C690" s="127"/>
      <c r="D690" s="127"/>
      <c r="E690" s="127" t="s">
        <v>1738</v>
      </c>
      <c r="F690" s="140"/>
      <c r="G690" s="140"/>
      <c r="H690" s="141"/>
      <c r="I690" s="141"/>
      <c r="J690" s="156" t="str">
        <f>J664</f>
        <v>РАБ01</v>
      </c>
      <c r="L690" s="142" t="s">
        <v>534</v>
      </c>
      <c r="M690" s="371">
        <f>M664</f>
        <v>46132</v>
      </c>
      <c r="O690" s="142"/>
      <c r="P690" s="127"/>
      <c r="Q690" s="127"/>
      <c r="R690" s="143"/>
    </row>
    <row r="691" spans="1:18" ht="14.1" customHeight="1" x14ac:dyDescent="0.25">
      <c r="A691" s="176"/>
      <c r="B691" s="176"/>
      <c r="C691" s="270"/>
      <c r="D691" s="270"/>
      <c r="E691" s="270"/>
      <c r="F691" s="270"/>
      <c r="G691" s="271"/>
      <c r="H691" s="271"/>
      <c r="I691" s="272"/>
      <c r="J691" s="271"/>
      <c r="K691" s="271"/>
      <c r="L691" s="272"/>
      <c r="M691" s="259"/>
      <c r="N691" s="273"/>
      <c r="O691" s="146"/>
      <c r="P691" s="260"/>
      <c r="Q691" s="273"/>
      <c r="R691" s="273"/>
    </row>
    <row r="692" spans="1:18" ht="74.25" customHeight="1" x14ac:dyDescent="0.25">
      <c r="A692" s="549" t="s">
        <v>857</v>
      </c>
      <c r="B692" s="549"/>
      <c r="C692" s="549" t="s">
        <v>858</v>
      </c>
      <c r="D692" s="549"/>
      <c r="E692" s="549"/>
      <c r="F692" s="550"/>
      <c r="G692" s="551" t="s">
        <v>859</v>
      </c>
      <c r="H692" s="552"/>
      <c r="I692" s="552"/>
      <c r="J692" s="552"/>
      <c r="K692" s="552"/>
      <c r="L692" s="553"/>
      <c r="M692" s="549" t="str">
        <f>M666</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692" s="549"/>
      <c r="O692" s="549"/>
      <c r="P692" s="549"/>
      <c r="Q692" s="549"/>
      <c r="R692" s="549"/>
    </row>
    <row r="693" spans="1:18" ht="277.5" customHeight="1" x14ac:dyDescent="0.25">
      <c r="A693" s="554" t="s">
        <v>1347</v>
      </c>
      <c r="B693" s="638"/>
      <c r="C693" s="558" t="s">
        <v>1348</v>
      </c>
      <c r="D693" s="558"/>
      <c r="E693" s="558"/>
      <c r="F693" s="558"/>
      <c r="G693" s="544" t="s">
        <v>487</v>
      </c>
      <c r="H693" s="546"/>
      <c r="I693" s="546"/>
      <c r="J693" s="546"/>
      <c r="K693" s="546"/>
      <c r="L693" s="545"/>
      <c r="M693" s="554" t="str">
        <f>IF(G693="соответствует",Правило!M623,"-")</f>
        <v>Соответствует требованиям
ТР ТС 018/2011 Приложения N 4 п.3.2.5</v>
      </c>
      <c r="N693" s="554"/>
      <c r="O693" s="554"/>
      <c r="P693" s="554"/>
      <c r="Q693" s="554"/>
      <c r="R693" s="554"/>
    </row>
    <row r="694" spans="1:18" ht="106.5" customHeight="1" x14ac:dyDescent="0.25">
      <c r="A694" s="554" t="s">
        <v>1350</v>
      </c>
      <c r="B694" s="638"/>
      <c r="C694" s="558" t="s">
        <v>1351</v>
      </c>
      <c r="D694" s="558"/>
      <c r="E694" s="558"/>
      <c r="F694" s="558"/>
      <c r="G694" s="699" t="s">
        <v>885</v>
      </c>
      <c r="H694" s="700"/>
      <c r="I694" s="700"/>
      <c r="J694" s="700"/>
      <c r="K694" s="700"/>
      <c r="L694" s="701"/>
      <c r="M694" s="554" t="str">
        <f>IF(G694="соответствует",Правило!M624,"-")</f>
        <v>-</v>
      </c>
      <c r="N694" s="554"/>
      <c r="O694" s="554"/>
      <c r="P694" s="554"/>
      <c r="Q694" s="554"/>
      <c r="R694" s="554"/>
    </row>
    <row r="695" spans="1:18" ht="65.25" customHeight="1" x14ac:dyDescent="0.25">
      <c r="A695" s="554" t="s">
        <v>1353</v>
      </c>
      <c r="B695" s="638"/>
      <c r="C695" s="558" t="s">
        <v>1354</v>
      </c>
      <c r="D695" s="558"/>
      <c r="E695" s="558"/>
      <c r="F695" s="558"/>
      <c r="G695" s="544" t="s">
        <v>487</v>
      </c>
      <c r="H695" s="546"/>
      <c r="I695" s="546"/>
      <c r="J695" s="546"/>
      <c r="K695" s="546"/>
      <c r="L695" s="545"/>
      <c r="M695" s="554" t="str">
        <f>IF(G695="соответствует",Правило!M625,"-")</f>
        <v>Соответствует требованиям
ТР ТС 018/2011 Приложения N 4 п.3.2.7.1</v>
      </c>
      <c r="N695" s="554"/>
      <c r="O695" s="554"/>
      <c r="P695" s="554"/>
      <c r="Q695" s="554"/>
      <c r="R695" s="554"/>
    </row>
    <row r="696" spans="1:18" ht="87.75" customHeight="1" x14ac:dyDescent="0.25">
      <c r="A696" s="554" t="s">
        <v>1356</v>
      </c>
      <c r="B696" s="638"/>
      <c r="C696" s="558" t="s">
        <v>1357</v>
      </c>
      <c r="D696" s="558"/>
      <c r="E696" s="558"/>
      <c r="F696" s="558"/>
      <c r="G696" s="544" t="s">
        <v>487</v>
      </c>
      <c r="H696" s="546"/>
      <c r="I696" s="546"/>
      <c r="J696" s="546"/>
      <c r="K696" s="546"/>
      <c r="L696" s="545"/>
      <c r="M696" s="554" t="str">
        <f>IF(G696="соответствует",Правило!M626,"-")</f>
        <v>Соответствует требованиям
ТР ТС 018/2011 Приложения N 4 п.3.2.7.2</v>
      </c>
      <c r="N696" s="554"/>
      <c r="O696" s="554"/>
      <c r="P696" s="554"/>
      <c r="Q696" s="554"/>
      <c r="R696" s="554"/>
    </row>
    <row r="697" spans="1:18" ht="138.75" customHeight="1" x14ac:dyDescent="0.25">
      <c r="A697" s="554" t="s">
        <v>1359</v>
      </c>
      <c r="B697" s="638"/>
      <c r="C697" s="558" t="s">
        <v>1360</v>
      </c>
      <c r="D697" s="558"/>
      <c r="E697" s="558"/>
      <c r="F697" s="558"/>
      <c r="G697" s="554" t="s">
        <v>487</v>
      </c>
      <c r="H697" s="554"/>
      <c r="I697" s="554"/>
      <c r="J697" s="554"/>
      <c r="K697" s="554"/>
      <c r="L697" s="554"/>
      <c r="M697" s="554" t="str">
        <f>IF(G697="соответствует",Правило!M627,"-")</f>
        <v>Соответствует требованиям
ТР ТС 018/2011 Приложения N 4 п.3.2.8</v>
      </c>
      <c r="N697" s="554"/>
      <c r="O697" s="554"/>
      <c r="P697" s="554"/>
      <c r="Q697" s="554"/>
      <c r="R697" s="554"/>
    </row>
    <row r="698" spans="1:18" ht="72.75" customHeight="1" x14ac:dyDescent="0.25">
      <c r="A698" s="554" t="s">
        <v>1362</v>
      </c>
      <c r="B698" s="638"/>
      <c r="C698" s="558" t="s">
        <v>1363</v>
      </c>
      <c r="D698" s="558"/>
      <c r="E698" s="558"/>
      <c r="F698" s="558"/>
      <c r="G698" s="554" t="s">
        <v>487</v>
      </c>
      <c r="H698" s="554"/>
      <c r="I698" s="554"/>
      <c r="J698" s="554"/>
      <c r="K698" s="554"/>
      <c r="L698" s="554"/>
      <c r="M698" s="554" t="str">
        <f>IF(G698="соответствует",Правило!M628,"-")</f>
        <v>Соответствует требованиям
ТР ТС 018/2011 Приложения N 4 п.3.2.9</v>
      </c>
      <c r="N698" s="554"/>
      <c r="O698" s="554"/>
      <c r="P698" s="554"/>
      <c r="Q698" s="554"/>
      <c r="R698" s="554"/>
    </row>
    <row r="699" spans="1:18" ht="72.75" customHeight="1" x14ac:dyDescent="0.25">
      <c r="A699" s="554" t="s">
        <v>1365</v>
      </c>
      <c r="B699" s="638"/>
      <c r="C699" s="558" t="s">
        <v>1366</v>
      </c>
      <c r="D699" s="558"/>
      <c r="E699" s="558"/>
      <c r="F699" s="558"/>
      <c r="G699" s="554" t="s">
        <v>487</v>
      </c>
      <c r="H699" s="554"/>
      <c r="I699" s="554"/>
      <c r="J699" s="554"/>
      <c r="K699" s="554"/>
      <c r="L699" s="554"/>
      <c r="M699" s="554" t="str">
        <f>IF(G699="соответствует",Правило!M629,"-")</f>
        <v>Соответствует требованиям
ТР ТС 018/2011 Приложения N 4 п.3.2.10</v>
      </c>
      <c r="N699" s="554"/>
      <c r="O699" s="554"/>
      <c r="P699" s="554"/>
      <c r="Q699" s="554"/>
      <c r="R699" s="554"/>
    </row>
    <row r="700" spans="1:18" ht="63.75" customHeight="1" x14ac:dyDescent="0.25">
      <c r="A700" s="554" t="s">
        <v>1368</v>
      </c>
      <c r="B700" s="638"/>
      <c r="C700" s="558" t="s">
        <v>1369</v>
      </c>
      <c r="D700" s="558"/>
      <c r="E700" s="558"/>
      <c r="F700" s="558"/>
      <c r="G700" s="554" t="s">
        <v>487</v>
      </c>
      <c r="H700" s="554"/>
      <c r="I700" s="554"/>
      <c r="J700" s="554"/>
      <c r="K700" s="554"/>
      <c r="L700" s="554"/>
      <c r="M700" s="554" t="str">
        <f>IF(G700="соответствует",Правило!M630,"-")</f>
        <v>Соответствует требованиям
ТР ТС 018/2011 Приложения N 4 п.3.2.11</v>
      </c>
      <c r="N700" s="554"/>
      <c r="O700" s="554"/>
      <c r="P700" s="554"/>
      <c r="Q700" s="554"/>
      <c r="R700" s="554"/>
    </row>
    <row r="701" spans="1:18" ht="122.25" customHeight="1" x14ac:dyDescent="0.25">
      <c r="A701" s="554" t="s">
        <v>1371</v>
      </c>
      <c r="B701" s="638"/>
      <c r="C701" s="558" t="s">
        <v>1372</v>
      </c>
      <c r="D701" s="558"/>
      <c r="E701" s="558"/>
      <c r="F701" s="558"/>
      <c r="G701" s="554" t="s">
        <v>487</v>
      </c>
      <c r="H701" s="554"/>
      <c r="I701" s="554"/>
      <c r="J701" s="554"/>
      <c r="K701" s="554"/>
      <c r="L701" s="554"/>
      <c r="M701" s="554" t="str">
        <f>IF(G701="соответствует",Правило!M635,"-")</f>
        <v>Соответствует требованиям
ТР ТС 018/2011 Приложения N 4 п.3.2.12</v>
      </c>
      <c r="N701" s="554"/>
      <c r="O701" s="554"/>
      <c r="P701" s="554"/>
      <c r="Q701" s="554"/>
      <c r="R701" s="554"/>
    </row>
    <row r="702" spans="1:18" ht="51.75" customHeight="1" x14ac:dyDescent="0.25">
      <c r="A702" s="554" t="s">
        <v>1374</v>
      </c>
      <c r="B702" s="638"/>
      <c r="C702" s="558" t="s">
        <v>1375</v>
      </c>
      <c r="D702" s="558"/>
      <c r="E702" s="558"/>
      <c r="F702" s="558"/>
      <c r="G702" s="554" t="s">
        <v>487</v>
      </c>
      <c r="H702" s="554"/>
      <c r="I702" s="554"/>
      <c r="J702" s="554"/>
      <c r="K702" s="554"/>
      <c r="L702" s="554"/>
      <c r="M702" s="554" t="str">
        <f>IF(G702="соответствует",Правило!M636,"-")</f>
        <v>Соответствует требованиям
ТР ТС 018/2011 Приложения N 4 п.3.2.13</v>
      </c>
      <c r="N702" s="554"/>
      <c r="O702" s="554"/>
      <c r="P702" s="554"/>
      <c r="Q702" s="554"/>
      <c r="R702" s="554"/>
    </row>
    <row r="703" spans="1:18" ht="77.25" customHeight="1" x14ac:dyDescent="0.25">
      <c r="A703" s="554" t="s">
        <v>1377</v>
      </c>
      <c r="B703" s="638"/>
      <c r="C703" s="558" t="s">
        <v>1378</v>
      </c>
      <c r="D703" s="558"/>
      <c r="E703" s="558"/>
      <c r="F703" s="558"/>
      <c r="G703" s="554" t="s">
        <v>885</v>
      </c>
      <c r="H703" s="554"/>
      <c r="I703" s="554"/>
      <c r="J703" s="554"/>
      <c r="K703" s="554"/>
      <c r="L703" s="554"/>
      <c r="M703" s="554" t="str">
        <f>IF(G703="соответствует",Правило!M637,"-")</f>
        <v>-</v>
      </c>
      <c r="N703" s="554"/>
      <c r="O703" s="554"/>
      <c r="P703" s="554"/>
      <c r="Q703" s="554"/>
      <c r="R703" s="554"/>
    </row>
    <row r="704" spans="1:18" ht="14.1" customHeight="1" x14ac:dyDescent="0.25">
      <c r="A704" s="547" t="s">
        <v>1737</v>
      </c>
      <c r="B704" s="547"/>
      <c r="C704" s="547"/>
      <c r="D704" s="547"/>
      <c r="E704" s="547"/>
      <c r="F704" s="547"/>
      <c r="G704" s="547"/>
      <c r="H704" s="547"/>
      <c r="I704" s="547"/>
      <c r="J704" s="547"/>
      <c r="K704" s="547"/>
      <c r="L704" s="547"/>
      <c r="M704" s="547"/>
      <c r="N704" s="547"/>
      <c r="O704" s="547"/>
      <c r="P704" s="547"/>
      <c r="Q704" s="547"/>
      <c r="R704" s="548"/>
    </row>
    <row r="705" spans="1:18" ht="14.1" customHeight="1" x14ac:dyDescent="0.25">
      <c r="A705" s="127"/>
      <c r="B705" s="127"/>
      <c r="C705" s="127"/>
      <c r="D705" s="127"/>
      <c r="E705" s="127" t="s">
        <v>1738</v>
      </c>
      <c r="F705" s="140"/>
      <c r="G705" s="140"/>
      <c r="H705" s="141"/>
      <c r="I705" s="141"/>
      <c r="J705" s="156" t="str">
        <f>J690</f>
        <v>РАБ01</v>
      </c>
      <c r="L705" s="142" t="s">
        <v>534</v>
      </c>
      <c r="M705" s="371">
        <f>M690</f>
        <v>46132</v>
      </c>
      <c r="O705" s="142"/>
      <c r="P705" s="127"/>
      <c r="Q705" s="127"/>
      <c r="R705" s="143"/>
    </row>
    <row r="706" spans="1:18" ht="14.1" customHeight="1" x14ac:dyDescent="0.25">
      <c r="A706" s="176"/>
      <c r="B706" s="176"/>
      <c r="C706" s="270"/>
      <c r="D706" s="270"/>
      <c r="E706" s="270"/>
      <c r="F706" s="270"/>
      <c r="G706" s="271"/>
      <c r="H706" s="271"/>
      <c r="I706" s="272"/>
      <c r="J706" s="271"/>
      <c r="K706" s="271"/>
      <c r="L706" s="272"/>
      <c r="M706" s="259"/>
      <c r="N706" s="273"/>
      <c r="O706" s="146"/>
      <c r="P706" s="260"/>
      <c r="Q706" s="273"/>
      <c r="R706" s="273"/>
    </row>
    <row r="707" spans="1:18" ht="77.25" customHeight="1" x14ac:dyDescent="0.25">
      <c r="A707" s="549" t="s">
        <v>857</v>
      </c>
      <c r="B707" s="549"/>
      <c r="C707" s="549" t="s">
        <v>858</v>
      </c>
      <c r="D707" s="549"/>
      <c r="E707" s="549"/>
      <c r="F707" s="550"/>
      <c r="G707" s="551" t="s">
        <v>859</v>
      </c>
      <c r="H707" s="552"/>
      <c r="I707" s="552"/>
      <c r="J707" s="552"/>
      <c r="K707" s="552"/>
      <c r="L707" s="553"/>
      <c r="M707" s="549" t="str">
        <f>M692</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707" s="549"/>
      <c r="O707" s="549"/>
      <c r="P707" s="549"/>
      <c r="Q707" s="549"/>
      <c r="R707" s="549"/>
    </row>
    <row r="708" spans="1:18" ht="54" customHeight="1" x14ac:dyDescent="0.25">
      <c r="A708" s="554" t="s">
        <v>1379</v>
      </c>
      <c r="B708" s="638"/>
      <c r="C708" s="558" t="s">
        <v>1380</v>
      </c>
      <c r="D708" s="558"/>
      <c r="E708" s="558"/>
      <c r="F708" s="558"/>
      <c r="G708" s="554" t="s">
        <v>487</v>
      </c>
      <c r="H708" s="554"/>
      <c r="I708" s="554"/>
      <c r="J708" s="554"/>
      <c r="K708" s="554"/>
      <c r="L708" s="554"/>
      <c r="M708" s="554" t="str">
        <f>IF(G708="соответствует",Правило!M638,"-")</f>
        <v>Соответствует требованиям
ТР ТС 018/2011 Приложения N 4 п.3.2.15</v>
      </c>
      <c r="N708" s="554"/>
      <c r="O708" s="554"/>
      <c r="P708" s="554"/>
      <c r="Q708" s="554"/>
      <c r="R708" s="554"/>
    </row>
    <row r="709" spans="1:18" ht="46.5" customHeight="1" x14ac:dyDescent="0.25">
      <c r="A709" s="554" t="s">
        <v>1382</v>
      </c>
      <c r="B709" s="638"/>
      <c r="C709" s="558" t="s">
        <v>1383</v>
      </c>
      <c r="D709" s="558"/>
      <c r="E709" s="558"/>
      <c r="F709" s="558"/>
      <c r="G709" s="554" t="s">
        <v>487</v>
      </c>
      <c r="H709" s="554"/>
      <c r="I709" s="554"/>
      <c r="J709" s="554"/>
      <c r="K709" s="554"/>
      <c r="L709" s="554"/>
      <c r="M709" s="554" t="str">
        <f>IF(G709="соответствует",Правило!M639,"-")</f>
        <v>Соответствует требованиям
ТР ТС 018/2011 Приложения N 4 п.3.2.16</v>
      </c>
      <c r="N709" s="554"/>
      <c r="O709" s="554"/>
      <c r="P709" s="554"/>
      <c r="Q709" s="554"/>
      <c r="R709" s="554"/>
    </row>
    <row r="710" spans="1:18" ht="126.75" customHeight="1" x14ac:dyDescent="0.25">
      <c r="A710" s="554" t="s">
        <v>1385</v>
      </c>
      <c r="B710" s="638"/>
      <c r="C710" s="558" t="s">
        <v>1386</v>
      </c>
      <c r="D710" s="558"/>
      <c r="E710" s="558"/>
      <c r="F710" s="558"/>
      <c r="G710" s="554" t="s">
        <v>487</v>
      </c>
      <c r="H710" s="554"/>
      <c r="I710" s="554"/>
      <c r="J710" s="554"/>
      <c r="K710" s="554"/>
      <c r="L710" s="554"/>
      <c r="M710" s="554" t="str">
        <f>IF(G710="соответствует",Правило!M640,"-")</f>
        <v>Соответствует требованиям
ТР ТС 018/2011 Приложения N 4 п.3.2.17</v>
      </c>
      <c r="N710" s="554"/>
      <c r="O710" s="554"/>
      <c r="P710" s="554"/>
      <c r="Q710" s="554"/>
      <c r="R710" s="554"/>
    </row>
    <row r="711" spans="1:18" ht="54.75" customHeight="1" x14ac:dyDescent="0.25">
      <c r="A711" s="554" t="s">
        <v>1388</v>
      </c>
      <c r="B711" s="638"/>
      <c r="C711" s="558" t="s">
        <v>1389</v>
      </c>
      <c r="D711" s="558"/>
      <c r="E711" s="558"/>
      <c r="F711" s="558"/>
      <c r="G711" s="554" t="s">
        <v>487</v>
      </c>
      <c r="H711" s="554"/>
      <c r="I711" s="554"/>
      <c r="J711" s="554"/>
      <c r="K711" s="554"/>
      <c r="L711" s="554"/>
      <c r="M711" s="554" t="str">
        <f>IF(G711="соответствует",Правило!M641,"-")</f>
        <v>Соответствует требованиям
ТР ТС 018/2011 Приложения N 8 п.7.2.1</v>
      </c>
      <c r="N711" s="554"/>
      <c r="O711" s="554"/>
      <c r="P711" s="554"/>
      <c r="Q711" s="554"/>
      <c r="R711" s="554"/>
    </row>
    <row r="712" spans="1:18" ht="59.25" customHeight="1" x14ac:dyDescent="0.25">
      <c r="A712" s="554" t="s">
        <v>1391</v>
      </c>
      <c r="B712" s="638"/>
      <c r="C712" s="558" t="s">
        <v>1392</v>
      </c>
      <c r="D712" s="558"/>
      <c r="E712" s="558"/>
      <c r="F712" s="558"/>
      <c r="G712" s="554" t="s">
        <v>487</v>
      </c>
      <c r="H712" s="554"/>
      <c r="I712" s="554"/>
      <c r="J712" s="554"/>
      <c r="K712" s="554"/>
      <c r="L712" s="554"/>
      <c r="M712" s="554" t="str">
        <f>IF(G712="соответствует",Правило!M642,"-")</f>
        <v>Соответствует требованиям
ТР ТС 018/2011 Приложения N 8 п.7.2.2</v>
      </c>
      <c r="N712" s="554"/>
      <c r="O712" s="554"/>
      <c r="P712" s="554"/>
      <c r="Q712" s="554"/>
      <c r="R712" s="554"/>
    </row>
    <row r="713" spans="1:18" ht="54.75" customHeight="1" x14ac:dyDescent="0.25">
      <c r="A713" s="554" t="s">
        <v>2137</v>
      </c>
      <c r="B713" s="638"/>
      <c r="C713" s="558" t="s">
        <v>1395</v>
      </c>
      <c r="D713" s="558"/>
      <c r="E713" s="558"/>
      <c r="F713" s="558"/>
      <c r="G713" s="554" t="s">
        <v>487</v>
      </c>
      <c r="H713" s="554"/>
      <c r="I713" s="554"/>
      <c r="J713" s="554"/>
      <c r="K713" s="554"/>
      <c r="L713" s="554"/>
      <c r="M713" s="554" t="str">
        <f>IF(G713="соответствует",Правило!M643,"-")</f>
        <v>Соответствует требованиям
ТР ТС 018/2011 Приложения N 8 п.7.2.3</v>
      </c>
      <c r="N713" s="554"/>
      <c r="O713" s="554"/>
      <c r="P713" s="554"/>
      <c r="Q713" s="554"/>
      <c r="R713" s="554"/>
    </row>
    <row r="714" spans="1:18" ht="90" customHeight="1" x14ac:dyDescent="0.25">
      <c r="A714" s="554" t="s">
        <v>1397</v>
      </c>
      <c r="B714" s="638"/>
      <c r="C714" s="558" t="s">
        <v>1398</v>
      </c>
      <c r="D714" s="558"/>
      <c r="E714" s="558"/>
      <c r="F714" s="558"/>
      <c r="G714" s="554" t="s">
        <v>487</v>
      </c>
      <c r="H714" s="554"/>
      <c r="I714" s="554"/>
      <c r="J714" s="554"/>
      <c r="K714" s="554"/>
      <c r="L714" s="554"/>
      <c r="M714" s="554" t="str">
        <f>IF(G714="соответствует",Правило!M644,"-")</f>
        <v>Соответствует требованиям
ТР ТС 018/2011 Приложения N 8 п.7.2.4</v>
      </c>
      <c r="N714" s="554"/>
      <c r="O714" s="554"/>
      <c r="P714" s="554"/>
      <c r="Q714" s="554"/>
      <c r="R714" s="554"/>
    </row>
    <row r="715" spans="1:18" ht="49.5" customHeight="1" x14ac:dyDescent="0.25">
      <c r="A715" s="554" t="s">
        <v>1400</v>
      </c>
      <c r="B715" s="638"/>
      <c r="C715" s="558" t="s">
        <v>1401</v>
      </c>
      <c r="D715" s="558"/>
      <c r="E715" s="558"/>
      <c r="F715" s="558"/>
      <c r="G715" s="554" t="s">
        <v>487</v>
      </c>
      <c r="H715" s="554"/>
      <c r="I715" s="554"/>
      <c r="J715" s="554"/>
      <c r="K715" s="554"/>
      <c r="L715" s="554"/>
      <c r="M715" s="554" t="str">
        <f>IF(G715="соответствует",Правило!M645,"-")</f>
        <v>Соответствует требованиям
ТР ТС 018/2011 Приложения N 8 п.7.3</v>
      </c>
      <c r="N715" s="554"/>
      <c r="O715" s="554"/>
      <c r="P715" s="554"/>
      <c r="Q715" s="554"/>
      <c r="R715" s="554"/>
    </row>
    <row r="716" spans="1:18" ht="44.25" customHeight="1" x14ac:dyDescent="0.25">
      <c r="A716" s="554" t="s">
        <v>1403</v>
      </c>
      <c r="B716" s="638"/>
      <c r="C716" s="558" t="s">
        <v>1404</v>
      </c>
      <c r="D716" s="558"/>
      <c r="E716" s="558"/>
      <c r="F716" s="558"/>
      <c r="G716" s="554" t="s">
        <v>487</v>
      </c>
      <c r="H716" s="554"/>
      <c r="I716" s="554"/>
      <c r="J716" s="554"/>
      <c r="K716" s="554"/>
      <c r="L716" s="554"/>
      <c r="M716" s="554" t="str">
        <f>IF(G716="соответствует",Правило!M646,"-")</f>
        <v>Соответствует требованиям
ТР ТС 018/2011 Приложения N 8 п.7.4</v>
      </c>
      <c r="N716" s="554"/>
      <c r="O716" s="554"/>
      <c r="P716" s="554"/>
      <c r="Q716" s="554"/>
      <c r="R716" s="554"/>
    </row>
    <row r="717" spans="1:18" ht="46.5" customHeight="1" x14ac:dyDescent="0.25">
      <c r="A717" s="554" t="s">
        <v>1406</v>
      </c>
      <c r="B717" s="638"/>
      <c r="C717" s="558" t="s">
        <v>1407</v>
      </c>
      <c r="D717" s="558"/>
      <c r="E717" s="558"/>
      <c r="F717" s="558"/>
      <c r="G717" s="554" t="s">
        <v>487</v>
      </c>
      <c r="H717" s="554"/>
      <c r="I717" s="554"/>
      <c r="J717" s="554"/>
      <c r="K717" s="554"/>
      <c r="L717" s="554"/>
      <c r="M717" s="554" t="str">
        <f>IF(G717="соответствует",Правило!M647,"-")</f>
        <v>Соответствует требованиям
ТР ТС 018/2011 Приложения N 4 п.3.3.1</v>
      </c>
      <c r="N717" s="554"/>
      <c r="O717" s="554"/>
      <c r="P717" s="554"/>
      <c r="Q717" s="554"/>
      <c r="R717" s="554"/>
    </row>
    <row r="718" spans="1:18" ht="98.25" customHeight="1" x14ac:dyDescent="0.25">
      <c r="A718" s="554" t="s">
        <v>2138</v>
      </c>
      <c r="B718" s="638"/>
      <c r="C718" s="558" t="s">
        <v>1410</v>
      </c>
      <c r="D718" s="558"/>
      <c r="E718" s="558"/>
      <c r="F718" s="558"/>
      <c r="G718" s="554" t="s">
        <v>487</v>
      </c>
      <c r="H718" s="554"/>
      <c r="I718" s="554"/>
      <c r="J718" s="554"/>
      <c r="K718" s="554"/>
      <c r="L718" s="554"/>
      <c r="M718" s="554" t="str">
        <f>IF(G718="соответствует",Правило!M648,"-")</f>
        <v>Соответствует требованиям
ТР ТС 018/2011 Приложения N 4 п.3.3.2</v>
      </c>
      <c r="N718" s="554"/>
      <c r="O718" s="554"/>
      <c r="P718" s="554"/>
      <c r="Q718" s="554"/>
      <c r="R718" s="554"/>
    </row>
    <row r="719" spans="1:18" ht="50.25" customHeight="1" x14ac:dyDescent="0.25">
      <c r="A719" s="554" t="s">
        <v>1412</v>
      </c>
      <c r="B719" s="638"/>
      <c r="C719" s="558" t="s">
        <v>1413</v>
      </c>
      <c r="D719" s="558"/>
      <c r="E719" s="558"/>
      <c r="F719" s="558"/>
      <c r="G719" s="554" t="s">
        <v>487</v>
      </c>
      <c r="H719" s="554"/>
      <c r="I719" s="554"/>
      <c r="J719" s="554"/>
      <c r="K719" s="554"/>
      <c r="L719" s="554"/>
      <c r="M719" s="554" t="str">
        <f>IF(G719="соответствует",Правило!M649,"-")</f>
        <v>Соответствует требованиям
ТР ТС 018/2011 Приложения N 4 п.3.3.3</v>
      </c>
      <c r="N719" s="554"/>
      <c r="O719" s="554"/>
      <c r="P719" s="554"/>
      <c r="Q719" s="554"/>
      <c r="R719" s="554"/>
    </row>
    <row r="720" spans="1:18" ht="45" customHeight="1" x14ac:dyDescent="0.25">
      <c r="A720" s="554" t="s">
        <v>1415</v>
      </c>
      <c r="B720" s="638"/>
      <c r="C720" s="558" t="s">
        <v>1416</v>
      </c>
      <c r="D720" s="558"/>
      <c r="E720" s="558"/>
      <c r="F720" s="558"/>
      <c r="G720" s="554" t="s">
        <v>487</v>
      </c>
      <c r="H720" s="554"/>
      <c r="I720" s="554"/>
      <c r="J720" s="554"/>
      <c r="K720" s="554"/>
      <c r="L720" s="554"/>
      <c r="M720" s="554" t="str">
        <f>IF(G720="соответствует",Правило!M650,"-")</f>
        <v>Соответствует требованиям
ТР ТС 018/2011 Приложения N 4 п.3.5.1</v>
      </c>
      <c r="N720" s="554"/>
      <c r="O720" s="554"/>
      <c r="P720" s="554"/>
      <c r="Q720" s="554"/>
      <c r="R720" s="554"/>
    </row>
    <row r="721" spans="1:18" ht="54" customHeight="1" x14ac:dyDescent="0.25">
      <c r="A721" s="554" t="s">
        <v>2139</v>
      </c>
      <c r="B721" s="638"/>
      <c r="C721" s="558" t="s">
        <v>1419</v>
      </c>
      <c r="D721" s="558"/>
      <c r="E721" s="558"/>
      <c r="F721" s="558"/>
      <c r="G721" s="554" t="s">
        <v>487</v>
      </c>
      <c r="H721" s="554"/>
      <c r="I721" s="554"/>
      <c r="J721" s="554"/>
      <c r="K721" s="554"/>
      <c r="L721" s="554"/>
      <c r="M721" s="554" t="str">
        <f>IF(G721="соответствует",Правило!M651,"-")</f>
        <v>Соответствует требованиям
ТР ТС 018/2011 Приложения N 4 п.3.5.2</v>
      </c>
      <c r="N721" s="554"/>
      <c r="O721" s="554"/>
      <c r="P721" s="554"/>
      <c r="Q721" s="554"/>
      <c r="R721" s="554"/>
    </row>
    <row r="722" spans="1:18" ht="63" customHeight="1" x14ac:dyDescent="0.25">
      <c r="A722" s="554" t="s">
        <v>1421</v>
      </c>
      <c r="B722" s="638"/>
      <c r="C722" s="558" t="s">
        <v>1422</v>
      </c>
      <c r="D722" s="558"/>
      <c r="E722" s="558"/>
      <c r="F722" s="558"/>
      <c r="G722" s="554" t="s">
        <v>487</v>
      </c>
      <c r="H722" s="554"/>
      <c r="I722" s="554"/>
      <c r="J722" s="554"/>
      <c r="K722" s="554"/>
      <c r="L722" s="554"/>
      <c r="M722" s="554" t="str">
        <f>IF(G722="соответствует",Правило!M652,"-")</f>
        <v>Соответствует требованиям
ТР ТС 018/2011 Приложения N 4 п.3.5.3</v>
      </c>
      <c r="N722" s="554"/>
      <c r="O722" s="554"/>
      <c r="P722" s="554"/>
      <c r="Q722" s="554"/>
      <c r="R722" s="554"/>
    </row>
    <row r="723" spans="1:18" ht="91.5" customHeight="1" x14ac:dyDescent="0.25">
      <c r="A723" s="554" t="s">
        <v>2140</v>
      </c>
      <c r="B723" s="638"/>
      <c r="C723" s="558" t="s">
        <v>1425</v>
      </c>
      <c r="D723" s="558"/>
      <c r="E723" s="558"/>
      <c r="F723" s="558"/>
      <c r="G723" s="554" t="s">
        <v>487</v>
      </c>
      <c r="H723" s="554"/>
      <c r="I723" s="554"/>
      <c r="J723" s="554"/>
      <c r="K723" s="554"/>
      <c r="L723" s="554"/>
      <c r="M723" s="554" t="str">
        <f>IF(G723="соответствует",Правило!M657,"-")</f>
        <v>Соответствует требованиям
ТР ТС 018/2011 Приложения N 4 п.3.6.1</v>
      </c>
      <c r="N723" s="554"/>
      <c r="O723" s="554"/>
      <c r="P723" s="554"/>
      <c r="Q723" s="554"/>
      <c r="R723" s="554"/>
    </row>
    <row r="724" spans="1:18" ht="100.5" customHeight="1" x14ac:dyDescent="0.25">
      <c r="A724" s="554" t="s">
        <v>2141</v>
      </c>
      <c r="B724" s="638"/>
      <c r="C724" s="558" t="s">
        <v>1443</v>
      </c>
      <c r="D724" s="558"/>
      <c r="E724" s="558"/>
      <c r="F724" s="558"/>
      <c r="G724" s="554" t="s">
        <v>885</v>
      </c>
      <c r="H724" s="554"/>
      <c r="I724" s="554"/>
      <c r="J724" s="554"/>
      <c r="K724" s="554"/>
      <c r="L724" s="554"/>
      <c r="M724" s="554" t="str">
        <f>IF(G724="соответствует",Правило!M658,"-")</f>
        <v>-</v>
      </c>
      <c r="N724" s="554"/>
      <c r="O724" s="554"/>
      <c r="P724" s="554"/>
      <c r="Q724" s="554"/>
      <c r="R724" s="554"/>
    </row>
    <row r="725" spans="1:18" ht="14.1" customHeight="1" x14ac:dyDescent="0.25">
      <c r="A725" s="547" t="s">
        <v>1737</v>
      </c>
      <c r="B725" s="547"/>
      <c r="C725" s="547"/>
      <c r="D725" s="547"/>
      <c r="E725" s="547"/>
      <c r="F725" s="547"/>
      <c r="G725" s="547"/>
      <c r="H725" s="547"/>
      <c r="I725" s="547"/>
      <c r="J725" s="547"/>
      <c r="K725" s="547"/>
      <c r="L725" s="547"/>
      <c r="M725" s="547"/>
      <c r="N725" s="547"/>
      <c r="O725" s="547"/>
      <c r="P725" s="547"/>
      <c r="Q725" s="547"/>
      <c r="R725" s="548"/>
    </row>
    <row r="726" spans="1:18" ht="14.1" customHeight="1" x14ac:dyDescent="0.25">
      <c r="A726" s="127"/>
      <c r="B726" s="127"/>
      <c r="C726" s="127"/>
      <c r="D726" s="127"/>
      <c r="E726" s="127" t="s">
        <v>1738</v>
      </c>
      <c r="F726" s="140"/>
      <c r="G726" s="140"/>
      <c r="H726" s="141"/>
      <c r="I726" s="141"/>
      <c r="J726" s="156" t="str">
        <f>J705</f>
        <v>РАБ01</v>
      </c>
      <c r="L726" s="142" t="s">
        <v>534</v>
      </c>
      <c r="M726" s="371">
        <f>M705</f>
        <v>46132</v>
      </c>
      <c r="O726" s="142"/>
      <c r="P726" s="127"/>
      <c r="Q726" s="127"/>
      <c r="R726" s="143"/>
    </row>
    <row r="727" spans="1:18" ht="14.1" customHeight="1" x14ac:dyDescent="0.25">
      <c r="A727" s="176"/>
      <c r="B727" s="176"/>
      <c r="C727" s="270"/>
      <c r="D727" s="270"/>
      <c r="E727" s="270"/>
      <c r="F727" s="270"/>
      <c r="G727" s="271"/>
      <c r="H727" s="271"/>
      <c r="I727" s="272"/>
      <c r="J727" s="271"/>
      <c r="K727" s="271"/>
      <c r="L727" s="272"/>
      <c r="M727" s="259"/>
      <c r="N727" s="273"/>
      <c r="O727" s="146"/>
      <c r="P727" s="260"/>
      <c r="Q727" s="273"/>
      <c r="R727" s="273"/>
    </row>
    <row r="728" spans="1:18" ht="82.5" customHeight="1" x14ac:dyDescent="0.25">
      <c r="A728" s="549" t="s">
        <v>857</v>
      </c>
      <c r="B728" s="549"/>
      <c r="C728" s="549" t="s">
        <v>858</v>
      </c>
      <c r="D728" s="549"/>
      <c r="E728" s="549"/>
      <c r="F728" s="550"/>
      <c r="G728" s="551" t="s">
        <v>859</v>
      </c>
      <c r="H728" s="552"/>
      <c r="I728" s="552"/>
      <c r="J728" s="552"/>
      <c r="K728" s="552"/>
      <c r="L728" s="553"/>
      <c r="M728" s="549" t="str">
        <f>M707</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728" s="549"/>
      <c r="O728" s="549"/>
      <c r="P728" s="549"/>
      <c r="Q728" s="549"/>
      <c r="R728" s="549"/>
    </row>
    <row r="729" spans="1:18" ht="58.5" customHeight="1" x14ac:dyDescent="0.25">
      <c r="A729" s="554" t="s">
        <v>2142</v>
      </c>
      <c r="B729" s="638"/>
      <c r="C729" s="558" t="s">
        <v>1446</v>
      </c>
      <c r="D729" s="558"/>
      <c r="E729" s="558"/>
      <c r="F729" s="558"/>
      <c r="G729" s="554" t="s">
        <v>487</v>
      </c>
      <c r="H729" s="554"/>
      <c r="I729" s="554"/>
      <c r="J729" s="554"/>
      <c r="K729" s="554"/>
      <c r="L729" s="554"/>
      <c r="M729" s="554" t="str">
        <f>IF(G729="соответствует",Правило!M659,"-")</f>
        <v>Соответствует требованиям
ТР ТС 018/2011 Приложения N 4 п.3.6.3</v>
      </c>
      <c r="N729" s="554"/>
      <c r="O729" s="554"/>
      <c r="P729" s="554"/>
      <c r="Q729" s="554"/>
      <c r="R729" s="554"/>
    </row>
    <row r="730" spans="1:18" ht="52.5" customHeight="1" x14ac:dyDescent="0.25">
      <c r="A730" s="554" t="s">
        <v>2143</v>
      </c>
      <c r="B730" s="638"/>
      <c r="C730" s="558" t="s">
        <v>1449</v>
      </c>
      <c r="D730" s="558"/>
      <c r="E730" s="558"/>
      <c r="F730" s="558"/>
      <c r="G730" s="554" t="s">
        <v>487</v>
      </c>
      <c r="H730" s="554"/>
      <c r="I730" s="554"/>
      <c r="J730" s="554"/>
      <c r="K730" s="554"/>
      <c r="L730" s="554"/>
      <c r="M730" s="554" t="str">
        <f>IF(G730="соответствует",Правило!M660,"-")</f>
        <v>Соответствует требованиям
ТР ТС 018/2011 Приложения N 4 п.3.6.4</v>
      </c>
      <c r="N730" s="554"/>
      <c r="O730" s="554"/>
      <c r="P730" s="554"/>
      <c r="Q730" s="554"/>
      <c r="R730" s="554"/>
    </row>
    <row r="731" spans="1:18" ht="45.75" customHeight="1" x14ac:dyDescent="0.25">
      <c r="A731" s="554" t="s">
        <v>2144</v>
      </c>
      <c r="B731" s="638"/>
      <c r="C731" s="558" t="s">
        <v>1451</v>
      </c>
      <c r="D731" s="558"/>
      <c r="E731" s="558"/>
      <c r="F731" s="558"/>
      <c r="G731" s="554" t="s">
        <v>487</v>
      </c>
      <c r="H731" s="554"/>
      <c r="I731" s="554"/>
      <c r="J731" s="554"/>
      <c r="K731" s="554"/>
      <c r="L731" s="554"/>
      <c r="M731" s="554" t="str">
        <f>IF(G731="соответствует",Правило!M661,"-")</f>
        <v>Соответствует требованиям
ТР ТС 018/2011 Приложения N 4 п.3.6.5</v>
      </c>
      <c r="N731" s="554"/>
      <c r="O731" s="554"/>
      <c r="P731" s="554"/>
      <c r="Q731" s="554"/>
      <c r="R731" s="554"/>
    </row>
    <row r="732" spans="1:18" ht="78.75" customHeight="1" x14ac:dyDescent="0.25">
      <c r="A732" s="554" t="s">
        <v>2145</v>
      </c>
      <c r="B732" s="638"/>
      <c r="C732" s="558" t="s">
        <v>1455</v>
      </c>
      <c r="D732" s="558"/>
      <c r="E732" s="558"/>
      <c r="F732" s="558"/>
      <c r="G732" s="554" t="s">
        <v>487</v>
      </c>
      <c r="H732" s="554"/>
      <c r="I732" s="554"/>
      <c r="J732" s="554"/>
      <c r="K732" s="554"/>
      <c r="L732" s="554"/>
      <c r="M732" s="554" t="str">
        <f>IF(G732="соответствует",Правило!M662,"-")</f>
        <v>Соответствует требованиям
ТР ТС 018/2011 Приложения N 4 п.3.6.6</v>
      </c>
      <c r="N732" s="554"/>
      <c r="O732" s="554"/>
      <c r="P732" s="554"/>
      <c r="Q732" s="554"/>
      <c r="R732" s="554"/>
    </row>
    <row r="733" spans="1:18" ht="57.75" customHeight="1" x14ac:dyDescent="0.25">
      <c r="A733" s="554" t="s">
        <v>2146</v>
      </c>
      <c r="B733" s="554"/>
      <c r="C733" s="558" t="s">
        <v>385</v>
      </c>
      <c r="D733" s="558"/>
      <c r="E733" s="558"/>
      <c r="F733" s="558"/>
      <c r="G733" s="554" t="s">
        <v>487</v>
      </c>
      <c r="H733" s="554"/>
      <c r="I733" s="554"/>
      <c r="J733" s="554"/>
      <c r="K733" s="554"/>
      <c r="L733" s="554"/>
      <c r="M733" s="524" t="s">
        <v>1457</v>
      </c>
      <c r="N733" s="533"/>
      <c r="O733" s="533"/>
      <c r="P733" s="533"/>
      <c r="Q733" s="533"/>
      <c r="R733" s="525"/>
    </row>
    <row r="734" spans="1:18" ht="21.75" customHeight="1" x14ac:dyDescent="0.25">
      <c r="A734" s="554"/>
      <c r="B734" s="554"/>
      <c r="C734" s="558" t="s">
        <v>387</v>
      </c>
      <c r="D734" s="558"/>
      <c r="E734" s="558"/>
      <c r="F734" s="558"/>
      <c r="G734" s="675">
        <f>Вводные!I76</f>
        <v>1</v>
      </c>
      <c r="H734" s="676"/>
      <c r="I734" s="676"/>
      <c r="J734" s="542" t="s">
        <v>14</v>
      </c>
      <c r="K734" s="542"/>
      <c r="L734" s="543"/>
      <c r="M734" s="267" t="s">
        <v>924</v>
      </c>
      <c r="N734" s="380">
        <f>G734</f>
        <v>1</v>
      </c>
      <c r="O734" s="186" t="s">
        <v>14</v>
      </c>
      <c r="P734" s="182" t="s">
        <v>335</v>
      </c>
      <c r="Q734" s="380">
        <f>Расчет!K1480</f>
        <v>0.13336791218280356</v>
      </c>
      <c r="R734" s="256" t="s">
        <v>14</v>
      </c>
    </row>
    <row r="735" spans="1:18" ht="36.75" customHeight="1" x14ac:dyDescent="0.25">
      <c r="A735" s="554" t="s">
        <v>2147</v>
      </c>
      <c r="B735" s="638"/>
      <c r="C735" s="558" t="s">
        <v>1459</v>
      </c>
      <c r="D735" s="558"/>
      <c r="E735" s="558"/>
      <c r="F735" s="558"/>
      <c r="G735" s="554" t="s">
        <v>487</v>
      </c>
      <c r="H735" s="554"/>
      <c r="I735" s="554"/>
      <c r="J735" s="554"/>
      <c r="K735" s="554"/>
      <c r="L735" s="554"/>
      <c r="M735" s="554" t="str">
        <f>IF(G735="соответствует",Правило!M665,"-")</f>
        <v>Соответствует требованиям
ТР ТС 018/2011 Приложения N 4 п.3.6.8</v>
      </c>
      <c r="N735" s="554"/>
      <c r="O735" s="554"/>
      <c r="P735" s="554"/>
      <c r="Q735" s="554"/>
      <c r="R735" s="554"/>
    </row>
    <row r="736" spans="1:18" ht="54" customHeight="1" x14ac:dyDescent="0.25">
      <c r="A736" s="554" t="s">
        <v>2148</v>
      </c>
      <c r="B736" s="554"/>
      <c r="C736" s="558" t="s">
        <v>386</v>
      </c>
      <c r="D736" s="558"/>
      <c r="E736" s="558"/>
      <c r="F736" s="558"/>
      <c r="G736" s="541" t="s">
        <v>388</v>
      </c>
      <c r="H736" s="542"/>
      <c r="I736" s="542"/>
      <c r="J736" s="542"/>
      <c r="K736" s="676">
        <f>Вводные!I78</f>
        <v>25</v>
      </c>
      <c r="L736" s="545" t="s">
        <v>14</v>
      </c>
      <c r="M736" s="672" t="s">
        <v>1461</v>
      </c>
      <c r="N736" s="673"/>
      <c r="O736" s="673"/>
      <c r="P736" s="673"/>
      <c r="Q736" s="673"/>
      <c r="R736" s="674"/>
    </row>
    <row r="737" spans="1:18" x14ac:dyDescent="0.25">
      <c r="A737" s="554"/>
      <c r="B737" s="554"/>
      <c r="C737" s="558"/>
      <c r="D737" s="558"/>
      <c r="E737" s="558"/>
      <c r="F737" s="558"/>
      <c r="G737" s="541"/>
      <c r="H737" s="542"/>
      <c r="I737" s="542"/>
      <c r="J737" s="542"/>
      <c r="K737" s="676"/>
      <c r="L737" s="545"/>
      <c r="M737" s="267" t="s">
        <v>924</v>
      </c>
      <c r="N737" s="380">
        <f>K736</f>
        <v>25</v>
      </c>
      <c r="O737" s="264" t="s">
        <v>14</v>
      </c>
      <c r="P737" s="182" t="s">
        <v>335</v>
      </c>
      <c r="Q737" s="380">
        <f>Расчет!K1519</f>
        <v>9.5262794416288252E-2</v>
      </c>
      <c r="R737" s="262" t="s">
        <v>14</v>
      </c>
    </row>
    <row r="738" spans="1:18" ht="24.75" customHeight="1" x14ac:dyDescent="0.25">
      <c r="A738" s="554"/>
      <c r="B738" s="554"/>
      <c r="C738" s="558"/>
      <c r="D738" s="558"/>
      <c r="E738" s="558"/>
      <c r="F738" s="558"/>
      <c r="G738" s="541" t="s">
        <v>1460</v>
      </c>
      <c r="H738" s="542"/>
      <c r="I738" s="542"/>
      <c r="J738" s="542"/>
      <c r="K738" s="666">
        <f>IF(Вводные!I79=0,"-",Расчет!I1520)</f>
        <v>16</v>
      </c>
      <c r="L738" s="545" t="str">
        <f>IF(K738="-"," ","мм")</f>
        <v>мм</v>
      </c>
      <c r="M738" s="616" t="s">
        <v>1462</v>
      </c>
      <c r="N738" s="617"/>
      <c r="O738" s="617"/>
      <c r="P738" s="617"/>
      <c r="Q738" s="617"/>
      <c r="R738" s="618"/>
    </row>
    <row r="739" spans="1:18" x14ac:dyDescent="0.25">
      <c r="A739" s="554"/>
      <c r="B739" s="554"/>
      <c r="C739" s="558"/>
      <c r="D739" s="558"/>
      <c r="E739" s="558"/>
      <c r="F739" s="558"/>
      <c r="G739" s="541"/>
      <c r="H739" s="542"/>
      <c r="I739" s="542"/>
      <c r="J739" s="542"/>
      <c r="K739" s="666"/>
      <c r="L739" s="545"/>
      <c r="M739" s="258" t="str">
        <f>IF(K738="-"," ","Результат:")</f>
        <v>Результат:</v>
      </c>
      <c r="N739" s="410">
        <f>K738</f>
        <v>16</v>
      </c>
      <c r="O739" s="177" t="str">
        <f>IF(K738="-"," ","мм")</f>
        <v>мм</v>
      </c>
      <c r="P739" s="182" t="str">
        <f>IF(K738="-"," ","±")</f>
        <v>±</v>
      </c>
      <c r="Q739" s="409">
        <f>IF(K738="-"," ",Расчет!K1520)</f>
        <v>9.5262794416288252E-2</v>
      </c>
      <c r="R739" s="276" t="str">
        <f>IF(K738="-"," ","мм")</f>
        <v>мм</v>
      </c>
    </row>
    <row r="740" spans="1:18" ht="48" customHeight="1" x14ac:dyDescent="0.25">
      <c r="A740" s="554" t="s">
        <v>2149</v>
      </c>
      <c r="B740" s="638"/>
      <c r="C740" s="558" t="s">
        <v>1464</v>
      </c>
      <c r="D740" s="558"/>
      <c r="E740" s="558"/>
      <c r="F740" s="558"/>
      <c r="G740" s="554" t="s">
        <v>885</v>
      </c>
      <c r="H740" s="554"/>
      <c r="I740" s="554"/>
      <c r="J740" s="554"/>
      <c r="K740" s="554"/>
      <c r="L740" s="554"/>
      <c r="M740" s="554" t="str">
        <f>IF(G740="соответствует",Правило!M670,"-")</f>
        <v>-</v>
      </c>
      <c r="N740" s="554"/>
      <c r="O740" s="554"/>
      <c r="P740" s="554"/>
      <c r="Q740" s="554"/>
      <c r="R740" s="554"/>
    </row>
    <row r="741" spans="1:18" ht="68.25" customHeight="1" x14ac:dyDescent="0.25">
      <c r="A741" s="554" t="s">
        <v>2150</v>
      </c>
      <c r="B741" s="638"/>
      <c r="C741" s="558" t="s">
        <v>1466</v>
      </c>
      <c r="D741" s="558"/>
      <c r="E741" s="558"/>
      <c r="F741" s="558"/>
      <c r="G741" s="554" t="s">
        <v>885</v>
      </c>
      <c r="H741" s="554"/>
      <c r="I741" s="554"/>
      <c r="J741" s="554"/>
      <c r="K741" s="554"/>
      <c r="L741" s="554"/>
      <c r="M741" s="554" t="str">
        <f>IF(G741="соответствует",Правило!M671,"-")</f>
        <v>-</v>
      </c>
      <c r="N741" s="554"/>
      <c r="O741" s="554"/>
      <c r="P741" s="554"/>
      <c r="Q741" s="554"/>
      <c r="R741" s="554"/>
    </row>
    <row r="742" spans="1:18" ht="59.25" customHeight="1" x14ac:dyDescent="0.25">
      <c r="A742" s="554" t="s">
        <v>2151</v>
      </c>
      <c r="B742" s="638"/>
      <c r="C742" s="558" t="s">
        <v>1468</v>
      </c>
      <c r="D742" s="558"/>
      <c r="E742" s="558"/>
      <c r="F742" s="558"/>
      <c r="G742" s="554" t="s">
        <v>885</v>
      </c>
      <c r="H742" s="554"/>
      <c r="I742" s="554"/>
      <c r="J742" s="554"/>
      <c r="K742" s="554"/>
      <c r="L742" s="554"/>
      <c r="M742" s="554" t="str">
        <f>IF(G742="соответствует",Правило!M672,"-")</f>
        <v>-</v>
      </c>
      <c r="N742" s="554"/>
      <c r="O742" s="554"/>
      <c r="P742" s="554"/>
      <c r="Q742" s="554"/>
      <c r="R742" s="554"/>
    </row>
    <row r="743" spans="1:18" ht="70.5" customHeight="1" x14ac:dyDescent="0.25">
      <c r="A743" s="554" t="s">
        <v>2152</v>
      </c>
      <c r="B743" s="638"/>
      <c r="C743" s="558" t="s">
        <v>1470</v>
      </c>
      <c r="D743" s="558"/>
      <c r="E743" s="558"/>
      <c r="F743" s="558"/>
      <c r="G743" s="554" t="s">
        <v>885</v>
      </c>
      <c r="H743" s="554"/>
      <c r="I743" s="554"/>
      <c r="J743" s="554"/>
      <c r="K743" s="554"/>
      <c r="L743" s="554"/>
      <c r="M743" s="554" t="str">
        <f>IF(G743="соответствует",Правило!M673,"-")</f>
        <v>-</v>
      </c>
      <c r="N743" s="554"/>
      <c r="O743" s="554"/>
      <c r="P743" s="554"/>
      <c r="Q743" s="554"/>
      <c r="R743" s="554"/>
    </row>
    <row r="744" spans="1:18" ht="48" customHeight="1" x14ac:dyDescent="0.25">
      <c r="A744" s="554" t="s">
        <v>2153</v>
      </c>
      <c r="B744" s="638"/>
      <c r="C744" s="558" t="s">
        <v>1472</v>
      </c>
      <c r="D744" s="558"/>
      <c r="E744" s="558"/>
      <c r="F744" s="558"/>
      <c r="G744" s="554" t="s">
        <v>885</v>
      </c>
      <c r="H744" s="554"/>
      <c r="I744" s="554"/>
      <c r="J744" s="554"/>
      <c r="K744" s="554"/>
      <c r="L744" s="554"/>
      <c r="M744" s="554" t="str">
        <f>IF(G744="соответствует",Правило!M674,"-")</f>
        <v>-</v>
      </c>
      <c r="N744" s="554"/>
      <c r="O744" s="554"/>
      <c r="P744" s="554"/>
      <c r="Q744" s="554"/>
      <c r="R744" s="554"/>
    </row>
    <row r="745" spans="1:18" ht="66" customHeight="1" x14ac:dyDescent="0.25">
      <c r="A745" s="554" t="s">
        <v>2154</v>
      </c>
      <c r="B745" s="638"/>
      <c r="C745" s="558" t="s">
        <v>1474</v>
      </c>
      <c r="D745" s="558"/>
      <c r="E745" s="558"/>
      <c r="F745" s="558"/>
      <c r="G745" s="554" t="s">
        <v>885</v>
      </c>
      <c r="H745" s="554"/>
      <c r="I745" s="554"/>
      <c r="J745" s="554"/>
      <c r="K745" s="554"/>
      <c r="L745" s="554"/>
      <c r="M745" s="554" t="str">
        <f>IF(G745="соответствует",Правило!M675,"-")</f>
        <v>-</v>
      </c>
      <c r="N745" s="554"/>
      <c r="O745" s="554"/>
      <c r="P745" s="554"/>
      <c r="Q745" s="554"/>
      <c r="R745" s="554"/>
    </row>
    <row r="746" spans="1:18" ht="47.25" customHeight="1" x14ac:dyDescent="0.25">
      <c r="A746" s="554" t="s">
        <v>2155</v>
      </c>
      <c r="B746" s="638"/>
      <c r="C746" s="558" t="s">
        <v>1477</v>
      </c>
      <c r="D746" s="558"/>
      <c r="E746" s="558"/>
      <c r="F746" s="558"/>
      <c r="G746" s="660" t="s">
        <v>885</v>
      </c>
      <c r="H746" s="660"/>
      <c r="I746" s="660"/>
      <c r="J746" s="660"/>
      <c r="K746" s="660"/>
      <c r="L746" s="661"/>
      <c r="M746" s="554" t="str">
        <f>IF(G746="соответствует",Правило!M676,"-")</f>
        <v>-</v>
      </c>
      <c r="N746" s="554"/>
      <c r="O746" s="554"/>
      <c r="P746" s="554"/>
      <c r="Q746" s="554"/>
      <c r="R746" s="554"/>
    </row>
    <row r="747" spans="1:18" ht="62.25" customHeight="1" x14ac:dyDescent="0.25">
      <c r="A747" s="554" t="s">
        <v>2156</v>
      </c>
      <c r="B747" s="638"/>
      <c r="C747" s="558" t="s">
        <v>1479</v>
      </c>
      <c r="D747" s="558"/>
      <c r="E747" s="558"/>
      <c r="F747" s="558"/>
      <c r="G747" s="554" t="s">
        <v>487</v>
      </c>
      <c r="H747" s="554"/>
      <c r="I747" s="554"/>
      <c r="J747" s="554"/>
      <c r="K747" s="554"/>
      <c r="L747" s="638"/>
      <c r="M747" s="554" t="str">
        <f>IF(G747="соответствует",Правило!M677,"-")</f>
        <v>Соответствует требованиям
ТР ТС 018/2011 Приложения N 4 п.3.6.18</v>
      </c>
      <c r="N747" s="554"/>
      <c r="O747" s="554"/>
      <c r="P747" s="554"/>
      <c r="Q747" s="554"/>
      <c r="R747" s="554"/>
    </row>
    <row r="748" spans="1:18" ht="48.75" customHeight="1" x14ac:dyDescent="0.25">
      <c r="A748" s="554" t="s">
        <v>2157</v>
      </c>
      <c r="B748" s="638"/>
      <c r="C748" s="558" t="s">
        <v>1482</v>
      </c>
      <c r="D748" s="558"/>
      <c r="E748" s="558"/>
      <c r="F748" s="558"/>
      <c r="G748" s="554" t="s">
        <v>487</v>
      </c>
      <c r="H748" s="554"/>
      <c r="I748" s="554"/>
      <c r="J748" s="554"/>
      <c r="K748" s="554"/>
      <c r="L748" s="554"/>
      <c r="M748" s="554" t="str">
        <f>IF(G748="соответствует",Правило!M678,"-")</f>
        <v>Соответствует требованиям
ТР ТС 018/2011 Приложения N 4 п.3.1.1</v>
      </c>
      <c r="N748" s="554"/>
      <c r="O748" s="554"/>
      <c r="P748" s="554"/>
      <c r="Q748" s="554"/>
      <c r="R748" s="554"/>
    </row>
    <row r="749" spans="1:18" ht="46.5" customHeight="1" x14ac:dyDescent="0.25">
      <c r="A749" s="554" t="s">
        <v>2158</v>
      </c>
      <c r="B749" s="638"/>
      <c r="C749" s="558" t="s">
        <v>1485</v>
      </c>
      <c r="D749" s="558"/>
      <c r="E749" s="558"/>
      <c r="F749" s="558"/>
      <c r="G749" s="554" t="s">
        <v>885</v>
      </c>
      <c r="H749" s="554"/>
      <c r="I749" s="554"/>
      <c r="J749" s="554"/>
      <c r="K749" s="554"/>
      <c r="L749" s="638"/>
      <c r="M749" s="554" t="str">
        <f>IF(G749="соответствует",Правило!M683,"-")</f>
        <v>-</v>
      </c>
      <c r="N749" s="554"/>
      <c r="O749" s="554"/>
      <c r="P749" s="554"/>
      <c r="Q749" s="554"/>
      <c r="R749" s="554"/>
    </row>
    <row r="750" spans="1:18" ht="53.25" customHeight="1" x14ac:dyDescent="0.25">
      <c r="A750" s="554" t="s">
        <v>2159</v>
      </c>
      <c r="B750" s="638"/>
      <c r="C750" s="558" t="s">
        <v>1488</v>
      </c>
      <c r="D750" s="558"/>
      <c r="E750" s="558"/>
      <c r="F750" s="558"/>
      <c r="G750" s="554" t="s">
        <v>885</v>
      </c>
      <c r="H750" s="554"/>
      <c r="I750" s="554"/>
      <c r="J750" s="554"/>
      <c r="K750" s="554"/>
      <c r="L750" s="554"/>
      <c r="M750" s="554" t="str">
        <f>IF(G750="соответствует",Правило!M684,"-")</f>
        <v>-</v>
      </c>
      <c r="N750" s="554"/>
      <c r="O750" s="554"/>
      <c r="P750" s="554"/>
      <c r="Q750" s="554"/>
      <c r="R750" s="554"/>
    </row>
    <row r="751" spans="1:18" ht="47.25" customHeight="1" x14ac:dyDescent="0.25">
      <c r="A751" s="554" t="s">
        <v>2160</v>
      </c>
      <c r="B751" s="638"/>
      <c r="C751" s="558" t="s">
        <v>1490</v>
      </c>
      <c r="D751" s="558"/>
      <c r="E751" s="558"/>
      <c r="F751" s="558"/>
      <c r="G751" s="554" t="s">
        <v>487</v>
      </c>
      <c r="H751" s="554"/>
      <c r="I751" s="554"/>
      <c r="J751" s="554"/>
      <c r="K751" s="554"/>
      <c r="L751" s="554"/>
      <c r="M751" s="554" t="str">
        <f>IF(G751="соответствует",Правило!M685,"-")</f>
        <v>Соответствует требованиям
ТР ТС 018/2011 Приложения N 4 п.3.4.1</v>
      </c>
      <c r="N751" s="554"/>
      <c r="O751" s="554"/>
      <c r="P751" s="554"/>
      <c r="Q751" s="554"/>
      <c r="R751" s="554"/>
    </row>
    <row r="752" spans="1:18" ht="14.1" customHeight="1" x14ac:dyDescent="0.25">
      <c r="A752" s="547" t="s">
        <v>1737</v>
      </c>
      <c r="B752" s="547"/>
      <c r="C752" s="547"/>
      <c r="D752" s="547"/>
      <c r="E752" s="547"/>
      <c r="F752" s="547"/>
      <c r="G752" s="547"/>
      <c r="H752" s="547"/>
      <c r="I752" s="547"/>
      <c r="J752" s="547"/>
      <c r="K752" s="547"/>
      <c r="L752" s="547"/>
      <c r="M752" s="547"/>
      <c r="N752" s="547"/>
      <c r="O752" s="547"/>
      <c r="P752" s="547"/>
      <c r="Q752" s="547"/>
      <c r="R752" s="548"/>
    </row>
    <row r="753" spans="1:18" ht="14.1" customHeight="1" x14ac:dyDescent="0.25">
      <c r="A753" s="127"/>
      <c r="B753" s="127"/>
      <c r="C753" s="127"/>
      <c r="D753" s="127"/>
      <c r="E753" s="127" t="s">
        <v>1738</v>
      </c>
      <c r="F753" s="140"/>
      <c r="G753" s="140"/>
      <c r="H753" s="141"/>
      <c r="I753" s="141"/>
      <c r="J753" s="156" t="str">
        <f>J726</f>
        <v>РАБ01</v>
      </c>
      <c r="L753" s="142" t="s">
        <v>534</v>
      </c>
      <c r="M753" s="371">
        <f>M726</f>
        <v>46132</v>
      </c>
      <c r="O753" s="142"/>
      <c r="P753" s="127"/>
      <c r="Q753" s="127"/>
      <c r="R753" s="143"/>
    </row>
    <row r="754" spans="1:18" ht="14.1" customHeight="1" x14ac:dyDescent="0.25">
      <c r="A754" s="176"/>
      <c r="B754" s="176"/>
      <c r="C754" s="270"/>
      <c r="D754" s="270"/>
      <c r="E754" s="270"/>
      <c r="F754" s="270"/>
      <c r="G754" s="271"/>
      <c r="H754" s="271"/>
      <c r="I754" s="272"/>
      <c r="J754" s="271"/>
      <c r="K754" s="271"/>
      <c r="L754" s="272"/>
      <c r="M754" s="259"/>
      <c r="N754" s="273"/>
      <c r="O754" s="146"/>
      <c r="P754" s="260"/>
      <c r="Q754" s="273"/>
      <c r="R754" s="273"/>
    </row>
    <row r="755" spans="1:18" ht="78.75" customHeight="1" x14ac:dyDescent="0.25">
      <c r="A755" s="549" t="s">
        <v>857</v>
      </c>
      <c r="B755" s="549"/>
      <c r="C755" s="549" t="s">
        <v>858</v>
      </c>
      <c r="D755" s="549"/>
      <c r="E755" s="549"/>
      <c r="F755" s="550"/>
      <c r="G755" s="551" t="s">
        <v>859</v>
      </c>
      <c r="H755" s="552"/>
      <c r="I755" s="552"/>
      <c r="J755" s="552"/>
      <c r="K755" s="552"/>
      <c r="L755" s="553"/>
      <c r="M755" s="549" t="str">
        <f>M728</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755" s="549"/>
      <c r="O755" s="549"/>
      <c r="P755" s="549"/>
      <c r="Q755" s="549"/>
      <c r="R755" s="549"/>
    </row>
    <row r="756" spans="1:18" ht="64.5" customHeight="1" x14ac:dyDescent="0.25">
      <c r="A756" s="554" t="s">
        <v>2162</v>
      </c>
      <c r="B756" s="638"/>
      <c r="C756" s="558" t="s">
        <v>1493</v>
      </c>
      <c r="D756" s="558"/>
      <c r="E756" s="558"/>
      <c r="F756" s="558"/>
      <c r="G756" s="554" t="s">
        <v>487</v>
      </c>
      <c r="H756" s="554"/>
      <c r="I756" s="554"/>
      <c r="J756" s="554"/>
      <c r="K756" s="554"/>
      <c r="L756" s="554"/>
      <c r="M756" s="554" t="str">
        <f>IF(G756="соответствует",Правило!M686,"-")</f>
        <v>Соответствует требованиям
ТР ТС 018/2011 Приложения N 4 п.3.4.2</v>
      </c>
      <c r="N756" s="554"/>
      <c r="O756" s="554"/>
      <c r="P756" s="554"/>
      <c r="Q756" s="554"/>
      <c r="R756" s="554"/>
    </row>
    <row r="757" spans="1:18" ht="94.5" customHeight="1" x14ac:dyDescent="0.25">
      <c r="A757" s="554" t="s">
        <v>2163</v>
      </c>
      <c r="B757" s="638"/>
      <c r="C757" s="558" t="s">
        <v>1496</v>
      </c>
      <c r="D757" s="558"/>
      <c r="E757" s="558"/>
      <c r="F757" s="558"/>
      <c r="G757" s="554" t="s">
        <v>913</v>
      </c>
      <c r="H757" s="554"/>
      <c r="I757" s="554"/>
      <c r="J757" s="554"/>
      <c r="K757" s="554"/>
      <c r="L757" s="554"/>
      <c r="M757" s="554" t="str">
        <f>IF(G757="соответствует",Правило!M687,"-")</f>
        <v>-</v>
      </c>
      <c r="N757" s="554"/>
      <c r="O757" s="554"/>
      <c r="P757" s="554"/>
      <c r="Q757" s="554"/>
      <c r="R757" s="554"/>
    </row>
    <row r="758" spans="1:18" ht="99" customHeight="1" x14ac:dyDescent="0.25">
      <c r="A758" s="554" t="s">
        <v>2164</v>
      </c>
      <c r="B758" s="638"/>
      <c r="C758" s="558" t="s">
        <v>1498</v>
      </c>
      <c r="D758" s="558"/>
      <c r="E758" s="558"/>
      <c r="F758" s="558"/>
      <c r="G758" s="554" t="s">
        <v>487</v>
      </c>
      <c r="H758" s="554"/>
      <c r="I758" s="554"/>
      <c r="J758" s="554"/>
      <c r="K758" s="554"/>
      <c r="L758" s="554"/>
      <c r="M758" s="554" t="str">
        <f>IF(G758="соответствует",Правило!M688,"-")</f>
        <v>Соответствует требованиям
ТР ТС 018/2011 Приложения N 4 п.3.4.4</v>
      </c>
      <c r="N758" s="554"/>
      <c r="O758" s="554"/>
      <c r="P758" s="554"/>
      <c r="Q758" s="554"/>
      <c r="R758" s="554"/>
    </row>
    <row r="759" spans="1:18" ht="42" customHeight="1" x14ac:dyDescent="0.25">
      <c r="A759" s="554" t="s">
        <v>2165</v>
      </c>
      <c r="B759" s="638"/>
      <c r="C759" s="558" t="s">
        <v>1501</v>
      </c>
      <c r="D759" s="558"/>
      <c r="E759" s="558"/>
      <c r="F759" s="558"/>
      <c r="G759" s="554" t="s">
        <v>487</v>
      </c>
      <c r="H759" s="554"/>
      <c r="I759" s="554"/>
      <c r="J759" s="554"/>
      <c r="K759" s="554"/>
      <c r="L759" s="554"/>
      <c r="M759" s="554" t="str">
        <f>IF(G759="соответствует",Правило!M689,"-")</f>
        <v>Соответствует требованиям
ТР ТС 018/2011 Приложения N 4 п.3.4.4.1</v>
      </c>
      <c r="N759" s="554"/>
      <c r="O759" s="554"/>
      <c r="P759" s="554"/>
      <c r="Q759" s="554"/>
      <c r="R759" s="554"/>
    </row>
    <row r="760" spans="1:18" ht="47.25" customHeight="1" x14ac:dyDescent="0.25">
      <c r="A760" s="554" t="s">
        <v>2166</v>
      </c>
      <c r="B760" s="638"/>
      <c r="C760" s="558" t="s">
        <v>1504</v>
      </c>
      <c r="D760" s="558"/>
      <c r="E760" s="558"/>
      <c r="F760" s="558"/>
      <c r="G760" s="554" t="s">
        <v>487</v>
      </c>
      <c r="H760" s="554"/>
      <c r="I760" s="554"/>
      <c r="J760" s="554"/>
      <c r="K760" s="554"/>
      <c r="L760" s="554"/>
      <c r="M760" s="554" t="str">
        <f>IF(G760="соответствует",Правило!M690,"-")</f>
        <v>Соответствует требованиям
ТР ТС 018/2011 Приложения N 4 п.3.4.4.2</v>
      </c>
      <c r="N760" s="554"/>
      <c r="O760" s="554"/>
      <c r="P760" s="554"/>
      <c r="Q760" s="554"/>
      <c r="R760" s="554"/>
    </row>
    <row r="761" spans="1:18" ht="55.5" customHeight="1" x14ac:dyDescent="0.25">
      <c r="A761" s="554" t="s">
        <v>2167</v>
      </c>
      <c r="B761" s="638"/>
      <c r="C761" s="558" t="s">
        <v>1507</v>
      </c>
      <c r="D761" s="558"/>
      <c r="E761" s="558"/>
      <c r="F761" s="558"/>
      <c r="G761" s="554" t="s">
        <v>487</v>
      </c>
      <c r="H761" s="554"/>
      <c r="I761" s="554"/>
      <c r="J761" s="554"/>
      <c r="K761" s="554"/>
      <c r="L761" s="554"/>
      <c r="M761" s="554" t="str">
        <f>IF(G761="соответствует",Правило!M691,"-")</f>
        <v>Соответствует требованиям
ТР ТС 018/2011 Приложения N 4 п.3.4.4.3</v>
      </c>
      <c r="N761" s="554"/>
      <c r="O761" s="554"/>
      <c r="P761" s="554"/>
      <c r="Q761" s="554"/>
      <c r="R761" s="554"/>
    </row>
    <row r="762" spans="1:18" ht="67.5" customHeight="1" x14ac:dyDescent="0.25">
      <c r="A762" s="554" t="s">
        <v>2168</v>
      </c>
      <c r="B762" s="638"/>
      <c r="C762" s="558" t="s">
        <v>1510</v>
      </c>
      <c r="D762" s="558"/>
      <c r="E762" s="558"/>
      <c r="F762" s="558"/>
      <c r="G762" s="554" t="s">
        <v>487</v>
      </c>
      <c r="H762" s="554"/>
      <c r="I762" s="554"/>
      <c r="J762" s="554"/>
      <c r="K762" s="554"/>
      <c r="L762" s="554"/>
      <c r="M762" s="554" t="str">
        <f>IF(G762="соответствует",Правило!M692,"-")</f>
        <v>Соответствует требованиям
ТР ТС 018/2011 Приложения N 4 п.3.4.4.4</v>
      </c>
      <c r="N762" s="554"/>
      <c r="O762" s="554"/>
      <c r="P762" s="554"/>
      <c r="Q762" s="554"/>
      <c r="R762" s="554"/>
    </row>
    <row r="763" spans="1:18" ht="101.25" customHeight="1" x14ac:dyDescent="0.25">
      <c r="A763" s="554" t="s">
        <v>2169</v>
      </c>
      <c r="B763" s="638"/>
      <c r="C763" s="558" t="s">
        <v>1513</v>
      </c>
      <c r="D763" s="558"/>
      <c r="E763" s="558"/>
      <c r="F763" s="558"/>
      <c r="G763" s="810" t="s">
        <v>913</v>
      </c>
      <c r="H763" s="810"/>
      <c r="I763" s="810"/>
      <c r="J763" s="810"/>
      <c r="K763" s="810"/>
      <c r="L763" s="810"/>
      <c r="M763" s="554" t="str">
        <f>IF(G763="соответствует",Правило!M693,"-")</f>
        <v>-</v>
      </c>
      <c r="N763" s="554"/>
      <c r="O763" s="554"/>
      <c r="P763" s="554"/>
      <c r="Q763" s="554"/>
      <c r="R763" s="554"/>
    </row>
    <row r="764" spans="1:18" ht="56.25" customHeight="1" x14ac:dyDescent="0.25">
      <c r="A764" s="554" t="s">
        <v>2170</v>
      </c>
      <c r="B764" s="638"/>
      <c r="C764" s="558" t="s">
        <v>1516</v>
      </c>
      <c r="D764" s="558"/>
      <c r="E764" s="558"/>
      <c r="F764" s="558"/>
      <c r="G764" s="554" t="s">
        <v>487</v>
      </c>
      <c r="H764" s="554"/>
      <c r="I764" s="554"/>
      <c r="J764" s="554"/>
      <c r="K764" s="554"/>
      <c r="L764" s="554"/>
      <c r="M764" s="554" t="str">
        <f>IF(G764="соответствует",Правило!M694,"-")</f>
        <v>Соответствует требованиям
ТР ТС 018/2011 Приложения N 4 п.3.8.1</v>
      </c>
      <c r="N764" s="554"/>
      <c r="O764" s="554"/>
      <c r="P764" s="554"/>
      <c r="Q764" s="554"/>
      <c r="R764" s="554"/>
    </row>
    <row r="765" spans="1:18" ht="147.75" customHeight="1" x14ac:dyDescent="0.25">
      <c r="A765" s="554" t="s">
        <v>2171</v>
      </c>
      <c r="B765" s="638"/>
      <c r="C765" s="558" t="s">
        <v>1519</v>
      </c>
      <c r="D765" s="558"/>
      <c r="E765" s="558"/>
      <c r="F765" s="558"/>
      <c r="G765" s="554" t="s">
        <v>487</v>
      </c>
      <c r="H765" s="554"/>
      <c r="I765" s="554"/>
      <c r="J765" s="554"/>
      <c r="K765" s="554"/>
      <c r="L765" s="554"/>
      <c r="M765" s="554" t="str">
        <f>IF(G765="соответствует",Правило!M695,"-")</f>
        <v>Соответствует требованиям
ТР ТС 018/2011 Приложения N 4 п.3.8.2</v>
      </c>
      <c r="N765" s="554"/>
      <c r="O765" s="554"/>
      <c r="P765" s="554"/>
      <c r="Q765" s="554"/>
      <c r="R765" s="554"/>
    </row>
    <row r="766" spans="1:18" ht="64.5" customHeight="1" x14ac:dyDescent="0.25">
      <c r="A766" s="554" t="s">
        <v>2172</v>
      </c>
      <c r="B766" s="638"/>
      <c r="C766" s="558" t="s">
        <v>1522</v>
      </c>
      <c r="D766" s="558"/>
      <c r="E766" s="558"/>
      <c r="F766" s="558"/>
      <c r="G766" s="554" t="s">
        <v>487</v>
      </c>
      <c r="H766" s="554"/>
      <c r="I766" s="554"/>
      <c r="J766" s="554"/>
      <c r="K766" s="554"/>
      <c r="L766" s="554"/>
      <c r="M766" s="554" t="str">
        <f>IF(G766="соответствует",Правило!M696,"-")</f>
        <v>Соответствует требованиям
ТР ТС 018/2011 Приложения N 4 п.3.8.3</v>
      </c>
      <c r="N766" s="554"/>
      <c r="O766" s="554"/>
      <c r="P766" s="554"/>
      <c r="Q766" s="554"/>
      <c r="R766" s="554"/>
    </row>
    <row r="767" spans="1:18" ht="64.5" customHeight="1" x14ac:dyDescent="0.25">
      <c r="A767" s="554" t="s">
        <v>2173</v>
      </c>
      <c r="B767" s="638"/>
      <c r="C767" s="558" t="s">
        <v>1525</v>
      </c>
      <c r="D767" s="558"/>
      <c r="E767" s="558"/>
      <c r="F767" s="558"/>
      <c r="G767" s="811" t="s">
        <v>487</v>
      </c>
      <c r="H767" s="811"/>
      <c r="I767" s="811"/>
      <c r="J767" s="811"/>
      <c r="K767" s="811"/>
      <c r="L767" s="811"/>
      <c r="M767" s="554" t="str">
        <f>IF(G767="соответствует",Правило!M697,"-")</f>
        <v>Соответствует требованиям
ТР ТС 018/2011 Приложения N 4 п.3.8.5</v>
      </c>
      <c r="N767" s="554"/>
      <c r="O767" s="554"/>
      <c r="P767" s="554"/>
      <c r="Q767" s="554"/>
      <c r="R767" s="554"/>
    </row>
    <row r="768" spans="1:18" ht="57" customHeight="1" x14ac:dyDescent="0.25">
      <c r="A768" s="554" t="s">
        <v>2174</v>
      </c>
      <c r="B768" s="638"/>
      <c r="C768" s="558" t="s">
        <v>1527</v>
      </c>
      <c r="D768" s="558"/>
      <c r="E768" s="558"/>
      <c r="F768" s="558"/>
      <c r="G768" s="660" t="s">
        <v>913</v>
      </c>
      <c r="H768" s="660"/>
      <c r="I768" s="660"/>
      <c r="J768" s="660"/>
      <c r="K768" s="660"/>
      <c r="L768" s="660"/>
      <c r="M768" s="554" t="str">
        <f>IF(G768="соответствует",Правило!M698,"-")</f>
        <v>-</v>
      </c>
      <c r="N768" s="554"/>
      <c r="O768" s="554"/>
      <c r="P768" s="554"/>
      <c r="Q768" s="554"/>
      <c r="R768" s="554"/>
    </row>
    <row r="769" spans="1:18" ht="56.25" customHeight="1" x14ac:dyDescent="0.25">
      <c r="A769" s="554" t="s">
        <v>2175</v>
      </c>
      <c r="B769" s="638"/>
      <c r="C769" s="558" t="s">
        <v>1529</v>
      </c>
      <c r="D769" s="558"/>
      <c r="E769" s="558"/>
      <c r="F769" s="558"/>
      <c r="G769" s="660" t="s">
        <v>913</v>
      </c>
      <c r="H769" s="660"/>
      <c r="I769" s="660"/>
      <c r="J769" s="660"/>
      <c r="K769" s="660"/>
      <c r="L769" s="661"/>
      <c r="M769" s="554" t="str">
        <f>IF(G769="соответствует",Правило!M699,"-")</f>
        <v>-</v>
      </c>
      <c r="N769" s="554"/>
      <c r="O769" s="554"/>
      <c r="P769" s="554"/>
      <c r="Q769" s="554"/>
      <c r="R769" s="554"/>
    </row>
    <row r="770" spans="1:18" ht="114" customHeight="1" x14ac:dyDescent="0.25">
      <c r="A770" s="554" t="s">
        <v>2176</v>
      </c>
      <c r="B770" s="638"/>
      <c r="C770" s="558" t="s">
        <v>1531</v>
      </c>
      <c r="D770" s="558"/>
      <c r="E770" s="558"/>
      <c r="F770" s="558"/>
      <c r="G770" s="660" t="s">
        <v>487</v>
      </c>
      <c r="H770" s="660"/>
      <c r="I770" s="660"/>
      <c r="J770" s="660"/>
      <c r="K770" s="660"/>
      <c r="L770" s="660"/>
      <c r="M770" s="554" t="str">
        <f>IF(G770="соответствует",Правило!M704,"-")</f>
        <v>Соответствует требованиям
ТР ТС 018/2011 Приложения N 4 п.3.8.5.3</v>
      </c>
      <c r="N770" s="554"/>
      <c r="O770" s="554"/>
      <c r="P770" s="554"/>
      <c r="Q770" s="554"/>
      <c r="R770" s="554"/>
    </row>
    <row r="771" spans="1:18" ht="14.1" customHeight="1" x14ac:dyDescent="0.25">
      <c r="A771" s="547" t="s">
        <v>1737</v>
      </c>
      <c r="B771" s="547"/>
      <c r="C771" s="547"/>
      <c r="D771" s="547"/>
      <c r="E771" s="547"/>
      <c r="F771" s="547"/>
      <c r="G771" s="547"/>
      <c r="H771" s="547"/>
      <c r="I771" s="547"/>
      <c r="J771" s="547"/>
      <c r="K771" s="547"/>
      <c r="L771" s="547"/>
      <c r="M771" s="547"/>
      <c r="N771" s="547"/>
      <c r="O771" s="547"/>
      <c r="P771" s="547"/>
      <c r="Q771" s="547"/>
      <c r="R771" s="548"/>
    </row>
    <row r="772" spans="1:18" ht="14.1" customHeight="1" x14ac:dyDescent="0.25">
      <c r="A772" s="127"/>
      <c r="B772" s="127"/>
      <c r="C772" s="127"/>
      <c r="D772" s="127"/>
      <c r="E772" s="127" t="s">
        <v>1738</v>
      </c>
      <c r="F772" s="140"/>
      <c r="G772" s="140"/>
      <c r="H772" s="141"/>
      <c r="I772" s="141"/>
      <c r="J772" s="156" t="str">
        <f>J753</f>
        <v>РАБ01</v>
      </c>
      <c r="L772" s="142" t="s">
        <v>534</v>
      </c>
      <c r="M772" s="371">
        <f>M753</f>
        <v>46132</v>
      </c>
      <c r="O772" s="142"/>
      <c r="P772" s="127"/>
      <c r="Q772" s="127"/>
      <c r="R772" s="143"/>
    </row>
    <row r="773" spans="1:18" ht="14.1" customHeight="1" x14ac:dyDescent="0.25">
      <c r="A773" s="176"/>
      <c r="B773" s="176"/>
      <c r="C773" s="270"/>
      <c r="D773" s="270"/>
      <c r="E773" s="270"/>
      <c r="F773" s="270"/>
      <c r="G773" s="271"/>
      <c r="H773" s="271"/>
      <c r="I773" s="272"/>
      <c r="J773" s="271"/>
      <c r="K773" s="271"/>
      <c r="L773" s="272"/>
      <c r="M773" s="259"/>
      <c r="N773" s="273"/>
      <c r="O773" s="146"/>
      <c r="P773" s="260"/>
      <c r="Q773" s="273"/>
      <c r="R773" s="273"/>
    </row>
    <row r="774" spans="1:18" ht="78.75" customHeight="1" x14ac:dyDescent="0.25">
      <c r="A774" s="549" t="s">
        <v>857</v>
      </c>
      <c r="B774" s="549"/>
      <c r="C774" s="549" t="s">
        <v>858</v>
      </c>
      <c r="D774" s="549"/>
      <c r="E774" s="549"/>
      <c r="F774" s="550"/>
      <c r="G774" s="551" t="s">
        <v>859</v>
      </c>
      <c r="H774" s="552"/>
      <c r="I774" s="552"/>
      <c r="J774" s="552"/>
      <c r="K774" s="552"/>
      <c r="L774" s="553"/>
      <c r="M774" s="549" t="str">
        <f>M755</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774" s="549"/>
      <c r="O774" s="549"/>
      <c r="P774" s="549"/>
      <c r="Q774" s="549"/>
      <c r="R774" s="549"/>
    </row>
    <row r="775" spans="1:18" ht="51" customHeight="1" x14ac:dyDescent="0.25">
      <c r="A775" s="554" t="s">
        <v>2177</v>
      </c>
      <c r="B775" s="638"/>
      <c r="C775" s="558" t="s">
        <v>1533</v>
      </c>
      <c r="D775" s="558"/>
      <c r="E775" s="558"/>
      <c r="F775" s="558"/>
      <c r="G775" s="554" t="s">
        <v>487</v>
      </c>
      <c r="H775" s="554"/>
      <c r="I775" s="554"/>
      <c r="J775" s="554"/>
      <c r="K775" s="554"/>
      <c r="L775" s="554"/>
      <c r="M775" s="554" t="str">
        <f>IF(G775="соответствует",Правило!M705,"-")</f>
        <v>Соответствует требованиям
ТР ТС 018/2011 Приложения N 4 п.3.8.6</v>
      </c>
      <c r="N775" s="554"/>
      <c r="O775" s="554"/>
      <c r="P775" s="554"/>
      <c r="Q775" s="554"/>
      <c r="R775" s="554"/>
    </row>
    <row r="776" spans="1:18" ht="72" customHeight="1" x14ac:dyDescent="0.25">
      <c r="A776" s="554" t="s">
        <v>1535</v>
      </c>
      <c r="B776" s="638"/>
      <c r="C776" s="558" t="s">
        <v>1536</v>
      </c>
      <c r="D776" s="558"/>
      <c r="E776" s="558"/>
      <c r="F776" s="558"/>
      <c r="G776" s="554" t="s">
        <v>487</v>
      </c>
      <c r="H776" s="554"/>
      <c r="I776" s="554"/>
      <c r="J776" s="554"/>
      <c r="K776" s="554"/>
      <c r="L776" s="554"/>
      <c r="M776" s="554" t="str">
        <f>IF(G776="соответствует",Правило!M706,"-")</f>
        <v>Соответствует требованиям
ТР ТС 018/2011 Приложения N 4 п.3.8.7</v>
      </c>
      <c r="N776" s="554"/>
      <c r="O776" s="554"/>
      <c r="P776" s="554"/>
      <c r="Q776" s="554"/>
      <c r="R776" s="554"/>
    </row>
    <row r="777" spans="1:18" ht="51.75" customHeight="1" x14ac:dyDescent="0.25">
      <c r="A777" s="554" t="s">
        <v>1538</v>
      </c>
      <c r="B777" s="638"/>
      <c r="C777" s="558" t="s">
        <v>1539</v>
      </c>
      <c r="D777" s="558"/>
      <c r="E777" s="558"/>
      <c r="F777" s="558"/>
      <c r="G777" s="544" t="s">
        <v>487</v>
      </c>
      <c r="H777" s="546"/>
      <c r="I777" s="546"/>
      <c r="J777" s="546"/>
      <c r="K777" s="546"/>
      <c r="L777" s="545"/>
      <c r="M777" s="554" t="str">
        <f>IF(G777="соответствует",Правило!M707,"-")</f>
        <v>Соответствует требованиям
ТР ТС 018/2011 Приложения N 4 п.3.8.8</v>
      </c>
      <c r="N777" s="554"/>
      <c r="O777" s="554"/>
      <c r="P777" s="554"/>
      <c r="Q777" s="554"/>
      <c r="R777" s="554"/>
    </row>
    <row r="778" spans="1:18" ht="108" customHeight="1" x14ac:dyDescent="0.25">
      <c r="A778" s="554" t="s">
        <v>2178</v>
      </c>
      <c r="B778" s="638"/>
      <c r="C778" s="558" t="s">
        <v>1542</v>
      </c>
      <c r="D778" s="558"/>
      <c r="E778" s="558"/>
      <c r="F778" s="558"/>
      <c r="G778" s="544" t="s">
        <v>487</v>
      </c>
      <c r="H778" s="546"/>
      <c r="I778" s="546"/>
      <c r="J778" s="546"/>
      <c r="K778" s="546"/>
      <c r="L778" s="545"/>
      <c r="M778" s="554" t="str">
        <f>IF(G778="соответствует",Правило!M708,"-")</f>
        <v>Соответствует требованиям
ТР ТС 018/2011 Приложение N 4 п. 4.1.1</v>
      </c>
      <c r="N778" s="554"/>
      <c r="O778" s="554"/>
      <c r="P778" s="554"/>
      <c r="Q778" s="554"/>
      <c r="R778" s="554"/>
    </row>
    <row r="779" spans="1:18" ht="63.75" customHeight="1" x14ac:dyDescent="0.25">
      <c r="A779" s="554" t="s">
        <v>2179</v>
      </c>
      <c r="B779" s="638"/>
      <c r="C779" s="558" t="s">
        <v>1545</v>
      </c>
      <c r="D779" s="558"/>
      <c r="E779" s="558"/>
      <c r="F779" s="558"/>
      <c r="G779" s="544" t="s">
        <v>487</v>
      </c>
      <c r="H779" s="546"/>
      <c r="I779" s="546"/>
      <c r="J779" s="546"/>
      <c r="K779" s="546"/>
      <c r="L779" s="545"/>
      <c r="M779" s="554" t="str">
        <f>IF(G779="соответствует",Правило!M709,"-")</f>
        <v>Соответствует требованиям
ТР ТС 018/2011 Приложение N 4 п. 4.1.2</v>
      </c>
      <c r="N779" s="554"/>
      <c r="O779" s="554"/>
      <c r="P779" s="554"/>
      <c r="Q779" s="554"/>
      <c r="R779" s="554"/>
    </row>
    <row r="780" spans="1:18" ht="75.75" customHeight="1" x14ac:dyDescent="0.25">
      <c r="A780" s="554" t="s">
        <v>2180</v>
      </c>
      <c r="B780" s="638"/>
      <c r="C780" s="558" t="s">
        <v>1548</v>
      </c>
      <c r="D780" s="558"/>
      <c r="E780" s="558"/>
      <c r="F780" s="558"/>
      <c r="G780" s="544" t="s">
        <v>885</v>
      </c>
      <c r="H780" s="546"/>
      <c r="I780" s="546"/>
      <c r="J780" s="546"/>
      <c r="K780" s="546"/>
      <c r="L780" s="545"/>
      <c r="M780" s="554" t="str">
        <f>IF(G780="соответствует",Правило!M710,"-")</f>
        <v>-</v>
      </c>
      <c r="N780" s="554"/>
      <c r="O780" s="554"/>
      <c r="P780" s="554"/>
      <c r="Q780" s="554"/>
      <c r="R780" s="554"/>
    </row>
    <row r="781" spans="1:18" ht="230.25" customHeight="1" x14ac:dyDescent="0.25">
      <c r="A781" s="554" t="s">
        <v>2181</v>
      </c>
      <c r="B781" s="638"/>
      <c r="C781" s="558" t="s">
        <v>1550</v>
      </c>
      <c r="D781" s="558"/>
      <c r="E781" s="558"/>
      <c r="F781" s="558"/>
      <c r="G781" s="544" t="s">
        <v>487</v>
      </c>
      <c r="H781" s="546"/>
      <c r="I781" s="546"/>
      <c r="J781" s="546"/>
      <c r="K781" s="546"/>
      <c r="L781" s="545"/>
      <c r="M781" s="554" t="str">
        <f>IF(G781="соответствует",Правило!M711,"-")</f>
        <v>Соответствует требованиям
ТР ТС 018/2011 Приложение N 4 п. 4.1.4</v>
      </c>
      <c r="N781" s="554"/>
      <c r="O781" s="554"/>
      <c r="P781" s="554"/>
      <c r="Q781" s="554"/>
      <c r="R781" s="554"/>
    </row>
    <row r="782" spans="1:18" ht="52.5" customHeight="1" x14ac:dyDescent="0.25">
      <c r="A782" s="554" t="s">
        <v>2182</v>
      </c>
      <c r="B782" s="638"/>
      <c r="C782" s="558" t="s">
        <v>1553</v>
      </c>
      <c r="D782" s="558"/>
      <c r="E782" s="558"/>
      <c r="F782" s="558"/>
      <c r="G782" s="544" t="s">
        <v>487</v>
      </c>
      <c r="H782" s="546"/>
      <c r="I782" s="546"/>
      <c r="J782" s="546"/>
      <c r="K782" s="546"/>
      <c r="L782" s="545"/>
      <c r="M782" s="554" t="str">
        <f>IF(G782="соответствует",Правило!M712,"-")</f>
        <v>Соответствует требованиям
ТР ТС 018/2011 Приложение N 4 п. 4.1.5</v>
      </c>
      <c r="N782" s="554"/>
      <c r="O782" s="554"/>
      <c r="P782" s="554"/>
      <c r="Q782" s="554"/>
      <c r="R782" s="554"/>
    </row>
    <row r="783" spans="1:18" ht="56.25" customHeight="1" x14ac:dyDescent="0.25">
      <c r="A783" s="554" t="s">
        <v>2183</v>
      </c>
      <c r="B783" s="638"/>
      <c r="C783" s="558" t="s">
        <v>1556</v>
      </c>
      <c r="D783" s="558"/>
      <c r="E783" s="558"/>
      <c r="F783" s="558"/>
      <c r="G783" s="554" t="s">
        <v>487</v>
      </c>
      <c r="H783" s="554"/>
      <c r="I783" s="554"/>
      <c r="J783" s="554"/>
      <c r="K783" s="554"/>
      <c r="L783" s="554"/>
      <c r="M783" s="554" t="str">
        <f>IF(G783="соответствует",Правило!M713,"-")</f>
        <v>Соответствует требованиям
ТР ТС 018/2011 Приложение N 4 п. 4.1.6</v>
      </c>
      <c r="N783" s="554"/>
      <c r="O783" s="554"/>
      <c r="P783" s="554"/>
      <c r="Q783" s="554"/>
      <c r="R783" s="554"/>
    </row>
    <row r="784" spans="1:18" ht="27.75" customHeight="1" x14ac:dyDescent="0.25">
      <c r="A784" s="524" t="s">
        <v>2184</v>
      </c>
      <c r="B784" s="525"/>
      <c r="C784" s="616" t="s">
        <v>1558</v>
      </c>
      <c r="D784" s="617"/>
      <c r="E784" s="617"/>
      <c r="F784" s="618"/>
      <c r="G784" s="544" t="str">
        <f>IF(G786="-","не применяется","соответствует")</f>
        <v>соответствует</v>
      </c>
      <c r="H784" s="546"/>
      <c r="I784" s="546"/>
      <c r="J784" s="546"/>
      <c r="K784" s="546"/>
      <c r="L784" s="545"/>
      <c r="M784" s="524" t="str">
        <f>IF(G786="-","-",Правило!M713)</f>
        <v>Соответствует требованиям
ТР ТС 018/2011 Приложение N 4 п. 4.1.6</v>
      </c>
      <c r="N784" s="533"/>
      <c r="O784" s="533"/>
      <c r="P784" s="533"/>
      <c r="Q784" s="533"/>
      <c r="R784" s="525"/>
    </row>
    <row r="785" spans="1:18" ht="33.75" customHeight="1" x14ac:dyDescent="0.25">
      <c r="A785" s="526"/>
      <c r="B785" s="527"/>
      <c r="C785" s="619"/>
      <c r="D785" s="620"/>
      <c r="E785" s="620"/>
      <c r="F785" s="621"/>
      <c r="G785" s="554" t="s">
        <v>1559</v>
      </c>
      <c r="H785" s="554"/>
      <c r="I785" s="554"/>
      <c r="J785" s="554" t="s">
        <v>1560</v>
      </c>
      <c r="K785" s="554"/>
      <c r="L785" s="554"/>
      <c r="M785" s="526"/>
      <c r="N785" s="565"/>
      <c r="O785" s="565"/>
      <c r="P785" s="565"/>
      <c r="Q785" s="565"/>
      <c r="R785" s="527"/>
    </row>
    <row r="786" spans="1:18" ht="21.75" customHeight="1" x14ac:dyDescent="0.25">
      <c r="A786" s="526"/>
      <c r="B786" s="527"/>
      <c r="C786" s="619"/>
      <c r="D786" s="620"/>
      <c r="E786" s="620"/>
      <c r="F786" s="621"/>
      <c r="G786" s="711">
        <f>IF(Вводные!L81="-","-",Расчет!L1530)</f>
        <v>0</v>
      </c>
      <c r="H786" s="712"/>
      <c r="I786" s="525" t="str">
        <f>IF(G786="-"," ","%")</f>
        <v>%</v>
      </c>
      <c r="J786" s="711">
        <f>IF(Вводные!N81="-","-",Расчет!N1530)</f>
        <v>0</v>
      </c>
      <c r="K786" s="712"/>
      <c r="L786" s="525" t="str">
        <f>IF(J786="-"," ","%")</f>
        <v>%</v>
      </c>
      <c r="M786" s="812" t="s">
        <v>1846</v>
      </c>
      <c r="N786" s="813"/>
      <c r="O786" s="813"/>
      <c r="P786" s="813"/>
      <c r="Q786" s="287">
        <v>0.3</v>
      </c>
      <c r="R786" s="255" t="s">
        <v>97</v>
      </c>
    </row>
    <row r="787" spans="1:18" ht="23.25" customHeight="1" x14ac:dyDescent="0.25">
      <c r="A787" s="526"/>
      <c r="B787" s="527"/>
      <c r="C787" s="619"/>
      <c r="D787" s="620"/>
      <c r="E787" s="620"/>
      <c r="F787" s="621"/>
      <c r="G787" s="713"/>
      <c r="H787" s="714"/>
      <c r="I787" s="527"/>
      <c r="J787" s="713"/>
      <c r="K787" s="714"/>
      <c r="L787" s="527"/>
      <c r="M787" s="812" t="s">
        <v>1845</v>
      </c>
      <c r="N787" s="813"/>
      <c r="O787" s="813"/>
      <c r="P787" s="813"/>
      <c r="Q787" s="287">
        <v>0.2</v>
      </c>
      <c r="R787" s="255" t="s">
        <v>97</v>
      </c>
    </row>
    <row r="788" spans="1:18" ht="31.5" customHeight="1" x14ac:dyDescent="0.25">
      <c r="A788" s="526"/>
      <c r="B788" s="527"/>
      <c r="C788" s="619"/>
      <c r="D788" s="620"/>
      <c r="E788" s="620"/>
      <c r="F788" s="621"/>
      <c r="G788" s="713"/>
      <c r="H788" s="714"/>
      <c r="I788" s="527"/>
      <c r="J788" s="713"/>
      <c r="K788" s="714"/>
      <c r="L788" s="527"/>
      <c r="M788" s="257" t="str">
        <f>IF(G786="-"," ","Результат:")</f>
        <v>Результат:</v>
      </c>
      <c r="N788" s="379">
        <f>G786</f>
        <v>0</v>
      </c>
      <c r="O788" s="127" t="str">
        <f>IF(G786="-"," ","%")</f>
        <v>%</v>
      </c>
      <c r="P788" s="146" t="str">
        <f>IF(G786="-"," ","±")</f>
        <v>±</v>
      </c>
      <c r="Q788" s="379">
        <f>Расчет!R1571</f>
        <v>2.8973047820345033E-2</v>
      </c>
      <c r="R788" s="261" t="str">
        <f>IF(G786="-"," ","%")</f>
        <v>%</v>
      </c>
    </row>
    <row r="789" spans="1:18" ht="23.25" customHeight="1" x14ac:dyDescent="0.25">
      <c r="A789" s="528"/>
      <c r="B789" s="529"/>
      <c r="C789" s="622"/>
      <c r="D789" s="623"/>
      <c r="E789" s="623"/>
      <c r="F789" s="578"/>
      <c r="G789" s="555"/>
      <c r="H789" s="556"/>
      <c r="I789" s="529"/>
      <c r="J789" s="555"/>
      <c r="K789" s="556"/>
      <c r="L789" s="529"/>
      <c r="M789" s="257" t="str">
        <f>IF(J786="-"," ","Результат:")</f>
        <v>Результат:</v>
      </c>
      <c r="N789" s="380">
        <f>J786</f>
        <v>0</v>
      </c>
      <c r="O789" s="127" t="str">
        <f>IF(J786="-"," ","%")</f>
        <v>%</v>
      </c>
      <c r="P789" s="146" t="str">
        <f>IF(J786="-"," ","±")</f>
        <v>±</v>
      </c>
      <c r="Q789" s="380">
        <f>Расчет!R1571</f>
        <v>2.8973047820345033E-2</v>
      </c>
      <c r="R789" s="261" t="str">
        <f>IF(J786="-"," ","%")</f>
        <v>%</v>
      </c>
    </row>
    <row r="790" spans="1:18" ht="67.5" customHeight="1" x14ac:dyDescent="0.25">
      <c r="A790" s="524" t="s">
        <v>2185</v>
      </c>
      <c r="B790" s="525"/>
      <c r="C790" s="616" t="s">
        <v>1564</v>
      </c>
      <c r="D790" s="617"/>
      <c r="E790" s="617"/>
      <c r="F790" s="618"/>
      <c r="G790" s="820" t="str">
        <f>IF(Расчет!H1587="-","-",Расчет!F1587)</f>
        <v>-</v>
      </c>
      <c r="H790" s="821"/>
      <c r="I790" s="821"/>
      <c r="J790" s="814" t="str">
        <f>IF(G790="-"," ","м-1")</f>
        <v xml:space="preserve"> </v>
      </c>
      <c r="K790" s="814"/>
      <c r="L790" s="815"/>
      <c r="M790" s="524" t="str">
        <f>IF(G790="-","-",Правило!M718)</f>
        <v>-</v>
      </c>
      <c r="N790" s="533"/>
      <c r="O790" s="533"/>
      <c r="P790" s="533"/>
      <c r="Q790" s="533"/>
      <c r="R790" s="525"/>
    </row>
    <row r="791" spans="1:18" ht="23.25" customHeight="1" x14ac:dyDescent="0.25">
      <c r="A791" s="526"/>
      <c r="B791" s="527"/>
      <c r="C791" s="619"/>
      <c r="D791" s="620"/>
      <c r="E791" s="620"/>
      <c r="F791" s="621"/>
      <c r="G791" s="822"/>
      <c r="H791" s="823"/>
      <c r="I791" s="823"/>
      <c r="J791" s="816"/>
      <c r="K791" s="816"/>
      <c r="L791" s="817"/>
      <c r="M791" s="411" t="s">
        <v>1827</v>
      </c>
      <c r="N791" s="412"/>
      <c r="O791" s="412">
        <v>1.5</v>
      </c>
      <c r="P791" s="412" t="s">
        <v>1565</v>
      </c>
      <c r="Q791" s="412"/>
      <c r="R791" s="413"/>
    </row>
    <row r="792" spans="1:18" ht="37.5" customHeight="1" x14ac:dyDescent="0.25">
      <c r="A792" s="528"/>
      <c r="B792" s="529"/>
      <c r="C792" s="622"/>
      <c r="D792" s="623"/>
      <c r="E792" s="623"/>
      <c r="F792" s="578"/>
      <c r="G792" s="824"/>
      <c r="H792" s="825"/>
      <c r="I792" s="825"/>
      <c r="J792" s="818"/>
      <c r="K792" s="818"/>
      <c r="L792" s="819"/>
      <c r="M792" s="414" t="str">
        <f>IF(G790="-"," ","Результат:")</f>
        <v xml:space="preserve"> </v>
      </c>
      <c r="N792" s="415" t="str">
        <f>IF(G790="-","-",Расчет!J1627)</f>
        <v>-</v>
      </c>
      <c r="O792" s="416" t="str">
        <f>IF(G790="-"," ","м-1")</f>
        <v xml:space="preserve"> </v>
      </c>
      <c r="P792" s="390" t="str">
        <f>IF(G790="-"," ","±")</f>
        <v xml:space="preserve"> </v>
      </c>
      <c r="Q792" s="415" t="str">
        <f>IF(G790="-"," ",Расчет!L1627)</f>
        <v xml:space="preserve"> </v>
      </c>
      <c r="R792" s="417" t="str">
        <f>IF(G790="-"," ","м-1")</f>
        <v xml:space="preserve"> </v>
      </c>
    </row>
    <row r="793" spans="1:18" ht="47.25" customHeight="1" x14ac:dyDescent="0.25">
      <c r="A793" s="554" t="s">
        <v>2186</v>
      </c>
      <c r="B793" s="554"/>
      <c r="C793" s="593" t="s">
        <v>1567</v>
      </c>
      <c r="D793" s="593"/>
      <c r="E793" s="593"/>
      <c r="F793" s="593"/>
      <c r="G793" s="554" t="s">
        <v>1569</v>
      </c>
      <c r="H793" s="554"/>
      <c r="I793" s="554"/>
      <c r="J793" s="554"/>
      <c r="K793" s="554"/>
      <c r="L793" s="554"/>
      <c r="M793" s="554" t="str">
        <f>IF(OR(G793="более 3 000 км", G793="более 3000км"),Правило!M720,"-")</f>
        <v>Соответствует требованиям ТР ТС 018/2011 Приложения №8 п.9.3</v>
      </c>
      <c r="N793" s="554"/>
      <c r="O793" s="554"/>
      <c r="P793" s="554"/>
      <c r="Q793" s="554"/>
      <c r="R793" s="554"/>
    </row>
    <row r="794" spans="1:18" ht="35.25" customHeight="1" x14ac:dyDescent="0.25">
      <c r="A794" s="554"/>
      <c r="B794" s="554"/>
      <c r="C794" s="593"/>
      <c r="D794" s="593"/>
      <c r="E794" s="593"/>
      <c r="F794" s="593"/>
      <c r="G794" s="554"/>
      <c r="H794" s="554"/>
      <c r="I794" s="554"/>
      <c r="J794" s="554"/>
      <c r="K794" s="554"/>
      <c r="L794" s="554"/>
      <c r="M794" s="554"/>
      <c r="N794" s="554"/>
      <c r="O794" s="554"/>
      <c r="P794" s="554"/>
      <c r="Q794" s="554"/>
      <c r="R794" s="554"/>
    </row>
    <row r="795" spans="1:18" ht="14.1" customHeight="1" x14ac:dyDescent="0.25">
      <c r="A795" s="547" t="s">
        <v>1737</v>
      </c>
      <c r="B795" s="547"/>
      <c r="C795" s="547"/>
      <c r="D795" s="547"/>
      <c r="E795" s="547"/>
      <c r="F795" s="547"/>
      <c r="G795" s="547"/>
      <c r="H795" s="547"/>
      <c r="I795" s="547"/>
      <c r="J795" s="547"/>
      <c r="K795" s="547"/>
      <c r="L795" s="547"/>
      <c r="M795" s="547"/>
      <c r="N795" s="547"/>
      <c r="O795" s="547"/>
      <c r="P795" s="547"/>
      <c r="Q795" s="547"/>
      <c r="R795" s="548"/>
    </row>
    <row r="796" spans="1:18" ht="14.1" customHeight="1" x14ac:dyDescent="0.25">
      <c r="A796" s="127"/>
      <c r="B796" s="127"/>
      <c r="C796" s="127"/>
      <c r="D796" s="127"/>
      <c r="E796" s="127" t="s">
        <v>1738</v>
      </c>
      <c r="F796" s="140"/>
      <c r="G796" s="140"/>
      <c r="H796" s="141"/>
      <c r="I796" s="141"/>
      <c r="J796" s="156" t="str">
        <f>J753</f>
        <v>РАБ01</v>
      </c>
      <c r="L796" s="142" t="s">
        <v>534</v>
      </c>
      <c r="M796" s="371">
        <f>M772</f>
        <v>46132</v>
      </c>
      <c r="O796" s="142"/>
      <c r="P796" s="127"/>
      <c r="Q796" s="127"/>
      <c r="R796" s="143"/>
    </row>
    <row r="797" spans="1:18" ht="14.1" customHeight="1" x14ac:dyDescent="0.25">
      <c r="A797" s="176"/>
      <c r="B797" s="176"/>
      <c r="C797" s="270"/>
      <c r="D797" s="270"/>
      <c r="E797" s="270"/>
      <c r="F797" s="270"/>
      <c r="G797" s="271"/>
      <c r="H797" s="271"/>
      <c r="I797" s="272"/>
      <c r="J797" s="271"/>
      <c r="K797" s="271"/>
      <c r="L797" s="272"/>
      <c r="M797" s="259"/>
      <c r="N797" s="273"/>
      <c r="O797" s="146"/>
      <c r="P797" s="260"/>
      <c r="Q797" s="273"/>
      <c r="R797" s="273"/>
    </row>
    <row r="798" spans="1:18" ht="79.5" customHeight="1" x14ac:dyDescent="0.25">
      <c r="A798" s="549" t="s">
        <v>857</v>
      </c>
      <c r="B798" s="549"/>
      <c r="C798" s="549" t="s">
        <v>858</v>
      </c>
      <c r="D798" s="549"/>
      <c r="E798" s="549"/>
      <c r="F798" s="550"/>
      <c r="G798" s="551" t="s">
        <v>859</v>
      </c>
      <c r="H798" s="552"/>
      <c r="I798" s="552"/>
      <c r="J798" s="552"/>
      <c r="K798" s="552"/>
      <c r="L798" s="553"/>
      <c r="M798" s="549" t="str">
        <f>M774</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798" s="549"/>
      <c r="O798" s="549"/>
      <c r="P798" s="549"/>
      <c r="Q798" s="549"/>
      <c r="R798" s="549"/>
    </row>
    <row r="799" spans="1:18" ht="108" customHeight="1" x14ac:dyDescent="0.25">
      <c r="A799" s="554" t="s">
        <v>1570</v>
      </c>
      <c r="B799" s="554"/>
      <c r="C799" s="558" t="s">
        <v>1571</v>
      </c>
      <c r="D799" s="558"/>
      <c r="E799" s="558"/>
      <c r="F799" s="558"/>
      <c r="G799" s="554" t="s">
        <v>487</v>
      </c>
      <c r="H799" s="554"/>
      <c r="I799" s="554"/>
      <c r="J799" s="554"/>
      <c r="K799" s="554"/>
      <c r="L799" s="554"/>
      <c r="M799" s="554" t="str">
        <f>IF(G799="соответствует",Правило!M726,"-")</f>
        <v>Соответствует требованиям
ТР ТС 018/2011 Приложения N 8 п.9.4</v>
      </c>
      <c r="N799" s="554"/>
      <c r="O799" s="554"/>
      <c r="P799" s="554"/>
      <c r="Q799" s="554"/>
      <c r="R799" s="554"/>
    </row>
    <row r="800" spans="1:18" ht="120.75" customHeight="1" x14ac:dyDescent="0.25">
      <c r="A800" s="593" t="s">
        <v>2187</v>
      </c>
      <c r="B800" s="647"/>
      <c r="C800" s="558" t="s">
        <v>1574</v>
      </c>
      <c r="D800" s="627"/>
      <c r="E800" s="627"/>
      <c r="F800" s="627"/>
      <c r="G800" s="554" t="s">
        <v>487</v>
      </c>
      <c r="H800" s="638"/>
      <c r="I800" s="638"/>
      <c r="J800" s="638"/>
      <c r="K800" s="638"/>
      <c r="L800" s="638"/>
      <c r="M800" s="554" t="str">
        <f>IF(G800="соответствует",Правило!M727,"-")</f>
        <v>Соответствует требованиям
ТР ТС 018/2011 Приложения N 8 п.9.5</v>
      </c>
      <c r="N800" s="554"/>
      <c r="O800" s="554"/>
      <c r="P800" s="554"/>
      <c r="Q800" s="554"/>
      <c r="R800" s="554"/>
    </row>
    <row r="801" spans="1:18" ht="127.5" customHeight="1" x14ac:dyDescent="0.25">
      <c r="A801" s="554" t="s">
        <v>2188</v>
      </c>
      <c r="B801" s="554"/>
      <c r="C801" s="558" t="s">
        <v>1577</v>
      </c>
      <c r="D801" s="558"/>
      <c r="E801" s="558"/>
      <c r="F801" s="558"/>
      <c r="G801" s="554" t="s">
        <v>487</v>
      </c>
      <c r="H801" s="554"/>
      <c r="I801" s="554"/>
      <c r="J801" s="554"/>
      <c r="K801" s="554"/>
      <c r="L801" s="554"/>
      <c r="M801" s="554" t="str">
        <f>IF(G801="соответствует",Правило!M728,"-")</f>
        <v>Соответствует требованиям
ТР ТС 018/2011 Приложения N 8 п.9.6</v>
      </c>
      <c r="N801" s="554"/>
      <c r="O801" s="554"/>
      <c r="P801" s="554"/>
      <c r="Q801" s="554"/>
      <c r="R801" s="554"/>
    </row>
    <row r="802" spans="1:18" ht="103.5" customHeight="1" x14ac:dyDescent="0.25">
      <c r="A802" s="554" t="s">
        <v>2189</v>
      </c>
      <c r="B802" s="554"/>
      <c r="C802" s="558" t="s">
        <v>1580</v>
      </c>
      <c r="D802" s="558"/>
      <c r="E802" s="558"/>
      <c r="F802" s="558"/>
      <c r="G802" s="554" t="s">
        <v>487</v>
      </c>
      <c r="H802" s="554"/>
      <c r="I802" s="554"/>
      <c r="J802" s="554"/>
      <c r="K802" s="554"/>
      <c r="L802" s="554"/>
      <c r="M802" s="554" t="str">
        <f>IF(G802="соответствует",Правило!M729,"-")</f>
        <v>Соответствует требованиям
ТР ТС 018/2011 Приложения N 8 п.9.7</v>
      </c>
      <c r="N802" s="554"/>
      <c r="O802" s="554"/>
      <c r="P802" s="554"/>
      <c r="Q802" s="554"/>
      <c r="R802" s="554"/>
    </row>
    <row r="803" spans="1:18" ht="53.25" customHeight="1" x14ac:dyDescent="0.25">
      <c r="A803" s="554" t="s">
        <v>2190</v>
      </c>
      <c r="B803" s="554"/>
      <c r="C803" s="558" t="s">
        <v>1583</v>
      </c>
      <c r="D803" s="558"/>
      <c r="E803" s="558"/>
      <c r="F803" s="558"/>
      <c r="G803" s="554" t="s">
        <v>913</v>
      </c>
      <c r="H803" s="554"/>
      <c r="I803" s="554"/>
      <c r="J803" s="554"/>
      <c r="K803" s="554"/>
      <c r="L803" s="554"/>
      <c r="M803" s="554" t="str">
        <f>IF(G803="соответствует",Правило!M730,"-")</f>
        <v>-</v>
      </c>
      <c r="N803" s="554"/>
      <c r="O803" s="554"/>
      <c r="P803" s="554"/>
      <c r="Q803" s="554"/>
      <c r="R803" s="554"/>
    </row>
    <row r="804" spans="1:18" ht="71.25" customHeight="1" x14ac:dyDescent="0.25">
      <c r="A804" s="554" t="s">
        <v>1584</v>
      </c>
      <c r="B804" s="554"/>
      <c r="C804" s="558" t="s">
        <v>1585</v>
      </c>
      <c r="D804" s="558"/>
      <c r="E804" s="558"/>
      <c r="F804" s="558"/>
      <c r="G804" s="554" t="s">
        <v>913</v>
      </c>
      <c r="H804" s="554"/>
      <c r="I804" s="554"/>
      <c r="J804" s="554"/>
      <c r="K804" s="554"/>
      <c r="L804" s="554"/>
      <c r="M804" s="554" t="str">
        <f>IF(G804="соответствует",Правило!M731,"-")</f>
        <v>-</v>
      </c>
      <c r="N804" s="554"/>
      <c r="O804" s="554"/>
      <c r="P804" s="554"/>
      <c r="Q804" s="554"/>
      <c r="R804" s="554"/>
    </row>
    <row r="805" spans="1:18" ht="153.75" customHeight="1" x14ac:dyDescent="0.25">
      <c r="A805" s="554" t="s">
        <v>1586</v>
      </c>
      <c r="B805" s="554"/>
      <c r="C805" s="558" t="s">
        <v>1587</v>
      </c>
      <c r="D805" s="558"/>
      <c r="E805" s="558"/>
      <c r="F805" s="558"/>
      <c r="G805" s="554" t="s">
        <v>913</v>
      </c>
      <c r="H805" s="554"/>
      <c r="I805" s="554"/>
      <c r="J805" s="554"/>
      <c r="K805" s="554"/>
      <c r="L805" s="554"/>
      <c r="M805" s="554" t="str">
        <f>IF(G805="соответствует",Правило!M732,"-")</f>
        <v>-</v>
      </c>
      <c r="N805" s="554"/>
      <c r="O805" s="554"/>
      <c r="P805" s="554"/>
      <c r="Q805" s="554"/>
      <c r="R805" s="554"/>
    </row>
    <row r="806" spans="1:18" ht="124.5" customHeight="1" x14ac:dyDescent="0.25">
      <c r="A806" s="554" t="s">
        <v>1588</v>
      </c>
      <c r="B806" s="554"/>
      <c r="C806" s="558" t="s">
        <v>1589</v>
      </c>
      <c r="D806" s="558"/>
      <c r="E806" s="558"/>
      <c r="F806" s="558"/>
      <c r="G806" s="554" t="s">
        <v>913</v>
      </c>
      <c r="H806" s="554"/>
      <c r="I806" s="554"/>
      <c r="J806" s="554"/>
      <c r="K806" s="554"/>
      <c r="L806" s="554"/>
      <c r="M806" s="554" t="str">
        <f>IF(G806="соответствует",Правило!M733,"-")</f>
        <v>-</v>
      </c>
      <c r="N806" s="554"/>
      <c r="O806" s="554"/>
      <c r="P806" s="554"/>
      <c r="Q806" s="554"/>
      <c r="R806" s="554"/>
    </row>
    <row r="807" spans="1:18" ht="81" customHeight="1" x14ac:dyDescent="0.25">
      <c r="A807" s="554" t="s">
        <v>1590</v>
      </c>
      <c r="B807" s="554"/>
      <c r="C807" s="558" t="s">
        <v>1591</v>
      </c>
      <c r="D807" s="558"/>
      <c r="E807" s="558"/>
      <c r="F807" s="558"/>
      <c r="G807" s="554" t="s">
        <v>913</v>
      </c>
      <c r="H807" s="554"/>
      <c r="I807" s="554"/>
      <c r="J807" s="554"/>
      <c r="K807" s="554"/>
      <c r="L807" s="554"/>
      <c r="M807" s="554" t="str">
        <f>IF(G807="соответствует",Правило!M734,"-")</f>
        <v>-</v>
      </c>
      <c r="N807" s="554"/>
      <c r="O807" s="554"/>
      <c r="P807" s="554"/>
      <c r="Q807" s="554"/>
      <c r="R807" s="554"/>
    </row>
    <row r="808" spans="1:18" ht="48.75" customHeight="1" x14ac:dyDescent="0.25">
      <c r="A808" s="554" t="s">
        <v>1592</v>
      </c>
      <c r="B808" s="554"/>
      <c r="C808" s="558" t="s">
        <v>1593</v>
      </c>
      <c r="D808" s="558"/>
      <c r="E808" s="558"/>
      <c r="F808" s="558"/>
      <c r="G808" s="554" t="s">
        <v>913</v>
      </c>
      <c r="H808" s="554"/>
      <c r="I808" s="554"/>
      <c r="J808" s="554"/>
      <c r="K808" s="554"/>
      <c r="L808" s="554"/>
      <c r="M808" s="554" t="str">
        <f>IF(G808="соответствует",Правило!M735,"-")</f>
        <v>-</v>
      </c>
      <c r="N808" s="554"/>
      <c r="O808" s="554"/>
      <c r="P808" s="554"/>
      <c r="Q808" s="554"/>
      <c r="R808" s="554"/>
    </row>
    <row r="809" spans="1:18" ht="78" customHeight="1" x14ac:dyDescent="0.25">
      <c r="A809" s="554" t="s">
        <v>1594</v>
      </c>
      <c r="B809" s="554"/>
      <c r="C809" s="558" t="s">
        <v>1595</v>
      </c>
      <c r="D809" s="558"/>
      <c r="E809" s="558"/>
      <c r="F809" s="558"/>
      <c r="G809" s="554" t="s">
        <v>913</v>
      </c>
      <c r="H809" s="554"/>
      <c r="I809" s="554"/>
      <c r="J809" s="554"/>
      <c r="K809" s="554"/>
      <c r="L809" s="554"/>
      <c r="M809" s="554" t="str">
        <f>IF(G809="соответствует",Правило!M736,"-")</f>
        <v>-</v>
      </c>
      <c r="N809" s="554"/>
      <c r="O809" s="554"/>
      <c r="P809" s="554"/>
      <c r="Q809" s="554"/>
      <c r="R809" s="554"/>
    </row>
    <row r="810" spans="1:18" ht="56.25" customHeight="1" x14ac:dyDescent="0.25">
      <c r="A810" s="554" t="s">
        <v>1596</v>
      </c>
      <c r="B810" s="554"/>
      <c r="C810" s="558" t="s">
        <v>1597</v>
      </c>
      <c r="D810" s="558"/>
      <c r="E810" s="558"/>
      <c r="F810" s="558"/>
      <c r="G810" s="554" t="s">
        <v>913</v>
      </c>
      <c r="H810" s="554"/>
      <c r="I810" s="554"/>
      <c r="J810" s="554"/>
      <c r="K810" s="554"/>
      <c r="L810" s="554"/>
      <c r="M810" s="554" t="str">
        <f>IF(G810="соответствует",Правило!M737,"-")</f>
        <v>-</v>
      </c>
      <c r="N810" s="554"/>
      <c r="O810" s="554"/>
      <c r="P810" s="554"/>
      <c r="Q810" s="554"/>
      <c r="R810" s="554"/>
    </row>
    <row r="811" spans="1:18" ht="14.1" customHeight="1" x14ac:dyDescent="0.25">
      <c r="A811" s="547" t="s">
        <v>1737</v>
      </c>
      <c r="B811" s="547"/>
      <c r="C811" s="547"/>
      <c r="D811" s="547"/>
      <c r="E811" s="547"/>
      <c r="F811" s="547"/>
      <c r="G811" s="547"/>
      <c r="H811" s="547"/>
      <c r="I811" s="547"/>
      <c r="J811" s="547"/>
      <c r="K811" s="547"/>
      <c r="L811" s="547"/>
      <c r="M811" s="547"/>
      <c r="N811" s="547"/>
      <c r="O811" s="547"/>
      <c r="P811" s="547"/>
      <c r="Q811" s="547"/>
      <c r="R811" s="548"/>
    </row>
    <row r="812" spans="1:18" ht="14.1" customHeight="1" x14ac:dyDescent="0.25">
      <c r="A812" s="127"/>
      <c r="B812" s="127"/>
      <c r="C812" s="127"/>
      <c r="D812" s="127"/>
      <c r="E812" s="127" t="s">
        <v>1738</v>
      </c>
      <c r="F812" s="140"/>
      <c r="G812" s="140"/>
      <c r="H812" s="141"/>
      <c r="I812" s="141"/>
      <c r="J812" s="156" t="str">
        <f>J796</f>
        <v>РАБ01</v>
      </c>
      <c r="L812" s="142" t="s">
        <v>534</v>
      </c>
      <c r="M812" s="371">
        <f>M796</f>
        <v>46132</v>
      </c>
      <c r="O812" s="142"/>
      <c r="P812" s="127"/>
      <c r="Q812" s="127"/>
      <c r="R812" s="143"/>
    </row>
    <row r="813" spans="1:18" ht="14.1" customHeight="1" x14ac:dyDescent="0.25">
      <c r="A813" s="176"/>
      <c r="B813" s="176"/>
      <c r="C813" s="270"/>
      <c r="D813" s="270"/>
      <c r="E813" s="270"/>
      <c r="F813" s="270"/>
      <c r="G813" s="271"/>
      <c r="H813" s="271"/>
      <c r="I813" s="272"/>
      <c r="J813" s="271"/>
      <c r="K813" s="271"/>
      <c r="L813" s="272"/>
      <c r="M813" s="259"/>
      <c r="N813" s="273"/>
      <c r="O813" s="146"/>
      <c r="P813" s="260"/>
      <c r="Q813" s="273"/>
      <c r="R813" s="273"/>
    </row>
    <row r="814" spans="1:18" ht="90.75" customHeight="1" x14ac:dyDescent="0.25">
      <c r="A814" s="549" t="s">
        <v>857</v>
      </c>
      <c r="B814" s="549"/>
      <c r="C814" s="549" t="s">
        <v>858</v>
      </c>
      <c r="D814" s="549"/>
      <c r="E814" s="549"/>
      <c r="F814" s="550"/>
      <c r="G814" s="551" t="s">
        <v>859</v>
      </c>
      <c r="H814" s="552"/>
      <c r="I814" s="552"/>
      <c r="J814" s="552"/>
      <c r="K814" s="552"/>
      <c r="L814" s="553"/>
      <c r="M814" s="549" t="str">
        <f>M798</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814" s="549"/>
      <c r="O814" s="549"/>
      <c r="P814" s="549"/>
      <c r="Q814" s="549"/>
      <c r="R814" s="549"/>
    </row>
    <row r="815" spans="1:18" ht="60" customHeight="1" x14ac:dyDescent="0.25">
      <c r="A815" s="554" t="s">
        <v>519</v>
      </c>
      <c r="B815" s="554"/>
      <c r="C815" s="558" t="s">
        <v>424</v>
      </c>
      <c r="D815" s="558"/>
      <c r="E815" s="558"/>
      <c r="F815" s="558"/>
      <c r="G815" s="554" t="s">
        <v>1600</v>
      </c>
      <c r="H815" s="554"/>
      <c r="I815" s="554"/>
      <c r="J815" s="554" t="s">
        <v>1598</v>
      </c>
      <c r="K815" s="554"/>
      <c r="L815" s="554"/>
      <c r="M815" s="524" t="s">
        <v>2193</v>
      </c>
      <c r="N815" s="636"/>
      <c r="O815" s="636"/>
      <c r="P815" s="636"/>
      <c r="Q815" s="636"/>
      <c r="R815" s="637"/>
    </row>
    <row r="816" spans="1:18" ht="22.5" customHeight="1" x14ac:dyDescent="0.25">
      <c r="A816" s="554"/>
      <c r="B816" s="554"/>
      <c r="C816" s="558"/>
      <c r="D816" s="558"/>
      <c r="E816" s="558"/>
      <c r="F816" s="558"/>
      <c r="G816" s="641">
        <f>Вводные!K89</f>
        <v>82</v>
      </c>
      <c r="H816" s="642"/>
      <c r="I816" s="525" t="s">
        <v>2192</v>
      </c>
      <c r="J816" s="641">
        <f>Вводные!N89</f>
        <v>80</v>
      </c>
      <c r="K816" s="642"/>
      <c r="L816" s="525" t="s">
        <v>2192</v>
      </c>
      <c r="M816" s="619" t="s">
        <v>2191</v>
      </c>
      <c r="N816" s="620"/>
      <c r="O816" s="620"/>
      <c r="P816" s="620"/>
      <c r="Q816" s="620"/>
      <c r="R816" s="621"/>
    </row>
    <row r="817" spans="1:18" ht="18" customHeight="1" x14ac:dyDescent="0.25">
      <c r="A817" s="554"/>
      <c r="B817" s="554"/>
      <c r="C817" s="558"/>
      <c r="D817" s="558"/>
      <c r="E817" s="558"/>
      <c r="F817" s="558"/>
      <c r="G817" s="643"/>
      <c r="H817" s="644"/>
      <c r="I817" s="527"/>
      <c r="J817" s="643"/>
      <c r="K817" s="644"/>
      <c r="L817" s="527"/>
      <c r="M817" s="285" t="s">
        <v>924</v>
      </c>
      <c r="N817" s="418">
        <f>G816</f>
        <v>82</v>
      </c>
      <c r="O817" s="144" t="s">
        <v>2192</v>
      </c>
      <c r="P817" s="146" t="s">
        <v>335</v>
      </c>
      <c r="Q817" s="418">
        <f>Расчет!S1681</f>
        <v>0.47868961760205331</v>
      </c>
      <c r="R817" s="261" t="s">
        <v>2192</v>
      </c>
    </row>
    <row r="818" spans="1:18" ht="24.75" customHeight="1" x14ac:dyDescent="0.25">
      <c r="A818" s="554"/>
      <c r="B818" s="554"/>
      <c r="C818" s="558"/>
      <c r="D818" s="558"/>
      <c r="E818" s="558"/>
      <c r="F818" s="558"/>
      <c r="G818" s="643"/>
      <c r="H818" s="644"/>
      <c r="I818" s="527"/>
      <c r="J818" s="643"/>
      <c r="K818" s="644"/>
      <c r="L818" s="527"/>
      <c r="M818" s="619" t="s">
        <v>426</v>
      </c>
      <c r="N818" s="620"/>
      <c r="O818" s="620"/>
      <c r="P818" s="620"/>
      <c r="Q818" s="620"/>
      <c r="R818" s="621"/>
    </row>
    <row r="819" spans="1:18" ht="18.75" customHeight="1" x14ac:dyDescent="0.25">
      <c r="A819" s="554"/>
      <c r="B819" s="554"/>
      <c r="C819" s="558"/>
      <c r="D819" s="558"/>
      <c r="E819" s="558"/>
      <c r="F819" s="558"/>
      <c r="G819" s="645"/>
      <c r="H819" s="646"/>
      <c r="I819" s="529"/>
      <c r="J819" s="645"/>
      <c r="K819" s="646"/>
      <c r="L819" s="529"/>
      <c r="M819" s="286" t="s">
        <v>924</v>
      </c>
      <c r="N819" s="419">
        <f>Расчет!Q1682</f>
        <v>80</v>
      </c>
      <c r="O819" s="264" t="s">
        <v>2192</v>
      </c>
      <c r="P819" s="182" t="s">
        <v>335</v>
      </c>
      <c r="Q819" s="419">
        <f>Расчет!S1682</f>
        <v>0.47868961760205331</v>
      </c>
      <c r="R819" s="262" t="s">
        <v>2192</v>
      </c>
    </row>
    <row r="820" spans="1:18" ht="63" customHeight="1" x14ac:dyDescent="0.25">
      <c r="A820" s="554" t="s">
        <v>2194</v>
      </c>
      <c r="B820" s="554"/>
      <c r="C820" s="558" t="s">
        <v>1602</v>
      </c>
      <c r="D820" s="558"/>
      <c r="E820" s="558"/>
      <c r="F820" s="558"/>
      <c r="G820" s="554" t="s">
        <v>487</v>
      </c>
      <c r="H820" s="554"/>
      <c r="I820" s="554"/>
      <c r="J820" s="554"/>
      <c r="K820" s="554"/>
      <c r="L820" s="554"/>
      <c r="M820" s="554" t="str">
        <f>IF(G820="соответствует",Правило!M744,"-")</f>
        <v>Соответствует требованиям
ТР ТС 018/2011 Приложения N 8 п.9.10</v>
      </c>
      <c r="N820" s="554"/>
      <c r="O820" s="554"/>
      <c r="P820" s="554"/>
      <c r="Q820" s="554"/>
      <c r="R820" s="554"/>
    </row>
    <row r="821" spans="1:18" ht="108.75" customHeight="1" x14ac:dyDescent="0.25">
      <c r="A821" s="554" t="s">
        <v>1604</v>
      </c>
      <c r="B821" s="554"/>
      <c r="C821" s="558" t="s">
        <v>1605</v>
      </c>
      <c r="D821" s="558"/>
      <c r="E821" s="558"/>
      <c r="F821" s="558"/>
      <c r="G821" s="554" t="s">
        <v>487</v>
      </c>
      <c r="H821" s="554"/>
      <c r="I821" s="554"/>
      <c r="J821" s="554"/>
      <c r="K821" s="554"/>
      <c r="L821" s="554"/>
      <c r="M821" s="554" t="str">
        <f>IF(G821="соответствует",Правило!M745,"-")</f>
        <v>Соответствует требованиям
ТР ТС 018/2011 Приложения N 8 п.2.1</v>
      </c>
      <c r="N821" s="554"/>
      <c r="O821" s="554"/>
      <c r="P821" s="554"/>
      <c r="Q821" s="554"/>
      <c r="R821" s="554"/>
    </row>
    <row r="822" spans="1:18" ht="66.75" customHeight="1" x14ac:dyDescent="0.25">
      <c r="A822" s="554" t="s">
        <v>1607</v>
      </c>
      <c r="B822" s="554"/>
      <c r="C822" s="558" t="s">
        <v>1608</v>
      </c>
      <c r="D822" s="558"/>
      <c r="E822" s="558"/>
      <c r="F822" s="558"/>
      <c r="G822" s="554" t="s">
        <v>487</v>
      </c>
      <c r="H822" s="554"/>
      <c r="I822" s="554"/>
      <c r="J822" s="554"/>
      <c r="K822" s="554"/>
      <c r="L822" s="554"/>
      <c r="M822" s="554" t="str">
        <f>IF(G822="соответствует",Правило!M746,"-")</f>
        <v>Соответствует требованиям
ТР ТС 018/2011 Приложения N 8 п.2.2</v>
      </c>
      <c r="N822" s="554"/>
      <c r="O822" s="554"/>
      <c r="P822" s="554"/>
      <c r="Q822" s="554"/>
      <c r="R822" s="554"/>
    </row>
    <row r="823" spans="1:18" ht="78" customHeight="1" x14ac:dyDescent="0.25">
      <c r="A823" s="554" t="s">
        <v>520</v>
      </c>
      <c r="B823" s="554"/>
      <c r="C823" s="558" t="s">
        <v>445</v>
      </c>
      <c r="D823" s="558"/>
      <c r="E823" s="558"/>
      <c r="F823" s="558"/>
      <c r="G823" s="675">
        <f>Вводные!I90</f>
        <v>9</v>
      </c>
      <c r="H823" s="676"/>
      <c r="I823" s="676"/>
      <c r="J823" s="542" t="s">
        <v>1611</v>
      </c>
      <c r="K823" s="542"/>
      <c r="L823" s="543"/>
      <c r="M823" s="524" t="s">
        <v>1610</v>
      </c>
      <c r="N823" s="533"/>
      <c r="O823" s="533"/>
      <c r="P823" s="533"/>
      <c r="Q823" s="533"/>
      <c r="R823" s="525"/>
    </row>
    <row r="824" spans="1:18" ht="40.5" customHeight="1" x14ac:dyDescent="0.25">
      <c r="A824" s="554"/>
      <c r="B824" s="554"/>
      <c r="C824" s="558"/>
      <c r="D824" s="558"/>
      <c r="E824" s="558"/>
      <c r="F824" s="558"/>
      <c r="G824" s="675"/>
      <c r="H824" s="676"/>
      <c r="I824" s="676"/>
      <c r="J824" s="542"/>
      <c r="K824" s="542"/>
      <c r="L824" s="543"/>
      <c r="M824" s="267" t="s">
        <v>924</v>
      </c>
      <c r="N824" s="393">
        <f>G823</f>
        <v>9</v>
      </c>
      <c r="O824" s="264" t="s">
        <v>1611</v>
      </c>
      <c r="P824" s="202" t="s">
        <v>335</v>
      </c>
      <c r="Q824" s="393">
        <f>Расчет!J1728</f>
        <v>0.47868961760205331</v>
      </c>
      <c r="R824" s="262" t="s">
        <v>1611</v>
      </c>
    </row>
    <row r="825" spans="1:18" ht="128.25" customHeight="1" x14ac:dyDescent="0.25">
      <c r="A825" s="554" t="s">
        <v>1612</v>
      </c>
      <c r="B825" s="554"/>
      <c r="C825" s="558" t="s">
        <v>1613</v>
      </c>
      <c r="D825" s="558"/>
      <c r="E825" s="558"/>
      <c r="F825" s="558"/>
      <c r="G825" s="554" t="s">
        <v>487</v>
      </c>
      <c r="H825" s="554"/>
      <c r="I825" s="554"/>
      <c r="J825" s="554"/>
      <c r="K825" s="554"/>
      <c r="L825" s="554"/>
      <c r="M825" s="554" t="str">
        <f>IF(G825="соответствует",Правило!M749,"-")</f>
        <v>Соответствует требованиям
ТР ТС 018/2011 Приложения N 8 п.2.4</v>
      </c>
      <c r="N825" s="554"/>
      <c r="O825" s="554"/>
      <c r="P825" s="554"/>
      <c r="Q825" s="554"/>
      <c r="R825" s="554"/>
    </row>
    <row r="826" spans="1:18" ht="60" customHeight="1" x14ac:dyDescent="0.25">
      <c r="A826" s="554" t="s">
        <v>1615</v>
      </c>
      <c r="B826" s="554"/>
      <c r="C826" s="558" t="s">
        <v>1616</v>
      </c>
      <c r="D826" s="558"/>
      <c r="E826" s="558"/>
      <c r="F826" s="558"/>
      <c r="G826" s="554" t="s">
        <v>487</v>
      </c>
      <c r="H826" s="554"/>
      <c r="I826" s="554"/>
      <c r="J826" s="554"/>
      <c r="K826" s="554"/>
      <c r="L826" s="554"/>
      <c r="M826" s="554" t="str">
        <f>IF(G826="соответствует",Правило!M750,"-")</f>
        <v>Соответствует требованиям
ТР ТС 018/2011 Приложения N 8 п.2.5</v>
      </c>
      <c r="N826" s="554"/>
      <c r="O826" s="554"/>
      <c r="P826" s="554"/>
      <c r="Q826" s="554"/>
      <c r="R826" s="554"/>
    </row>
    <row r="827" spans="1:18" ht="58.5" customHeight="1" x14ac:dyDescent="0.25">
      <c r="A827" s="554" t="s">
        <v>1618</v>
      </c>
      <c r="B827" s="554"/>
      <c r="C827" s="558" t="s">
        <v>1619</v>
      </c>
      <c r="D827" s="558"/>
      <c r="E827" s="558"/>
      <c r="F827" s="558"/>
      <c r="G827" s="554" t="s">
        <v>487</v>
      </c>
      <c r="H827" s="554"/>
      <c r="I827" s="554"/>
      <c r="J827" s="554"/>
      <c r="K827" s="554"/>
      <c r="L827" s="554"/>
      <c r="M827" s="554" t="str">
        <f>IF(G827="соответствует",Правило!M751,"-")</f>
        <v>Соответствует требованиям
ТР ТС 018/2011 Приложения N 8 п.2.6</v>
      </c>
      <c r="N827" s="554"/>
      <c r="O827" s="554"/>
      <c r="P827" s="554"/>
      <c r="Q827" s="554"/>
      <c r="R827" s="554"/>
    </row>
    <row r="828" spans="1:18" ht="96.75" customHeight="1" x14ac:dyDescent="0.25">
      <c r="A828" s="554" t="s">
        <v>1621</v>
      </c>
      <c r="B828" s="554"/>
      <c r="C828" s="558" t="s">
        <v>1622</v>
      </c>
      <c r="D828" s="558"/>
      <c r="E828" s="558"/>
      <c r="F828" s="558"/>
      <c r="G828" s="554" t="s">
        <v>487</v>
      </c>
      <c r="H828" s="554"/>
      <c r="I828" s="554"/>
      <c r="J828" s="554"/>
      <c r="K828" s="554"/>
      <c r="L828" s="554"/>
      <c r="M828" s="554" t="str">
        <f>IF(G828="соответствует",Правило!M752,"-")</f>
        <v>Соответствует требованиям
ТР ТС 018/2011 Приложения N 8 п.10.1</v>
      </c>
      <c r="N828" s="554"/>
      <c r="O828" s="554"/>
      <c r="P828" s="554"/>
      <c r="Q828" s="554"/>
      <c r="R828" s="554"/>
    </row>
    <row r="829" spans="1:18" ht="113.25" customHeight="1" x14ac:dyDescent="0.25">
      <c r="A829" s="554" t="s">
        <v>1624</v>
      </c>
      <c r="B829" s="554"/>
      <c r="C829" s="558" t="s">
        <v>1625</v>
      </c>
      <c r="D829" s="558"/>
      <c r="E829" s="558"/>
      <c r="F829" s="558"/>
      <c r="G829" s="554" t="s">
        <v>487</v>
      </c>
      <c r="H829" s="554"/>
      <c r="I829" s="554"/>
      <c r="J829" s="554"/>
      <c r="K829" s="554"/>
      <c r="L829" s="554"/>
      <c r="M829" s="554" t="str">
        <f>IF(G829="соответствует",Правило!M753,"-")</f>
        <v>Соответствует требованиям
ТР ТС 018/2011 Приложения N 8 п.10.2</v>
      </c>
      <c r="N829" s="554"/>
      <c r="O829" s="554"/>
      <c r="P829" s="554"/>
      <c r="Q829" s="554"/>
      <c r="R829" s="554"/>
    </row>
    <row r="830" spans="1:18" ht="71.25" customHeight="1" x14ac:dyDescent="0.25">
      <c r="A830" s="554" t="s">
        <v>1628</v>
      </c>
      <c r="B830" s="554"/>
      <c r="C830" s="558" t="s">
        <v>1629</v>
      </c>
      <c r="D830" s="558"/>
      <c r="E830" s="558"/>
      <c r="F830" s="558"/>
      <c r="G830" s="554" t="s">
        <v>487</v>
      </c>
      <c r="H830" s="554"/>
      <c r="I830" s="554"/>
      <c r="J830" s="554"/>
      <c r="K830" s="554"/>
      <c r="L830" s="554"/>
      <c r="M830" s="554" t="str">
        <f>IF(G830="соответствует",Правило!M754,"-")</f>
        <v>Соответствует требованиям
ТР ТС 018/2011 Приложения N 8 п.10.3</v>
      </c>
      <c r="N830" s="554"/>
      <c r="O830" s="554"/>
      <c r="P830" s="554"/>
      <c r="Q830" s="554"/>
      <c r="R830" s="554"/>
    </row>
    <row r="831" spans="1:18" ht="94.5" customHeight="1" x14ac:dyDescent="0.25">
      <c r="A831" s="554" t="s">
        <v>1631</v>
      </c>
      <c r="B831" s="554"/>
      <c r="C831" s="558" t="s">
        <v>1632</v>
      </c>
      <c r="D831" s="558"/>
      <c r="E831" s="558"/>
      <c r="F831" s="558"/>
      <c r="G831" s="554" t="s">
        <v>487</v>
      </c>
      <c r="H831" s="554"/>
      <c r="I831" s="554"/>
      <c r="J831" s="554"/>
      <c r="K831" s="554"/>
      <c r="L831" s="554"/>
      <c r="M831" s="554" t="str">
        <f>IF(G831="соответствует",Правило!M755,"-")</f>
        <v>Соответствует требованиям
ТР ТС 018/2011 Приложения N 8 п.10.4</v>
      </c>
      <c r="N831" s="554"/>
      <c r="O831" s="554"/>
      <c r="P831" s="554"/>
      <c r="Q831" s="554"/>
      <c r="R831" s="554"/>
    </row>
    <row r="832" spans="1:18" ht="14.1" customHeight="1" x14ac:dyDescent="0.25">
      <c r="A832" s="547" t="s">
        <v>1737</v>
      </c>
      <c r="B832" s="547"/>
      <c r="C832" s="547"/>
      <c r="D832" s="547"/>
      <c r="E832" s="547"/>
      <c r="F832" s="547"/>
      <c r="G832" s="547"/>
      <c r="H832" s="547"/>
      <c r="I832" s="547"/>
      <c r="J832" s="547"/>
      <c r="K832" s="547"/>
      <c r="L832" s="547"/>
      <c r="M832" s="547"/>
      <c r="N832" s="547"/>
      <c r="O832" s="547"/>
      <c r="P832" s="547"/>
      <c r="Q832" s="547"/>
      <c r="R832" s="548"/>
    </row>
    <row r="833" spans="1:18" ht="14.1" customHeight="1" x14ac:dyDescent="0.25">
      <c r="A833" s="127"/>
      <c r="B833" s="127"/>
      <c r="C833" s="127"/>
      <c r="D833" s="127"/>
      <c r="E833" s="127" t="s">
        <v>1738</v>
      </c>
      <c r="F833" s="140"/>
      <c r="G833" s="140"/>
      <c r="H833" s="141"/>
      <c r="I833" s="141"/>
      <c r="J833" s="156" t="str">
        <f>J812</f>
        <v>РАБ01</v>
      </c>
      <c r="L833" s="142" t="s">
        <v>534</v>
      </c>
      <c r="M833" s="371">
        <f>M812</f>
        <v>46132</v>
      </c>
      <c r="O833" s="142"/>
      <c r="P833" s="127"/>
      <c r="Q833" s="127"/>
      <c r="R833" s="143"/>
    </row>
    <row r="834" spans="1:18" ht="14.1" customHeight="1" x14ac:dyDescent="0.25">
      <c r="A834" s="176"/>
      <c r="B834" s="176"/>
      <c r="C834" s="270"/>
      <c r="D834" s="270"/>
      <c r="E834" s="270"/>
      <c r="F834" s="270"/>
      <c r="G834" s="271"/>
      <c r="H834" s="271"/>
      <c r="I834" s="272"/>
      <c r="J834" s="271"/>
      <c r="K834" s="271"/>
      <c r="L834" s="272"/>
      <c r="M834" s="259"/>
      <c r="N834" s="273"/>
      <c r="O834" s="146"/>
      <c r="P834" s="260"/>
      <c r="Q834" s="273"/>
      <c r="R834" s="273"/>
    </row>
    <row r="835" spans="1:18" ht="87.75" customHeight="1" x14ac:dyDescent="0.25">
      <c r="A835" s="549" t="s">
        <v>857</v>
      </c>
      <c r="B835" s="549"/>
      <c r="C835" s="549" t="s">
        <v>858</v>
      </c>
      <c r="D835" s="549"/>
      <c r="E835" s="549"/>
      <c r="F835" s="550"/>
      <c r="G835" s="551" t="s">
        <v>859</v>
      </c>
      <c r="H835" s="552"/>
      <c r="I835" s="552"/>
      <c r="J835" s="552"/>
      <c r="K835" s="552"/>
      <c r="L835" s="553"/>
      <c r="M835" s="549" t="str">
        <f>M814</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835" s="549"/>
      <c r="O835" s="549"/>
      <c r="P835" s="549"/>
      <c r="Q835" s="549"/>
      <c r="R835" s="549"/>
    </row>
    <row r="836" spans="1:18" ht="77.25" customHeight="1" x14ac:dyDescent="0.25">
      <c r="A836" s="554" t="s">
        <v>1634</v>
      </c>
      <c r="B836" s="554"/>
      <c r="C836" s="593" t="s">
        <v>1635</v>
      </c>
      <c r="D836" s="593"/>
      <c r="E836" s="593"/>
      <c r="F836" s="593"/>
      <c r="G836" s="554" t="s">
        <v>487</v>
      </c>
      <c r="H836" s="554"/>
      <c r="I836" s="554"/>
      <c r="J836" s="554"/>
      <c r="K836" s="554"/>
      <c r="L836" s="554"/>
      <c r="M836" s="554" t="str">
        <f>IF(G836="соответствует",Правило!M756,"-")</f>
        <v>Соответствует требованиям
ТР ТС 018/2011 Приложения N 8 п.10.5</v>
      </c>
      <c r="N836" s="554"/>
      <c r="O836" s="554"/>
      <c r="P836" s="554"/>
      <c r="Q836" s="554"/>
      <c r="R836" s="554"/>
    </row>
    <row r="837" spans="1:18" ht="51" customHeight="1" x14ac:dyDescent="0.25">
      <c r="A837" s="554" t="s">
        <v>1637</v>
      </c>
      <c r="B837" s="554"/>
      <c r="C837" s="593" t="s">
        <v>1638</v>
      </c>
      <c r="D837" s="593"/>
      <c r="E837" s="593"/>
      <c r="F837" s="593"/>
      <c r="G837" s="554" t="s">
        <v>487</v>
      </c>
      <c r="H837" s="554"/>
      <c r="I837" s="554"/>
      <c r="J837" s="554"/>
      <c r="K837" s="554"/>
      <c r="L837" s="554"/>
      <c r="M837" s="554" t="str">
        <f>IF(G837="соответствует",Правило!M757,"-")</f>
        <v>Соответствует требованиям
ТР ТС 018/2011 Приложения N 8 п.10.6</v>
      </c>
      <c r="N837" s="554"/>
      <c r="O837" s="554"/>
      <c r="P837" s="554"/>
      <c r="Q837" s="554"/>
      <c r="R837" s="554"/>
    </row>
    <row r="838" spans="1:18" ht="71.25" customHeight="1" x14ac:dyDescent="0.25">
      <c r="A838" s="544" t="s">
        <v>1868</v>
      </c>
      <c r="B838" s="545"/>
      <c r="C838" s="652" t="s">
        <v>1869</v>
      </c>
      <c r="D838" s="653"/>
      <c r="E838" s="653"/>
      <c r="F838" s="594"/>
      <c r="G838" s="544" t="s">
        <v>885</v>
      </c>
      <c r="H838" s="546"/>
      <c r="I838" s="546"/>
      <c r="J838" s="546"/>
      <c r="K838" s="546"/>
      <c r="L838" s="545"/>
      <c r="M838" s="544" t="str">
        <f>IF(G838="соответствие",Правило!M758,"-")</f>
        <v>-</v>
      </c>
      <c r="N838" s="546"/>
      <c r="O838" s="546"/>
      <c r="P838" s="546"/>
      <c r="Q838" s="546"/>
      <c r="R838" s="545"/>
    </row>
    <row r="839" spans="1:18" ht="80.25" customHeight="1" x14ac:dyDescent="0.25">
      <c r="A839" s="554" t="s">
        <v>1640</v>
      </c>
      <c r="B839" s="554"/>
      <c r="C839" s="593" t="s">
        <v>1641</v>
      </c>
      <c r="D839" s="593"/>
      <c r="E839" s="593"/>
      <c r="F839" s="593"/>
      <c r="G839" s="554" t="s">
        <v>885</v>
      </c>
      <c r="H839" s="554"/>
      <c r="I839" s="554"/>
      <c r="J839" s="554"/>
      <c r="K839" s="554"/>
      <c r="L839" s="554"/>
      <c r="M839" s="554" t="str">
        <f>IF(G839="соответствует",Правило!M759,"-")</f>
        <v>-</v>
      </c>
      <c r="N839" s="554"/>
      <c r="O839" s="554"/>
      <c r="P839" s="554"/>
      <c r="Q839" s="554"/>
      <c r="R839" s="554"/>
    </row>
    <row r="840" spans="1:18" ht="48.75" customHeight="1" x14ac:dyDescent="0.25">
      <c r="A840" s="554" t="s">
        <v>1643</v>
      </c>
      <c r="B840" s="554"/>
      <c r="C840" s="593" t="s">
        <v>1644</v>
      </c>
      <c r="D840" s="593"/>
      <c r="E840" s="593"/>
      <c r="F840" s="593"/>
      <c r="G840" s="554" t="s">
        <v>487</v>
      </c>
      <c r="H840" s="554"/>
      <c r="I840" s="554"/>
      <c r="J840" s="554"/>
      <c r="K840" s="554"/>
      <c r="L840" s="554"/>
      <c r="M840" s="554" t="str">
        <f>IF(G840="соответствует",Правило!M760,"-")</f>
        <v>Соответствует требованиям
ТР ТС 018/2011 Приложения N 8 п.10.9</v>
      </c>
      <c r="N840" s="554"/>
      <c r="O840" s="554"/>
      <c r="P840" s="554"/>
      <c r="Q840" s="554"/>
      <c r="R840" s="554"/>
    </row>
    <row r="841" spans="1:18" ht="67.5" customHeight="1" x14ac:dyDescent="0.25">
      <c r="A841" s="554" t="s">
        <v>1646</v>
      </c>
      <c r="B841" s="554"/>
      <c r="C841" s="558" t="s">
        <v>1647</v>
      </c>
      <c r="D841" s="558"/>
      <c r="E841" s="558"/>
      <c r="F841" s="558"/>
      <c r="G841" s="554" t="s">
        <v>487</v>
      </c>
      <c r="H841" s="554"/>
      <c r="I841" s="554"/>
      <c r="J841" s="554"/>
      <c r="K841" s="554"/>
      <c r="L841" s="554"/>
      <c r="M841" s="554" t="str">
        <f>IF(G841="соответствует",Правило!M765,"-")</f>
        <v>Соответствует требованиям
ТР ТС 018/2011 Приложения N 8 п.10.10</v>
      </c>
      <c r="N841" s="554"/>
      <c r="O841" s="554"/>
      <c r="P841" s="554"/>
      <c r="Q841" s="554"/>
      <c r="R841" s="554"/>
    </row>
    <row r="842" spans="1:18" ht="105.75" customHeight="1" x14ac:dyDescent="0.25">
      <c r="A842" s="554" t="s">
        <v>1649</v>
      </c>
      <c r="B842" s="554"/>
      <c r="C842" s="558" t="s">
        <v>1650</v>
      </c>
      <c r="D842" s="558"/>
      <c r="E842" s="558"/>
      <c r="F842" s="558"/>
      <c r="G842" s="554" t="s">
        <v>487</v>
      </c>
      <c r="H842" s="554"/>
      <c r="I842" s="554"/>
      <c r="J842" s="554"/>
      <c r="K842" s="554"/>
      <c r="L842" s="554"/>
      <c r="M842" s="554" t="str">
        <f>IF(G842="соответствует",Правило!M766,"-")</f>
        <v>Соответствует требованиям
ТР ТС 018/2011 Приложения N 8 п.10.11</v>
      </c>
      <c r="N842" s="554"/>
      <c r="O842" s="554"/>
      <c r="P842" s="554"/>
      <c r="Q842" s="554"/>
      <c r="R842" s="554"/>
    </row>
    <row r="843" spans="1:18" ht="54" customHeight="1" x14ac:dyDescent="0.25">
      <c r="A843" s="554" t="s">
        <v>1652</v>
      </c>
      <c r="B843" s="554"/>
      <c r="C843" s="558" t="s">
        <v>1653</v>
      </c>
      <c r="D843" s="558"/>
      <c r="E843" s="558"/>
      <c r="F843" s="558"/>
      <c r="G843" s="554" t="s">
        <v>487</v>
      </c>
      <c r="H843" s="554"/>
      <c r="I843" s="554"/>
      <c r="J843" s="554"/>
      <c r="K843" s="554"/>
      <c r="L843" s="554"/>
      <c r="M843" s="554" t="str">
        <f>IF(G843="соответствует",Правило!M767,"-")</f>
        <v>Соответствует требованиям
ТР ТС 018/2011 Приложения N 8 п.10.12</v>
      </c>
      <c r="N843" s="554"/>
      <c r="O843" s="554"/>
      <c r="P843" s="554"/>
      <c r="Q843" s="554"/>
      <c r="R843" s="554"/>
    </row>
    <row r="844" spans="1:18" ht="96.75" customHeight="1" x14ac:dyDescent="0.25">
      <c r="A844" s="554" t="s">
        <v>1655</v>
      </c>
      <c r="B844" s="554"/>
      <c r="C844" s="558" t="s">
        <v>1656</v>
      </c>
      <c r="D844" s="558"/>
      <c r="E844" s="558"/>
      <c r="F844" s="558"/>
      <c r="G844" s="554" t="s">
        <v>487</v>
      </c>
      <c r="H844" s="554"/>
      <c r="I844" s="554"/>
      <c r="J844" s="554"/>
      <c r="K844" s="554"/>
      <c r="L844" s="554"/>
      <c r="M844" s="554" t="str">
        <f>IF(G844="соответствует",Правило!M768,"-")</f>
        <v>Соответствует требованиям
ТР ТС 018/2011 Приложения N 8 п.10.14</v>
      </c>
      <c r="N844" s="554"/>
      <c r="O844" s="554"/>
      <c r="P844" s="554"/>
      <c r="Q844" s="554"/>
      <c r="R844" s="554"/>
    </row>
    <row r="845" spans="1:18" ht="59.25" customHeight="1" x14ac:dyDescent="0.25">
      <c r="A845" s="554" t="s">
        <v>1658</v>
      </c>
      <c r="B845" s="554"/>
      <c r="C845" s="558" t="s">
        <v>1659</v>
      </c>
      <c r="D845" s="558"/>
      <c r="E845" s="558"/>
      <c r="F845" s="558"/>
      <c r="G845" s="554" t="s">
        <v>487</v>
      </c>
      <c r="H845" s="554"/>
      <c r="I845" s="554"/>
      <c r="J845" s="554"/>
      <c r="K845" s="554"/>
      <c r="L845" s="554"/>
      <c r="M845" s="554" t="str">
        <f>IF(G845="соответствует",Правило!M769,"-")</f>
        <v>Соответствует требованиям
ТР ТС 018/2011 Приложения N 8 п.10.15</v>
      </c>
      <c r="N845" s="554"/>
      <c r="O845" s="554"/>
      <c r="P845" s="554"/>
      <c r="Q845" s="554"/>
      <c r="R845" s="554"/>
    </row>
    <row r="846" spans="1:18" ht="57" customHeight="1" x14ac:dyDescent="0.25">
      <c r="A846" s="554" t="s">
        <v>1661</v>
      </c>
      <c r="B846" s="554"/>
      <c r="C846" s="558" t="s">
        <v>1662</v>
      </c>
      <c r="D846" s="558"/>
      <c r="E846" s="558"/>
      <c r="F846" s="558"/>
      <c r="G846" s="554" t="s">
        <v>487</v>
      </c>
      <c r="H846" s="554"/>
      <c r="I846" s="554"/>
      <c r="J846" s="554"/>
      <c r="K846" s="554"/>
      <c r="L846" s="554"/>
      <c r="M846" s="554" t="str">
        <f>IF(G846="соответствует",Правило!M770,"-")</f>
        <v>Соответствует требованиям
ТР ТС 018/2011 Приложения N 8 п.10.16</v>
      </c>
      <c r="N846" s="554"/>
      <c r="O846" s="554"/>
      <c r="P846" s="554"/>
      <c r="Q846" s="554"/>
      <c r="R846" s="554"/>
    </row>
    <row r="847" spans="1:18" ht="67.5" customHeight="1" x14ac:dyDescent="0.25">
      <c r="A847" s="554" t="s">
        <v>1664</v>
      </c>
      <c r="B847" s="554"/>
      <c r="C847" s="558" t="s">
        <v>1665</v>
      </c>
      <c r="D847" s="558"/>
      <c r="E847" s="558"/>
      <c r="F847" s="558"/>
      <c r="G847" s="554" t="s">
        <v>487</v>
      </c>
      <c r="H847" s="554"/>
      <c r="I847" s="554"/>
      <c r="J847" s="554"/>
      <c r="K847" s="554"/>
      <c r="L847" s="554"/>
      <c r="M847" s="554" t="str">
        <f>IF(G847="соответствует",Правило!M771,"-")</f>
        <v>Соответствует требованиям
ТР ТС 018/2011 Приложения N 8 п.10.17</v>
      </c>
      <c r="N847" s="554"/>
      <c r="O847" s="554"/>
      <c r="P847" s="554"/>
      <c r="Q847" s="554"/>
      <c r="R847" s="554"/>
    </row>
    <row r="848" spans="1:18" ht="75" customHeight="1" x14ac:dyDescent="0.25">
      <c r="A848" s="554" t="s">
        <v>1667</v>
      </c>
      <c r="B848" s="554"/>
      <c r="C848" s="558" t="s">
        <v>1668</v>
      </c>
      <c r="D848" s="558"/>
      <c r="E848" s="558"/>
      <c r="F848" s="558"/>
      <c r="G848" s="554" t="s">
        <v>487</v>
      </c>
      <c r="H848" s="554"/>
      <c r="I848" s="554"/>
      <c r="J848" s="554"/>
      <c r="K848" s="554"/>
      <c r="L848" s="554"/>
      <c r="M848" s="554" t="str">
        <f>IF(G848="соответствует",Правило!M772,"-")</f>
        <v>Соответствует требованиям
ТР ТС 018/2011 Приложения N 8 п.10.18</v>
      </c>
      <c r="N848" s="554"/>
      <c r="O848" s="554"/>
      <c r="P848" s="554"/>
      <c r="Q848" s="554"/>
      <c r="R848" s="554"/>
    </row>
    <row r="849" spans="1:18" ht="63" customHeight="1" x14ac:dyDescent="0.25">
      <c r="A849" s="554" t="s">
        <v>1670</v>
      </c>
      <c r="B849" s="554"/>
      <c r="C849" s="558" t="s">
        <v>1671</v>
      </c>
      <c r="D849" s="558"/>
      <c r="E849" s="558"/>
      <c r="F849" s="558"/>
      <c r="G849" s="554" t="s">
        <v>487</v>
      </c>
      <c r="H849" s="554"/>
      <c r="I849" s="554"/>
      <c r="J849" s="554"/>
      <c r="K849" s="554"/>
      <c r="L849" s="554"/>
      <c r="M849" s="554" t="str">
        <f>IF(G849="соответствует",Правило!M773,"-")</f>
        <v>Соответствует требованиям
ТР ТС 018/2011 Приложения N 8 п.11.1</v>
      </c>
      <c r="N849" s="554"/>
      <c r="O849" s="554"/>
      <c r="P849" s="554"/>
      <c r="Q849" s="554"/>
      <c r="R849" s="554"/>
    </row>
    <row r="850" spans="1:18" ht="93.75" customHeight="1" x14ac:dyDescent="0.25">
      <c r="A850" s="554" t="s">
        <v>1673</v>
      </c>
      <c r="B850" s="554"/>
      <c r="C850" s="558" t="s">
        <v>1674</v>
      </c>
      <c r="D850" s="558"/>
      <c r="E850" s="558"/>
      <c r="F850" s="558"/>
      <c r="G850" s="554" t="s">
        <v>487</v>
      </c>
      <c r="H850" s="554"/>
      <c r="I850" s="554"/>
      <c r="J850" s="554"/>
      <c r="K850" s="554"/>
      <c r="L850" s="554"/>
      <c r="M850" s="554" t="str">
        <f>IF(G850="соответствует",Правило!M774,"-")</f>
        <v>Соответствует требованиям
ТР ТС 018/2011 Приложения N 8 п.11.2</v>
      </c>
      <c r="N850" s="554"/>
      <c r="O850" s="554"/>
      <c r="P850" s="554"/>
      <c r="Q850" s="554"/>
      <c r="R850" s="554"/>
    </row>
    <row r="851" spans="1:18" ht="60" customHeight="1" x14ac:dyDescent="0.25">
      <c r="A851" s="554" t="s">
        <v>1676</v>
      </c>
      <c r="B851" s="554"/>
      <c r="C851" s="558" t="s">
        <v>1677</v>
      </c>
      <c r="D851" s="558"/>
      <c r="E851" s="558"/>
      <c r="F851" s="558"/>
      <c r="G851" s="554" t="s">
        <v>487</v>
      </c>
      <c r="H851" s="554"/>
      <c r="I851" s="554"/>
      <c r="J851" s="554"/>
      <c r="K851" s="554"/>
      <c r="L851" s="554"/>
      <c r="M851" s="554" t="str">
        <f>IF(G851="соответствует",Правило!M775,"-")</f>
        <v>Соответствует требованиям
ТР ТС 018/2011 Приложения N 8 п.11.3</v>
      </c>
      <c r="N851" s="554"/>
      <c r="O851" s="554"/>
      <c r="P851" s="554"/>
      <c r="Q851" s="554"/>
      <c r="R851" s="554"/>
    </row>
    <row r="852" spans="1:18" ht="14.1" customHeight="1" x14ac:dyDescent="0.25">
      <c r="A852" s="547" t="s">
        <v>1737</v>
      </c>
      <c r="B852" s="547"/>
      <c r="C852" s="547"/>
      <c r="D852" s="547"/>
      <c r="E852" s="547"/>
      <c r="F852" s="547"/>
      <c r="G852" s="547"/>
      <c r="H852" s="547"/>
      <c r="I852" s="547"/>
      <c r="J852" s="547"/>
      <c r="K852" s="547"/>
      <c r="L852" s="547"/>
      <c r="M852" s="547"/>
      <c r="N852" s="547"/>
      <c r="O852" s="547"/>
      <c r="P852" s="547"/>
      <c r="Q852" s="547"/>
      <c r="R852" s="548"/>
    </row>
    <row r="853" spans="1:18" ht="14.1" customHeight="1" x14ac:dyDescent="0.25">
      <c r="A853" s="127"/>
      <c r="B853" s="127"/>
      <c r="C853" s="127"/>
      <c r="D853" s="127"/>
      <c r="E853" s="127" t="s">
        <v>1738</v>
      </c>
      <c r="F853" s="140"/>
      <c r="G853" s="140"/>
      <c r="H853" s="141"/>
      <c r="I853" s="141"/>
      <c r="J853" s="156" t="str">
        <f>J833</f>
        <v>РАБ01</v>
      </c>
      <c r="L853" s="142" t="s">
        <v>534</v>
      </c>
      <c r="M853" s="371">
        <f>M833</f>
        <v>46132</v>
      </c>
      <c r="O853" s="142"/>
      <c r="P853" s="127"/>
      <c r="Q853" s="127"/>
      <c r="R853" s="143"/>
    </row>
    <row r="854" spans="1:18" ht="14.1" customHeight="1" x14ac:dyDescent="0.25">
      <c r="A854" s="176"/>
      <c r="B854" s="176"/>
      <c r="C854" s="270"/>
      <c r="D854" s="270"/>
      <c r="E854" s="270"/>
      <c r="F854" s="270"/>
      <c r="G854" s="271"/>
      <c r="H854" s="271"/>
      <c r="I854" s="272"/>
      <c r="J854" s="271"/>
      <c r="K854" s="271"/>
      <c r="L854" s="272"/>
      <c r="M854" s="259"/>
      <c r="N854" s="273"/>
      <c r="O854" s="146"/>
      <c r="P854" s="260"/>
      <c r="Q854" s="273"/>
      <c r="R854" s="273"/>
    </row>
    <row r="855" spans="1:18" ht="76.5" customHeight="1" x14ac:dyDescent="0.25">
      <c r="A855" s="549" t="s">
        <v>857</v>
      </c>
      <c r="B855" s="549"/>
      <c r="C855" s="549" t="s">
        <v>858</v>
      </c>
      <c r="D855" s="549"/>
      <c r="E855" s="549"/>
      <c r="F855" s="550"/>
      <c r="G855" s="551" t="s">
        <v>859</v>
      </c>
      <c r="H855" s="552"/>
      <c r="I855" s="552"/>
      <c r="J855" s="552"/>
      <c r="K855" s="552"/>
      <c r="L855" s="553"/>
      <c r="M855" s="549" t="str">
        <f>M835</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855" s="549"/>
      <c r="O855" s="549"/>
      <c r="P855" s="549"/>
      <c r="Q855" s="549"/>
      <c r="R855" s="549"/>
    </row>
    <row r="856" spans="1:18" ht="145.5" customHeight="1" x14ac:dyDescent="0.25">
      <c r="A856" s="554" t="s">
        <v>1679</v>
      </c>
      <c r="B856" s="554"/>
      <c r="C856" s="558" t="s">
        <v>1680</v>
      </c>
      <c r="D856" s="558"/>
      <c r="E856" s="558"/>
      <c r="F856" s="558"/>
      <c r="G856" s="554" t="s">
        <v>487</v>
      </c>
      <c r="H856" s="554"/>
      <c r="I856" s="554"/>
      <c r="J856" s="554"/>
      <c r="K856" s="554"/>
      <c r="L856" s="554"/>
      <c r="M856" s="554" t="str">
        <f>IF(G856="соответствует",Правило!M776,"-")</f>
        <v>Соответствует требованиям
ТР ТС 018/2011 Приложения N 8 п.11.4</v>
      </c>
      <c r="N856" s="554"/>
      <c r="O856" s="554"/>
      <c r="P856" s="554"/>
      <c r="Q856" s="554"/>
      <c r="R856" s="554"/>
    </row>
    <row r="857" spans="1:18" ht="75" customHeight="1" x14ac:dyDescent="0.25">
      <c r="A857" s="554" t="s">
        <v>1687</v>
      </c>
      <c r="B857" s="554"/>
      <c r="C857" s="558" t="s">
        <v>1688</v>
      </c>
      <c r="D857" s="558"/>
      <c r="E857" s="558"/>
      <c r="F857" s="558"/>
      <c r="G857" s="554" t="s">
        <v>487</v>
      </c>
      <c r="H857" s="554"/>
      <c r="I857" s="554"/>
      <c r="J857" s="554"/>
      <c r="K857" s="554"/>
      <c r="L857" s="554"/>
      <c r="M857" s="554" t="str">
        <f>IF(G857="соответствует",Правило!M777,"-")</f>
        <v>Соответствует требованиям
ТР ТС 018/2011 Приложения N 8 п.11.5</v>
      </c>
      <c r="N857" s="554"/>
      <c r="O857" s="554"/>
      <c r="P857" s="554"/>
      <c r="Q857" s="554"/>
      <c r="R857" s="554"/>
    </row>
    <row r="858" spans="1:18" ht="166.5" customHeight="1" x14ac:dyDescent="0.25">
      <c r="A858" s="554" t="s">
        <v>1690</v>
      </c>
      <c r="B858" s="554"/>
      <c r="C858" s="593" t="s">
        <v>1691</v>
      </c>
      <c r="D858" s="593"/>
      <c r="E858" s="593"/>
      <c r="F858" s="593"/>
      <c r="G858" s="554" t="s">
        <v>487</v>
      </c>
      <c r="H858" s="554"/>
      <c r="I858" s="554"/>
      <c r="J858" s="554"/>
      <c r="K858" s="554"/>
      <c r="L858" s="554"/>
      <c r="M858" s="554" t="str">
        <f>IF(G858="соответствует",Правило!M778,"-")</f>
        <v>Соответствует требованиям
ТР ТС 018/2011 IV п.11</v>
      </c>
      <c r="N858" s="554"/>
      <c r="O858" s="554"/>
      <c r="P858" s="554"/>
      <c r="Q858" s="554"/>
      <c r="R858" s="554"/>
    </row>
    <row r="859" spans="1:18" ht="88.5" customHeight="1" x14ac:dyDescent="0.25">
      <c r="A859" s="554" t="s">
        <v>1693</v>
      </c>
      <c r="B859" s="554"/>
      <c r="C859" s="593" t="s">
        <v>1694</v>
      </c>
      <c r="D859" s="593"/>
      <c r="E859" s="593"/>
      <c r="F859" s="593"/>
      <c r="G859" s="554" t="s">
        <v>487</v>
      </c>
      <c r="H859" s="554"/>
      <c r="I859" s="554"/>
      <c r="J859" s="554"/>
      <c r="K859" s="554"/>
      <c r="L859" s="554"/>
      <c r="M859" s="554" t="str">
        <f>IF(G859="соответствует",Правило!M779,"-")</f>
        <v>Соответствует ТР ТС 018/2011 Приложение №7 п. 4.3.5</v>
      </c>
      <c r="N859" s="554"/>
      <c r="O859" s="554"/>
      <c r="P859" s="554"/>
      <c r="Q859" s="554"/>
      <c r="R859" s="554"/>
    </row>
    <row r="860" spans="1:18" ht="48.75" customHeight="1" x14ac:dyDescent="0.25">
      <c r="A860" s="554" t="s">
        <v>523</v>
      </c>
      <c r="B860" s="554"/>
      <c r="C860" s="593" t="s">
        <v>454</v>
      </c>
      <c r="D860" s="593"/>
      <c r="E860" s="593"/>
      <c r="F860" s="593"/>
      <c r="G860" s="639">
        <f>Вводные!M93</f>
        <v>4377</v>
      </c>
      <c r="H860" s="640"/>
      <c r="I860" s="640"/>
      <c r="J860" s="542" t="s">
        <v>14</v>
      </c>
      <c r="K860" s="542"/>
      <c r="L860" s="543"/>
      <c r="M860" s="524" t="s">
        <v>1697</v>
      </c>
      <c r="N860" s="533"/>
      <c r="O860" s="533"/>
      <c r="P860" s="533"/>
      <c r="Q860" s="533"/>
      <c r="R860" s="525"/>
    </row>
    <row r="861" spans="1:18" ht="20.25" customHeight="1" x14ac:dyDescent="0.25">
      <c r="A861" s="554"/>
      <c r="B861" s="554"/>
      <c r="C861" s="593"/>
      <c r="D861" s="593"/>
      <c r="E861" s="593"/>
      <c r="F861" s="593"/>
      <c r="G861" s="639"/>
      <c r="H861" s="640"/>
      <c r="I861" s="640"/>
      <c r="J861" s="542"/>
      <c r="K861" s="542"/>
      <c r="L861" s="543"/>
      <c r="M861" s="267" t="s">
        <v>924</v>
      </c>
      <c r="N861" s="419">
        <f>G860</f>
        <v>4377</v>
      </c>
      <c r="O861" s="264" t="s">
        <v>1696</v>
      </c>
      <c r="P861" s="182" t="s">
        <v>335</v>
      </c>
      <c r="Q861" s="425">
        <f>Расчет!M1795/1000</f>
        <v>7.1447095812216183E-4</v>
      </c>
      <c r="R861" s="262" t="s">
        <v>1696</v>
      </c>
    </row>
    <row r="862" spans="1:18" ht="62.25" customHeight="1" x14ac:dyDescent="0.25">
      <c r="A862" s="554" t="s">
        <v>522</v>
      </c>
      <c r="B862" s="554"/>
      <c r="C862" s="593" t="s">
        <v>455</v>
      </c>
      <c r="D862" s="593"/>
      <c r="E862" s="593"/>
      <c r="F862" s="593"/>
      <c r="G862" s="639">
        <f>Вводные!M94</f>
        <v>1700</v>
      </c>
      <c r="H862" s="640"/>
      <c r="I862" s="640"/>
      <c r="J862" s="542" t="s">
        <v>14</v>
      </c>
      <c r="K862" s="542"/>
      <c r="L862" s="543"/>
      <c r="M862" s="524" t="s">
        <v>1698</v>
      </c>
      <c r="N862" s="533"/>
      <c r="O862" s="533"/>
      <c r="P862" s="533"/>
      <c r="Q862" s="533"/>
      <c r="R862" s="525"/>
    </row>
    <row r="863" spans="1:18" ht="22.5" customHeight="1" x14ac:dyDescent="0.25">
      <c r="A863" s="554"/>
      <c r="B863" s="554"/>
      <c r="C863" s="593"/>
      <c r="D863" s="593"/>
      <c r="E863" s="593"/>
      <c r="F863" s="593"/>
      <c r="G863" s="639"/>
      <c r="H863" s="640"/>
      <c r="I863" s="640"/>
      <c r="J863" s="542"/>
      <c r="K863" s="542"/>
      <c r="L863" s="543"/>
      <c r="M863" s="267" t="s">
        <v>1292</v>
      </c>
      <c r="N863" s="419">
        <f>G862</f>
        <v>1700</v>
      </c>
      <c r="O863" s="264" t="s">
        <v>1696</v>
      </c>
      <c r="P863" s="182" t="s">
        <v>335</v>
      </c>
      <c r="Q863" s="425">
        <f>Расчет!M1796/1000</f>
        <v>2.8578838324886475E-4</v>
      </c>
      <c r="R863" s="262" t="s">
        <v>1696</v>
      </c>
    </row>
    <row r="864" spans="1:18" ht="51" customHeight="1" x14ac:dyDescent="0.25">
      <c r="A864" s="554" t="s">
        <v>521</v>
      </c>
      <c r="B864" s="554"/>
      <c r="C864" s="593" t="s">
        <v>456</v>
      </c>
      <c r="D864" s="593"/>
      <c r="E864" s="593"/>
      <c r="F864" s="593"/>
      <c r="G864" s="639">
        <f>Вводные!M95</f>
        <v>1470</v>
      </c>
      <c r="H864" s="640"/>
      <c r="I864" s="640"/>
      <c r="J864" s="542" t="s">
        <v>14</v>
      </c>
      <c r="K864" s="542"/>
      <c r="L864" s="543"/>
      <c r="M864" s="524" t="s">
        <v>1712</v>
      </c>
      <c r="N864" s="533"/>
      <c r="O864" s="533"/>
      <c r="P864" s="533"/>
      <c r="Q864" s="533"/>
      <c r="R864" s="525"/>
    </row>
    <row r="865" spans="1:18" ht="23.25" customHeight="1" x14ac:dyDescent="0.25">
      <c r="A865" s="554"/>
      <c r="B865" s="554"/>
      <c r="C865" s="593"/>
      <c r="D865" s="593"/>
      <c r="E865" s="593"/>
      <c r="F865" s="593"/>
      <c r="G865" s="639"/>
      <c r="H865" s="640"/>
      <c r="I865" s="640"/>
      <c r="J865" s="542"/>
      <c r="K865" s="542"/>
      <c r="L865" s="543"/>
      <c r="M865" s="267" t="s">
        <v>1292</v>
      </c>
      <c r="N865" s="419">
        <f>G864</f>
        <v>1470</v>
      </c>
      <c r="O865" s="264" t="s">
        <v>1696</v>
      </c>
      <c r="P865" s="182" t="s">
        <v>335</v>
      </c>
      <c r="Q865" s="425">
        <f>Расчет!K1834/1000</f>
        <v>1.963892817849284E-3</v>
      </c>
      <c r="R865" s="262" t="s">
        <v>1696</v>
      </c>
    </row>
    <row r="866" spans="1:18" ht="51.75" customHeight="1" x14ac:dyDescent="0.25">
      <c r="A866" s="554" t="s">
        <v>1702</v>
      </c>
      <c r="B866" s="554"/>
      <c r="C866" s="593" t="s">
        <v>1703</v>
      </c>
      <c r="D866" s="593"/>
      <c r="E866" s="593"/>
      <c r="F866" s="593"/>
      <c r="G866" s="639">
        <f>Вводные!M93</f>
        <v>4377</v>
      </c>
      <c r="H866" s="640"/>
      <c r="I866" s="640"/>
      <c r="J866" s="542" t="s">
        <v>14</v>
      </c>
      <c r="K866" s="542"/>
      <c r="L866" s="543"/>
      <c r="M866" s="524" t="s">
        <v>1695</v>
      </c>
      <c r="N866" s="533"/>
      <c r="O866" s="533"/>
      <c r="P866" s="533"/>
      <c r="Q866" s="533"/>
      <c r="R866" s="525"/>
    </row>
    <row r="867" spans="1:18" ht="23.25" customHeight="1" x14ac:dyDescent="0.25">
      <c r="A867" s="554"/>
      <c r="B867" s="554"/>
      <c r="C867" s="593"/>
      <c r="D867" s="593"/>
      <c r="E867" s="593"/>
      <c r="F867" s="593"/>
      <c r="G867" s="639"/>
      <c r="H867" s="640"/>
      <c r="I867" s="640"/>
      <c r="J867" s="542"/>
      <c r="K867" s="542"/>
      <c r="L867" s="543"/>
      <c r="M867" s="293" t="s">
        <v>1292</v>
      </c>
      <c r="N867" s="419">
        <f>G866</f>
        <v>4377</v>
      </c>
      <c r="O867" s="264" t="s">
        <v>14</v>
      </c>
      <c r="P867" s="182" t="s">
        <v>335</v>
      </c>
      <c r="Q867" s="419">
        <f>Расчет!M1795</f>
        <v>0.71447095812216188</v>
      </c>
      <c r="R867" s="262" t="s">
        <v>14</v>
      </c>
    </row>
    <row r="868" spans="1:18" ht="63.75" customHeight="1" x14ac:dyDescent="0.25">
      <c r="A868" s="554" t="s">
        <v>1702</v>
      </c>
      <c r="B868" s="554"/>
      <c r="C868" s="593" t="s">
        <v>1704</v>
      </c>
      <c r="D868" s="593"/>
      <c r="E868" s="593"/>
      <c r="F868" s="593"/>
      <c r="G868" s="639">
        <f>Вводные!M94</f>
        <v>1700</v>
      </c>
      <c r="H868" s="640"/>
      <c r="I868" s="640"/>
      <c r="J868" s="542" t="s">
        <v>14</v>
      </c>
      <c r="K868" s="542"/>
      <c r="L868" s="543"/>
      <c r="M868" s="524" t="s">
        <v>1706</v>
      </c>
      <c r="N868" s="533"/>
      <c r="O868" s="533"/>
      <c r="P868" s="533"/>
      <c r="Q868" s="533"/>
      <c r="R868" s="525"/>
    </row>
    <row r="869" spans="1:18" ht="24" customHeight="1" x14ac:dyDescent="0.25">
      <c r="A869" s="554"/>
      <c r="B869" s="554"/>
      <c r="C869" s="593"/>
      <c r="D869" s="593"/>
      <c r="E869" s="593"/>
      <c r="F869" s="593"/>
      <c r="G869" s="639"/>
      <c r="H869" s="640"/>
      <c r="I869" s="640"/>
      <c r="J869" s="542"/>
      <c r="K869" s="542"/>
      <c r="L869" s="543"/>
      <c r="M869" s="267" t="s">
        <v>1292</v>
      </c>
      <c r="N869" s="419">
        <f>G868</f>
        <v>1700</v>
      </c>
      <c r="O869" s="264" t="s">
        <v>14</v>
      </c>
      <c r="P869" s="182" t="s">
        <v>335</v>
      </c>
      <c r="Q869" s="419">
        <f>Расчет!M1796</f>
        <v>0.28578838324886474</v>
      </c>
      <c r="R869" s="262" t="s">
        <v>14</v>
      </c>
    </row>
    <row r="870" spans="1:18" ht="48.75" customHeight="1" x14ac:dyDescent="0.25">
      <c r="A870" s="554" t="s">
        <v>1702</v>
      </c>
      <c r="B870" s="554"/>
      <c r="C870" s="593" t="s">
        <v>1705</v>
      </c>
      <c r="D870" s="593"/>
      <c r="E870" s="593"/>
      <c r="F870" s="593"/>
      <c r="G870" s="639">
        <f>Вводные!M95</f>
        <v>1470</v>
      </c>
      <c r="H870" s="640"/>
      <c r="I870" s="640"/>
      <c r="J870" s="542" t="s">
        <v>14</v>
      </c>
      <c r="K870" s="542"/>
      <c r="L870" s="543"/>
      <c r="M870" s="524" t="s">
        <v>1701</v>
      </c>
      <c r="N870" s="533"/>
      <c r="O870" s="533"/>
      <c r="P870" s="533"/>
      <c r="Q870" s="533"/>
      <c r="R870" s="525"/>
    </row>
    <row r="871" spans="1:18" ht="27" customHeight="1" x14ac:dyDescent="0.25">
      <c r="A871" s="554"/>
      <c r="B871" s="554"/>
      <c r="C871" s="593"/>
      <c r="D871" s="593"/>
      <c r="E871" s="593"/>
      <c r="F871" s="593"/>
      <c r="G871" s="639"/>
      <c r="H871" s="640"/>
      <c r="I871" s="640"/>
      <c r="J871" s="542"/>
      <c r="K871" s="542"/>
      <c r="L871" s="543"/>
      <c r="M871" s="267" t="s">
        <v>1292</v>
      </c>
      <c r="N871" s="419">
        <f>G870</f>
        <v>1470</v>
      </c>
      <c r="O871" s="264" t="s">
        <v>14</v>
      </c>
      <c r="P871" s="182" t="s">
        <v>335</v>
      </c>
      <c r="Q871" s="419">
        <f>Расчет!K1834</f>
        <v>1.963892817849284</v>
      </c>
      <c r="R871" s="262" t="s">
        <v>14</v>
      </c>
    </row>
    <row r="872" spans="1:18" ht="45" customHeight="1" x14ac:dyDescent="0.25">
      <c r="A872" s="554" t="s">
        <v>524</v>
      </c>
      <c r="B872" s="554"/>
      <c r="C872" s="554" t="s">
        <v>479</v>
      </c>
      <c r="D872" s="554"/>
      <c r="E872" s="554"/>
      <c r="F872" s="554"/>
      <c r="G872" s="665">
        <f>Вводные!L96</f>
        <v>1240</v>
      </c>
      <c r="H872" s="666"/>
      <c r="I872" s="666"/>
      <c r="J872" s="542" t="s">
        <v>116</v>
      </c>
      <c r="K872" s="542"/>
      <c r="L872" s="543"/>
      <c r="M872" s="166" t="s">
        <v>1292</v>
      </c>
      <c r="N872" s="421">
        <f>G872</f>
        <v>1240</v>
      </c>
      <c r="O872" s="162" t="s">
        <v>116</v>
      </c>
      <c r="P872" s="148" t="s">
        <v>335</v>
      </c>
      <c r="Q872" s="422">
        <f>Расчет!J1881</f>
        <v>5.3253521010351985</v>
      </c>
      <c r="R872" s="164" t="s">
        <v>116</v>
      </c>
    </row>
    <row r="873" spans="1:18" ht="15" customHeight="1" x14ac:dyDescent="0.25">
      <c r="A873" s="554" t="s">
        <v>524</v>
      </c>
      <c r="B873" s="554"/>
      <c r="C873" s="554" t="s">
        <v>1707</v>
      </c>
      <c r="D873" s="554"/>
      <c r="E873" s="554"/>
      <c r="F873" s="554"/>
      <c r="G873" s="554" t="s">
        <v>1710</v>
      </c>
      <c r="H873" s="554"/>
      <c r="I873" s="554"/>
      <c r="J873" s="554" t="s">
        <v>1711</v>
      </c>
      <c r="K873" s="554"/>
      <c r="L873" s="554"/>
      <c r="M873" s="524" t="s">
        <v>1292</v>
      </c>
      <c r="N873" s="533"/>
      <c r="O873" s="533"/>
      <c r="P873" s="533"/>
      <c r="Q873" s="533"/>
      <c r="R873" s="525"/>
    </row>
    <row r="874" spans="1:18" ht="25.5" x14ac:dyDescent="0.25">
      <c r="A874" s="554"/>
      <c r="B874" s="554"/>
      <c r="C874" s="554"/>
      <c r="D874" s="554"/>
      <c r="E874" s="554"/>
      <c r="F874" s="554"/>
      <c r="G874" s="665" t="e">
        <f>Вводные!#REF!</f>
        <v>#REF!</v>
      </c>
      <c r="H874" s="666"/>
      <c r="I874" s="543" t="s">
        <v>116</v>
      </c>
      <c r="J874" s="665" t="e">
        <f>Вводные!#REF!</f>
        <v>#REF!</v>
      </c>
      <c r="K874" s="666"/>
      <c r="L874" s="543" t="s">
        <v>116</v>
      </c>
      <c r="M874" s="266" t="s">
        <v>1708</v>
      </c>
      <c r="N874" s="412" t="e">
        <f>G874</f>
        <v>#REF!</v>
      </c>
      <c r="O874" s="144" t="s">
        <v>116</v>
      </c>
      <c r="P874" s="146" t="s">
        <v>335</v>
      </c>
      <c r="Q874" s="423">
        <f>Расчет!J1882</f>
        <v>0</v>
      </c>
      <c r="R874" s="261" t="s">
        <v>116</v>
      </c>
    </row>
    <row r="875" spans="1:18" x14ac:dyDescent="0.25">
      <c r="A875" s="554"/>
      <c r="B875" s="554"/>
      <c r="C875" s="554"/>
      <c r="D875" s="554"/>
      <c r="E875" s="554"/>
      <c r="F875" s="554"/>
      <c r="G875" s="665"/>
      <c r="H875" s="666"/>
      <c r="I875" s="543"/>
      <c r="J875" s="665"/>
      <c r="K875" s="666"/>
      <c r="L875" s="543"/>
      <c r="M875" s="267" t="s">
        <v>1709</v>
      </c>
      <c r="N875" s="420" t="e">
        <f>J874</f>
        <v>#REF!</v>
      </c>
      <c r="O875" s="264" t="s">
        <v>116</v>
      </c>
      <c r="P875" s="182" t="s">
        <v>335</v>
      </c>
      <c r="Q875" s="424">
        <f>Расчет!J1883</f>
        <v>0</v>
      </c>
      <c r="R875" s="262" t="s">
        <v>116</v>
      </c>
    </row>
    <row r="876" spans="1:18" x14ac:dyDescent="0.25">
      <c r="A876" s="201"/>
      <c r="B876" s="201"/>
      <c r="C876" s="201"/>
      <c r="D876" s="201"/>
      <c r="E876" s="201"/>
      <c r="F876" s="201"/>
      <c r="G876" s="295"/>
      <c r="H876" s="295"/>
      <c r="I876" s="207"/>
      <c r="J876" s="295"/>
      <c r="K876" s="295"/>
      <c r="L876" s="207"/>
      <c r="M876" s="144"/>
      <c r="N876" s="144"/>
      <c r="O876" s="144"/>
      <c r="P876" s="146"/>
      <c r="Q876" s="294"/>
      <c r="R876" s="144"/>
    </row>
    <row r="877" spans="1:18" x14ac:dyDescent="0.25">
      <c r="A877" s="201"/>
      <c r="B877" s="201"/>
      <c r="C877" s="201"/>
      <c r="D877" s="201"/>
      <c r="E877" s="201"/>
      <c r="F877" s="201"/>
      <c r="G877" s="295"/>
      <c r="H877" s="295"/>
      <c r="I877" s="207"/>
      <c r="J877" s="295"/>
      <c r="K877" s="295"/>
      <c r="L877" s="207"/>
      <c r="M877" s="144"/>
      <c r="N877" s="144"/>
      <c r="O877" s="144"/>
      <c r="P877" s="146"/>
      <c r="Q877" s="294"/>
      <c r="R877" s="144"/>
    </row>
    <row r="878" spans="1:18" x14ac:dyDescent="0.25">
      <c r="A878" s="201"/>
      <c r="B878" s="201"/>
      <c r="C878" s="201"/>
      <c r="D878" s="201"/>
      <c r="E878" s="201"/>
      <c r="F878" s="201"/>
      <c r="G878" s="295"/>
      <c r="H878" s="295"/>
      <c r="I878" s="207"/>
      <c r="J878" s="295"/>
      <c r="K878" s="295"/>
      <c r="L878" s="207"/>
      <c r="M878" s="144"/>
      <c r="N878" s="144"/>
      <c r="O878" s="144"/>
      <c r="P878" s="146"/>
      <c r="Q878" s="294"/>
      <c r="R878" s="144"/>
    </row>
    <row r="879" spans="1:18" x14ac:dyDescent="0.25">
      <c r="A879" s="201"/>
      <c r="B879" s="201"/>
      <c r="C879" s="201"/>
      <c r="D879" s="201"/>
      <c r="E879" s="201"/>
      <c r="F879" s="201"/>
      <c r="G879" s="295"/>
      <c r="H879" s="295"/>
      <c r="I879" s="207"/>
      <c r="J879" s="295"/>
      <c r="K879" s="295"/>
      <c r="L879" s="207"/>
      <c r="M879" s="144"/>
      <c r="N879" s="144"/>
      <c r="O879" s="144"/>
      <c r="P879" s="146"/>
      <c r="Q879" s="294"/>
      <c r="R879" s="144"/>
    </row>
    <row r="880" spans="1:18" x14ac:dyDescent="0.25">
      <c r="A880" s="201"/>
      <c r="B880" s="201"/>
      <c r="C880" s="201"/>
      <c r="D880" s="201"/>
      <c r="E880" s="201"/>
      <c r="F880" s="201"/>
      <c r="G880" s="295"/>
      <c r="H880" s="295"/>
      <c r="I880" s="207"/>
      <c r="J880" s="295"/>
      <c r="K880" s="295"/>
      <c r="L880" s="207"/>
      <c r="M880" s="144"/>
      <c r="N880" s="144"/>
      <c r="O880" s="144"/>
      <c r="P880" s="146"/>
      <c r="Q880" s="294"/>
      <c r="R880" s="144"/>
    </row>
    <row r="881" spans="1:18" x14ac:dyDescent="0.25">
      <c r="A881" s="201"/>
      <c r="B881" s="201"/>
      <c r="C881" s="201"/>
      <c r="D881" s="201"/>
      <c r="E881" s="201"/>
      <c r="F881" s="201"/>
      <c r="G881" s="295"/>
      <c r="H881" s="295"/>
      <c r="I881" s="207"/>
      <c r="J881" s="295"/>
      <c r="K881" s="295"/>
      <c r="L881" s="207"/>
      <c r="M881" s="144"/>
      <c r="N881" s="144"/>
      <c r="O881" s="144"/>
      <c r="P881" s="146"/>
      <c r="Q881" s="294"/>
      <c r="R881" s="144"/>
    </row>
    <row r="882" spans="1:18" x14ac:dyDescent="0.25">
      <c r="A882" s="547" t="s">
        <v>1737</v>
      </c>
      <c r="B882" s="547"/>
      <c r="C882" s="547"/>
      <c r="D882" s="547"/>
      <c r="E882" s="547"/>
      <c r="F882" s="547"/>
      <c r="G882" s="547"/>
      <c r="H882" s="547"/>
      <c r="I882" s="547"/>
      <c r="J882" s="547"/>
      <c r="K882" s="547"/>
      <c r="L882" s="547"/>
      <c r="M882" s="547"/>
      <c r="N882" s="547"/>
      <c r="O882" s="547"/>
      <c r="P882" s="547"/>
      <c r="Q882" s="547"/>
      <c r="R882" s="548"/>
    </row>
    <row r="883" spans="1:18" x14ac:dyDescent="0.25">
      <c r="A883" s="127"/>
      <c r="B883" s="127"/>
      <c r="C883" s="127"/>
      <c r="D883" s="127"/>
      <c r="E883" s="127" t="s">
        <v>1738</v>
      </c>
      <c r="F883" s="140"/>
      <c r="G883" s="140"/>
      <c r="H883" s="141"/>
      <c r="I883" s="141"/>
      <c r="J883" s="156" t="str">
        <f>J853</f>
        <v>РАБ01</v>
      </c>
      <c r="L883" s="142" t="s">
        <v>534</v>
      </c>
      <c r="M883" s="371">
        <f>M853</f>
        <v>46132</v>
      </c>
      <c r="O883" s="142"/>
      <c r="P883" s="127"/>
      <c r="Q883" s="127"/>
      <c r="R883" s="143"/>
    </row>
    <row r="884" spans="1:18" ht="33.75" customHeight="1" x14ac:dyDescent="0.25">
      <c r="A884" s="128"/>
      <c r="B884" s="128"/>
      <c r="C884" s="144"/>
      <c r="D884" s="144"/>
      <c r="E884" s="144"/>
      <c r="F884" s="144"/>
      <c r="G884" s="144"/>
      <c r="H884" s="144"/>
      <c r="I884" s="144"/>
      <c r="J884" s="144"/>
      <c r="K884" s="144"/>
      <c r="L884" s="144"/>
      <c r="M884" s="144"/>
      <c r="N884" s="144"/>
      <c r="O884" s="144"/>
      <c r="P884" s="144"/>
      <c r="Q884" s="144"/>
      <c r="R884" s="144"/>
    </row>
    <row r="885" spans="1:18" x14ac:dyDescent="0.25">
      <c r="A885" s="664" t="s">
        <v>1713</v>
      </c>
      <c r="B885" s="664"/>
      <c r="C885" s="664"/>
      <c r="D885" s="664"/>
      <c r="E885" s="664"/>
      <c r="F885" s="664"/>
      <c r="G885" s="664"/>
      <c r="H885" s="664"/>
      <c r="I885" s="664"/>
      <c r="J885" s="664"/>
      <c r="K885" s="664"/>
      <c r="L885" s="664"/>
      <c r="M885" s="664"/>
      <c r="N885" s="664"/>
      <c r="O885" s="664"/>
      <c r="P885" s="664"/>
      <c r="Q885" s="664"/>
      <c r="R885" s="664"/>
    </row>
    <row r="886" spans="1:18" x14ac:dyDescent="0.25">
      <c r="A886" s="128"/>
      <c r="B886" s="128"/>
      <c r="C886" s="144"/>
      <c r="D886" s="144"/>
      <c r="E886" s="144"/>
      <c r="F886" s="144"/>
      <c r="G886" s="144"/>
      <c r="H886" s="144"/>
      <c r="I886" s="144"/>
      <c r="J886" s="144"/>
      <c r="K886" s="144"/>
      <c r="L886" s="144"/>
      <c r="M886" s="144"/>
      <c r="N886" s="144"/>
      <c r="O886" s="144"/>
      <c r="P886" s="144"/>
      <c r="Q886" s="144"/>
      <c r="R886" s="144"/>
    </row>
    <row r="887" spans="1:18" x14ac:dyDescent="0.25">
      <c r="A887" s="128"/>
      <c r="B887" s="128"/>
      <c r="C887" s="144"/>
      <c r="D887" s="144"/>
      <c r="E887" s="144"/>
      <c r="F887" s="144"/>
      <c r="G887" s="144"/>
      <c r="H887" s="144"/>
      <c r="I887" s="144"/>
      <c r="J887" s="144"/>
      <c r="K887" s="144"/>
      <c r="L887" s="144"/>
      <c r="M887" s="144"/>
      <c r="N887" s="144"/>
      <c r="O887" s="144"/>
      <c r="P887" s="144"/>
      <c r="Q887" s="144"/>
      <c r="R887" s="144"/>
    </row>
    <row r="888" spans="1:18" x14ac:dyDescent="0.25">
      <c r="A888" s="128"/>
      <c r="B888" s="128"/>
      <c r="C888" s="144"/>
      <c r="D888" s="144"/>
      <c r="E888" s="144"/>
      <c r="F888" s="144"/>
      <c r="G888" s="144"/>
      <c r="H888" s="144"/>
      <c r="I888" s="144"/>
      <c r="J888" s="144"/>
      <c r="K888" s="144"/>
      <c r="L888" s="144"/>
      <c r="M888" s="144"/>
      <c r="N888" s="144"/>
      <c r="O888" s="144"/>
      <c r="P888" s="144"/>
      <c r="Q888" s="144"/>
      <c r="R888" s="144"/>
    </row>
    <row r="889" spans="1:18" x14ac:dyDescent="0.25">
      <c r="A889" s="128"/>
      <c r="B889" s="128"/>
      <c r="C889" s="144"/>
      <c r="D889" s="144"/>
      <c r="E889" s="144"/>
      <c r="F889" s="144"/>
      <c r="G889" s="144"/>
      <c r="H889" s="144"/>
      <c r="I889" s="144"/>
      <c r="J889" s="144"/>
      <c r="K889" s="144"/>
      <c r="L889" s="144"/>
      <c r="M889" s="144"/>
      <c r="N889" s="144"/>
      <c r="O889" s="144"/>
      <c r="P889" s="144"/>
      <c r="Q889" s="144"/>
      <c r="R889" s="144"/>
    </row>
    <row r="890" spans="1:18" x14ac:dyDescent="0.25">
      <c r="A890" s="128"/>
      <c r="B890" s="128"/>
      <c r="C890" s="144"/>
      <c r="D890" s="144"/>
      <c r="E890" s="144"/>
      <c r="F890" s="144"/>
      <c r="G890" s="144"/>
      <c r="H890" s="144"/>
      <c r="I890" s="144"/>
      <c r="J890" s="144"/>
      <c r="K890" s="144"/>
      <c r="L890" s="144"/>
      <c r="M890" s="144"/>
      <c r="N890" s="144"/>
      <c r="O890" s="144"/>
      <c r="P890" s="144"/>
      <c r="Q890" s="144"/>
      <c r="R890" s="144"/>
    </row>
    <row r="891" spans="1:18" x14ac:dyDescent="0.25">
      <c r="A891" s="128"/>
      <c r="B891" s="128"/>
      <c r="C891" s="144"/>
      <c r="D891" s="144"/>
      <c r="E891" s="144"/>
      <c r="F891" s="144"/>
      <c r="G891" s="144"/>
      <c r="H891" s="144"/>
      <c r="I891" s="144"/>
      <c r="J891" s="144"/>
      <c r="K891" s="144"/>
      <c r="L891" s="144"/>
      <c r="M891" s="144"/>
      <c r="N891" s="144"/>
      <c r="O891" s="144"/>
      <c r="P891" s="144"/>
      <c r="Q891" s="144"/>
      <c r="R891" s="144"/>
    </row>
    <row r="892" spans="1:18" x14ac:dyDescent="0.25">
      <c r="A892" s="128"/>
      <c r="B892" s="128"/>
      <c r="C892" s="144"/>
      <c r="D892" s="144"/>
      <c r="E892" s="144"/>
      <c r="F892" s="144"/>
      <c r="G892" s="144"/>
      <c r="H892" s="144"/>
      <c r="I892" s="144"/>
      <c r="J892" s="144"/>
      <c r="K892" s="144"/>
      <c r="L892" s="144"/>
      <c r="M892" s="144"/>
      <c r="N892" s="144"/>
      <c r="O892" s="144"/>
      <c r="P892" s="144"/>
      <c r="Q892" s="144"/>
      <c r="R892" s="144"/>
    </row>
    <row r="893" spans="1:18" x14ac:dyDescent="0.25">
      <c r="A893" s="128"/>
      <c r="B893" s="128"/>
      <c r="C893" s="144"/>
      <c r="D893" s="144"/>
      <c r="E893" s="144"/>
      <c r="F893" s="144"/>
      <c r="G893" s="144"/>
      <c r="H893" s="144"/>
      <c r="I893" s="144"/>
      <c r="J893" s="144"/>
      <c r="K893" s="144"/>
      <c r="L893" s="144"/>
      <c r="M893" s="144"/>
      <c r="N893" s="144"/>
      <c r="O893" s="144"/>
      <c r="P893" s="144"/>
      <c r="Q893" s="144"/>
      <c r="R893" s="144"/>
    </row>
    <row r="894" spans="1:18" x14ac:dyDescent="0.25">
      <c r="A894" s="128"/>
      <c r="B894" s="128"/>
      <c r="C894" s="144"/>
      <c r="D894" s="144"/>
      <c r="E894" s="144"/>
      <c r="F894" s="144"/>
      <c r="G894" s="144"/>
      <c r="H894" s="144"/>
      <c r="I894" s="144"/>
      <c r="J894" s="144"/>
      <c r="K894" s="144"/>
      <c r="L894" s="144"/>
      <c r="M894" s="144"/>
      <c r="N894" s="144"/>
      <c r="O894" s="144"/>
      <c r="P894" s="144"/>
      <c r="Q894" s="144"/>
      <c r="R894" s="144"/>
    </row>
    <row r="895" spans="1:18" x14ac:dyDescent="0.25">
      <c r="A895" s="128"/>
      <c r="B895" s="128"/>
      <c r="C895" s="144"/>
      <c r="D895" s="144"/>
      <c r="E895" s="144"/>
      <c r="F895" s="144"/>
      <c r="G895" s="144"/>
      <c r="H895" s="144"/>
      <c r="I895" s="144"/>
      <c r="J895" s="144"/>
      <c r="K895" s="144"/>
      <c r="L895" s="144"/>
      <c r="M895" s="144"/>
      <c r="N895" s="144"/>
      <c r="O895" s="144"/>
      <c r="P895" s="144"/>
      <c r="Q895" s="144"/>
      <c r="R895" s="144"/>
    </row>
    <row r="896" spans="1:18" x14ac:dyDescent="0.25">
      <c r="A896" s="128"/>
      <c r="B896" s="128"/>
      <c r="C896" s="144"/>
      <c r="D896" s="144"/>
      <c r="E896" s="144"/>
      <c r="F896" s="144"/>
      <c r="G896" s="144"/>
      <c r="H896" s="144"/>
      <c r="I896" s="144"/>
      <c r="J896" s="144"/>
      <c r="K896" s="144"/>
      <c r="L896" s="144"/>
      <c r="M896" s="144"/>
      <c r="N896" s="144"/>
      <c r="O896" s="144"/>
      <c r="P896" s="144"/>
      <c r="Q896" s="144"/>
      <c r="R896" s="144"/>
    </row>
    <row r="897" spans="1:18" x14ac:dyDescent="0.25">
      <c r="A897" s="128"/>
      <c r="B897" s="128"/>
      <c r="C897" s="144"/>
      <c r="D897" s="144"/>
      <c r="E897" s="144"/>
      <c r="F897" s="144"/>
      <c r="G897" s="144"/>
      <c r="H897" s="144"/>
      <c r="I897" s="144"/>
      <c r="J897" s="144"/>
      <c r="K897" s="144"/>
      <c r="L897" s="144"/>
      <c r="M897" s="144"/>
      <c r="N897" s="144"/>
      <c r="O897" s="144"/>
      <c r="P897" s="144"/>
      <c r="Q897" s="144"/>
      <c r="R897" s="144"/>
    </row>
    <row r="898" spans="1:18" x14ac:dyDescent="0.25">
      <c r="A898" s="128"/>
      <c r="B898" s="128"/>
      <c r="C898" s="144"/>
      <c r="D898" s="144"/>
      <c r="E898" s="144"/>
      <c r="F898" s="144"/>
      <c r="G898" s="144"/>
      <c r="H898" s="144"/>
      <c r="I898" s="144"/>
      <c r="J898" s="144"/>
      <c r="K898" s="144"/>
      <c r="L898" s="144"/>
      <c r="M898" s="144"/>
      <c r="N898" s="144"/>
      <c r="O898" s="144"/>
      <c r="P898" s="144"/>
      <c r="Q898" s="144"/>
      <c r="R898" s="144"/>
    </row>
    <row r="899" spans="1:18" x14ac:dyDescent="0.25">
      <c r="A899" s="128"/>
      <c r="B899" s="128"/>
      <c r="C899" s="144"/>
      <c r="D899" s="144"/>
      <c r="E899" s="144"/>
      <c r="F899" s="144"/>
      <c r="G899" s="144"/>
      <c r="H899" s="144"/>
      <c r="I899" s="144"/>
      <c r="J899" s="144"/>
      <c r="K899" s="144"/>
      <c r="L899" s="144"/>
      <c r="M899" s="144"/>
      <c r="N899" s="144"/>
      <c r="O899" s="144"/>
      <c r="P899" s="144"/>
      <c r="Q899" s="144"/>
      <c r="R899" s="144"/>
    </row>
    <row r="900" spans="1:18" x14ac:dyDescent="0.25">
      <c r="A900" s="128"/>
      <c r="B900" s="128"/>
      <c r="C900" s="144"/>
      <c r="D900" s="144"/>
      <c r="E900" s="144"/>
      <c r="F900" s="144"/>
      <c r="G900" s="144"/>
      <c r="H900" s="144"/>
      <c r="I900" s="144"/>
      <c r="J900" s="144"/>
      <c r="K900" s="144"/>
      <c r="L900" s="144"/>
      <c r="M900" s="144"/>
      <c r="N900" s="144"/>
      <c r="O900" s="144"/>
      <c r="P900" s="144"/>
      <c r="Q900" s="144"/>
      <c r="R900" s="144"/>
    </row>
    <row r="901" spans="1:18" x14ac:dyDescent="0.25">
      <c r="A901" s="128"/>
      <c r="B901" s="128"/>
      <c r="C901" s="144"/>
      <c r="D901" s="144"/>
      <c r="E901" s="144"/>
      <c r="F901" s="144"/>
      <c r="G901" s="144"/>
      <c r="H901" s="144"/>
      <c r="I901" s="144"/>
      <c r="J901" s="144"/>
      <c r="K901" s="144"/>
      <c r="L901" s="144"/>
      <c r="M901" s="144"/>
      <c r="N901" s="144"/>
      <c r="O901" s="144"/>
      <c r="P901" s="144"/>
      <c r="Q901" s="144"/>
      <c r="R901" s="144"/>
    </row>
    <row r="902" spans="1:18" x14ac:dyDescent="0.25">
      <c r="A902" s="128"/>
      <c r="B902" s="128"/>
      <c r="C902" s="144"/>
      <c r="D902" s="144"/>
      <c r="E902" s="144"/>
      <c r="F902" s="144"/>
      <c r="G902" s="144"/>
      <c r="H902" s="144"/>
      <c r="I902" s="144"/>
      <c r="J902" s="144"/>
      <c r="K902" s="144"/>
      <c r="L902" s="144"/>
      <c r="M902" s="144"/>
      <c r="N902" s="144"/>
      <c r="O902" s="144"/>
      <c r="P902" s="144"/>
      <c r="Q902" s="144"/>
      <c r="R902" s="144"/>
    </row>
    <row r="903" spans="1:18" x14ac:dyDescent="0.25">
      <c r="A903" s="128"/>
      <c r="B903" s="128"/>
      <c r="C903" s="144"/>
      <c r="D903" s="144"/>
      <c r="E903" s="144"/>
      <c r="F903" s="144"/>
      <c r="G903" s="144"/>
      <c r="H903" s="144"/>
      <c r="I903" s="144"/>
      <c r="J903" s="144"/>
      <c r="K903" s="144"/>
      <c r="L903" s="144"/>
      <c r="M903" s="144"/>
      <c r="N903" s="144"/>
      <c r="O903" s="144"/>
      <c r="P903" s="144"/>
      <c r="Q903" s="144"/>
      <c r="R903" s="144"/>
    </row>
    <row r="904" spans="1:18" x14ac:dyDescent="0.25">
      <c r="A904" s="128"/>
      <c r="B904" s="128"/>
      <c r="C904" s="144"/>
      <c r="D904" s="144"/>
      <c r="E904" s="144"/>
      <c r="F904" s="144"/>
      <c r="G904" s="144"/>
      <c r="H904" s="144"/>
      <c r="I904" s="144"/>
      <c r="J904" s="144"/>
      <c r="K904" s="144"/>
      <c r="L904" s="144"/>
      <c r="M904" s="144"/>
      <c r="N904" s="144"/>
      <c r="O904" s="144"/>
      <c r="P904" s="144"/>
      <c r="Q904" s="144"/>
      <c r="R904" s="144"/>
    </row>
    <row r="905" spans="1:18" x14ac:dyDescent="0.25">
      <c r="A905" s="128"/>
      <c r="B905" s="128"/>
      <c r="C905" s="144"/>
      <c r="D905" s="144"/>
      <c r="E905" s="144"/>
      <c r="F905" s="144"/>
      <c r="G905" s="144"/>
      <c r="H905" s="144"/>
      <c r="I905" s="144"/>
      <c r="J905" s="144"/>
      <c r="K905" s="144"/>
      <c r="L905" s="144"/>
      <c r="M905" s="144"/>
      <c r="N905" s="144"/>
      <c r="O905" s="144"/>
      <c r="P905" s="144"/>
      <c r="Q905" s="144"/>
      <c r="R905" s="144"/>
    </row>
    <row r="906" spans="1:18" x14ac:dyDescent="0.25">
      <c r="A906" s="118" t="s">
        <v>1730</v>
      </c>
      <c r="B906" s="128"/>
      <c r="C906" s="144"/>
      <c r="D906" s="144"/>
      <c r="E906" s="144"/>
      <c r="F906" s="144"/>
      <c r="G906" s="144"/>
      <c r="H906" s="144"/>
      <c r="I906" s="127" t="s">
        <v>1731</v>
      </c>
      <c r="J906" s="144"/>
      <c r="K906" s="144"/>
      <c r="L906" s="144"/>
      <c r="M906" s="144"/>
      <c r="N906" s="144"/>
      <c r="O906" s="144"/>
      <c r="P906" s="144"/>
      <c r="Q906" s="144"/>
      <c r="R906" s="144"/>
    </row>
    <row r="907" spans="1:18" x14ac:dyDescent="0.25">
      <c r="A907" s="118"/>
      <c r="B907" s="128"/>
      <c r="C907" s="144"/>
      <c r="D907" s="144"/>
      <c r="E907" s="144"/>
      <c r="F907" s="144"/>
      <c r="G907" s="144"/>
      <c r="H907" s="144"/>
      <c r="I907" s="127"/>
      <c r="J907" s="144"/>
      <c r="K907" s="144"/>
      <c r="L907" s="144"/>
      <c r="M907" s="144"/>
      <c r="N907" s="144"/>
      <c r="O907" s="144"/>
      <c r="P907" s="144"/>
      <c r="Q907" s="144"/>
      <c r="R907" s="144"/>
    </row>
    <row r="908" spans="1:18" x14ac:dyDescent="0.25">
      <c r="A908" s="118"/>
      <c r="B908" s="128"/>
      <c r="C908" s="144"/>
      <c r="D908" s="144"/>
      <c r="E908" s="144"/>
      <c r="F908" s="144"/>
      <c r="G908" s="144"/>
      <c r="H908" s="144"/>
      <c r="I908" s="127"/>
      <c r="J908" s="144"/>
      <c r="K908" s="144"/>
      <c r="L908" s="144"/>
      <c r="M908" s="144"/>
      <c r="N908" s="144"/>
      <c r="O908" s="144"/>
      <c r="P908" s="144"/>
      <c r="Q908" s="144"/>
      <c r="R908" s="144"/>
    </row>
    <row r="909" spans="1:18" x14ac:dyDescent="0.25">
      <c r="A909" s="118"/>
      <c r="B909" s="128"/>
      <c r="C909" s="144"/>
      <c r="D909" s="144"/>
      <c r="E909" s="144"/>
      <c r="F909" s="144"/>
      <c r="G909" s="144"/>
      <c r="H909" s="144"/>
      <c r="I909" s="127"/>
      <c r="J909" s="144"/>
      <c r="K909" s="144"/>
      <c r="L909" s="144"/>
      <c r="M909" s="144"/>
      <c r="N909" s="144"/>
      <c r="O909" s="144"/>
      <c r="P909" s="144"/>
      <c r="Q909" s="144"/>
      <c r="R909" s="144"/>
    </row>
    <row r="910" spans="1:18" x14ac:dyDescent="0.25">
      <c r="A910" s="118"/>
      <c r="B910" s="128"/>
      <c r="C910" s="144"/>
      <c r="D910" s="144"/>
      <c r="E910" s="144"/>
      <c r="F910" s="144"/>
      <c r="G910" s="144"/>
      <c r="H910" s="144"/>
      <c r="I910" s="127"/>
      <c r="J910" s="144"/>
      <c r="K910" s="144"/>
      <c r="L910" s="144"/>
      <c r="M910" s="144"/>
      <c r="N910" s="144"/>
      <c r="O910" s="144"/>
      <c r="P910" s="144"/>
      <c r="Q910" s="144"/>
      <c r="R910" s="144"/>
    </row>
    <row r="911" spans="1:18" x14ac:dyDescent="0.25">
      <c r="A911" s="118"/>
      <c r="B911" s="128"/>
      <c r="C911" s="144"/>
      <c r="D911" s="144"/>
      <c r="E911" s="144"/>
      <c r="F911" s="144"/>
      <c r="G911" s="144"/>
      <c r="H911" s="144"/>
      <c r="I911" s="127"/>
      <c r="J911" s="144"/>
      <c r="K911" s="144"/>
      <c r="L911" s="144"/>
      <c r="M911" s="144"/>
      <c r="N911" s="144"/>
      <c r="O911" s="144"/>
      <c r="P911" s="144"/>
      <c r="Q911" s="144"/>
      <c r="R911" s="144"/>
    </row>
    <row r="912" spans="1:18" x14ac:dyDescent="0.25">
      <c r="A912" s="118"/>
      <c r="B912" s="128"/>
      <c r="C912" s="144"/>
      <c r="D912" s="144"/>
      <c r="E912" s="144"/>
      <c r="F912" s="144"/>
      <c r="G912" s="144"/>
      <c r="H912" s="144"/>
      <c r="I912" s="127"/>
      <c r="J912" s="144"/>
      <c r="K912" s="144"/>
      <c r="L912" s="144"/>
      <c r="M912" s="144"/>
      <c r="N912" s="144"/>
      <c r="O912" s="144"/>
      <c r="P912" s="144"/>
      <c r="Q912" s="144"/>
      <c r="R912" s="144"/>
    </row>
    <row r="913" spans="1:18" x14ac:dyDescent="0.25">
      <c r="A913" s="118"/>
      <c r="B913" s="128"/>
      <c r="C913" s="144"/>
      <c r="D913" s="144"/>
      <c r="E913" s="144"/>
      <c r="F913" s="144"/>
      <c r="G913" s="144"/>
      <c r="H913" s="144"/>
      <c r="I913" s="127"/>
      <c r="J913" s="144"/>
      <c r="K913" s="144"/>
      <c r="L913" s="144"/>
      <c r="M913" s="144"/>
      <c r="N913" s="144"/>
      <c r="O913" s="144"/>
      <c r="P913" s="144"/>
      <c r="Q913" s="144"/>
      <c r="R913" s="144"/>
    </row>
    <row r="914" spans="1:18" x14ac:dyDescent="0.25">
      <c r="A914" s="118"/>
      <c r="B914" s="128"/>
      <c r="C914" s="144"/>
      <c r="D914" s="144"/>
      <c r="E914" s="144"/>
      <c r="F914" s="144"/>
      <c r="G914" s="144"/>
      <c r="H914" s="144"/>
      <c r="I914" s="127"/>
      <c r="J914" s="144"/>
      <c r="K914" s="144"/>
      <c r="L914" s="144"/>
      <c r="M914" s="144"/>
      <c r="N914" s="144"/>
      <c r="O914" s="144"/>
      <c r="P914" s="144"/>
      <c r="Q914" s="144"/>
      <c r="R914" s="144"/>
    </row>
    <row r="915" spans="1:18" x14ac:dyDescent="0.25">
      <c r="A915" s="118"/>
      <c r="B915" s="128"/>
      <c r="C915" s="144"/>
      <c r="D915" s="144"/>
      <c r="E915" s="144"/>
      <c r="F915" s="144"/>
      <c r="G915" s="144"/>
      <c r="H915" s="144"/>
      <c r="I915" s="127"/>
      <c r="J915" s="144"/>
      <c r="K915" s="144"/>
      <c r="L915" s="144"/>
      <c r="M915" s="144"/>
      <c r="N915" s="144"/>
      <c r="O915" s="144"/>
      <c r="P915" s="144"/>
      <c r="Q915" s="144"/>
      <c r="R915" s="144"/>
    </row>
    <row r="916" spans="1:18" x14ac:dyDescent="0.25">
      <c r="A916" s="118"/>
      <c r="B916" s="128"/>
      <c r="C916" s="144"/>
      <c r="D916" s="144"/>
      <c r="E916" s="144"/>
      <c r="F916" s="144"/>
      <c r="G916" s="144"/>
      <c r="H916" s="144"/>
      <c r="I916" s="127"/>
      <c r="J916" s="144"/>
      <c r="K916" s="144"/>
      <c r="L916" s="144"/>
      <c r="M916" s="144"/>
      <c r="N916" s="144"/>
      <c r="O916" s="144"/>
      <c r="P916" s="144"/>
      <c r="Q916" s="144"/>
      <c r="R916" s="144"/>
    </row>
    <row r="917" spans="1:18" x14ac:dyDescent="0.25">
      <c r="A917" s="118"/>
      <c r="B917" s="128"/>
      <c r="C917" s="144"/>
      <c r="D917" s="144"/>
      <c r="E917" s="144"/>
      <c r="F917" s="144"/>
      <c r="G917" s="144"/>
      <c r="H917" s="144"/>
      <c r="I917" s="127"/>
      <c r="J917" s="144"/>
      <c r="K917" s="144"/>
      <c r="L917" s="144"/>
      <c r="M917" s="144"/>
      <c r="N917" s="144"/>
      <c r="O917" s="144"/>
      <c r="P917" s="144"/>
      <c r="Q917" s="144"/>
      <c r="R917" s="144"/>
    </row>
    <row r="918" spans="1:18" x14ac:dyDescent="0.25">
      <c r="A918" s="118"/>
      <c r="B918" s="128"/>
      <c r="C918" s="144"/>
      <c r="D918" s="144"/>
      <c r="E918" s="144"/>
      <c r="F918" s="144"/>
      <c r="G918" s="144"/>
      <c r="H918" s="144"/>
      <c r="I918" s="127"/>
      <c r="J918" s="144"/>
      <c r="K918" s="144"/>
      <c r="L918" s="144"/>
      <c r="M918" s="144"/>
      <c r="N918" s="144"/>
      <c r="O918" s="144"/>
      <c r="P918" s="144"/>
      <c r="Q918" s="144"/>
      <c r="R918" s="144"/>
    </row>
    <row r="919" spans="1:18" x14ac:dyDescent="0.25">
      <c r="A919" s="118"/>
      <c r="B919" s="128"/>
      <c r="C919" s="144"/>
      <c r="D919" s="144"/>
      <c r="E919" s="144"/>
      <c r="F919" s="144"/>
      <c r="G919" s="144"/>
      <c r="H919" s="144"/>
      <c r="I919" s="127"/>
      <c r="J919" s="144"/>
      <c r="K919" s="144"/>
      <c r="L919" s="144"/>
      <c r="M919" s="144"/>
      <c r="N919" s="144"/>
      <c r="O919" s="144"/>
      <c r="P919" s="144"/>
      <c r="Q919" s="144"/>
      <c r="R919" s="144"/>
    </row>
    <row r="920" spans="1:18" x14ac:dyDescent="0.25">
      <c r="A920" s="118"/>
      <c r="B920" s="128"/>
      <c r="C920" s="144"/>
      <c r="D920" s="144"/>
      <c r="E920" s="144"/>
      <c r="F920" s="144"/>
      <c r="G920" s="144"/>
      <c r="H920" s="144"/>
      <c r="I920" s="127"/>
      <c r="J920" s="144"/>
      <c r="K920" s="144"/>
      <c r="L920" s="144"/>
      <c r="M920" s="144"/>
      <c r="N920" s="144"/>
      <c r="O920" s="144"/>
      <c r="P920" s="144"/>
      <c r="Q920" s="144"/>
      <c r="R920" s="144"/>
    </row>
    <row r="921" spans="1:18" x14ac:dyDescent="0.25">
      <c r="A921" s="118"/>
      <c r="B921" s="128"/>
      <c r="C921" s="144"/>
      <c r="D921" s="144"/>
      <c r="E921" s="144"/>
      <c r="F921" s="144"/>
      <c r="G921" s="144"/>
      <c r="H921" s="144"/>
      <c r="I921" s="127"/>
      <c r="J921" s="144"/>
      <c r="K921" s="144"/>
      <c r="L921" s="144"/>
      <c r="M921" s="144"/>
      <c r="N921" s="144"/>
      <c r="O921" s="144"/>
      <c r="P921" s="144"/>
      <c r="Q921" s="144"/>
      <c r="R921" s="144"/>
    </row>
    <row r="922" spans="1:18" x14ac:dyDescent="0.25">
      <c r="A922" s="118"/>
      <c r="B922" s="128"/>
      <c r="C922" s="144"/>
      <c r="D922" s="144"/>
      <c r="E922" s="144"/>
      <c r="F922" s="144"/>
      <c r="G922" s="144"/>
      <c r="H922" s="144"/>
      <c r="I922" s="127"/>
      <c r="J922" s="144"/>
      <c r="K922" s="144"/>
      <c r="L922" s="144"/>
      <c r="M922" s="144"/>
      <c r="N922" s="144"/>
      <c r="O922" s="144"/>
      <c r="P922" s="144"/>
      <c r="Q922" s="144"/>
      <c r="R922" s="144"/>
    </row>
    <row r="923" spans="1:18" x14ac:dyDescent="0.25">
      <c r="A923" s="118"/>
      <c r="B923" s="128"/>
      <c r="C923" s="144"/>
      <c r="D923" s="144"/>
      <c r="E923" s="144"/>
      <c r="F923" s="144"/>
      <c r="G923" s="144"/>
      <c r="H923" s="144"/>
      <c r="I923" s="127"/>
      <c r="J923" s="144"/>
      <c r="K923" s="144"/>
      <c r="L923" s="144"/>
      <c r="M923" s="144"/>
      <c r="N923" s="144"/>
      <c r="O923" s="144"/>
      <c r="P923" s="144"/>
      <c r="Q923" s="144"/>
      <c r="R923" s="144"/>
    </row>
    <row r="924" spans="1:18" x14ac:dyDescent="0.25">
      <c r="A924" s="118"/>
      <c r="B924" s="128"/>
      <c r="C924" s="144"/>
      <c r="D924" s="144"/>
      <c r="E924" s="144"/>
      <c r="F924" s="144"/>
      <c r="G924" s="144"/>
      <c r="H924" s="144"/>
      <c r="I924" s="127"/>
      <c r="J924" s="144"/>
      <c r="K924" s="144"/>
      <c r="L924" s="144"/>
      <c r="M924" s="144"/>
      <c r="N924" s="144"/>
      <c r="O924" s="144"/>
      <c r="P924" s="144"/>
      <c r="Q924" s="144"/>
      <c r="R924" s="144"/>
    </row>
    <row r="925" spans="1:18" x14ac:dyDescent="0.25">
      <c r="A925" s="118"/>
      <c r="B925" s="128"/>
      <c r="C925" s="144"/>
      <c r="D925" s="144"/>
      <c r="E925" s="144"/>
      <c r="F925" s="144"/>
      <c r="G925" s="144"/>
      <c r="H925" s="144"/>
      <c r="I925" s="127"/>
      <c r="J925" s="144"/>
      <c r="K925" s="144"/>
      <c r="L925" s="144"/>
      <c r="M925" s="144"/>
      <c r="N925" s="144"/>
      <c r="O925" s="144"/>
      <c r="P925" s="144"/>
      <c r="Q925" s="144"/>
      <c r="R925" s="144"/>
    </row>
    <row r="926" spans="1:18" ht="14.25" customHeight="1" x14ac:dyDescent="0.25">
      <c r="A926" s="118" t="s">
        <v>1732</v>
      </c>
      <c r="B926" s="128"/>
      <c r="C926" s="144"/>
      <c r="D926" s="144"/>
      <c r="E926" s="144"/>
      <c r="F926" s="144"/>
      <c r="G926" s="144"/>
      <c r="H926" s="144"/>
      <c r="I926" s="127"/>
      <c r="J926" s="144"/>
      <c r="K926" s="144"/>
      <c r="L926" s="144"/>
      <c r="M926" s="144"/>
      <c r="N926" s="144"/>
      <c r="O926" s="144"/>
      <c r="P926" s="144"/>
      <c r="Q926" s="144"/>
      <c r="R926" s="144"/>
    </row>
    <row r="927" spans="1:18" x14ac:dyDescent="0.25">
      <c r="A927" s="128"/>
      <c r="B927" s="128"/>
      <c r="C927" s="144"/>
      <c r="D927" s="144"/>
      <c r="E927" s="144"/>
      <c r="F927" s="144"/>
      <c r="G927" s="144"/>
      <c r="H927" s="144"/>
      <c r="I927" s="144"/>
      <c r="J927" s="144"/>
      <c r="K927" s="144"/>
      <c r="L927" s="144"/>
      <c r="M927" s="144"/>
      <c r="N927" s="144"/>
      <c r="O927" s="144"/>
      <c r="P927" s="144"/>
      <c r="Q927" s="144"/>
      <c r="R927" s="144"/>
    </row>
    <row r="928" spans="1:18" ht="20.25" customHeight="1" x14ac:dyDescent="0.25">
      <c r="A928" s="128"/>
      <c r="B928" s="128"/>
      <c r="C928" s="144"/>
      <c r="D928" s="144"/>
      <c r="E928" s="144"/>
      <c r="F928" s="144"/>
      <c r="G928" s="144"/>
      <c r="H928" s="144"/>
      <c r="I928" s="144"/>
      <c r="J928" s="144"/>
      <c r="K928" s="144"/>
      <c r="L928" s="144"/>
      <c r="M928" s="144"/>
      <c r="N928" s="144"/>
      <c r="O928" s="144"/>
      <c r="P928" s="144"/>
      <c r="Q928" s="144"/>
      <c r="R928" s="144"/>
    </row>
    <row r="929" spans="1:18" ht="31.5" customHeight="1" x14ac:dyDescent="0.25">
      <c r="A929" s="565" t="s">
        <v>1763</v>
      </c>
      <c r="B929" s="565"/>
      <c r="C929" s="565"/>
      <c r="D929" s="565"/>
      <c r="E929" s="565"/>
      <c r="F929" s="565"/>
      <c r="G929" s="565"/>
      <c r="H929" s="565"/>
      <c r="I929" s="565"/>
      <c r="J929" s="565"/>
      <c r="K929" s="565"/>
      <c r="L929" s="565"/>
      <c r="M929" s="565"/>
      <c r="N929" s="565"/>
      <c r="O929" s="565"/>
      <c r="P929" s="565"/>
      <c r="Q929" s="565"/>
      <c r="R929" s="565"/>
    </row>
    <row r="930" spans="1:18" x14ac:dyDescent="0.25">
      <c r="A930" s="128"/>
      <c r="B930" s="128"/>
      <c r="C930" s="144"/>
      <c r="D930" s="144"/>
      <c r="E930" s="144"/>
      <c r="F930" s="144"/>
      <c r="G930" s="144"/>
      <c r="H930" s="144"/>
      <c r="I930" s="144"/>
      <c r="J930" s="144"/>
      <c r="K930" s="144"/>
      <c r="L930" s="144"/>
      <c r="M930" s="144"/>
      <c r="N930" s="144"/>
      <c r="O930" s="144"/>
      <c r="P930" s="144"/>
      <c r="Q930" s="144"/>
      <c r="R930" s="144"/>
    </row>
    <row r="931" spans="1:18" ht="31.5" customHeight="1" x14ac:dyDescent="0.25">
      <c r="A931" s="662" t="s">
        <v>1736</v>
      </c>
      <c r="B931" s="662"/>
      <c r="C931" s="662"/>
      <c r="D931" s="662"/>
      <c r="E931" s="662"/>
      <c r="F931" s="662"/>
      <c r="G931" s="662"/>
      <c r="H931" s="662"/>
      <c r="I931" s="662"/>
      <c r="J931" s="662"/>
      <c r="K931" s="662"/>
      <c r="L931" s="662"/>
      <c r="M931" s="662"/>
      <c r="N931" s="662"/>
      <c r="O931" s="662"/>
      <c r="P931" s="662"/>
      <c r="Q931" s="662"/>
      <c r="R931" s="662"/>
    </row>
    <row r="932" spans="1:18" x14ac:dyDescent="0.25">
      <c r="A932" s="128"/>
      <c r="B932" s="128"/>
      <c r="C932" s="144"/>
      <c r="D932" s="144"/>
      <c r="E932" s="144"/>
      <c r="F932" s="144"/>
      <c r="G932" s="144"/>
      <c r="H932" s="144"/>
      <c r="I932" s="144"/>
      <c r="J932" s="144"/>
      <c r="K932" s="144"/>
      <c r="L932" s="144"/>
      <c r="M932" s="144"/>
      <c r="N932" s="144"/>
      <c r="O932" s="144"/>
      <c r="P932" s="144"/>
      <c r="Q932" s="144"/>
      <c r="R932" s="144"/>
    </row>
    <row r="933" spans="1:18" x14ac:dyDescent="0.25">
      <c r="A933" s="663" t="s">
        <v>1714</v>
      </c>
      <c r="B933" s="662"/>
      <c r="C933" s="662"/>
      <c r="D933" s="662"/>
      <c r="E933" s="662"/>
      <c r="F933" s="662"/>
      <c r="G933" s="662"/>
      <c r="H933" s="662"/>
      <c r="I933" s="662"/>
      <c r="J933" s="662"/>
      <c r="K933" s="662"/>
      <c r="L933" s="662"/>
      <c r="M933" s="662"/>
      <c r="N933" s="662"/>
      <c r="O933" s="662"/>
      <c r="P933" s="662"/>
      <c r="Q933" s="662"/>
      <c r="R933" s="662"/>
    </row>
    <row r="934" spans="1:18" x14ac:dyDescent="0.25">
      <c r="A934" s="128"/>
      <c r="B934" s="128"/>
      <c r="C934" s="144"/>
      <c r="D934" s="144"/>
      <c r="E934" s="144"/>
      <c r="F934" s="144"/>
      <c r="G934" s="144"/>
      <c r="H934" s="144"/>
      <c r="I934" s="144"/>
      <c r="J934" s="144"/>
      <c r="K934" s="144"/>
      <c r="L934" s="144"/>
      <c r="M934" s="144"/>
      <c r="N934" s="144"/>
      <c r="O934" s="144"/>
      <c r="P934" s="144"/>
      <c r="Q934" s="144"/>
      <c r="R934" s="144"/>
    </row>
    <row r="935" spans="1:18" ht="27.75" customHeight="1" x14ac:dyDescent="0.25">
      <c r="A935" s="140"/>
      <c r="B935" s="649" t="s">
        <v>1715</v>
      </c>
      <c r="C935" s="649"/>
      <c r="D935" s="649"/>
      <c r="E935" s="649"/>
      <c r="F935" s="649"/>
      <c r="G935" s="649"/>
      <c r="H935" s="649"/>
      <c r="I935" s="649"/>
      <c r="J935" s="649"/>
      <c r="K935" s="649"/>
      <c r="L935" s="649"/>
      <c r="M935" s="649"/>
      <c r="N935" s="649"/>
      <c r="O935" s="649"/>
      <c r="P935" s="649"/>
      <c r="Q935" s="649"/>
      <c r="R935" s="172"/>
    </row>
    <row r="936" spans="1:18" x14ac:dyDescent="0.25">
      <c r="A936" s="128"/>
      <c r="B936" s="656" t="s">
        <v>1716</v>
      </c>
      <c r="C936" s="657"/>
      <c r="D936" s="657"/>
      <c r="E936" s="657"/>
      <c r="F936" s="657"/>
      <c r="G936" s="657"/>
      <c r="H936" s="657"/>
      <c r="I936" s="593" t="str">
        <f>K86</f>
        <v>Kia</v>
      </c>
      <c r="J936" s="647"/>
      <c r="K936" s="647"/>
      <c r="L936" s="647"/>
      <c r="M936" s="647"/>
      <c r="N936" s="647"/>
      <c r="O936" s="647"/>
      <c r="P936" s="647"/>
      <c r="Q936" s="647"/>
      <c r="R936" s="144"/>
    </row>
    <row r="937" spans="1:18" x14ac:dyDescent="0.25">
      <c r="A937" s="128"/>
      <c r="B937" s="656" t="s">
        <v>1717</v>
      </c>
      <c r="C937" s="657"/>
      <c r="D937" s="657"/>
      <c r="E937" s="657"/>
      <c r="F937" s="657"/>
      <c r="G937" s="657"/>
      <c r="H937" s="657"/>
      <c r="I937" s="593" t="str">
        <f>K87</f>
        <v>Rio</v>
      </c>
      <c r="J937" s="647"/>
      <c r="K937" s="647"/>
      <c r="L937" s="647"/>
      <c r="M937" s="647"/>
      <c r="N937" s="647"/>
      <c r="O937" s="647"/>
      <c r="P937" s="647"/>
      <c r="Q937" s="647"/>
      <c r="R937" s="144"/>
    </row>
    <row r="938" spans="1:18" x14ac:dyDescent="0.25">
      <c r="A938" s="128"/>
      <c r="B938" s="656" t="s">
        <v>1718</v>
      </c>
      <c r="C938" s="657"/>
      <c r="D938" s="657"/>
      <c r="E938" s="657"/>
      <c r="F938" s="657"/>
      <c r="G938" s="657"/>
      <c r="H938" s="657"/>
      <c r="I938" s="593" t="str">
        <f>K88</f>
        <v>CB41</v>
      </c>
      <c r="J938" s="647"/>
      <c r="K938" s="647"/>
      <c r="L938" s="647"/>
      <c r="M938" s="647"/>
      <c r="N938" s="647"/>
      <c r="O938" s="647"/>
      <c r="P938" s="647"/>
      <c r="Q938" s="647"/>
      <c r="R938" s="144"/>
    </row>
    <row r="939" spans="1:18" x14ac:dyDescent="0.25">
      <c r="A939" s="128"/>
      <c r="B939" s="656" t="s">
        <v>1719</v>
      </c>
      <c r="C939" s="657"/>
      <c r="D939" s="657"/>
      <c r="E939" s="657"/>
      <c r="F939" s="657"/>
      <c r="G939" s="657"/>
      <c r="H939" s="657"/>
      <c r="I939" s="593" t="str">
        <f>K89</f>
        <v>Z94CB41BBHR378731</v>
      </c>
      <c r="J939" s="647"/>
      <c r="K939" s="647"/>
      <c r="L939" s="647"/>
      <c r="M939" s="647"/>
      <c r="N939" s="647"/>
      <c r="O939" s="647"/>
      <c r="P939" s="647"/>
      <c r="Q939" s="647"/>
      <c r="R939" s="144"/>
    </row>
    <row r="940" spans="1:18" x14ac:dyDescent="0.25">
      <c r="A940" s="128"/>
      <c r="B940" s="656" t="s">
        <v>1720</v>
      </c>
      <c r="C940" s="657"/>
      <c r="D940" s="657"/>
      <c r="E940" s="657"/>
      <c r="F940" s="657"/>
      <c r="G940" s="657"/>
      <c r="H940" s="657"/>
      <c r="I940" s="593" t="str">
        <f>K91</f>
        <v>М1</v>
      </c>
      <c r="J940" s="647"/>
      <c r="K940" s="647"/>
      <c r="L940" s="647"/>
      <c r="M940" s="647"/>
      <c r="N940" s="647"/>
      <c r="O940" s="647"/>
      <c r="P940" s="647"/>
      <c r="Q940" s="647"/>
      <c r="R940" s="144"/>
    </row>
    <row r="941" spans="1:18" x14ac:dyDescent="0.25">
      <c r="A941" s="128"/>
      <c r="B941" s="658"/>
      <c r="C941" s="659"/>
      <c r="D941" s="659"/>
      <c r="E941" s="659"/>
      <c r="F941" s="659"/>
      <c r="G941" s="659"/>
      <c r="H941" s="659"/>
      <c r="I941" s="654"/>
      <c r="J941" s="655"/>
      <c r="K941" s="655"/>
      <c r="L941" s="655"/>
      <c r="M941" s="655"/>
      <c r="N941" s="655"/>
      <c r="O941" s="655"/>
      <c r="P941" s="655"/>
      <c r="Q941" s="655"/>
      <c r="R941" s="144"/>
    </row>
    <row r="942" spans="1:18" x14ac:dyDescent="0.25">
      <c r="A942" s="128"/>
      <c r="B942" s="648" t="s">
        <v>1726</v>
      </c>
      <c r="C942" s="648"/>
      <c r="D942" s="648"/>
      <c r="E942" s="648"/>
      <c r="F942" s="648"/>
      <c r="G942" s="648"/>
      <c r="H942" s="648"/>
      <c r="I942" s="648"/>
      <c r="J942" s="648"/>
      <c r="K942" s="648"/>
      <c r="L942" s="648"/>
      <c r="M942" s="648"/>
      <c r="N942" s="648"/>
      <c r="O942" s="648"/>
      <c r="P942" s="648"/>
      <c r="Q942" s="648"/>
      <c r="R942" s="144"/>
    </row>
    <row r="943" spans="1:18" x14ac:dyDescent="0.25">
      <c r="A943" s="128"/>
      <c r="B943" s="128"/>
      <c r="C943" s="144"/>
      <c r="D943" s="144"/>
      <c r="E943" s="144"/>
      <c r="F943" s="144"/>
      <c r="G943" s="144"/>
      <c r="H943" s="144"/>
      <c r="I943" s="144"/>
      <c r="J943" s="144"/>
      <c r="K943" s="144"/>
      <c r="L943" s="144"/>
      <c r="M943" s="144"/>
      <c r="N943" s="144"/>
      <c r="O943" s="144"/>
      <c r="P943" s="144"/>
      <c r="Q943" s="144"/>
      <c r="R943" s="144"/>
    </row>
    <row r="944" spans="1:18" x14ac:dyDescent="0.25">
      <c r="A944" s="128"/>
      <c r="B944" s="128"/>
      <c r="C944" s="144"/>
      <c r="D944" s="144"/>
      <c r="E944" s="144"/>
      <c r="F944" s="144"/>
      <c r="G944" s="144"/>
      <c r="H944" s="144"/>
      <c r="I944" s="144"/>
      <c r="J944" s="144"/>
      <c r="K944" s="144"/>
      <c r="L944" s="144"/>
      <c r="M944" s="144"/>
      <c r="N944" s="144"/>
      <c r="O944" s="144"/>
      <c r="P944" s="144"/>
      <c r="Q944" s="144"/>
      <c r="R944" s="144"/>
    </row>
    <row r="945" spans="1:18" ht="15" customHeight="1" x14ac:dyDescent="0.25">
      <c r="A945" s="128"/>
      <c r="B945" s="128"/>
      <c r="C945" s="128"/>
      <c r="D945" s="128"/>
      <c r="E945" s="128"/>
      <c r="F945" s="128"/>
      <c r="G945" s="128"/>
      <c r="H945" s="128"/>
      <c r="I945" s="128"/>
      <c r="J945" s="128"/>
      <c r="K945" s="128"/>
      <c r="L945" s="128"/>
      <c r="M945" s="128"/>
      <c r="N945" s="128"/>
      <c r="O945" s="128"/>
      <c r="P945" s="128"/>
      <c r="Q945" s="128"/>
      <c r="R945" s="144"/>
    </row>
    <row r="946" spans="1:18" ht="15" customHeight="1" x14ac:dyDescent="0.25">
      <c r="A946" s="128"/>
      <c r="B946" s="140"/>
      <c r="C946" s="172"/>
      <c r="D946" s="296" t="s">
        <v>1682</v>
      </c>
      <c r="E946" s="144" t="str">
        <f>I28</f>
        <v>РАБ01</v>
      </c>
      <c r="F946" s="201" t="s">
        <v>534</v>
      </c>
      <c r="G946" s="650">
        <f>L28</f>
        <v>46132</v>
      </c>
      <c r="H946" s="565"/>
      <c r="I946" s="565" t="s">
        <v>1727</v>
      </c>
      <c r="J946" s="565"/>
      <c r="K946" s="565"/>
      <c r="L946" s="144">
        <v>30</v>
      </c>
      <c r="M946" s="144" t="s">
        <v>1728</v>
      </c>
      <c r="N946" s="144"/>
      <c r="O946" s="144"/>
      <c r="P946" s="144"/>
      <c r="Q946" s="144"/>
      <c r="R946" s="144"/>
    </row>
    <row r="947" spans="1:18" x14ac:dyDescent="0.25">
      <c r="A947" s="128"/>
      <c r="B947" s="128"/>
      <c r="C947" s="144"/>
      <c r="D947" s="144"/>
      <c r="E947" s="144"/>
      <c r="F947" s="144"/>
      <c r="G947" s="144"/>
      <c r="H947" s="144"/>
      <c r="I947" s="144"/>
      <c r="J947" s="144"/>
      <c r="K947" s="144"/>
      <c r="L947" s="144"/>
      <c r="M947" s="144"/>
      <c r="N947" s="144"/>
      <c r="O947" s="144"/>
      <c r="P947" s="144"/>
      <c r="Q947" s="144"/>
      <c r="R947" s="144"/>
    </row>
    <row r="948" spans="1:18" x14ac:dyDescent="0.25">
      <c r="A948" s="128"/>
      <c r="B948" s="128"/>
      <c r="C948" s="144"/>
      <c r="D948" s="144"/>
      <c r="E948" s="144"/>
      <c r="F948" s="144"/>
      <c r="G948" s="144"/>
      <c r="H948" s="144"/>
      <c r="I948" s="144"/>
      <c r="J948" s="144"/>
      <c r="K948" s="144"/>
      <c r="L948" s="144"/>
      <c r="M948" s="144"/>
      <c r="N948" s="144"/>
      <c r="O948" s="144"/>
      <c r="P948" s="144"/>
      <c r="Q948" s="144"/>
      <c r="R948" s="144"/>
    </row>
    <row r="949" spans="1:18" x14ac:dyDescent="0.25">
      <c r="A949" s="651" t="s">
        <v>1729</v>
      </c>
      <c r="B949" s="651"/>
      <c r="C949" s="651"/>
      <c r="D949" s="651"/>
      <c r="E949" s="651"/>
      <c r="F949" s="651"/>
      <c r="G949" s="651"/>
      <c r="H949" s="651"/>
      <c r="I949" s="651"/>
      <c r="J949" s="651"/>
      <c r="K949" s="651"/>
      <c r="L949" s="651"/>
      <c r="M949" s="651"/>
      <c r="N949" s="651"/>
      <c r="O949" s="651"/>
      <c r="P949" s="651"/>
      <c r="Q949" s="651"/>
      <c r="R949" s="651"/>
    </row>
    <row r="950" spans="1:18" x14ac:dyDescent="0.25">
      <c r="A950" s="128"/>
      <c r="B950" s="128"/>
      <c r="C950" s="144"/>
      <c r="D950" s="144"/>
      <c r="E950" s="144"/>
      <c r="F950" s="144"/>
      <c r="G950" s="144"/>
      <c r="H950" s="144"/>
      <c r="I950" s="144"/>
      <c r="J950" s="144"/>
      <c r="K950" s="144"/>
      <c r="L950" s="144"/>
      <c r="M950" s="144"/>
      <c r="N950" s="144"/>
      <c r="O950" s="144"/>
      <c r="P950" s="144"/>
      <c r="Q950" s="144"/>
      <c r="R950" s="144"/>
    </row>
    <row r="951" spans="1:18" x14ac:dyDescent="0.25">
      <c r="A951" s="128"/>
      <c r="B951" s="128"/>
      <c r="C951" s="144"/>
      <c r="D951" s="144"/>
      <c r="E951" s="144"/>
      <c r="F951" s="144"/>
      <c r="G951" s="144"/>
      <c r="H951" s="144"/>
      <c r="I951" s="144"/>
      <c r="J951" s="144"/>
      <c r="K951" s="144"/>
      <c r="L951" s="144"/>
      <c r="M951" s="144"/>
      <c r="N951" s="144"/>
      <c r="O951" s="144"/>
      <c r="P951" s="144"/>
      <c r="Q951" s="144"/>
      <c r="R951" s="144"/>
    </row>
    <row r="952" spans="1:18" x14ac:dyDescent="0.25">
      <c r="A952" s="105"/>
      <c r="B952" s="105"/>
      <c r="C952" s="125"/>
      <c r="D952" s="125"/>
      <c r="E952" s="125"/>
      <c r="F952" s="125"/>
      <c r="G952" s="125"/>
      <c r="H952" s="125"/>
      <c r="I952" s="125"/>
      <c r="J952" s="125"/>
      <c r="K952" s="125"/>
      <c r="L952" s="125"/>
      <c r="M952" s="125"/>
      <c r="N952" s="125"/>
      <c r="O952" s="125"/>
      <c r="P952" s="125"/>
      <c r="Q952" s="125"/>
      <c r="R952" s="125"/>
    </row>
    <row r="953" spans="1:18" x14ac:dyDescent="0.25">
      <c r="A953" s="105"/>
      <c r="B953" s="105"/>
      <c r="C953" s="125"/>
      <c r="D953" s="125"/>
      <c r="E953" s="125"/>
      <c r="F953" s="125"/>
      <c r="G953" s="125"/>
      <c r="H953" s="125"/>
      <c r="I953" s="125"/>
      <c r="J953" s="125"/>
      <c r="K953" s="125"/>
      <c r="L953" s="125"/>
      <c r="M953" s="125"/>
      <c r="N953" s="125"/>
      <c r="O953" s="125"/>
      <c r="P953" s="125"/>
      <c r="Q953" s="125"/>
      <c r="R953" s="125"/>
    </row>
    <row r="954" spans="1:18" x14ac:dyDescent="0.25">
      <c r="A954" s="105"/>
      <c r="B954" s="105"/>
      <c r="C954" s="125"/>
      <c r="D954" s="125"/>
      <c r="E954" s="125"/>
      <c r="F954" s="125"/>
      <c r="G954" s="125"/>
      <c r="H954" s="125"/>
      <c r="I954" s="125"/>
      <c r="J954" s="125"/>
      <c r="K954" s="125"/>
      <c r="L954" s="125"/>
      <c r="M954" s="125"/>
      <c r="N954" s="125"/>
      <c r="O954" s="125"/>
      <c r="P954" s="125"/>
      <c r="Q954" s="125"/>
      <c r="R954" s="125"/>
    </row>
    <row r="955" spans="1:18" x14ac:dyDescent="0.25">
      <c r="A955" s="105"/>
      <c r="B955" s="105"/>
      <c r="C955" s="125"/>
      <c r="D955" s="125"/>
      <c r="E955" s="125"/>
      <c r="F955" s="125"/>
      <c r="G955" s="125"/>
      <c r="H955" s="125"/>
      <c r="I955" s="125"/>
      <c r="J955" s="125"/>
      <c r="K955" s="125"/>
      <c r="L955" s="125"/>
      <c r="M955" s="125"/>
      <c r="N955" s="125"/>
      <c r="O955" s="125"/>
      <c r="P955" s="125"/>
      <c r="Q955" s="125"/>
      <c r="R955" s="125"/>
    </row>
    <row r="956" spans="1:18" x14ac:dyDescent="0.25">
      <c r="A956" s="105"/>
      <c r="B956" s="105"/>
      <c r="C956" s="125"/>
      <c r="D956" s="125"/>
      <c r="E956" s="125"/>
      <c r="F956" s="125"/>
      <c r="G956" s="125"/>
      <c r="H956" s="125"/>
      <c r="I956" s="125"/>
      <c r="J956" s="125"/>
      <c r="K956" s="125"/>
      <c r="L956" s="125"/>
      <c r="M956" s="125"/>
      <c r="N956" s="125"/>
      <c r="O956" s="125"/>
      <c r="P956" s="125"/>
      <c r="Q956" s="125"/>
      <c r="R956" s="125"/>
    </row>
    <row r="957" spans="1:18" x14ac:dyDescent="0.25">
      <c r="A957" s="105"/>
      <c r="B957" s="105"/>
      <c r="C957" s="125"/>
      <c r="D957" s="125"/>
      <c r="E957" s="125"/>
      <c r="F957" s="125"/>
      <c r="G957" s="125"/>
      <c r="H957" s="125"/>
      <c r="I957" s="125"/>
      <c r="J957" s="125"/>
      <c r="K957" s="125"/>
      <c r="L957" s="125"/>
      <c r="M957" s="125"/>
      <c r="N957" s="125"/>
      <c r="O957" s="125"/>
      <c r="P957" s="125"/>
      <c r="Q957" s="125"/>
      <c r="R957" s="125"/>
    </row>
    <row r="958" spans="1:18" x14ac:dyDescent="0.25">
      <c r="A958" s="105"/>
      <c r="B958" s="105"/>
      <c r="C958" s="125"/>
      <c r="D958" s="125"/>
      <c r="E958" s="125"/>
      <c r="F958" s="125"/>
      <c r="G958" s="125"/>
      <c r="H958" s="125"/>
      <c r="I958" s="125"/>
      <c r="J958" s="125"/>
      <c r="K958" s="125"/>
      <c r="L958" s="125"/>
      <c r="M958" s="125"/>
      <c r="N958" s="125"/>
      <c r="O958" s="125"/>
      <c r="P958" s="125"/>
      <c r="Q958" s="125"/>
      <c r="R958" s="125"/>
    </row>
    <row r="959" spans="1:18" x14ac:dyDescent="0.25">
      <c r="A959" s="105"/>
      <c r="B959" s="105"/>
      <c r="C959" s="125"/>
      <c r="D959" s="125"/>
      <c r="E959" s="125"/>
      <c r="F959" s="125"/>
      <c r="G959" s="125"/>
      <c r="H959" s="125"/>
      <c r="I959" s="125"/>
      <c r="J959" s="125"/>
      <c r="K959" s="125"/>
      <c r="L959" s="125"/>
      <c r="M959" s="125"/>
      <c r="N959" s="125"/>
      <c r="O959" s="125"/>
      <c r="P959" s="125"/>
      <c r="Q959" s="125"/>
      <c r="R959" s="125"/>
    </row>
    <row r="960" spans="1:18" x14ac:dyDescent="0.25">
      <c r="A960" s="105"/>
      <c r="B960" s="105"/>
      <c r="C960" s="125"/>
      <c r="D960" s="125"/>
      <c r="E960" s="125"/>
      <c r="F960" s="125"/>
      <c r="G960" s="125"/>
      <c r="H960" s="125"/>
      <c r="I960" s="125"/>
      <c r="J960" s="125"/>
      <c r="K960" s="125"/>
      <c r="L960" s="125"/>
      <c r="M960" s="125"/>
      <c r="N960" s="125"/>
      <c r="O960" s="125"/>
      <c r="P960" s="125"/>
      <c r="Q960" s="125"/>
      <c r="R960" s="125"/>
    </row>
    <row r="961" spans="1:18" x14ac:dyDescent="0.25">
      <c r="A961" s="105"/>
      <c r="B961" s="105"/>
      <c r="C961" s="125"/>
      <c r="D961" s="125"/>
      <c r="E961" s="125"/>
      <c r="F961" s="125"/>
      <c r="G961" s="125"/>
      <c r="H961" s="125"/>
      <c r="I961" s="125"/>
      <c r="J961" s="125"/>
      <c r="K961" s="125"/>
      <c r="L961" s="125"/>
      <c r="M961" s="125"/>
      <c r="N961" s="125"/>
      <c r="O961" s="125"/>
      <c r="P961" s="125"/>
      <c r="Q961" s="125"/>
      <c r="R961" s="125"/>
    </row>
    <row r="962" spans="1:18" x14ac:dyDescent="0.25">
      <c r="A962" s="105"/>
      <c r="B962" s="105"/>
      <c r="C962" s="125"/>
      <c r="D962" s="125"/>
      <c r="E962" s="125"/>
      <c r="F962" s="125"/>
      <c r="G962" s="125"/>
      <c r="H962" s="125"/>
      <c r="I962" s="125"/>
      <c r="J962" s="125"/>
      <c r="K962" s="125"/>
      <c r="L962" s="125"/>
      <c r="M962" s="125"/>
      <c r="N962" s="125"/>
      <c r="O962" s="125"/>
      <c r="P962" s="125"/>
      <c r="Q962" s="125"/>
      <c r="R962" s="125"/>
    </row>
    <row r="963" spans="1:18" x14ac:dyDescent="0.25">
      <c r="A963" s="105"/>
      <c r="B963" s="105"/>
      <c r="C963" s="125"/>
      <c r="D963" s="125"/>
      <c r="E963" s="125"/>
      <c r="F963" s="125"/>
      <c r="G963" s="125"/>
      <c r="H963" s="125"/>
      <c r="I963" s="125"/>
      <c r="J963" s="125"/>
      <c r="K963" s="125"/>
      <c r="L963" s="125"/>
      <c r="M963" s="125"/>
      <c r="N963" s="125"/>
      <c r="O963" s="125"/>
      <c r="P963" s="125"/>
      <c r="Q963" s="125"/>
      <c r="R963" s="125"/>
    </row>
    <row r="964" spans="1:18" x14ac:dyDescent="0.25">
      <c r="A964" s="105"/>
      <c r="B964" s="105"/>
      <c r="C964" s="125"/>
      <c r="D964" s="125"/>
      <c r="E964" s="125"/>
      <c r="F964" s="125"/>
      <c r="G964" s="125"/>
      <c r="H964" s="125"/>
      <c r="I964" s="125"/>
      <c r="J964" s="125"/>
      <c r="K964" s="125"/>
      <c r="L964" s="125"/>
      <c r="M964" s="125"/>
      <c r="N964" s="125"/>
      <c r="O964" s="125"/>
      <c r="P964" s="125"/>
      <c r="Q964" s="125"/>
      <c r="R964" s="125"/>
    </row>
    <row r="965" spans="1:18" x14ac:dyDescent="0.25">
      <c r="A965" s="105"/>
      <c r="B965" s="105"/>
      <c r="C965" s="125"/>
      <c r="D965" s="125"/>
      <c r="E965" s="125"/>
      <c r="F965" s="125"/>
      <c r="G965" s="125"/>
      <c r="H965" s="125"/>
      <c r="I965" s="125"/>
      <c r="J965" s="125"/>
      <c r="K965" s="125"/>
      <c r="L965" s="125"/>
      <c r="M965" s="125"/>
      <c r="N965" s="125"/>
      <c r="O965" s="125"/>
      <c r="P965" s="125"/>
      <c r="Q965" s="125"/>
      <c r="R965" s="125"/>
    </row>
    <row r="966" spans="1:18" x14ac:dyDescent="0.25">
      <c r="A966" s="94"/>
      <c r="B966" s="94"/>
      <c r="C966" s="125"/>
      <c r="D966" s="125"/>
      <c r="E966" s="125"/>
      <c r="F966" s="125"/>
      <c r="G966" s="125"/>
      <c r="H966" s="125"/>
      <c r="I966" s="125"/>
      <c r="J966" s="125"/>
      <c r="K966" s="125"/>
      <c r="L966" s="125"/>
      <c r="M966" s="125"/>
      <c r="N966" s="125"/>
      <c r="O966" s="125"/>
      <c r="P966" s="125"/>
      <c r="Q966" s="125"/>
      <c r="R966" s="125"/>
    </row>
    <row r="967" spans="1:18" x14ac:dyDescent="0.25">
      <c r="A967" s="94"/>
      <c r="B967" s="94"/>
      <c r="C967" s="125"/>
      <c r="D967" s="125"/>
      <c r="E967" s="125"/>
      <c r="F967" s="125"/>
      <c r="G967" s="125"/>
      <c r="H967" s="125"/>
      <c r="I967" s="125"/>
      <c r="J967" s="125"/>
      <c r="K967" s="125"/>
      <c r="L967" s="125"/>
      <c r="M967" s="125"/>
      <c r="N967" s="125"/>
      <c r="O967" s="125"/>
      <c r="P967" s="125"/>
      <c r="Q967" s="125"/>
      <c r="R967" s="125"/>
    </row>
    <row r="968" spans="1:18" x14ac:dyDescent="0.25">
      <c r="A968" s="94"/>
      <c r="B968" s="94"/>
      <c r="C968" s="125"/>
      <c r="D968" s="125"/>
      <c r="E968" s="125"/>
      <c r="F968" s="125"/>
      <c r="G968" s="125"/>
      <c r="H968" s="125"/>
      <c r="I968" s="125"/>
      <c r="J968" s="125"/>
      <c r="K968" s="125"/>
      <c r="L968" s="125"/>
      <c r="M968" s="125"/>
      <c r="N968" s="125"/>
      <c r="O968" s="125"/>
      <c r="P968" s="125"/>
      <c r="Q968" s="125"/>
      <c r="R968" s="125"/>
    </row>
    <row r="969" spans="1:18" x14ac:dyDescent="0.25">
      <c r="A969" s="94"/>
      <c r="B969" s="94"/>
      <c r="C969" s="125"/>
      <c r="D969" s="125"/>
      <c r="E969" s="125"/>
      <c r="F969" s="125"/>
      <c r="G969" s="125"/>
      <c r="H969" s="125"/>
      <c r="I969" s="125"/>
      <c r="J969" s="125"/>
      <c r="K969" s="125"/>
      <c r="L969" s="125"/>
      <c r="M969" s="125"/>
      <c r="N969" s="125"/>
      <c r="O969" s="125"/>
      <c r="P969" s="125"/>
      <c r="Q969" s="125"/>
      <c r="R969" s="125"/>
    </row>
    <row r="970" spans="1:18" x14ac:dyDescent="0.25">
      <c r="A970" s="94"/>
      <c r="B970" s="94"/>
      <c r="C970" s="125"/>
      <c r="D970" s="125"/>
      <c r="E970" s="125"/>
      <c r="F970" s="125"/>
      <c r="G970" s="125"/>
      <c r="H970" s="125"/>
      <c r="I970" s="125"/>
      <c r="J970" s="125"/>
      <c r="K970" s="125"/>
      <c r="L970" s="125"/>
      <c r="M970" s="125"/>
      <c r="N970" s="125"/>
      <c r="O970" s="125"/>
      <c r="P970" s="125"/>
      <c r="Q970" s="125"/>
      <c r="R970" s="125"/>
    </row>
    <row r="971" spans="1:18" x14ac:dyDescent="0.25">
      <c r="A971" s="94"/>
      <c r="B971" s="94"/>
      <c r="C971" s="125"/>
      <c r="D971" s="125"/>
      <c r="E971" s="125"/>
      <c r="F971" s="125"/>
      <c r="G971" s="125"/>
      <c r="H971" s="125"/>
      <c r="I971" s="125"/>
      <c r="J971" s="125"/>
      <c r="K971" s="125"/>
      <c r="L971" s="125"/>
      <c r="M971" s="125"/>
      <c r="N971" s="125"/>
      <c r="O971" s="125"/>
      <c r="P971" s="125"/>
      <c r="Q971" s="125"/>
      <c r="R971" s="125"/>
    </row>
    <row r="972" spans="1:18" x14ac:dyDescent="0.25">
      <c r="A972" s="94"/>
      <c r="B972" s="94"/>
      <c r="C972" s="94"/>
      <c r="D972" s="94"/>
      <c r="E972" s="94"/>
      <c r="F972" s="94"/>
      <c r="G972" s="94"/>
      <c r="H972" s="94"/>
      <c r="I972" s="94"/>
      <c r="J972" s="94"/>
      <c r="K972" s="94"/>
      <c r="L972" s="94"/>
      <c r="M972" s="94"/>
      <c r="N972" s="94"/>
      <c r="O972" s="94"/>
      <c r="P972" s="94"/>
      <c r="Q972" s="94"/>
      <c r="R972" s="94"/>
    </row>
    <row r="973" spans="1:18" x14ac:dyDescent="0.25">
      <c r="A973" s="94"/>
      <c r="B973" s="94"/>
      <c r="C973" s="94"/>
      <c r="D973" s="94"/>
      <c r="E973" s="94"/>
      <c r="F973" s="94"/>
      <c r="G973" s="94"/>
      <c r="H973" s="94"/>
      <c r="I973" s="94"/>
      <c r="J973" s="94"/>
      <c r="K973" s="94"/>
      <c r="L973" s="94"/>
      <c r="M973" s="94"/>
      <c r="N973" s="94"/>
      <c r="O973" s="94"/>
      <c r="P973" s="94"/>
      <c r="Q973" s="94"/>
      <c r="R973" s="94"/>
    </row>
  </sheetData>
  <mergeCells count="2298">
    <mergeCell ref="M179:N179"/>
    <mergeCell ref="O179:P179"/>
    <mergeCell ref="M204:P204"/>
    <mergeCell ref="F204:L205"/>
    <mergeCell ref="M343:R343"/>
    <mergeCell ref="I318:I319"/>
    <mergeCell ref="B252:D253"/>
    <mergeCell ref="O223:P223"/>
    <mergeCell ref="L28:M28"/>
    <mergeCell ref="M21:N21"/>
    <mergeCell ref="B255:D255"/>
    <mergeCell ref="M344:R344"/>
    <mergeCell ref="C340:F340"/>
    <mergeCell ref="M336:R336"/>
    <mergeCell ref="C336:F336"/>
    <mergeCell ref="M330:R330"/>
    <mergeCell ref="M331:R331"/>
    <mergeCell ref="C330:F330"/>
    <mergeCell ref="G318:H319"/>
    <mergeCell ref="A339:B339"/>
    <mergeCell ref="A340:B340"/>
    <mergeCell ref="Q271:R271"/>
    <mergeCell ref="E270:P270"/>
    <mergeCell ref="B256:D256"/>
    <mergeCell ref="A252:A253"/>
    <mergeCell ref="B250:D251"/>
    <mergeCell ref="A250:A251"/>
    <mergeCell ref="O171:P171"/>
    <mergeCell ref="M173:N173"/>
    <mergeCell ref="O173:P173"/>
    <mergeCell ref="M175:N175"/>
    <mergeCell ref="O175:P175"/>
    <mergeCell ref="M177:N177"/>
    <mergeCell ref="O177:P177"/>
    <mergeCell ref="L315:L316"/>
    <mergeCell ref="G314:I314"/>
    <mergeCell ref="I315:I316"/>
    <mergeCell ref="G421:H422"/>
    <mergeCell ref="Q248:R249"/>
    <mergeCell ref="M248:P248"/>
    <mergeCell ref="E248:L249"/>
    <mergeCell ref="B248:D249"/>
    <mergeCell ref="G317:I317"/>
    <mergeCell ref="G338:H338"/>
    <mergeCell ref="B273:D273"/>
    <mergeCell ref="Q281:R281"/>
    <mergeCell ref="Q283:R283"/>
    <mergeCell ref="Q284:R284"/>
    <mergeCell ref="Q285:R285"/>
    <mergeCell ref="Q286:R286"/>
    <mergeCell ref="Q287:R287"/>
    <mergeCell ref="I417:L417"/>
    <mergeCell ref="I419:L419"/>
    <mergeCell ref="G417:H418"/>
    <mergeCell ref="G419:H420"/>
    <mergeCell ref="M307:R307"/>
    <mergeCell ref="D204:E205"/>
    <mergeCell ref="M365:R365"/>
    <mergeCell ref="M366:R366"/>
    <mergeCell ref="M382:R382"/>
    <mergeCell ref="M383:R383"/>
    <mergeCell ref="M359:R359"/>
    <mergeCell ref="J337:L337"/>
    <mergeCell ref="M206:P206"/>
    <mergeCell ref="D206:E207"/>
    <mergeCell ref="J314:L314"/>
    <mergeCell ref="B258:D258"/>
    <mergeCell ref="B259:D259"/>
    <mergeCell ref="B260:D260"/>
    <mergeCell ref="B285:D285"/>
    <mergeCell ref="B286:D286"/>
    <mergeCell ref="B287:D287"/>
    <mergeCell ref="G325:L325"/>
    <mergeCell ref="A324:B324"/>
    <mergeCell ref="M321:R321"/>
    <mergeCell ref="C320:F320"/>
    <mergeCell ref="Q224:R225"/>
    <mergeCell ref="Q226:R227"/>
    <mergeCell ref="A226:A227"/>
    <mergeCell ref="B237:D237"/>
    <mergeCell ref="L318:L319"/>
    <mergeCell ref="G336:L336"/>
    <mergeCell ref="G337:I337"/>
    <mergeCell ref="C358:F358"/>
    <mergeCell ref="Q289:R289"/>
    <mergeCell ref="M207:N207"/>
    <mergeCell ref="O207:P207"/>
    <mergeCell ref="Q250:R251"/>
    <mergeCell ref="E289:P289"/>
    <mergeCell ref="B289:D289"/>
    <mergeCell ref="E290:P290"/>
    <mergeCell ref="Q290:R290"/>
    <mergeCell ref="E291:P291"/>
    <mergeCell ref="Q291:R291"/>
    <mergeCell ref="B293:D293"/>
    <mergeCell ref="B292:D292"/>
    <mergeCell ref="B291:D291"/>
    <mergeCell ref="B290:D290"/>
    <mergeCell ref="B168:C169"/>
    <mergeCell ref="A168:A169"/>
    <mergeCell ref="F172:L173"/>
    <mergeCell ref="D172:E173"/>
    <mergeCell ref="B172:C173"/>
    <mergeCell ref="A172:A173"/>
    <mergeCell ref="A206:A207"/>
    <mergeCell ref="E284:P284"/>
    <mergeCell ref="E285:P285"/>
    <mergeCell ref="E286:P286"/>
    <mergeCell ref="E281:P281"/>
    <mergeCell ref="E282:P282"/>
    <mergeCell ref="E263:P263"/>
    <mergeCell ref="B261:D261"/>
    <mergeCell ref="B262:D262"/>
    <mergeCell ref="B263:D263"/>
    <mergeCell ref="Q256:R256"/>
    <mergeCell ref="Q257:R257"/>
    <mergeCell ref="Q282:R282"/>
    <mergeCell ref="Q276:R276"/>
    <mergeCell ref="A228:R228"/>
    <mergeCell ref="A248:A249"/>
    <mergeCell ref="I946:K946"/>
    <mergeCell ref="G463:H464"/>
    <mergeCell ref="G465:H466"/>
    <mergeCell ref="G467:H468"/>
    <mergeCell ref="I467:L467"/>
    <mergeCell ref="I465:L465"/>
    <mergeCell ref="I463:L463"/>
    <mergeCell ref="I459:L459"/>
    <mergeCell ref="I461:L461"/>
    <mergeCell ref="I457:L457"/>
    <mergeCell ref="I455:L455"/>
    <mergeCell ref="I453:L453"/>
    <mergeCell ref="I451:L451"/>
    <mergeCell ref="I449:L449"/>
    <mergeCell ref="I447:L447"/>
    <mergeCell ref="I445:L445"/>
    <mergeCell ref="G808:L808"/>
    <mergeCell ref="I460:J460"/>
    <mergeCell ref="K667:L667"/>
    <mergeCell ref="G660:I660"/>
    <mergeCell ref="G662:I662"/>
    <mergeCell ref="K660:L660"/>
    <mergeCell ref="K662:L662"/>
    <mergeCell ref="A771:R771"/>
    <mergeCell ref="A774:B774"/>
    <mergeCell ref="M755:R755"/>
    <mergeCell ref="C750:F750"/>
    <mergeCell ref="C751:F751"/>
    <mergeCell ref="A767:B767"/>
    <mergeCell ref="A768:B768"/>
    <mergeCell ref="A769:B769"/>
    <mergeCell ref="C749:F749"/>
    <mergeCell ref="F137:L137"/>
    <mergeCell ref="G395:L395"/>
    <mergeCell ref="G396:L396"/>
    <mergeCell ref="G397:L397"/>
    <mergeCell ref="G398:L398"/>
    <mergeCell ref="G403:L403"/>
    <mergeCell ref="G404:L404"/>
    <mergeCell ref="J392:L392"/>
    <mergeCell ref="G392:I392"/>
    <mergeCell ref="G346:L346"/>
    <mergeCell ref="G347:L347"/>
    <mergeCell ref="G348:I349"/>
    <mergeCell ref="J348:L349"/>
    <mergeCell ref="G350:L350"/>
    <mergeCell ref="G355:L355"/>
    <mergeCell ref="G356:L356"/>
    <mergeCell ref="G435:H436"/>
    <mergeCell ref="F206:L207"/>
    <mergeCell ref="E283:P283"/>
    <mergeCell ref="A254:R254"/>
    <mergeCell ref="E255:P255"/>
    <mergeCell ref="E278:P278"/>
    <mergeCell ref="E261:P261"/>
    <mergeCell ref="E262:P262"/>
    <mergeCell ref="C357:F357"/>
    <mergeCell ref="B288:D288"/>
    <mergeCell ref="E288:P288"/>
    <mergeCell ref="B283:D283"/>
    <mergeCell ref="B284:D284"/>
    <mergeCell ref="C321:F321"/>
    <mergeCell ref="M324:R324"/>
    <mergeCell ref="A325:B325"/>
    <mergeCell ref="F147:H147"/>
    <mergeCell ref="Q149:R149"/>
    <mergeCell ref="Q147:R147"/>
    <mergeCell ref="O221:P221"/>
    <mergeCell ref="M239:N239"/>
    <mergeCell ref="O239:P239"/>
    <mergeCell ref="M241:N241"/>
    <mergeCell ref="O241:P241"/>
    <mergeCell ref="O211:P211"/>
    <mergeCell ref="A355:B355"/>
    <mergeCell ref="A356:B356"/>
    <mergeCell ref="G361:L361"/>
    <mergeCell ref="G362:L362"/>
    <mergeCell ref="F226:L227"/>
    <mergeCell ref="E269:P269"/>
    <mergeCell ref="O193:P193"/>
    <mergeCell ref="M195:N195"/>
    <mergeCell ref="G342:L342"/>
    <mergeCell ref="G343:L343"/>
    <mergeCell ref="J305:K306"/>
    <mergeCell ref="G308:H309"/>
    <mergeCell ref="G305:H306"/>
    <mergeCell ref="M249:N249"/>
    <mergeCell ref="O249:P249"/>
    <mergeCell ref="J308:K309"/>
    <mergeCell ref="J311:K312"/>
    <mergeCell ref="G311:H312"/>
    <mergeCell ref="M227:N227"/>
    <mergeCell ref="M226:P226"/>
    <mergeCell ref="M213:N213"/>
    <mergeCell ref="G330:L330"/>
    <mergeCell ref="G321:L321"/>
    <mergeCell ref="A140:R140"/>
    <mergeCell ref="A139:E139"/>
    <mergeCell ref="A141:E141"/>
    <mergeCell ref="O148:R148"/>
    <mergeCell ref="A143:E143"/>
    <mergeCell ref="A145:E145"/>
    <mergeCell ref="A144:R144"/>
    <mergeCell ref="A146:E149"/>
    <mergeCell ref="K146:N146"/>
    <mergeCell ref="K148:N148"/>
    <mergeCell ref="F146:J146"/>
    <mergeCell ref="F148:J148"/>
    <mergeCell ref="O167:P167"/>
    <mergeCell ref="D210:E211"/>
    <mergeCell ref="A224:A225"/>
    <mergeCell ref="Q222:R223"/>
    <mergeCell ref="A222:A223"/>
    <mergeCell ref="F166:L167"/>
    <mergeCell ref="D161:E161"/>
    <mergeCell ref="M209:N209"/>
    <mergeCell ref="O209:P209"/>
    <mergeCell ref="M193:N193"/>
    <mergeCell ref="O201:P201"/>
    <mergeCell ref="M203:N203"/>
    <mergeCell ref="F199:L199"/>
    <mergeCell ref="F145:L145"/>
    <mergeCell ref="M145:R145"/>
    <mergeCell ref="O149:P149"/>
    <mergeCell ref="O147:P147"/>
    <mergeCell ref="K149:L149"/>
    <mergeCell ref="K147:L147"/>
    <mergeCell ref="F149:H149"/>
    <mergeCell ref="F151:R151"/>
    <mergeCell ref="F152:R152"/>
    <mergeCell ref="M199:P199"/>
    <mergeCell ref="M169:N169"/>
    <mergeCell ref="O169:P169"/>
    <mergeCell ref="M171:N171"/>
    <mergeCell ref="M201:N201"/>
    <mergeCell ref="M211:N211"/>
    <mergeCell ref="M225:N225"/>
    <mergeCell ref="F153:R153"/>
    <mergeCell ref="F154:R154"/>
    <mergeCell ref="A160:R160"/>
    <mergeCell ref="A154:E154"/>
    <mergeCell ref="M364:R364"/>
    <mergeCell ref="Q258:R258"/>
    <mergeCell ref="Q259:R259"/>
    <mergeCell ref="Q260:R260"/>
    <mergeCell ref="M251:N251"/>
    <mergeCell ref="Q262:R262"/>
    <mergeCell ref="Q263:R263"/>
    <mergeCell ref="E287:P287"/>
    <mergeCell ref="E279:P279"/>
    <mergeCell ref="Q272:R272"/>
    <mergeCell ref="G322:L322"/>
    <mergeCell ref="A321:B321"/>
    <mergeCell ref="C313:F313"/>
    <mergeCell ref="A299:B299"/>
    <mergeCell ref="A300:R300"/>
    <mergeCell ref="A303:B303"/>
    <mergeCell ref="C303:F303"/>
    <mergeCell ref="G303:L303"/>
    <mergeCell ref="M303:R303"/>
    <mergeCell ref="M619:R619"/>
    <mergeCell ref="Q622:R622"/>
    <mergeCell ref="I462:J462"/>
    <mergeCell ref="I464:J464"/>
    <mergeCell ref="G571:L571"/>
    <mergeCell ref="G572:L572"/>
    <mergeCell ref="G573:L573"/>
    <mergeCell ref="G574:L574"/>
    <mergeCell ref="I429:L429"/>
    <mergeCell ref="G469:H470"/>
    <mergeCell ref="I435:L435"/>
    <mergeCell ref="L536:L538"/>
    <mergeCell ref="G609:L609"/>
    <mergeCell ref="Q538:R538"/>
    <mergeCell ref="Q536:R536"/>
    <mergeCell ref="M537:R537"/>
    <mergeCell ref="A602:B602"/>
    <mergeCell ref="A603:B603"/>
    <mergeCell ref="C621:F626"/>
    <mergeCell ref="G618:L618"/>
    <mergeCell ref="I536:I538"/>
    <mergeCell ref="J535:L535"/>
    <mergeCell ref="G535:I535"/>
    <mergeCell ref="I481:L481"/>
    <mergeCell ref="G481:H482"/>
    <mergeCell ref="G479:H480"/>
    <mergeCell ref="I479:L479"/>
    <mergeCell ref="G623:J623"/>
    <mergeCell ref="G624:J624"/>
    <mergeCell ref="G560:L560"/>
    <mergeCell ref="G562:L562"/>
    <mergeCell ref="A604:B604"/>
    <mergeCell ref="I421:L421"/>
    <mergeCell ref="I427:L427"/>
    <mergeCell ref="I431:L431"/>
    <mergeCell ref="G601:L601"/>
    <mergeCell ref="G602:L602"/>
    <mergeCell ref="G619:L619"/>
    <mergeCell ref="G620:L620"/>
    <mergeCell ref="G633:L633"/>
    <mergeCell ref="G634:L634"/>
    <mergeCell ref="G635:L635"/>
    <mergeCell ref="G636:L636"/>
    <mergeCell ref="I532:I534"/>
    <mergeCell ref="L532:L534"/>
    <mergeCell ref="G427:H428"/>
    <mergeCell ref="G429:H430"/>
    <mergeCell ref="G431:H432"/>
    <mergeCell ref="G570:L570"/>
    <mergeCell ref="G540:L540"/>
    <mergeCell ref="G541:I541"/>
    <mergeCell ref="J541:L541"/>
    <mergeCell ref="G548:L548"/>
    <mergeCell ref="G549:I549"/>
    <mergeCell ref="J549:L549"/>
    <mergeCell ref="G550:L550"/>
    <mergeCell ref="G592:L592"/>
    <mergeCell ref="G551:L551"/>
    <mergeCell ref="G552:I552"/>
    <mergeCell ref="J552:L552"/>
    <mergeCell ref="L553:L556"/>
    <mergeCell ref="G557:L557"/>
    <mergeCell ref="G558:L558"/>
    <mergeCell ref="G559:L559"/>
    <mergeCell ref="M652:R652"/>
    <mergeCell ref="M653:R653"/>
    <mergeCell ref="M627:R627"/>
    <mergeCell ref="Q628:R628"/>
    <mergeCell ref="M477:R478"/>
    <mergeCell ref="M475:R476"/>
    <mergeCell ref="M776:R776"/>
    <mergeCell ref="M777:R777"/>
    <mergeCell ref="G776:L776"/>
    <mergeCell ref="G630:J630"/>
    <mergeCell ref="G631:J631"/>
    <mergeCell ref="M621:R621"/>
    <mergeCell ref="G621:L622"/>
    <mergeCell ref="G625:J625"/>
    <mergeCell ref="G728:L728"/>
    <mergeCell ref="M728:R728"/>
    <mergeCell ref="A725:R725"/>
    <mergeCell ref="A600:B600"/>
    <mergeCell ref="A601:B601"/>
    <mergeCell ref="A763:B763"/>
    <mergeCell ref="A764:B764"/>
    <mergeCell ref="A765:B765"/>
    <mergeCell ref="C677:F677"/>
    <mergeCell ref="C678:F678"/>
    <mergeCell ref="K659:L659"/>
    <mergeCell ref="K661:L661"/>
    <mergeCell ref="G668:L668"/>
    <mergeCell ref="G669:L669"/>
    <mergeCell ref="A766:B766"/>
    <mergeCell ref="M748:R748"/>
    <mergeCell ref="M749:R749"/>
    <mergeCell ref="M750:R750"/>
    <mergeCell ref="A790:B792"/>
    <mergeCell ref="C790:F792"/>
    <mergeCell ref="G790:I792"/>
    <mergeCell ref="A793:B794"/>
    <mergeCell ref="C793:F794"/>
    <mergeCell ref="A802:B802"/>
    <mergeCell ref="C802:F802"/>
    <mergeCell ref="G802:L802"/>
    <mergeCell ref="M802:R802"/>
    <mergeCell ref="A803:B803"/>
    <mergeCell ref="C803:F803"/>
    <mergeCell ref="G803:L803"/>
    <mergeCell ref="A804:B804"/>
    <mergeCell ref="C804:F804"/>
    <mergeCell ref="A799:B799"/>
    <mergeCell ref="A778:B778"/>
    <mergeCell ref="A779:B779"/>
    <mergeCell ref="A780:B780"/>
    <mergeCell ref="M778:R778"/>
    <mergeCell ref="M779:R779"/>
    <mergeCell ref="M780:R780"/>
    <mergeCell ref="M781:R781"/>
    <mergeCell ref="G783:L783"/>
    <mergeCell ref="A801:B801"/>
    <mergeCell ref="C800:F800"/>
    <mergeCell ref="G804:L804"/>
    <mergeCell ref="J786:K789"/>
    <mergeCell ref="L786:L789"/>
    <mergeCell ref="I786:I789"/>
    <mergeCell ref="A823:B824"/>
    <mergeCell ref="C823:F824"/>
    <mergeCell ref="G823:I824"/>
    <mergeCell ref="J823:L824"/>
    <mergeCell ref="A856:B856"/>
    <mergeCell ref="A845:B845"/>
    <mergeCell ref="A846:B846"/>
    <mergeCell ref="A857:B857"/>
    <mergeCell ref="C825:F825"/>
    <mergeCell ref="C826:F826"/>
    <mergeCell ref="C827:F827"/>
    <mergeCell ref="G800:L800"/>
    <mergeCell ref="C844:F844"/>
    <mergeCell ref="A820:B820"/>
    <mergeCell ref="A821:B821"/>
    <mergeCell ref="A822:B822"/>
    <mergeCell ref="A805:B805"/>
    <mergeCell ref="A806:B806"/>
    <mergeCell ref="A809:B809"/>
    <mergeCell ref="A810:B810"/>
    <mergeCell ref="A807:B807"/>
    <mergeCell ref="A808:B808"/>
    <mergeCell ref="G809:L809"/>
    <mergeCell ref="A825:B825"/>
    <mergeCell ref="A826:B826"/>
    <mergeCell ref="A827:B827"/>
    <mergeCell ref="A828:B828"/>
    <mergeCell ref="A829:B829"/>
    <mergeCell ref="A830:B830"/>
    <mergeCell ref="A831:B831"/>
    <mergeCell ref="A836:B836"/>
    <mergeCell ref="A837:B837"/>
    <mergeCell ref="M828:R828"/>
    <mergeCell ref="G825:L825"/>
    <mergeCell ref="G826:L826"/>
    <mergeCell ref="C830:F830"/>
    <mergeCell ref="C831:F831"/>
    <mergeCell ref="C836:F836"/>
    <mergeCell ref="C837:F837"/>
    <mergeCell ref="C839:F839"/>
    <mergeCell ref="C840:F840"/>
    <mergeCell ref="C841:F841"/>
    <mergeCell ref="C842:F842"/>
    <mergeCell ref="C843:F843"/>
    <mergeCell ref="G637:L637"/>
    <mergeCell ref="G642:L642"/>
    <mergeCell ref="G643:L643"/>
    <mergeCell ref="G627:L628"/>
    <mergeCell ref="G644:L644"/>
    <mergeCell ref="C657:F662"/>
    <mergeCell ref="C799:F799"/>
    <mergeCell ref="C806:F806"/>
    <mergeCell ref="C807:F807"/>
    <mergeCell ref="C810:F810"/>
    <mergeCell ref="C808:F808"/>
    <mergeCell ref="C805:F805"/>
    <mergeCell ref="G827:L827"/>
    <mergeCell ref="G828:L828"/>
    <mergeCell ref="M801:R801"/>
    <mergeCell ref="C779:F779"/>
    <mergeCell ref="C780:F780"/>
    <mergeCell ref="C781:F781"/>
    <mergeCell ref="C782:F782"/>
    <mergeCell ref="C783:F783"/>
    <mergeCell ref="A839:B839"/>
    <mergeCell ref="A840:B840"/>
    <mergeCell ref="A841:B841"/>
    <mergeCell ref="A842:B842"/>
    <mergeCell ref="A843:B843"/>
    <mergeCell ref="A844:B844"/>
    <mergeCell ref="C828:F828"/>
    <mergeCell ref="C829:F829"/>
    <mergeCell ref="A858:B858"/>
    <mergeCell ref="A859:B859"/>
    <mergeCell ref="C856:F856"/>
    <mergeCell ref="C857:F857"/>
    <mergeCell ref="C858:F858"/>
    <mergeCell ref="C859:F859"/>
    <mergeCell ref="G856:L856"/>
    <mergeCell ref="G857:L857"/>
    <mergeCell ref="G858:L858"/>
    <mergeCell ref="G859:L859"/>
    <mergeCell ref="C849:F849"/>
    <mergeCell ref="C850:F850"/>
    <mergeCell ref="C851:F851"/>
    <mergeCell ref="C845:F845"/>
    <mergeCell ref="C846:F846"/>
    <mergeCell ref="C847:F847"/>
    <mergeCell ref="C848:F848"/>
    <mergeCell ref="A847:B847"/>
    <mergeCell ref="A848:B848"/>
    <mergeCell ref="A852:R852"/>
    <mergeCell ref="M857:R857"/>
    <mergeCell ref="M858:R858"/>
    <mergeCell ref="M859:R859"/>
    <mergeCell ref="M847:R847"/>
    <mergeCell ref="M848:R848"/>
    <mergeCell ref="G851:L851"/>
    <mergeCell ref="M860:R860"/>
    <mergeCell ref="M862:R862"/>
    <mergeCell ref="M864:R864"/>
    <mergeCell ref="C860:F861"/>
    <mergeCell ref="A860:B861"/>
    <mergeCell ref="G860:I861"/>
    <mergeCell ref="J860:L861"/>
    <mergeCell ref="C862:F863"/>
    <mergeCell ref="A862:B863"/>
    <mergeCell ref="J862:L863"/>
    <mergeCell ref="G862:I863"/>
    <mergeCell ref="M837:R837"/>
    <mergeCell ref="M839:R839"/>
    <mergeCell ref="M841:R841"/>
    <mergeCell ref="M842:R842"/>
    <mergeCell ref="M843:R843"/>
    <mergeCell ref="M844:R844"/>
    <mergeCell ref="A849:B849"/>
    <mergeCell ref="A850:B850"/>
    <mergeCell ref="A851:B851"/>
    <mergeCell ref="M849:R849"/>
    <mergeCell ref="M850:R850"/>
    <mergeCell ref="M851:R851"/>
    <mergeCell ref="G850:L850"/>
    <mergeCell ref="M856:R856"/>
    <mergeCell ref="G845:L845"/>
    <mergeCell ref="G846:L846"/>
    <mergeCell ref="G847:L847"/>
    <mergeCell ref="G848:L848"/>
    <mergeCell ref="G849:L849"/>
    <mergeCell ref="M845:R845"/>
    <mergeCell ref="M846:R846"/>
    <mergeCell ref="G843:L843"/>
    <mergeCell ref="G844:L844"/>
    <mergeCell ref="M829:R829"/>
    <mergeCell ref="M830:R830"/>
    <mergeCell ref="M831:R831"/>
    <mergeCell ref="G829:L829"/>
    <mergeCell ref="G830:L830"/>
    <mergeCell ref="G831:L831"/>
    <mergeCell ref="G836:L836"/>
    <mergeCell ref="G837:L837"/>
    <mergeCell ref="M786:P786"/>
    <mergeCell ref="M787:P787"/>
    <mergeCell ref="J790:L792"/>
    <mergeCell ref="M793:R794"/>
    <mergeCell ref="G793:L794"/>
    <mergeCell ref="G799:L799"/>
    <mergeCell ref="G822:L822"/>
    <mergeCell ref="M822:R822"/>
    <mergeCell ref="G815:I815"/>
    <mergeCell ref="J815:L815"/>
    <mergeCell ref="G816:H819"/>
    <mergeCell ref="G806:L806"/>
    <mergeCell ref="G807:L807"/>
    <mergeCell ref="G810:L810"/>
    <mergeCell ref="G805:L805"/>
    <mergeCell ref="M800:R800"/>
    <mergeCell ref="G839:L839"/>
    <mergeCell ref="G840:L840"/>
    <mergeCell ref="G841:L841"/>
    <mergeCell ref="G842:L842"/>
    <mergeCell ref="M825:R825"/>
    <mergeCell ref="M826:R826"/>
    <mergeCell ref="M827:R827"/>
    <mergeCell ref="C820:F820"/>
    <mergeCell ref="G820:L820"/>
    <mergeCell ref="M820:R820"/>
    <mergeCell ref="C821:F821"/>
    <mergeCell ref="G821:L821"/>
    <mergeCell ref="M821:R821"/>
    <mergeCell ref="C822:F822"/>
    <mergeCell ref="M836:R836"/>
    <mergeCell ref="C809:F809"/>
    <mergeCell ref="M790:R790"/>
    <mergeCell ref="G747:L747"/>
    <mergeCell ref="G748:L748"/>
    <mergeCell ref="G749:L749"/>
    <mergeCell ref="G750:L750"/>
    <mergeCell ref="G751:L751"/>
    <mergeCell ref="G756:L756"/>
    <mergeCell ref="G757:L757"/>
    <mergeCell ref="G758:L758"/>
    <mergeCell ref="G759:L759"/>
    <mergeCell ref="G760:L760"/>
    <mergeCell ref="C801:F801"/>
    <mergeCell ref="G801:L801"/>
    <mergeCell ref="M782:R782"/>
    <mergeCell ref="C776:F776"/>
    <mergeCell ref="C777:F777"/>
    <mergeCell ref="C778:F778"/>
    <mergeCell ref="M774:R774"/>
    <mergeCell ref="C775:F775"/>
    <mergeCell ref="M770:R770"/>
    <mergeCell ref="A770:B770"/>
    <mergeCell ref="M763:R763"/>
    <mergeCell ref="M764:R764"/>
    <mergeCell ref="M765:R765"/>
    <mergeCell ref="M766:R766"/>
    <mergeCell ref="M767:R767"/>
    <mergeCell ref="M768:R768"/>
    <mergeCell ref="M769:R769"/>
    <mergeCell ref="C770:F770"/>
    <mergeCell ref="C764:F764"/>
    <mergeCell ref="C765:F765"/>
    <mergeCell ref="C766:F766"/>
    <mergeCell ref="C767:F767"/>
    <mergeCell ref="C768:F768"/>
    <mergeCell ref="C774:F774"/>
    <mergeCell ref="G774:L774"/>
    <mergeCell ref="G765:L765"/>
    <mergeCell ref="G766:L766"/>
    <mergeCell ref="G767:L767"/>
    <mergeCell ref="A775:B775"/>
    <mergeCell ref="G786:H789"/>
    <mergeCell ref="J785:L785"/>
    <mergeCell ref="G785:I785"/>
    <mergeCell ref="G740:L740"/>
    <mergeCell ref="C736:F739"/>
    <mergeCell ref="A736:B739"/>
    <mergeCell ref="G761:L761"/>
    <mergeCell ref="G762:L762"/>
    <mergeCell ref="G763:L763"/>
    <mergeCell ref="G764:L764"/>
    <mergeCell ref="C763:F763"/>
    <mergeCell ref="A776:B776"/>
    <mergeCell ref="A777:B777"/>
    <mergeCell ref="A748:B748"/>
    <mergeCell ref="A749:B749"/>
    <mergeCell ref="A750:B750"/>
    <mergeCell ref="A751:B751"/>
    <mergeCell ref="A781:B781"/>
    <mergeCell ref="A782:B782"/>
    <mergeCell ref="A756:B756"/>
    <mergeCell ref="A757:B757"/>
    <mergeCell ref="A758:B758"/>
    <mergeCell ref="A759:B759"/>
    <mergeCell ref="A760:B760"/>
    <mergeCell ref="A740:B740"/>
    <mergeCell ref="A741:B741"/>
    <mergeCell ref="A742:B742"/>
    <mergeCell ref="C769:F769"/>
    <mergeCell ref="C757:F757"/>
    <mergeCell ref="C758:F758"/>
    <mergeCell ref="G775:L775"/>
    <mergeCell ref="A735:B735"/>
    <mergeCell ref="C759:F759"/>
    <mergeCell ref="C760:F760"/>
    <mergeCell ref="C761:F761"/>
    <mergeCell ref="C762:F762"/>
    <mergeCell ref="C741:F741"/>
    <mergeCell ref="C742:F742"/>
    <mergeCell ref="C743:F743"/>
    <mergeCell ref="C744:F744"/>
    <mergeCell ref="C745:F745"/>
    <mergeCell ref="C746:F746"/>
    <mergeCell ref="C747:F747"/>
    <mergeCell ref="C748:F748"/>
    <mergeCell ref="A743:B743"/>
    <mergeCell ref="A744:B744"/>
    <mergeCell ref="A745:B745"/>
    <mergeCell ref="A746:B746"/>
    <mergeCell ref="A747:B747"/>
    <mergeCell ref="A761:B761"/>
    <mergeCell ref="A762:B762"/>
    <mergeCell ref="C735:F735"/>
    <mergeCell ref="C740:F740"/>
    <mergeCell ref="A752:R752"/>
    <mergeCell ref="A755:B755"/>
    <mergeCell ref="M747:R747"/>
    <mergeCell ref="L736:L737"/>
    <mergeCell ref="L738:L739"/>
    <mergeCell ref="K738:K739"/>
    <mergeCell ref="G738:J739"/>
    <mergeCell ref="M761:R761"/>
    <mergeCell ref="M762:R762"/>
    <mergeCell ref="C756:F756"/>
    <mergeCell ref="A605:B605"/>
    <mergeCell ref="A606:B606"/>
    <mergeCell ref="A592:B592"/>
    <mergeCell ref="A593:B593"/>
    <mergeCell ref="A575:B583"/>
    <mergeCell ref="A584:B587"/>
    <mergeCell ref="A574:B574"/>
    <mergeCell ref="A560:B560"/>
    <mergeCell ref="A562:B562"/>
    <mergeCell ref="A567:B567"/>
    <mergeCell ref="A568:B568"/>
    <mergeCell ref="A569:B569"/>
    <mergeCell ref="G567:L567"/>
    <mergeCell ref="G568:L568"/>
    <mergeCell ref="G575:I577"/>
    <mergeCell ref="I578:I580"/>
    <mergeCell ref="I581:I583"/>
    <mergeCell ref="L578:L580"/>
    <mergeCell ref="L581:L583"/>
    <mergeCell ref="G587:J587"/>
    <mergeCell ref="K587:L587"/>
    <mergeCell ref="G586:L586"/>
    <mergeCell ref="J596:L596"/>
    <mergeCell ref="J585:K585"/>
    <mergeCell ref="G585:H585"/>
    <mergeCell ref="G584:I584"/>
    <mergeCell ref="J584:L584"/>
    <mergeCell ref="J575:L577"/>
    <mergeCell ref="G593:L593"/>
    <mergeCell ref="G600:L600"/>
    <mergeCell ref="G569:L569"/>
    <mergeCell ref="C568:F568"/>
    <mergeCell ref="A559:B559"/>
    <mergeCell ref="A551:B556"/>
    <mergeCell ref="A550:B550"/>
    <mergeCell ref="A529:B538"/>
    <mergeCell ref="A548:B549"/>
    <mergeCell ref="C559:F559"/>
    <mergeCell ref="G536:H538"/>
    <mergeCell ref="M572:R572"/>
    <mergeCell ref="M605:R605"/>
    <mergeCell ref="M573:R573"/>
    <mergeCell ref="M553:R553"/>
    <mergeCell ref="M555:R555"/>
    <mergeCell ref="M557:R557"/>
    <mergeCell ref="M559:R559"/>
    <mergeCell ref="G595:I595"/>
    <mergeCell ref="J595:L595"/>
    <mergeCell ref="G596:I596"/>
    <mergeCell ref="G578:G580"/>
    <mergeCell ref="G581:G583"/>
    <mergeCell ref="H578:H580"/>
    <mergeCell ref="H581:H583"/>
    <mergeCell ref="J578:J580"/>
    <mergeCell ref="G598:I598"/>
    <mergeCell ref="G599:I599"/>
    <mergeCell ref="M551:R552"/>
    <mergeCell ref="M600:R600"/>
    <mergeCell ref="M601:R601"/>
    <mergeCell ref="M602:R602"/>
    <mergeCell ref="M603:R603"/>
    <mergeCell ref="M604:R604"/>
    <mergeCell ref="M592:R592"/>
    <mergeCell ref="M593:R593"/>
    <mergeCell ref="G461:H462"/>
    <mergeCell ref="I443:L443"/>
    <mergeCell ref="I441:L441"/>
    <mergeCell ref="I442:J442"/>
    <mergeCell ref="I450:J450"/>
    <mergeCell ref="I452:J452"/>
    <mergeCell ref="I454:J454"/>
    <mergeCell ref="C459:F460"/>
    <mergeCell ref="C441:F442"/>
    <mergeCell ref="M548:R548"/>
    <mergeCell ref="I516:I518"/>
    <mergeCell ref="L516:L518"/>
    <mergeCell ref="M508:R510"/>
    <mergeCell ref="L520:L522"/>
    <mergeCell ref="I520:I522"/>
    <mergeCell ref="G531:I531"/>
    <mergeCell ref="J531:L531"/>
    <mergeCell ref="M535:R535"/>
    <mergeCell ref="G525:L525"/>
    <mergeCell ref="M529:R530"/>
    <mergeCell ref="J510:K512"/>
    <mergeCell ref="G510:H512"/>
    <mergeCell ref="M531:R531"/>
    <mergeCell ref="M533:R533"/>
    <mergeCell ref="M513:R514"/>
    <mergeCell ref="Q516:R516"/>
    <mergeCell ref="Q518:R518"/>
    <mergeCell ref="Q534:R534"/>
    <mergeCell ref="Q532:R532"/>
    <mergeCell ref="J536:K538"/>
    <mergeCell ref="G527:H528"/>
    <mergeCell ref="G515:I515"/>
    <mergeCell ref="M435:R436"/>
    <mergeCell ref="M441:R442"/>
    <mergeCell ref="C443:F444"/>
    <mergeCell ref="M443:R444"/>
    <mergeCell ref="C457:F458"/>
    <mergeCell ref="M457:R458"/>
    <mergeCell ref="G433:H434"/>
    <mergeCell ref="I433:L433"/>
    <mergeCell ref="M449:R450"/>
    <mergeCell ref="M451:R452"/>
    <mergeCell ref="M455:R456"/>
    <mergeCell ref="I446:J446"/>
    <mergeCell ref="I448:J448"/>
    <mergeCell ref="I458:J458"/>
    <mergeCell ref="I456:J456"/>
    <mergeCell ref="I480:J480"/>
    <mergeCell ref="I482:J482"/>
    <mergeCell ref="K478:L478"/>
    <mergeCell ref="K480:L480"/>
    <mergeCell ref="K466:L466"/>
    <mergeCell ref="K464:L464"/>
    <mergeCell ref="C477:F478"/>
    <mergeCell ref="M461:R462"/>
    <mergeCell ref="C437:F438"/>
    <mergeCell ref="M437:R438"/>
    <mergeCell ref="G437:H438"/>
    <mergeCell ref="G439:H440"/>
    <mergeCell ref="G441:H442"/>
    <mergeCell ref="G443:H444"/>
    <mergeCell ref="G445:H446"/>
    <mergeCell ref="G447:H448"/>
    <mergeCell ref="G449:H450"/>
    <mergeCell ref="A296:B296"/>
    <mergeCell ref="M296:R296"/>
    <mergeCell ref="C296:F296"/>
    <mergeCell ref="C299:F299"/>
    <mergeCell ref="G296:L296"/>
    <mergeCell ref="G297:L297"/>
    <mergeCell ref="G298:L298"/>
    <mergeCell ref="G299:L299"/>
    <mergeCell ref="M297:R297"/>
    <mergeCell ref="A298:B298"/>
    <mergeCell ref="M298:R298"/>
    <mergeCell ref="C297:F297"/>
    <mergeCell ref="B276:D276"/>
    <mergeCell ref="M252:P252"/>
    <mergeCell ref="E252:L253"/>
    <mergeCell ref="B206:C207"/>
    <mergeCell ref="M243:N243"/>
    <mergeCell ref="O243:P243"/>
    <mergeCell ref="M245:N245"/>
    <mergeCell ref="O245:P245"/>
    <mergeCell ref="E237:L237"/>
    <mergeCell ref="M237:P237"/>
    <mergeCell ref="Q220:R221"/>
    <mergeCell ref="M220:P220"/>
    <mergeCell ref="F220:L221"/>
    <mergeCell ref="B210:C211"/>
    <mergeCell ref="O213:P213"/>
    <mergeCell ref="Q214:R215"/>
    <mergeCell ref="M214:P214"/>
    <mergeCell ref="F214:L215"/>
    <mergeCell ref="D214:E215"/>
    <mergeCell ref="B214:C215"/>
    <mergeCell ref="C364:F364"/>
    <mergeCell ref="C365:F365"/>
    <mergeCell ref="C366:F366"/>
    <mergeCell ref="C334:F335"/>
    <mergeCell ref="G334:L335"/>
    <mergeCell ref="A330:B335"/>
    <mergeCell ref="J332:K333"/>
    <mergeCell ref="G332:H333"/>
    <mergeCell ref="A326:R326"/>
    <mergeCell ref="A329:B329"/>
    <mergeCell ref="C329:F329"/>
    <mergeCell ref="G329:L329"/>
    <mergeCell ref="M329:R329"/>
    <mergeCell ref="A354:B354"/>
    <mergeCell ref="C354:F354"/>
    <mergeCell ref="A365:B365"/>
    <mergeCell ref="M346:R346"/>
    <mergeCell ref="M347:R347"/>
    <mergeCell ref="G363:L363"/>
    <mergeCell ref="G364:L364"/>
    <mergeCell ref="M357:R357"/>
    <mergeCell ref="M358:R358"/>
    <mergeCell ref="M360:R360"/>
    <mergeCell ref="M361:R361"/>
    <mergeCell ref="M362:R362"/>
    <mergeCell ref="M363:R363"/>
    <mergeCell ref="A357:B357"/>
    <mergeCell ref="C331:F333"/>
    <mergeCell ref="G331:I331"/>
    <mergeCell ref="J331:L331"/>
    <mergeCell ref="I332:I333"/>
    <mergeCell ref="L332:L333"/>
    <mergeCell ref="Q345:R345"/>
    <mergeCell ref="C373:F373"/>
    <mergeCell ref="C348:F349"/>
    <mergeCell ref="A348:B349"/>
    <mergeCell ref="C356:F356"/>
    <mergeCell ref="A364:B364"/>
    <mergeCell ref="C29:P29"/>
    <mergeCell ref="B278:D278"/>
    <mergeCell ref="B277:D277"/>
    <mergeCell ref="B279:D279"/>
    <mergeCell ref="B280:D280"/>
    <mergeCell ref="B281:D281"/>
    <mergeCell ref="B282:D282"/>
    <mergeCell ref="E271:P271"/>
    <mergeCell ref="E272:P272"/>
    <mergeCell ref="B270:D270"/>
    <mergeCell ref="B271:D271"/>
    <mergeCell ref="B272:D272"/>
    <mergeCell ref="E256:P256"/>
    <mergeCell ref="E257:P257"/>
    <mergeCell ref="E258:P258"/>
    <mergeCell ref="E259:P259"/>
    <mergeCell ref="E260:P260"/>
    <mergeCell ref="M247:N247"/>
    <mergeCell ref="O247:P247"/>
    <mergeCell ref="M222:P222"/>
    <mergeCell ref="F222:L223"/>
    <mergeCell ref="D222:E223"/>
    <mergeCell ref="C367:F368"/>
    <mergeCell ref="O203:P203"/>
    <mergeCell ref="M205:N205"/>
    <mergeCell ref="O205:P205"/>
    <mergeCell ref="G369:H369"/>
    <mergeCell ref="J370:K372"/>
    <mergeCell ref="G370:H372"/>
    <mergeCell ref="C369:F372"/>
    <mergeCell ref="G323:L323"/>
    <mergeCell ref="G324:L324"/>
    <mergeCell ref="G313:L313"/>
    <mergeCell ref="J318:K319"/>
    <mergeCell ref="C317:F319"/>
    <mergeCell ref="A386:B386"/>
    <mergeCell ref="C337:F338"/>
    <mergeCell ref="A336:B338"/>
    <mergeCell ref="A343:B343"/>
    <mergeCell ref="A346:B346"/>
    <mergeCell ref="A347:B347"/>
    <mergeCell ref="C343:F343"/>
    <mergeCell ref="C346:F346"/>
    <mergeCell ref="C347:F347"/>
    <mergeCell ref="C344:F345"/>
    <mergeCell ref="A344:B345"/>
    <mergeCell ref="A341:B341"/>
    <mergeCell ref="A342:B342"/>
    <mergeCell ref="C341:F341"/>
    <mergeCell ref="C342:F342"/>
    <mergeCell ref="C359:F359"/>
    <mergeCell ref="A380:B380"/>
    <mergeCell ref="A381:B381"/>
    <mergeCell ref="A382:B382"/>
    <mergeCell ref="A383:B383"/>
    <mergeCell ref="C383:F383"/>
    <mergeCell ref="C384:F384"/>
    <mergeCell ref="C386:F386"/>
    <mergeCell ref="C363:F363"/>
    <mergeCell ref="I308:I309"/>
    <mergeCell ref="L308:L309"/>
    <mergeCell ref="M299:R299"/>
    <mergeCell ref="M304:R304"/>
    <mergeCell ref="G310:I310"/>
    <mergeCell ref="J310:L310"/>
    <mergeCell ref="I311:I312"/>
    <mergeCell ref="L311:L312"/>
    <mergeCell ref="M325:R325"/>
    <mergeCell ref="C324:F324"/>
    <mergeCell ref="C325:F325"/>
    <mergeCell ref="A313:B319"/>
    <mergeCell ref="M317:R317"/>
    <mergeCell ref="G315:H316"/>
    <mergeCell ref="J315:K316"/>
    <mergeCell ref="C314:F316"/>
    <mergeCell ref="M314:R314"/>
    <mergeCell ref="M313:R313"/>
    <mergeCell ref="A322:B322"/>
    <mergeCell ref="M322:R322"/>
    <mergeCell ref="A323:B323"/>
    <mergeCell ref="M323:R323"/>
    <mergeCell ref="C322:F322"/>
    <mergeCell ref="C323:F323"/>
    <mergeCell ref="A320:B320"/>
    <mergeCell ref="M320:R320"/>
    <mergeCell ref="J317:L317"/>
    <mergeCell ref="G320:L320"/>
    <mergeCell ref="C355:F355"/>
    <mergeCell ref="A351:R351"/>
    <mergeCell ref="G344:L345"/>
    <mergeCell ref="A80:R80"/>
    <mergeCell ref="A85:E91"/>
    <mergeCell ref="F85:J85"/>
    <mergeCell ref="A92:E96"/>
    <mergeCell ref="A97:E99"/>
    <mergeCell ref="F92:R96"/>
    <mergeCell ref="F97:R99"/>
    <mergeCell ref="F100:R101"/>
    <mergeCell ref="A100:E101"/>
    <mergeCell ref="K85:R85"/>
    <mergeCell ref="K86:R86"/>
    <mergeCell ref="K87:R87"/>
    <mergeCell ref="K88:R88"/>
    <mergeCell ref="F89:J89"/>
    <mergeCell ref="F90:J90"/>
    <mergeCell ref="F91:J91"/>
    <mergeCell ref="F104:R105"/>
    <mergeCell ref="K89:R89"/>
    <mergeCell ref="K90:R90"/>
    <mergeCell ref="K91:R91"/>
    <mergeCell ref="F88:J88"/>
    <mergeCell ref="F87:J87"/>
    <mergeCell ref="F86:J86"/>
    <mergeCell ref="A102:E102"/>
    <mergeCell ref="A103:E103"/>
    <mergeCell ref="A104:E105"/>
    <mergeCell ref="F102:R102"/>
    <mergeCell ref="F103:R103"/>
    <mergeCell ref="A136:R136"/>
    <mergeCell ref="A142:E142"/>
    <mergeCell ref="M137:R137"/>
    <mergeCell ref="M138:R138"/>
    <mergeCell ref="M139:R139"/>
    <mergeCell ref="F138:L138"/>
    <mergeCell ref="A106:E128"/>
    <mergeCell ref="F106:R128"/>
    <mergeCell ref="F129:R130"/>
    <mergeCell ref="A129:E130"/>
    <mergeCell ref="O146:R146"/>
    <mergeCell ref="A156:R156"/>
    <mergeCell ref="B161:C161"/>
    <mergeCell ref="M161:P161"/>
    <mergeCell ref="M149:N149"/>
    <mergeCell ref="M147:N147"/>
    <mergeCell ref="I149:J149"/>
    <mergeCell ref="I147:J147"/>
    <mergeCell ref="A135:E135"/>
    <mergeCell ref="F135:P135"/>
    <mergeCell ref="A137:E137"/>
    <mergeCell ref="A138:E138"/>
    <mergeCell ref="A153:E153"/>
    <mergeCell ref="A151:E151"/>
    <mergeCell ref="A152:E152"/>
    <mergeCell ref="F139:L139"/>
    <mergeCell ref="F141:L141"/>
    <mergeCell ref="F142:L142"/>
    <mergeCell ref="F143:L143"/>
    <mergeCell ref="M141:R141"/>
    <mergeCell ref="M142:R142"/>
    <mergeCell ref="M143:R143"/>
    <mergeCell ref="A162:A163"/>
    <mergeCell ref="B162:C163"/>
    <mergeCell ref="D162:E163"/>
    <mergeCell ref="F162:L163"/>
    <mergeCell ref="M162:P162"/>
    <mergeCell ref="Q162:R163"/>
    <mergeCell ref="D166:E167"/>
    <mergeCell ref="B166:C167"/>
    <mergeCell ref="A166:A167"/>
    <mergeCell ref="M166:P166"/>
    <mergeCell ref="F161:L161"/>
    <mergeCell ref="M163:N163"/>
    <mergeCell ref="O163:P163"/>
    <mergeCell ref="M165:N165"/>
    <mergeCell ref="O165:P165"/>
    <mergeCell ref="M167:N167"/>
    <mergeCell ref="Q166:R167"/>
    <mergeCell ref="Q161:R161"/>
    <mergeCell ref="M164:P164"/>
    <mergeCell ref="Q164:R165"/>
    <mergeCell ref="F164:L165"/>
    <mergeCell ref="B164:C165"/>
    <mergeCell ref="D164:E165"/>
    <mergeCell ref="A164:A165"/>
    <mergeCell ref="A358:B358"/>
    <mergeCell ref="A359:B359"/>
    <mergeCell ref="A360:B360"/>
    <mergeCell ref="A361:B361"/>
    <mergeCell ref="A350:B350"/>
    <mergeCell ref="C350:F350"/>
    <mergeCell ref="M350:R350"/>
    <mergeCell ref="M355:R355"/>
    <mergeCell ref="M356:R356"/>
    <mergeCell ref="M334:R334"/>
    <mergeCell ref="M341:R341"/>
    <mergeCell ref="M342:R342"/>
    <mergeCell ref="M339:R339"/>
    <mergeCell ref="M340:R340"/>
    <mergeCell ref="M348:R348"/>
    <mergeCell ref="A362:B362"/>
    <mergeCell ref="A363:B363"/>
    <mergeCell ref="G339:L339"/>
    <mergeCell ref="G340:L340"/>
    <mergeCell ref="G341:L341"/>
    <mergeCell ref="C339:F339"/>
    <mergeCell ref="G357:L357"/>
    <mergeCell ref="G358:L358"/>
    <mergeCell ref="G359:L359"/>
    <mergeCell ref="G360:L360"/>
    <mergeCell ref="N345:O345"/>
    <mergeCell ref="J338:K338"/>
    <mergeCell ref="G354:L354"/>
    <mergeCell ref="M354:R354"/>
    <mergeCell ref="C360:F360"/>
    <mergeCell ref="C361:F361"/>
    <mergeCell ref="C362:F362"/>
    <mergeCell ref="G365:L365"/>
    <mergeCell ref="G366:L366"/>
    <mergeCell ref="J367:L367"/>
    <mergeCell ref="G367:I367"/>
    <mergeCell ref="G368:I368"/>
    <mergeCell ref="J368:L368"/>
    <mergeCell ref="G385:L385"/>
    <mergeCell ref="G386:L386"/>
    <mergeCell ref="M407:R407"/>
    <mergeCell ref="M408:R408"/>
    <mergeCell ref="M409:R409"/>
    <mergeCell ref="M387:R387"/>
    <mergeCell ref="M388:R388"/>
    <mergeCell ref="M389:R389"/>
    <mergeCell ref="M390:R390"/>
    <mergeCell ref="M391:R391"/>
    <mergeCell ref="J369:L369"/>
    <mergeCell ref="I370:I372"/>
    <mergeCell ref="L370:L372"/>
    <mergeCell ref="G373:I373"/>
    <mergeCell ref="J373:L373"/>
    <mergeCell ref="G380:L380"/>
    <mergeCell ref="G381:L381"/>
    <mergeCell ref="G382:L382"/>
    <mergeCell ref="G383:L383"/>
    <mergeCell ref="G384:L384"/>
    <mergeCell ref="M384:R384"/>
    <mergeCell ref="M385:R385"/>
    <mergeCell ref="M367:R368"/>
    <mergeCell ref="M373:R373"/>
    <mergeCell ref="J378:L379"/>
    <mergeCell ref="G378:I379"/>
    <mergeCell ref="C415:F415"/>
    <mergeCell ref="M392:R392"/>
    <mergeCell ref="A387:B387"/>
    <mergeCell ref="A388:B388"/>
    <mergeCell ref="A389:B389"/>
    <mergeCell ref="A390:B390"/>
    <mergeCell ref="A391:B391"/>
    <mergeCell ref="C387:F387"/>
    <mergeCell ref="C388:F388"/>
    <mergeCell ref="C389:F389"/>
    <mergeCell ref="C390:F390"/>
    <mergeCell ref="C391:F391"/>
    <mergeCell ref="A392:B394"/>
    <mergeCell ref="A407:B407"/>
    <mergeCell ref="A408:B408"/>
    <mergeCell ref="A409:B409"/>
    <mergeCell ref="G405:L405"/>
    <mergeCell ref="G406:L406"/>
    <mergeCell ref="G407:L407"/>
    <mergeCell ref="G408:L408"/>
    <mergeCell ref="G409:L409"/>
    <mergeCell ref="M395:R395"/>
    <mergeCell ref="M396:R396"/>
    <mergeCell ref="M397:R397"/>
    <mergeCell ref="M398:R398"/>
    <mergeCell ref="M403:R403"/>
    <mergeCell ref="M404:R404"/>
    <mergeCell ref="M405:R405"/>
    <mergeCell ref="M406:R406"/>
    <mergeCell ref="L393:L394"/>
    <mergeCell ref="I393:I394"/>
    <mergeCell ref="A403:B403"/>
    <mergeCell ref="A404:B404"/>
    <mergeCell ref="A405:B405"/>
    <mergeCell ref="A406:B406"/>
    <mergeCell ref="C397:F397"/>
    <mergeCell ref="C398:F398"/>
    <mergeCell ref="C403:F403"/>
    <mergeCell ref="C404:F404"/>
    <mergeCell ref="C405:F405"/>
    <mergeCell ref="C406:F406"/>
    <mergeCell ref="C407:F407"/>
    <mergeCell ref="C408:F408"/>
    <mergeCell ref="C409:F409"/>
    <mergeCell ref="A395:B395"/>
    <mergeCell ref="A396:B396"/>
    <mergeCell ref="C412:F412"/>
    <mergeCell ref="C413:F413"/>
    <mergeCell ref="C410:F410"/>
    <mergeCell ref="C411:F411"/>
    <mergeCell ref="C392:F394"/>
    <mergeCell ref="G393:H394"/>
    <mergeCell ref="J393:K394"/>
    <mergeCell ref="G410:L410"/>
    <mergeCell ref="G411:L411"/>
    <mergeCell ref="G412:L412"/>
    <mergeCell ref="G413:L413"/>
    <mergeCell ref="G414:L414"/>
    <mergeCell ref="G415:L415"/>
    <mergeCell ref="G416:L416"/>
    <mergeCell ref="A491:B491"/>
    <mergeCell ref="A492:B492"/>
    <mergeCell ref="A487:B487"/>
    <mergeCell ref="A488:B488"/>
    <mergeCell ref="A489:B489"/>
    <mergeCell ref="A490:B490"/>
    <mergeCell ref="C487:F487"/>
    <mergeCell ref="C488:F488"/>
    <mergeCell ref="C489:F489"/>
    <mergeCell ref="C490:F490"/>
    <mergeCell ref="C491:F491"/>
    <mergeCell ref="C492:F492"/>
    <mergeCell ref="C453:F454"/>
    <mergeCell ref="A410:B410"/>
    <mergeCell ref="C433:F434"/>
    <mergeCell ref="A411:B411"/>
    <mergeCell ref="A412:B412"/>
    <mergeCell ref="A413:B413"/>
    <mergeCell ref="A414:B414"/>
    <mergeCell ref="A415:B415"/>
    <mergeCell ref="A426:B426"/>
    <mergeCell ref="C426:F426"/>
    <mergeCell ref="M410:R410"/>
    <mergeCell ref="M411:R411"/>
    <mergeCell ref="M412:R412"/>
    <mergeCell ref="M413:R413"/>
    <mergeCell ref="M414:R414"/>
    <mergeCell ref="M415:R415"/>
    <mergeCell ref="M416:R416"/>
    <mergeCell ref="C395:F395"/>
    <mergeCell ref="C396:F396"/>
    <mergeCell ref="C467:F468"/>
    <mergeCell ref="C469:F470"/>
    <mergeCell ref="C485:F486"/>
    <mergeCell ref="C461:F462"/>
    <mergeCell ref="C463:F464"/>
    <mergeCell ref="C465:F466"/>
    <mergeCell ref="C449:F450"/>
    <mergeCell ref="C451:F452"/>
    <mergeCell ref="C455:F456"/>
    <mergeCell ref="C435:F436"/>
    <mergeCell ref="C417:F418"/>
    <mergeCell ref="M469:R470"/>
    <mergeCell ref="M485:R486"/>
    <mergeCell ref="M463:R464"/>
    <mergeCell ref="M465:R466"/>
    <mergeCell ref="C419:F420"/>
    <mergeCell ref="M419:R420"/>
    <mergeCell ref="C421:F422"/>
    <mergeCell ref="M421:R422"/>
    <mergeCell ref="C427:F428"/>
    <mergeCell ref="M427:R428"/>
    <mergeCell ref="C416:F416"/>
    <mergeCell ref="C414:F414"/>
    <mergeCell ref="M429:R430"/>
    <mergeCell ref="C431:F432"/>
    <mergeCell ref="M459:R460"/>
    <mergeCell ref="M453:R454"/>
    <mergeCell ref="A557:B557"/>
    <mergeCell ref="A558:B558"/>
    <mergeCell ref="M515:R515"/>
    <mergeCell ref="M493:R493"/>
    <mergeCell ref="M496:R496"/>
    <mergeCell ref="M498:R498"/>
    <mergeCell ref="M500:R500"/>
    <mergeCell ref="M517:R517"/>
    <mergeCell ref="M519:R519"/>
    <mergeCell ref="M521:R521"/>
    <mergeCell ref="M523:R523"/>
    <mergeCell ref="M524:R524"/>
    <mergeCell ref="M558:R558"/>
    <mergeCell ref="M467:R468"/>
    <mergeCell ref="C493:F493"/>
    <mergeCell ref="M502:R502"/>
    <mergeCell ref="C557:F557"/>
    <mergeCell ref="C558:F558"/>
    <mergeCell ref="G532:H534"/>
    <mergeCell ref="J532:K534"/>
    <mergeCell ref="A513:B522"/>
    <mergeCell ref="M481:R482"/>
    <mergeCell ref="M479:R480"/>
    <mergeCell ref="K452:L452"/>
    <mergeCell ref="K454:L454"/>
    <mergeCell ref="K456:L456"/>
    <mergeCell ref="I439:L439"/>
    <mergeCell ref="I437:L437"/>
    <mergeCell ref="C523:F523"/>
    <mergeCell ref="G496:I496"/>
    <mergeCell ref="I497:I499"/>
    <mergeCell ref="L497:L499"/>
    <mergeCell ref="J496:L496"/>
    <mergeCell ref="G509:I509"/>
    <mergeCell ref="J509:L509"/>
    <mergeCell ref="I510:I512"/>
    <mergeCell ref="I553:I556"/>
    <mergeCell ref="L510:L512"/>
    <mergeCell ref="A523:B523"/>
    <mergeCell ref="A524:B524"/>
    <mergeCell ref="A493:B493"/>
    <mergeCell ref="G526:I526"/>
    <mergeCell ref="L527:L528"/>
    <mergeCell ref="I527:I528"/>
    <mergeCell ref="G539:L539"/>
    <mergeCell ref="J515:L515"/>
    <mergeCell ref="G519:I519"/>
    <mergeCell ref="J519:L519"/>
    <mergeCell ref="J514:L514"/>
    <mergeCell ref="G514:I514"/>
    <mergeCell ref="J553:K556"/>
    <mergeCell ref="G553:H556"/>
    <mergeCell ref="G520:H522"/>
    <mergeCell ref="J520:K522"/>
    <mergeCell ref="J527:K528"/>
    <mergeCell ref="A525:B528"/>
    <mergeCell ref="C525:F528"/>
    <mergeCell ref="Q520:R520"/>
    <mergeCell ref="Q522:R522"/>
    <mergeCell ref="G523:L523"/>
    <mergeCell ref="G524:L524"/>
    <mergeCell ref="J526:L526"/>
    <mergeCell ref="G516:H518"/>
    <mergeCell ref="J516:K518"/>
    <mergeCell ref="I501:I503"/>
    <mergeCell ref="L501:L503"/>
    <mergeCell ref="G500:I500"/>
    <mergeCell ref="J500:L500"/>
    <mergeCell ref="G497:H499"/>
    <mergeCell ref="J497:K499"/>
    <mergeCell ref="Q556:R556"/>
    <mergeCell ref="Q554:R554"/>
    <mergeCell ref="M550:R550"/>
    <mergeCell ref="A668:B668"/>
    <mergeCell ref="G651:L651"/>
    <mergeCell ref="G652:L652"/>
    <mergeCell ref="G653:L653"/>
    <mergeCell ref="G654:L654"/>
    <mergeCell ref="G655:L655"/>
    <mergeCell ref="C642:F642"/>
    <mergeCell ref="C643:F643"/>
    <mergeCell ref="C644:F644"/>
    <mergeCell ref="C634:F634"/>
    <mergeCell ref="C635:F635"/>
    <mergeCell ref="C636:F636"/>
    <mergeCell ref="C650:F650"/>
    <mergeCell ref="C651:F651"/>
    <mergeCell ref="C652:F652"/>
    <mergeCell ref="C653:F653"/>
    <mergeCell ref="M670:R670"/>
    <mergeCell ref="G657:L657"/>
    <mergeCell ref="G667:J667"/>
    <mergeCell ref="A570:B570"/>
    <mergeCell ref="A571:B571"/>
    <mergeCell ref="A572:B572"/>
    <mergeCell ref="A573:B573"/>
    <mergeCell ref="A597:B599"/>
    <mergeCell ref="A645:B645"/>
    <mergeCell ref="A646:B646"/>
    <mergeCell ref="A647:B647"/>
    <mergeCell ref="A620:B620"/>
    <mergeCell ref="A633:B633"/>
    <mergeCell ref="A634:B634"/>
    <mergeCell ref="A607:B607"/>
    <mergeCell ref="A608:B608"/>
    <mergeCell ref="A609:B609"/>
    <mergeCell ref="A614:B614"/>
    <mergeCell ref="A615:B615"/>
    <mergeCell ref="A616:B616"/>
    <mergeCell ref="A617:B617"/>
    <mergeCell ref="A618:B618"/>
    <mergeCell ref="A619:B619"/>
    <mergeCell ref="A621:B626"/>
    <mergeCell ref="A627:B632"/>
    <mergeCell ref="A613:B613"/>
    <mergeCell ref="A635:B635"/>
    <mergeCell ref="A636:B636"/>
    <mergeCell ref="A637:B637"/>
    <mergeCell ref="A642:B642"/>
    <mergeCell ref="A643:B643"/>
    <mergeCell ref="G650:L650"/>
    <mergeCell ref="C716:F716"/>
    <mergeCell ref="G717:L717"/>
    <mergeCell ref="C671:F671"/>
    <mergeCell ref="C672:F672"/>
    <mergeCell ref="A648:B648"/>
    <mergeCell ref="A649:B649"/>
    <mergeCell ref="A650:B650"/>
    <mergeCell ref="A651:B651"/>
    <mergeCell ref="A652:B652"/>
    <mergeCell ref="A653:B653"/>
    <mergeCell ref="A654:B654"/>
    <mergeCell ref="A655:B655"/>
    <mergeCell ref="A656:B656"/>
    <mergeCell ref="A686:B686"/>
    <mergeCell ref="A679:B683"/>
    <mergeCell ref="A673:B673"/>
    <mergeCell ref="A674:B674"/>
    <mergeCell ref="A675:B675"/>
    <mergeCell ref="A676:B676"/>
    <mergeCell ref="A677:B677"/>
    <mergeCell ref="A678:B678"/>
    <mergeCell ref="A663:R663"/>
    <mergeCell ref="A666:B666"/>
    <mergeCell ref="C666:F666"/>
    <mergeCell ref="G666:L666"/>
    <mergeCell ref="M666:R666"/>
    <mergeCell ref="A667:B667"/>
    <mergeCell ref="M657:R657"/>
    <mergeCell ref="M668:R668"/>
    <mergeCell ref="M669:R669"/>
    <mergeCell ref="A669:B669"/>
    <mergeCell ref="A670:B670"/>
    <mergeCell ref="A702:B702"/>
    <mergeCell ref="A703:B703"/>
    <mergeCell ref="A730:B730"/>
    <mergeCell ref="A731:B731"/>
    <mergeCell ref="A732:B732"/>
    <mergeCell ref="A717:B717"/>
    <mergeCell ref="A718:B718"/>
    <mergeCell ref="A719:B719"/>
    <mergeCell ref="A720:B720"/>
    <mergeCell ref="A721:B721"/>
    <mergeCell ref="A722:B722"/>
    <mergeCell ref="A723:B723"/>
    <mergeCell ref="A724:B724"/>
    <mergeCell ref="A729:B729"/>
    <mergeCell ref="A708:B708"/>
    <mergeCell ref="A709:B709"/>
    <mergeCell ref="A710:B710"/>
    <mergeCell ref="A711:B711"/>
    <mergeCell ref="A713:B713"/>
    <mergeCell ref="A714:B714"/>
    <mergeCell ref="A712:B712"/>
    <mergeCell ref="C733:F733"/>
    <mergeCell ref="C734:F734"/>
    <mergeCell ref="A716:B716"/>
    <mergeCell ref="A695:B695"/>
    <mergeCell ref="A696:B696"/>
    <mergeCell ref="A697:B697"/>
    <mergeCell ref="A698:B698"/>
    <mergeCell ref="C719:F719"/>
    <mergeCell ref="C720:F720"/>
    <mergeCell ref="C721:F721"/>
    <mergeCell ref="C722:F722"/>
    <mergeCell ref="C684:F684"/>
    <mergeCell ref="C685:F685"/>
    <mergeCell ref="C679:F683"/>
    <mergeCell ref="C686:F686"/>
    <mergeCell ref="C687:F687"/>
    <mergeCell ref="C717:F717"/>
    <mergeCell ref="C731:F731"/>
    <mergeCell ref="A687:B687"/>
    <mergeCell ref="C710:F710"/>
    <mergeCell ref="C711:F711"/>
    <mergeCell ref="C712:F712"/>
    <mergeCell ref="C713:F713"/>
    <mergeCell ref="C714:F714"/>
    <mergeCell ref="C715:F715"/>
    <mergeCell ref="C708:F708"/>
    <mergeCell ref="A715:B715"/>
    <mergeCell ref="A684:B684"/>
    <mergeCell ref="A685:B685"/>
    <mergeCell ref="A699:B699"/>
    <mergeCell ref="A700:B700"/>
    <mergeCell ref="A701:B701"/>
    <mergeCell ref="A671:B671"/>
    <mergeCell ref="A672:B672"/>
    <mergeCell ref="C562:F562"/>
    <mergeCell ref="C551:F556"/>
    <mergeCell ref="C550:F550"/>
    <mergeCell ref="C529:F538"/>
    <mergeCell ref="C548:F549"/>
    <mergeCell ref="C609:F609"/>
    <mergeCell ref="C614:F614"/>
    <mergeCell ref="C615:F615"/>
    <mergeCell ref="C616:F616"/>
    <mergeCell ref="C617:F617"/>
    <mergeCell ref="C618:F618"/>
    <mergeCell ref="C619:F619"/>
    <mergeCell ref="C620:F620"/>
    <mergeCell ref="C607:F607"/>
    <mergeCell ref="C608:F608"/>
    <mergeCell ref="C592:F592"/>
    <mergeCell ref="C593:F593"/>
    <mergeCell ref="C539:F543"/>
    <mergeCell ref="C575:F583"/>
    <mergeCell ref="C567:F567"/>
    <mergeCell ref="C600:F600"/>
    <mergeCell ref="C601:F601"/>
    <mergeCell ref="C602:F602"/>
    <mergeCell ref="C603:F603"/>
    <mergeCell ref="C604:F604"/>
    <mergeCell ref="C584:F587"/>
    <mergeCell ref="C560:F560"/>
    <mergeCell ref="C655:F655"/>
    <mergeCell ref="C656:F656"/>
    <mergeCell ref="C667:F667"/>
    <mergeCell ref="G720:L720"/>
    <mergeCell ref="G721:L721"/>
    <mergeCell ref="G722:L722"/>
    <mergeCell ref="G723:L723"/>
    <mergeCell ref="G694:L694"/>
    <mergeCell ref="G695:L695"/>
    <mergeCell ref="G735:L735"/>
    <mergeCell ref="G741:L741"/>
    <mergeCell ref="G742:L742"/>
    <mergeCell ref="G743:L743"/>
    <mergeCell ref="G744:L744"/>
    <mergeCell ref="G745:L745"/>
    <mergeCell ref="G746:L746"/>
    <mergeCell ref="C755:F755"/>
    <mergeCell ref="G755:L755"/>
    <mergeCell ref="G696:L696"/>
    <mergeCell ref="G697:L697"/>
    <mergeCell ref="C723:F723"/>
    <mergeCell ref="C724:F724"/>
    <mergeCell ref="C729:F729"/>
    <mergeCell ref="C730:F730"/>
    <mergeCell ref="G732:L732"/>
    <mergeCell ref="C718:F718"/>
    <mergeCell ref="C697:F697"/>
    <mergeCell ref="C698:F698"/>
    <mergeCell ref="C699:F699"/>
    <mergeCell ref="C700:F700"/>
    <mergeCell ref="C701:F701"/>
    <mergeCell ref="C702:F702"/>
    <mergeCell ref="C703:F703"/>
    <mergeCell ref="C709:F709"/>
    <mergeCell ref="C732:F732"/>
    <mergeCell ref="G679:J679"/>
    <mergeCell ref="G680:J683"/>
    <mergeCell ref="G684:L684"/>
    <mergeCell ref="G673:L673"/>
    <mergeCell ref="G674:L674"/>
    <mergeCell ref="G675:L675"/>
    <mergeCell ref="G676:L676"/>
    <mergeCell ref="G677:L677"/>
    <mergeCell ref="G678:L678"/>
    <mergeCell ref="G715:L715"/>
    <mergeCell ref="G713:L713"/>
    <mergeCell ref="G714:L714"/>
    <mergeCell ref="G670:L670"/>
    <mergeCell ref="G671:L671"/>
    <mergeCell ref="G672:L672"/>
    <mergeCell ref="G718:L718"/>
    <mergeCell ref="G719:L719"/>
    <mergeCell ref="C654:F654"/>
    <mergeCell ref="C637:F637"/>
    <mergeCell ref="G613:L613"/>
    <mergeCell ref="J599:L599"/>
    <mergeCell ref="G603:L603"/>
    <mergeCell ref="G604:L604"/>
    <mergeCell ref="G605:L605"/>
    <mergeCell ref="G606:L606"/>
    <mergeCell ref="G607:L607"/>
    <mergeCell ref="G608:L608"/>
    <mergeCell ref="G615:L615"/>
    <mergeCell ref="G616:L616"/>
    <mergeCell ref="J598:L598"/>
    <mergeCell ref="C645:F645"/>
    <mergeCell ref="C646:F646"/>
    <mergeCell ref="C647:F647"/>
    <mergeCell ref="C648:F648"/>
    <mergeCell ref="C649:F649"/>
    <mergeCell ref="C633:F633"/>
    <mergeCell ref="G645:L645"/>
    <mergeCell ref="G646:L646"/>
    <mergeCell ref="G647:L647"/>
    <mergeCell ref="G648:L648"/>
    <mergeCell ref="G649:L649"/>
    <mergeCell ref="G614:L614"/>
    <mergeCell ref="G632:J632"/>
    <mergeCell ref="G626:J626"/>
    <mergeCell ref="G617:L617"/>
    <mergeCell ref="C627:F632"/>
    <mergeCell ref="A644:B644"/>
    <mergeCell ref="M620:R620"/>
    <mergeCell ref="M633:R633"/>
    <mergeCell ref="M634:R634"/>
    <mergeCell ref="M644:R644"/>
    <mergeCell ref="G629:J629"/>
    <mergeCell ref="C569:F569"/>
    <mergeCell ref="C570:F570"/>
    <mergeCell ref="C571:F571"/>
    <mergeCell ref="C572:F572"/>
    <mergeCell ref="C573:F573"/>
    <mergeCell ref="C574:F574"/>
    <mergeCell ref="C605:F605"/>
    <mergeCell ref="C606:F606"/>
    <mergeCell ref="C597:F599"/>
    <mergeCell ref="C613:F613"/>
    <mergeCell ref="M560:R560"/>
    <mergeCell ref="M562:R562"/>
    <mergeCell ref="M567:R567"/>
    <mergeCell ref="M568:R568"/>
    <mergeCell ref="M569:R569"/>
    <mergeCell ref="M570:R570"/>
    <mergeCell ref="M571:R571"/>
    <mergeCell ref="C591:F591"/>
    <mergeCell ref="G591:L591"/>
    <mergeCell ref="M591:R591"/>
    <mergeCell ref="C594:F596"/>
    <mergeCell ref="G594:L594"/>
    <mergeCell ref="M594:R595"/>
    <mergeCell ref="K578:K580"/>
    <mergeCell ref="K581:K583"/>
    <mergeCell ref="J581:J583"/>
    <mergeCell ref="M686:R686"/>
    <mergeCell ref="M687:R687"/>
    <mergeCell ref="C693:F693"/>
    <mergeCell ref="C694:F694"/>
    <mergeCell ref="C695:F695"/>
    <mergeCell ref="C696:F696"/>
    <mergeCell ref="C675:F675"/>
    <mergeCell ref="C676:F676"/>
    <mergeCell ref="M656:R656"/>
    <mergeCell ref="M682:R682"/>
    <mergeCell ref="M684:R684"/>
    <mergeCell ref="M681:O681"/>
    <mergeCell ref="P681:R681"/>
    <mergeCell ref="Q683:R683"/>
    <mergeCell ref="G685:L685"/>
    <mergeCell ref="G686:L686"/>
    <mergeCell ref="G687:L687"/>
    <mergeCell ref="G688:L688"/>
    <mergeCell ref="G693:L693"/>
    <mergeCell ref="C668:F668"/>
    <mergeCell ref="C669:F669"/>
    <mergeCell ref="C670:F670"/>
    <mergeCell ref="C673:F673"/>
    <mergeCell ref="C674:F674"/>
    <mergeCell ref="C688:F688"/>
    <mergeCell ref="G656:L656"/>
    <mergeCell ref="G658:I658"/>
    <mergeCell ref="G659:I659"/>
    <mergeCell ref="G661:I661"/>
    <mergeCell ref="K658:L658"/>
    <mergeCell ref="K680:K683"/>
    <mergeCell ref="L680:L683"/>
    <mergeCell ref="J734:L734"/>
    <mergeCell ref="M711:R711"/>
    <mergeCell ref="M712:R712"/>
    <mergeCell ref="G734:I734"/>
    <mergeCell ref="A733:B734"/>
    <mergeCell ref="G736:J737"/>
    <mergeCell ref="K736:K737"/>
    <mergeCell ref="M731:R731"/>
    <mergeCell ref="M688:R688"/>
    <mergeCell ref="M693:R693"/>
    <mergeCell ref="M694:R694"/>
    <mergeCell ref="A728:B728"/>
    <mergeCell ref="C728:F728"/>
    <mergeCell ref="G733:L733"/>
    <mergeCell ref="M673:R673"/>
    <mergeCell ref="M674:R674"/>
    <mergeCell ref="M675:R675"/>
    <mergeCell ref="M676:R676"/>
    <mergeCell ref="M677:R677"/>
    <mergeCell ref="M678:R678"/>
    <mergeCell ref="M679:R679"/>
    <mergeCell ref="M680:R680"/>
    <mergeCell ref="M708:R708"/>
    <mergeCell ref="M709:R709"/>
    <mergeCell ref="M710:R710"/>
    <mergeCell ref="M717:R717"/>
    <mergeCell ref="A704:R704"/>
    <mergeCell ref="A707:B707"/>
    <mergeCell ref="C707:F707"/>
    <mergeCell ref="G707:L707"/>
    <mergeCell ref="M707:R707"/>
    <mergeCell ref="M685:R685"/>
    <mergeCell ref="M671:R671"/>
    <mergeCell ref="M672:R672"/>
    <mergeCell ref="M730:R730"/>
    <mergeCell ref="M732:R732"/>
    <mergeCell ref="M733:R733"/>
    <mergeCell ref="M735:R735"/>
    <mergeCell ref="M613:R613"/>
    <mergeCell ref="A638:R638"/>
    <mergeCell ref="A641:B641"/>
    <mergeCell ref="C641:F641"/>
    <mergeCell ref="G641:L641"/>
    <mergeCell ref="M641:R641"/>
    <mergeCell ref="A657:B662"/>
    <mergeCell ref="M736:R736"/>
    <mergeCell ref="M738:R738"/>
    <mergeCell ref="M718:R718"/>
    <mergeCell ref="M719:R719"/>
    <mergeCell ref="M720:R720"/>
    <mergeCell ref="M721:R721"/>
    <mergeCell ref="M722:R722"/>
    <mergeCell ref="M723:R723"/>
    <mergeCell ref="M724:R724"/>
    <mergeCell ref="M729:R729"/>
    <mergeCell ref="A689:R689"/>
    <mergeCell ref="A692:B692"/>
    <mergeCell ref="C692:F692"/>
    <mergeCell ref="G692:L692"/>
    <mergeCell ref="M692:R692"/>
    <mergeCell ref="G724:L724"/>
    <mergeCell ref="A688:B688"/>
    <mergeCell ref="A693:B693"/>
    <mergeCell ref="A694:B694"/>
    <mergeCell ref="M574:R574"/>
    <mergeCell ref="M575:R575"/>
    <mergeCell ref="M576:R576"/>
    <mergeCell ref="M578:R578"/>
    <mergeCell ref="M580:R580"/>
    <mergeCell ref="M582:R582"/>
    <mergeCell ref="M635:R635"/>
    <mergeCell ref="M636:R636"/>
    <mergeCell ref="M637:R637"/>
    <mergeCell ref="M642:R642"/>
    <mergeCell ref="M643:R643"/>
    <mergeCell ref="M645:R645"/>
    <mergeCell ref="M646:R646"/>
    <mergeCell ref="M647:R647"/>
    <mergeCell ref="M655:R655"/>
    <mergeCell ref="M607:R607"/>
    <mergeCell ref="M608:R608"/>
    <mergeCell ref="M648:R648"/>
    <mergeCell ref="M649:R649"/>
    <mergeCell ref="M650:R650"/>
    <mergeCell ref="M651:R651"/>
    <mergeCell ref="M609:R609"/>
    <mergeCell ref="M614:R614"/>
    <mergeCell ref="M615:R615"/>
    <mergeCell ref="M616:R616"/>
    <mergeCell ref="M617:R617"/>
    <mergeCell ref="M618:R618"/>
    <mergeCell ref="M597:R598"/>
    <mergeCell ref="A610:R610"/>
    <mergeCell ref="M606:R606"/>
    <mergeCell ref="A594:B596"/>
    <mergeCell ref="G597:L597"/>
    <mergeCell ref="J872:L872"/>
    <mergeCell ref="J874:K875"/>
    <mergeCell ref="G874:H875"/>
    <mergeCell ref="I874:I875"/>
    <mergeCell ref="M713:R713"/>
    <mergeCell ref="M714:R714"/>
    <mergeCell ref="M715:R715"/>
    <mergeCell ref="M716:R716"/>
    <mergeCell ref="M695:R695"/>
    <mergeCell ref="M696:R696"/>
    <mergeCell ref="M697:R697"/>
    <mergeCell ref="M698:R698"/>
    <mergeCell ref="M699:R699"/>
    <mergeCell ref="M700:R700"/>
    <mergeCell ref="M701:R701"/>
    <mergeCell ref="M702:R702"/>
    <mergeCell ref="M703:R703"/>
    <mergeCell ref="G711:L711"/>
    <mergeCell ref="G712:L712"/>
    <mergeCell ref="G730:L730"/>
    <mergeCell ref="G731:L731"/>
    <mergeCell ref="G729:L729"/>
    <mergeCell ref="G698:L698"/>
    <mergeCell ref="G699:L699"/>
    <mergeCell ref="G700:L700"/>
    <mergeCell ref="G701:L701"/>
    <mergeCell ref="G702:L702"/>
    <mergeCell ref="G703:L703"/>
    <mergeCell ref="G708:L708"/>
    <mergeCell ref="G709:L709"/>
    <mergeCell ref="G710:L710"/>
    <mergeCell ref="G716:L716"/>
    <mergeCell ref="B939:H939"/>
    <mergeCell ref="B940:H940"/>
    <mergeCell ref="B941:H941"/>
    <mergeCell ref="M873:R873"/>
    <mergeCell ref="G768:L768"/>
    <mergeCell ref="G769:L769"/>
    <mergeCell ref="G770:L770"/>
    <mergeCell ref="M775:R775"/>
    <mergeCell ref="C873:F875"/>
    <mergeCell ref="A873:B875"/>
    <mergeCell ref="A872:B872"/>
    <mergeCell ref="C872:F872"/>
    <mergeCell ref="A931:R931"/>
    <mergeCell ref="A933:R933"/>
    <mergeCell ref="B936:H936"/>
    <mergeCell ref="I936:Q936"/>
    <mergeCell ref="I937:Q937"/>
    <mergeCell ref="I938:Q938"/>
    <mergeCell ref="I939:Q939"/>
    <mergeCell ref="A882:R882"/>
    <mergeCell ref="G864:I865"/>
    <mergeCell ref="J864:L865"/>
    <mergeCell ref="C864:F865"/>
    <mergeCell ref="A864:B865"/>
    <mergeCell ref="J866:L867"/>
    <mergeCell ref="G866:I867"/>
    <mergeCell ref="C866:F867"/>
    <mergeCell ref="A866:B867"/>
    <mergeCell ref="A885:R885"/>
    <mergeCell ref="A929:R929"/>
    <mergeCell ref="J873:L873"/>
    <mergeCell ref="G872:I872"/>
    <mergeCell ref="L816:L819"/>
    <mergeCell ref="M818:R818"/>
    <mergeCell ref="M799:R799"/>
    <mergeCell ref="A800:B800"/>
    <mergeCell ref="L874:L875"/>
    <mergeCell ref="B942:Q942"/>
    <mergeCell ref="B935:Q935"/>
    <mergeCell ref="G946:H946"/>
    <mergeCell ref="A949:R949"/>
    <mergeCell ref="M810:R810"/>
    <mergeCell ref="M809:R809"/>
    <mergeCell ref="M808:R808"/>
    <mergeCell ref="M807:R807"/>
    <mergeCell ref="M806:R806"/>
    <mergeCell ref="M805:R805"/>
    <mergeCell ref="M804:R804"/>
    <mergeCell ref="M814:R814"/>
    <mergeCell ref="A832:R832"/>
    <mergeCell ref="A835:B835"/>
    <mergeCell ref="C835:F835"/>
    <mergeCell ref="G835:L835"/>
    <mergeCell ref="M835:R835"/>
    <mergeCell ref="A838:B838"/>
    <mergeCell ref="C838:F838"/>
    <mergeCell ref="G838:L838"/>
    <mergeCell ref="M838:R838"/>
    <mergeCell ref="A855:B855"/>
    <mergeCell ref="C855:F855"/>
    <mergeCell ref="I940:Q940"/>
    <mergeCell ref="I941:Q941"/>
    <mergeCell ref="B937:H937"/>
    <mergeCell ref="B938:H938"/>
    <mergeCell ref="M743:R743"/>
    <mergeCell ref="M744:R744"/>
    <mergeCell ref="M745:R745"/>
    <mergeCell ref="M746:R746"/>
    <mergeCell ref="G873:I873"/>
    <mergeCell ref="A784:B789"/>
    <mergeCell ref="C784:F789"/>
    <mergeCell ref="G784:L784"/>
    <mergeCell ref="M784:R785"/>
    <mergeCell ref="A795:R795"/>
    <mergeCell ref="A798:B798"/>
    <mergeCell ref="C798:F798"/>
    <mergeCell ref="G798:L798"/>
    <mergeCell ref="M798:R798"/>
    <mergeCell ref="A811:R811"/>
    <mergeCell ref="A814:B814"/>
    <mergeCell ref="C814:F814"/>
    <mergeCell ref="G814:L814"/>
    <mergeCell ref="J870:L871"/>
    <mergeCell ref="M866:R866"/>
    <mergeCell ref="M870:R870"/>
    <mergeCell ref="G868:I869"/>
    <mergeCell ref="J868:L869"/>
    <mergeCell ref="C868:F869"/>
    <mergeCell ref="A868:B869"/>
    <mergeCell ref="A870:B871"/>
    <mergeCell ref="C870:F871"/>
    <mergeCell ref="G870:I871"/>
    <mergeCell ref="M868:R868"/>
    <mergeCell ref="I816:I819"/>
    <mergeCell ref="M816:R816"/>
    <mergeCell ref="J816:K819"/>
    <mergeCell ref="M417:R418"/>
    <mergeCell ref="M431:R432"/>
    <mergeCell ref="M433:R434"/>
    <mergeCell ref="G855:L855"/>
    <mergeCell ref="M855:R855"/>
    <mergeCell ref="M823:R823"/>
    <mergeCell ref="M840:R840"/>
    <mergeCell ref="M815:R815"/>
    <mergeCell ref="C815:F819"/>
    <mergeCell ref="A815:B819"/>
    <mergeCell ref="M803:R803"/>
    <mergeCell ref="G777:L777"/>
    <mergeCell ref="G778:L778"/>
    <mergeCell ref="G779:L779"/>
    <mergeCell ref="G780:L780"/>
    <mergeCell ref="G781:L781"/>
    <mergeCell ref="G782:L782"/>
    <mergeCell ref="A783:B783"/>
    <mergeCell ref="M783:R783"/>
    <mergeCell ref="M751:R751"/>
    <mergeCell ref="M756:R756"/>
    <mergeCell ref="M757:R757"/>
    <mergeCell ref="M758:R758"/>
    <mergeCell ref="M759:R759"/>
    <mergeCell ref="M760:R760"/>
    <mergeCell ref="M740:R740"/>
    <mergeCell ref="M741:R741"/>
    <mergeCell ref="M742:R742"/>
    <mergeCell ref="G488:L488"/>
    <mergeCell ref="G489:L489"/>
    <mergeCell ref="G490:L490"/>
    <mergeCell ref="G491:L491"/>
    <mergeCell ref="M426:R426"/>
    <mergeCell ref="A423:R423"/>
    <mergeCell ref="I486:J486"/>
    <mergeCell ref="K486:L486"/>
    <mergeCell ref="I484:J484"/>
    <mergeCell ref="I420:J420"/>
    <mergeCell ref="I422:J422"/>
    <mergeCell ref="I428:J428"/>
    <mergeCell ref="I430:J430"/>
    <mergeCell ref="I432:J432"/>
    <mergeCell ref="I434:J434"/>
    <mergeCell ref="I436:J436"/>
    <mergeCell ref="C439:F440"/>
    <mergeCell ref="M439:R440"/>
    <mergeCell ref="C445:F446"/>
    <mergeCell ref="M445:R446"/>
    <mergeCell ref="M447:R448"/>
    <mergeCell ref="C447:F448"/>
    <mergeCell ref="G475:H476"/>
    <mergeCell ref="G477:H478"/>
    <mergeCell ref="I477:L477"/>
    <mergeCell ref="I475:L475"/>
    <mergeCell ref="I469:L469"/>
    <mergeCell ref="I468:J468"/>
    <mergeCell ref="I470:J470"/>
    <mergeCell ref="I476:J476"/>
    <mergeCell ref="I478:J478"/>
    <mergeCell ref="I466:J466"/>
    <mergeCell ref="K476:L476"/>
    <mergeCell ref="K470:L470"/>
    <mergeCell ref="K468:L468"/>
    <mergeCell ref="C429:F430"/>
    <mergeCell ref="C479:F480"/>
    <mergeCell ref="C481:F482"/>
    <mergeCell ref="C513:F522"/>
    <mergeCell ref="K462:L462"/>
    <mergeCell ref="K460:L460"/>
    <mergeCell ref="I418:J418"/>
    <mergeCell ref="K418:L418"/>
    <mergeCell ref="K420:L420"/>
    <mergeCell ref="K422:L422"/>
    <mergeCell ref="K428:L428"/>
    <mergeCell ref="K430:L430"/>
    <mergeCell ref="K432:L432"/>
    <mergeCell ref="K434:L434"/>
    <mergeCell ref="K436:L436"/>
    <mergeCell ref="K438:L438"/>
    <mergeCell ref="K440:L440"/>
    <mergeCell ref="K442:L442"/>
    <mergeCell ref="K444:L444"/>
    <mergeCell ref="K458:L458"/>
    <mergeCell ref="K446:L446"/>
    <mergeCell ref="K448:L448"/>
    <mergeCell ref="K450:L450"/>
    <mergeCell ref="G426:L426"/>
    <mergeCell ref="C494:F503"/>
    <mergeCell ref="I438:J438"/>
    <mergeCell ref="I440:J440"/>
    <mergeCell ref="I444:J444"/>
    <mergeCell ref="G451:H452"/>
    <mergeCell ref="G453:H454"/>
    <mergeCell ref="G455:H456"/>
    <mergeCell ref="G457:H458"/>
    <mergeCell ref="G459:H460"/>
    <mergeCell ref="A474:B474"/>
    <mergeCell ref="C474:F474"/>
    <mergeCell ref="G474:L474"/>
    <mergeCell ref="M474:R474"/>
    <mergeCell ref="A471:R471"/>
    <mergeCell ref="A507:B507"/>
    <mergeCell ref="C507:F507"/>
    <mergeCell ref="G507:L507"/>
    <mergeCell ref="M507:R507"/>
    <mergeCell ref="A504:R504"/>
    <mergeCell ref="C508:F512"/>
    <mergeCell ref="A508:B512"/>
    <mergeCell ref="G495:I495"/>
    <mergeCell ref="J495:L495"/>
    <mergeCell ref="G494:L494"/>
    <mergeCell ref="G508:L508"/>
    <mergeCell ref="G513:L513"/>
    <mergeCell ref="M488:R488"/>
    <mergeCell ref="M489:R489"/>
    <mergeCell ref="M490:R490"/>
    <mergeCell ref="C483:F484"/>
    <mergeCell ref="I485:L485"/>
    <mergeCell ref="I483:L483"/>
    <mergeCell ref="G483:H484"/>
    <mergeCell ref="G485:H486"/>
    <mergeCell ref="G487:L487"/>
    <mergeCell ref="M487:R487"/>
    <mergeCell ref="M491:R491"/>
    <mergeCell ref="M492:R492"/>
    <mergeCell ref="M494:R495"/>
    <mergeCell ref="M483:R484"/>
    <mergeCell ref="C475:F476"/>
    <mergeCell ref="M525:R526"/>
    <mergeCell ref="G530:I530"/>
    <mergeCell ref="J530:L530"/>
    <mergeCell ref="G529:L529"/>
    <mergeCell ref="K482:L482"/>
    <mergeCell ref="K484:L484"/>
    <mergeCell ref="G492:L492"/>
    <mergeCell ref="G493:L493"/>
    <mergeCell ref="Q168:R169"/>
    <mergeCell ref="F168:L169"/>
    <mergeCell ref="D168:E169"/>
    <mergeCell ref="M168:P168"/>
    <mergeCell ref="Q184:R185"/>
    <mergeCell ref="M184:P184"/>
    <mergeCell ref="F184:L185"/>
    <mergeCell ref="D184:E185"/>
    <mergeCell ref="B184:C185"/>
    <mergeCell ref="M174:P174"/>
    <mergeCell ref="F174:L175"/>
    <mergeCell ref="D174:E175"/>
    <mergeCell ref="B174:C175"/>
    <mergeCell ref="O227:P227"/>
    <mergeCell ref="D220:E221"/>
    <mergeCell ref="B220:C221"/>
    <mergeCell ref="B231:C231"/>
    <mergeCell ref="D231:E231"/>
    <mergeCell ref="F231:L231"/>
    <mergeCell ref="M231:P231"/>
    <mergeCell ref="Q231:R231"/>
    <mergeCell ref="B267:D267"/>
    <mergeCell ref="E267:P267"/>
    <mergeCell ref="Q267:R267"/>
    <mergeCell ref="A184:A185"/>
    <mergeCell ref="Q182:R183"/>
    <mergeCell ref="M182:P182"/>
    <mergeCell ref="F182:L183"/>
    <mergeCell ref="D182:E183"/>
    <mergeCell ref="B182:C183"/>
    <mergeCell ref="A182:A183"/>
    <mergeCell ref="Q180:R181"/>
    <mergeCell ref="M180:P180"/>
    <mergeCell ref="F180:L181"/>
    <mergeCell ref="D180:E181"/>
    <mergeCell ref="M172:P172"/>
    <mergeCell ref="Q170:R171"/>
    <mergeCell ref="Q178:R179"/>
    <mergeCell ref="M178:P178"/>
    <mergeCell ref="F178:L179"/>
    <mergeCell ref="D178:E179"/>
    <mergeCell ref="B178:C179"/>
    <mergeCell ref="A178:A179"/>
    <mergeCell ref="Q176:R177"/>
    <mergeCell ref="O183:P183"/>
    <mergeCell ref="M176:P176"/>
    <mergeCell ref="F176:L177"/>
    <mergeCell ref="D176:E177"/>
    <mergeCell ref="B176:C177"/>
    <mergeCell ref="A176:A177"/>
    <mergeCell ref="M170:P170"/>
    <mergeCell ref="F170:L171"/>
    <mergeCell ref="D170:E171"/>
    <mergeCell ref="B170:C171"/>
    <mergeCell ref="A170:A171"/>
    <mergeCell ref="Q172:R173"/>
    <mergeCell ref="A174:A175"/>
    <mergeCell ref="Q174:R175"/>
    <mergeCell ref="Q190:R191"/>
    <mergeCell ref="M190:P190"/>
    <mergeCell ref="F190:L191"/>
    <mergeCell ref="D190:E191"/>
    <mergeCell ref="B190:C191"/>
    <mergeCell ref="A190:A191"/>
    <mergeCell ref="Q188:R189"/>
    <mergeCell ref="M188:P188"/>
    <mergeCell ref="F188:L189"/>
    <mergeCell ref="D188:E189"/>
    <mergeCell ref="B188:C189"/>
    <mergeCell ref="A188:A189"/>
    <mergeCell ref="B180:C181"/>
    <mergeCell ref="A180:A181"/>
    <mergeCell ref="M181:N181"/>
    <mergeCell ref="O181:P181"/>
    <mergeCell ref="M183:N183"/>
    <mergeCell ref="M185:N185"/>
    <mergeCell ref="O185:P185"/>
    <mergeCell ref="M191:N191"/>
    <mergeCell ref="O191:P191"/>
    <mergeCell ref="O187:P187"/>
    <mergeCell ref="M189:N189"/>
    <mergeCell ref="O189:P189"/>
    <mergeCell ref="M187:N187"/>
    <mergeCell ref="Q186:R187"/>
    <mergeCell ref="M186:P186"/>
    <mergeCell ref="F186:L187"/>
    <mergeCell ref="D186:E187"/>
    <mergeCell ref="B186:C187"/>
    <mergeCell ref="A186:A187"/>
    <mergeCell ref="Q202:R203"/>
    <mergeCell ref="M202:P202"/>
    <mergeCell ref="F202:L203"/>
    <mergeCell ref="D202:E203"/>
    <mergeCell ref="B202:C203"/>
    <mergeCell ref="A202:A203"/>
    <mergeCell ref="Q200:R201"/>
    <mergeCell ref="M200:P200"/>
    <mergeCell ref="F200:L201"/>
    <mergeCell ref="D200:E201"/>
    <mergeCell ref="B200:C201"/>
    <mergeCell ref="A200:A201"/>
    <mergeCell ref="Q194:R195"/>
    <mergeCell ref="M194:P194"/>
    <mergeCell ref="F194:L195"/>
    <mergeCell ref="D194:E195"/>
    <mergeCell ref="B194:C195"/>
    <mergeCell ref="A194:A195"/>
    <mergeCell ref="B199:C199"/>
    <mergeCell ref="D199:E199"/>
    <mergeCell ref="A214:A215"/>
    <mergeCell ref="Q212:R213"/>
    <mergeCell ref="M212:P212"/>
    <mergeCell ref="F212:L213"/>
    <mergeCell ref="D212:E213"/>
    <mergeCell ref="B212:C213"/>
    <mergeCell ref="A212:A213"/>
    <mergeCell ref="A196:R196"/>
    <mergeCell ref="O195:P195"/>
    <mergeCell ref="Q192:R193"/>
    <mergeCell ref="M192:P192"/>
    <mergeCell ref="F192:L193"/>
    <mergeCell ref="D192:E193"/>
    <mergeCell ref="B192:C193"/>
    <mergeCell ref="A192:A193"/>
    <mergeCell ref="A204:A205"/>
    <mergeCell ref="Q208:R209"/>
    <mergeCell ref="M208:P208"/>
    <mergeCell ref="F208:L209"/>
    <mergeCell ref="D208:E209"/>
    <mergeCell ref="B208:C209"/>
    <mergeCell ref="A208:A209"/>
    <mergeCell ref="Q210:R211"/>
    <mergeCell ref="M210:P210"/>
    <mergeCell ref="F210:L211"/>
    <mergeCell ref="A210:A211"/>
    <mergeCell ref="Q206:R207"/>
    <mergeCell ref="Q199:R199"/>
    <mergeCell ref="B204:C205"/>
    <mergeCell ref="M215:N215"/>
    <mergeCell ref="O215:P215"/>
    <mergeCell ref="Q204:R205"/>
    <mergeCell ref="A220:A221"/>
    <mergeCell ref="Q218:R219"/>
    <mergeCell ref="M218:P218"/>
    <mergeCell ref="F218:L219"/>
    <mergeCell ref="D218:E219"/>
    <mergeCell ref="B218:C219"/>
    <mergeCell ref="A218:A219"/>
    <mergeCell ref="Q216:R217"/>
    <mergeCell ref="M216:P216"/>
    <mergeCell ref="F216:L217"/>
    <mergeCell ref="D216:E217"/>
    <mergeCell ref="B216:C217"/>
    <mergeCell ref="A216:A217"/>
    <mergeCell ref="B226:C227"/>
    <mergeCell ref="B222:C223"/>
    <mergeCell ref="M224:P224"/>
    <mergeCell ref="M221:N221"/>
    <mergeCell ref="O225:P225"/>
    <mergeCell ref="F224:L225"/>
    <mergeCell ref="D224:E225"/>
    <mergeCell ref="B224:C225"/>
    <mergeCell ref="M217:N217"/>
    <mergeCell ref="O217:P217"/>
    <mergeCell ref="M219:N219"/>
    <mergeCell ref="O219:P219"/>
    <mergeCell ref="M223:N223"/>
    <mergeCell ref="D226:E227"/>
    <mergeCell ref="Q288:R288"/>
    <mergeCell ref="E276:P276"/>
    <mergeCell ref="E275:P275"/>
    <mergeCell ref="E274:P274"/>
    <mergeCell ref="E273:P273"/>
    <mergeCell ref="Q242:R243"/>
    <mergeCell ref="Q252:R253"/>
    <mergeCell ref="A264:R264"/>
    <mergeCell ref="Q238:R239"/>
    <mergeCell ref="M238:P238"/>
    <mergeCell ref="E238:L239"/>
    <mergeCell ref="B238:D239"/>
    <mergeCell ref="A238:A239"/>
    <mergeCell ref="Q232:R233"/>
    <mergeCell ref="M232:P232"/>
    <mergeCell ref="F232:L233"/>
    <mergeCell ref="D232:E233"/>
    <mergeCell ref="B232:C233"/>
    <mergeCell ref="A232:A233"/>
    <mergeCell ref="Q234:R235"/>
    <mergeCell ref="M234:P234"/>
    <mergeCell ref="F234:L235"/>
    <mergeCell ref="D234:E235"/>
    <mergeCell ref="Q246:R247"/>
    <mergeCell ref="M246:P246"/>
    <mergeCell ref="E246:L247"/>
    <mergeCell ref="B246:D247"/>
    <mergeCell ref="B234:C235"/>
    <mergeCell ref="A234:A235"/>
    <mergeCell ref="M233:N233"/>
    <mergeCell ref="O233:P233"/>
    <mergeCell ref="M242:P242"/>
    <mergeCell ref="M244:P244"/>
    <mergeCell ref="E244:L245"/>
    <mergeCell ref="B244:D245"/>
    <mergeCell ref="A244:A245"/>
    <mergeCell ref="Q237:R237"/>
    <mergeCell ref="M235:N235"/>
    <mergeCell ref="O235:P235"/>
    <mergeCell ref="A236:R236"/>
    <mergeCell ref="O251:P251"/>
    <mergeCell ref="B257:D257"/>
    <mergeCell ref="B269:D269"/>
    <mergeCell ref="Q255:R255"/>
    <mergeCell ref="B268:D268"/>
    <mergeCell ref="Q277:R277"/>
    <mergeCell ref="Q278:R278"/>
    <mergeCell ref="Q279:R279"/>
    <mergeCell ref="Q280:R280"/>
    <mergeCell ref="E242:L243"/>
    <mergeCell ref="B242:D243"/>
    <mergeCell ref="A242:A243"/>
    <mergeCell ref="Q240:R241"/>
    <mergeCell ref="M240:P240"/>
    <mergeCell ref="E240:L241"/>
    <mergeCell ref="B240:D241"/>
    <mergeCell ref="O253:P253"/>
    <mergeCell ref="M253:N253"/>
    <mergeCell ref="M250:P250"/>
    <mergeCell ref="E250:L251"/>
    <mergeCell ref="A240:A241"/>
    <mergeCell ref="E280:P280"/>
    <mergeCell ref="E277:P277"/>
    <mergeCell ref="E268:P268"/>
    <mergeCell ref="Q261:R261"/>
    <mergeCell ref="C304:F306"/>
    <mergeCell ref="C307:F309"/>
    <mergeCell ref="C310:F312"/>
    <mergeCell ref="M310:R310"/>
    <mergeCell ref="G304:I304"/>
    <mergeCell ref="J304:L304"/>
    <mergeCell ref="I305:I306"/>
    <mergeCell ref="L305:L306"/>
    <mergeCell ref="G307:I307"/>
    <mergeCell ref="J307:L307"/>
    <mergeCell ref="A297:B297"/>
    <mergeCell ref="C298:F298"/>
    <mergeCell ref="Q268:R268"/>
    <mergeCell ref="Q269:R269"/>
    <mergeCell ref="Q270:R270"/>
    <mergeCell ref="Q275:R275"/>
    <mergeCell ref="Q274:R274"/>
    <mergeCell ref="Q273:R273"/>
    <mergeCell ref="B275:D275"/>
    <mergeCell ref="B274:D274"/>
    <mergeCell ref="Q293:R293"/>
    <mergeCell ref="Q292:R292"/>
    <mergeCell ref="E293:P293"/>
    <mergeCell ref="E292:P292"/>
    <mergeCell ref="A304:B312"/>
    <mergeCell ref="A246:A247"/>
    <mergeCell ref="Q244:R245"/>
    <mergeCell ref="A378:B379"/>
    <mergeCell ref="C378:F379"/>
    <mergeCell ref="M378:N378"/>
    <mergeCell ref="M379:N379"/>
    <mergeCell ref="A366:B373"/>
    <mergeCell ref="A374:R374"/>
    <mergeCell ref="A377:B377"/>
    <mergeCell ref="C377:F377"/>
    <mergeCell ref="G377:L377"/>
    <mergeCell ref="M377:R377"/>
    <mergeCell ref="A399:R399"/>
    <mergeCell ref="A402:B402"/>
    <mergeCell ref="C402:F402"/>
    <mergeCell ref="G402:L402"/>
    <mergeCell ref="M402:R402"/>
    <mergeCell ref="M386:R386"/>
    <mergeCell ref="M369:R370"/>
    <mergeCell ref="M380:R380"/>
    <mergeCell ref="M381:R381"/>
    <mergeCell ref="G387:L387"/>
    <mergeCell ref="G388:L388"/>
    <mergeCell ref="G389:L389"/>
    <mergeCell ref="G390:L390"/>
    <mergeCell ref="G391:L391"/>
    <mergeCell ref="C380:F380"/>
    <mergeCell ref="C381:F381"/>
    <mergeCell ref="C382:F382"/>
    <mergeCell ref="A384:B384"/>
    <mergeCell ref="A385:B385"/>
    <mergeCell ref="A397:B397"/>
    <mergeCell ref="A398:B398"/>
    <mergeCell ref="C385:F385"/>
    <mergeCell ref="A416:B422"/>
    <mergeCell ref="A427:B470"/>
    <mergeCell ref="A475:B486"/>
    <mergeCell ref="G542:L542"/>
    <mergeCell ref="M539:R539"/>
    <mergeCell ref="G543:I543"/>
    <mergeCell ref="J543:L543"/>
    <mergeCell ref="G561:L561"/>
    <mergeCell ref="C561:F561"/>
    <mergeCell ref="A561:B561"/>
    <mergeCell ref="M561:R561"/>
    <mergeCell ref="A563:R563"/>
    <mergeCell ref="A566:B566"/>
    <mergeCell ref="C566:F566"/>
    <mergeCell ref="G566:L566"/>
    <mergeCell ref="M566:R566"/>
    <mergeCell ref="M654:R654"/>
    <mergeCell ref="A539:B543"/>
    <mergeCell ref="A544:R544"/>
    <mergeCell ref="A547:B547"/>
    <mergeCell ref="C547:F547"/>
    <mergeCell ref="G547:L547"/>
    <mergeCell ref="M547:R547"/>
    <mergeCell ref="M587:N587"/>
    <mergeCell ref="M584:R585"/>
    <mergeCell ref="M586:R586"/>
    <mergeCell ref="C524:F524"/>
    <mergeCell ref="A494:B503"/>
    <mergeCell ref="G501:H503"/>
    <mergeCell ref="J501:K503"/>
    <mergeCell ref="A588:R588"/>
    <mergeCell ref="A591:B591"/>
  </mergeCells>
  <pageMargins left="0.45833333333333331" right="0.25" top="0.4" bottom="0.4392156862745098" header="0.38541666666666669" footer="0.3"/>
  <pageSetup paperSize="9" scale="63" fitToHeight="0" orientation="portrait" r:id="rId1"/>
  <headerFooter differentFirst="1">
    <oddFooter>&amp;R&amp;"Times New Roman,обычный"&amp;10Страница &amp;P из &amp;N</oddFooter>
  </headerFooter>
  <drawing r:id="rId2"/>
  <legacyDrawing r:id="rId3"/>
  <extLst>
    <ext xmlns:x14="http://schemas.microsoft.com/office/spreadsheetml/2009/9/main" uri="{CCE6A557-97BC-4b89-ADB6-D9C93CAAB3DF}">
      <x14:dataValidations xmlns:xm="http://schemas.microsoft.com/office/excel/2006/main" count="6">
        <x14:dataValidation type="list" allowBlank="1" showInputMessage="1" showErrorMessage="1">
          <x14:formula1>
            <xm:f>Правило!$S$277:$T$277</xm:f>
          </x14:formula1>
          <xm:sqref>G321:L321</xm:sqref>
        </x14:dataValidation>
        <x14:dataValidation type="list" allowBlank="1" showInputMessage="1" showErrorMessage="1">
          <x14:formula1>
            <xm:f>Правило!$S$278:$T$278</xm:f>
          </x14:formula1>
          <xm:sqref>G322:L322</xm:sqref>
        </x14:dataValidation>
        <x14:dataValidation type="list" allowBlank="1" showInputMessage="1" showErrorMessage="1">
          <x14:formula1>
            <xm:f>Правило!$S$279:$T$279</xm:f>
          </x14:formula1>
          <xm:sqref>G323:L323</xm:sqref>
        </x14:dataValidation>
        <x14:dataValidation type="list" allowBlank="1" showInputMessage="1" showErrorMessage="1">
          <x14:formula1>
            <xm:f>Правило!$S$355:$T$355</xm:f>
          </x14:formula1>
          <xm:sqref>G404:L404</xm:sqref>
        </x14:dataValidation>
        <x14:dataValidation type="list" allowBlank="1" showInputMessage="1" showErrorMessage="1">
          <x14:formula1>
            <xm:f>Правило!$S$443:$T$443</xm:f>
          </x14:formula1>
          <xm:sqref>G492:L492 G473:L473</xm:sqref>
        </x14:dataValidation>
        <x14:dataValidation type="list" allowBlank="1" showInputMessage="1" showErrorMessage="1">
          <x14:formula1>
            <xm:f>Правило!$S$624:$T$624</xm:f>
          </x14:formula1>
          <xm:sqref>G694:L694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X1900"/>
  <sheetViews>
    <sheetView topLeftCell="A1860" zoomScale="85" zoomScaleNormal="85" workbookViewId="0">
      <selection activeCell="I1855" sqref="I1855"/>
    </sheetView>
  </sheetViews>
  <sheetFormatPr defaultRowHeight="15" x14ac:dyDescent="0.25"/>
  <cols>
    <col min="4" max="4" width="13.85546875" bestFit="1" customWidth="1"/>
    <col min="5" max="5" width="9.5703125" customWidth="1"/>
    <col min="6" max="6" width="11.85546875" customWidth="1"/>
    <col min="7" max="7" width="15.85546875" customWidth="1"/>
    <col min="8" max="9" width="10.28515625" customWidth="1"/>
    <col min="10" max="10" width="9.7109375" bestFit="1" customWidth="1"/>
    <col min="11" max="11" width="15" customWidth="1"/>
    <col min="13" max="13" width="11.140625" customWidth="1"/>
    <col min="14" max="14" width="10.28515625" bestFit="1" customWidth="1"/>
    <col min="18" max="18" width="10.28515625" bestFit="1" customWidth="1"/>
  </cols>
  <sheetData>
    <row r="1" spans="2:21" x14ac:dyDescent="0.25">
      <c r="B1" s="4" t="s">
        <v>70</v>
      </c>
      <c r="C1" s="36"/>
      <c r="D1" s="36"/>
      <c r="E1" s="36"/>
      <c r="F1" s="36"/>
      <c r="G1" s="36"/>
      <c r="H1" s="36"/>
      <c r="I1" s="36"/>
      <c r="J1" s="36"/>
      <c r="K1" s="36"/>
      <c r="L1" s="36"/>
      <c r="M1" s="36"/>
      <c r="N1" s="36"/>
      <c r="O1" s="36"/>
      <c r="P1" s="36"/>
      <c r="Q1" s="36"/>
      <c r="R1" s="38"/>
      <c r="S1" s="38"/>
      <c r="T1" s="38"/>
      <c r="U1" s="38"/>
    </row>
    <row r="2" spans="2:21" x14ac:dyDescent="0.25">
      <c r="B2" s="36"/>
      <c r="C2" s="36"/>
      <c r="D2" s="36"/>
      <c r="E2" s="36"/>
      <c r="F2" s="36"/>
      <c r="G2" s="36"/>
      <c r="H2" s="36"/>
      <c r="I2" s="36"/>
      <c r="J2" s="36"/>
      <c r="K2" s="36"/>
      <c r="L2" s="36"/>
      <c r="M2" s="36"/>
      <c r="N2" s="36"/>
      <c r="O2" s="36"/>
      <c r="P2" s="36"/>
      <c r="Q2" s="36"/>
      <c r="R2" s="38"/>
      <c r="S2" s="38"/>
      <c r="T2" s="38"/>
      <c r="U2" s="38"/>
    </row>
    <row r="3" spans="2:21" x14ac:dyDescent="0.25">
      <c r="B3" s="36" t="s">
        <v>0</v>
      </c>
      <c r="C3" s="36"/>
      <c r="D3" s="36"/>
      <c r="E3" s="36"/>
      <c r="F3" s="36"/>
      <c r="G3" s="36"/>
      <c r="H3" s="36"/>
      <c r="I3" s="36"/>
      <c r="J3" s="36"/>
      <c r="K3" s="36"/>
      <c r="L3" s="36"/>
      <c r="M3" s="36"/>
      <c r="N3" s="36"/>
      <c r="O3" s="36"/>
      <c r="P3" s="36"/>
      <c r="Q3" s="36"/>
      <c r="R3" s="38"/>
      <c r="S3" s="38"/>
      <c r="T3" s="38"/>
      <c r="U3" s="38"/>
    </row>
    <row r="4" spans="2:21" ht="34.5" customHeight="1" x14ac:dyDescent="0.25">
      <c r="B4" s="901" t="s">
        <v>1</v>
      </c>
      <c r="C4" s="901"/>
      <c r="D4" s="901" t="s">
        <v>2</v>
      </c>
      <c r="E4" s="901"/>
      <c r="F4" s="901"/>
      <c r="G4" s="83" t="s">
        <v>17</v>
      </c>
      <c r="H4" s="878" t="s">
        <v>3</v>
      </c>
      <c r="I4" s="878"/>
      <c r="J4" s="878"/>
      <c r="K4" s="878" t="s">
        <v>4</v>
      </c>
      <c r="L4" s="878"/>
      <c r="M4" s="878"/>
      <c r="N4" s="36"/>
      <c r="O4" s="36"/>
      <c r="P4" s="36"/>
      <c r="Q4" s="36"/>
      <c r="R4" s="38"/>
      <c r="S4" s="38"/>
      <c r="T4" s="38"/>
      <c r="U4" s="38"/>
    </row>
    <row r="5" spans="2:21" x14ac:dyDescent="0.25">
      <c r="B5" s="900">
        <v>9405</v>
      </c>
      <c r="C5" s="900"/>
      <c r="D5" s="958" t="s">
        <v>5</v>
      </c>
      <c r="E5" s="958"/>
      <c r="F5" s="958"/>
      <c r="G5" s="81" t="s">
        <v>6</v>
      </c>
      <c r="H5" s="81" t="s">
        <v>7</v>
      </c>
      <c r="I5" s="907">
        <v>1</v>
      </c>
      <c r="J5" s="907"/>
      <c r="K5" s="907"/>
      <c r="L5" s="908"/>
      <c r="M5" s="908"/>
      <c r="N5" s="36"/>
      <c r="O5" s="36"/>
      <c r="P5" s="36"/>
      <c r="Q5" s="36"/>
      <c r="R5" s="38"/>
      <c r="S5" s="38"/>
      <c r="T5" s="38"/>
      <c r="U5" s="38"/>
    </row>
    <row r="6" spans="2:21" ht="39" customHeight="1" x14ac:dyDescent="0.25">
      <c r="B6" s="900" t="s">
        <v>1880</v>
      </c>
      <c r="C6" s="900"/>
      <c r="D6" s="934" t="s">
        <v>1881</v>
      </c>
      <c r="E6" s="934"/>
      <c r="F6" s="934"/>
      <c r="G6" s="81" t="s">
        <v>13</v>
      </c>
      <c r="H6" s="81" t="s">
        <v>7</v>
      </c>
      <c r="I6" s="907">
        <v>5</v>
      </c>
      <c r="J6" s="907"/>
      <c r="K6" s="907"/>
      <c r="L6" s="908"/>
      <c r="M6" s="908"/>
      <c r="N6" s="36"/>
      <c r="O6" s="36"/>
      <c r="P6" s="36"/>
      <c r="Q6" s="36"/>
      <c r="R6" s="38"/>
      <c r="S6" s="38"/>
      <c r="T6" s="38"/>
      <c r="U6" s="38"/>
    </row>
    <row r="7" spans="2:21" ht="43.5" customHeight="1" x14ac:dyDescent="0.25">
      <c r="B7" s="920"/>
      <c r="C7" s="921"/>
      <c r="D7" s="922"/>
      <c r="E7" s="923"/>
      <c r="F7" s="924"/>
      <c r="G7" s="81" t="s">
        <v>14</v>
      </c>
      <c r="H7" s="81" t="s">
        <v>7</v>
      </c>
      <c r="I7" s="907">
        <v>0.15</v>
      </c>
      <c r="J7" s="907"/>
      <c r="K7" s="907" t="s">
        <v>9</v>
      </c>
      <c r="L7" s="908"/>
      <c r="M7" s="908"/>
      <c r="N7" s="519"/>
      <c r="O7" s="520"/>
      <c r="P7" s="520"/>
      <c r="Q7" s="520"/>
      <c r="R7" s="520"/>
      <c r="S7" s="38"/>
      <c r="T7" s="38"/>
      <c r="U7" s="38"/>
    </row>
    <row r="8" spans="2:21" ht="15" customHeight="1" x14ac:dyDescent="0.25">
      <c r="B8" s="925">
        <v>2438</v>
      </c>
      <c r="C8" s="926"/>
      <c r="D8" s="955" t="s">
        <v>16</v>
      </c>
      <c r="E8" s="956"/>
      <c r="F8" s="957"/>
      <c r="G8" s="81" t="s">
        <v>14</v>
      </c>
      <c r="H8" s="81" t="s">
        <v>7</v>
      </c>
      <c r="I8" s="907">
        <v>0.2</v>
      </c>
      <c r="J8" s="907"/>
      <c r="K8" s="907" t="s">
        <v>10</v>
      </c>
      <c r="L8" s="908"/>
      <c r="M8" s="908"/>
      <c r="N8" s="519"/>
      <c r="O8" s="520"/>
      <c r="P8" s="520"/>
      <c r="Q8" s="520"/>
      <c r="R8" s="520"/>
      <c r="S8" s="38"/>
      <c r="T8" s="38"/>
      <c r="U8" s="38"/>
    </row>
    <row r="9" spans="2:21" ht="15" customHeight="1" x14ac:dyDescent="0.25">
      <c r="B9" s="48"/>
      <c r="C9" s="49"/>
      <c r="D9" s="89"/>
      <c r="E9" s="88"/>
      <c r="F9" s="90"/>
      <c r="G9" s="81" t="s">
        <v>14</v>
      </c>
      <c r="H9" s="81" t="s">
        <v>7</v>
      </c>
      <c r="I9" s="907">
        <v>0.3</v>
      </c>
      <c r="J9" s="907"/>
      <c r="K9" s="907" t="s">
        <v>11</v>
      </c>
      <c r="L9" s="908"/>
      <c r="M9" s="908"/>
      <c r="N9" s="519"/>
      <c r="O9" s="520"/>
      <c r="P9" s="520"/>
      <c r="Q9" s="520"/>
      <c r="R9" s="520"/>
      <c r="S9" s="38"/>
      <c r="T9" s="38"/>
      <c r="U9" s="38"/>
    </row>
    <row r="10" spans="2:21" ht="15" customHeight="1" x14ac:dyDescent="0.25">
      <c r="B10" s="50"/>
      <c r="C10" s="51"/>
      <c r="D10" s="52"/>
      <c r="E10" s="53"/>
      <c r="F10" s="54"/>
      <c r="G10" s="81" t="s">
        <v>14</v>
      </c>
      <c r="H10" s="81" t="s">
        <v>7</v>
      </c>
      <c r="I10" s="907" t="s">
        <v>8</v>
      </c>
      <c r="J10" s="907"/>
      <c r="K10" s="907" t="s">
        <v>12</v>
      </c>
      <c r="L10" s="908"/>
      <c r="M10" s="908"/>
      <c r="N10" s="519"/>
      <c r="O10" s="520"/>
      <c r="P10" s="520"/>
      <c r="Q10" s="520"/>
      <c r="R10" s="520"/>
      <c r="S10" s="38"/>
      <c r="T10" s="38"/>
      <c r="U10" s="38"/>
    </row>
    <row r="11" spans="2:21" x14ac:dyDescent="0.25">
      <c r="B11" s="4" t="s">
        <v>18</v>
      </c>
      <c r="C11" s="36"/>
      <c r="D11" s="36"/>
      <c r="E11" s="36"/>
      <c r="F11" s="36"/>
      <c r="G11" s="36"/>
      <c r="H11" s="36"/>
      <c r="I11" s="36"/>
      <c r="J11" s="36"/>
      <c r="K11" s="36"/>
      <c r="L11" s="36"/>
      <c r="M11" s="36"/>
      <c r="N11" s="36"/>
      <c r="O11" s="36"/>
      <c r="P11" s="36"/>
      <c r="Q11" s="36"/>
      <c r="R11" s="38"/>
      <c r="S11" s="38"/>
      <c r="T11" s="38"/>
      <c r="U11" s="38"/>
    </row>
    <row r="12" spans="2:21" x14ac:dyDescent="0.25">
      <c r="B12" s="935" t="s">
        <v>19</v>
      </c>
      <c r="C12" s="919"/>
      <c r="D12" s="919"/>
      <c r="E12" s="919"/>
      <c r="F12" s="919"/>
      <c r="G12" s="919"/>
      <c r="H12" s="81" t="s">
        <v>20</v>
      </c>
      <c r="I12" s="81" t="s">
        <v>21</v>
      </c>
      <c r="J12" s="36"/>
      <c r="K12" s="36"/>
      <c r="L12" s="36"/>
      <c r="M12" s="36"/>
      <c r="N12" s="36"/>
      <c r="O12" s="36"/>
      <c r="P12" s="36"/>
      <c r="Q12" s="36"/>
      <c r="R12" s="38"/>
      <c r="S12" s="38"/>
      <c r="T12" s="38"/>
      <c r="U12" s="38"/>
    </row>
    <row r="13" spans="2:21" x14ac:dyDescent="0.25">
      <c r="B13" s="919"/>
      <c r="C13" s="919"/>
      <c r="D13" s="919"/>
      <c r="E13" s="919"/>
      <c r="F13" s="919"/>
      <c r="G13" s="919"/>
      <c r="H13" s="76">
        <f>Вводные!H2</f>
        <v>90</v>
      </c>
      <c r="I13" s="76">
        <f>Вводные!I2</f>
        <v>90</v>
      </c>
      <c r="J13" s="36"/>
      <c r="K13" s="36"/>
      <c r="L13" s="36"/>
      <c r="M13" s="36"/>
      <c r="N13" s="36"/>
      <c r="O13" s="36"/>
      <c r="P13" s="36"/>
      <c r="Q13" s="36"/>
      <c r="R13" s="38"/>
      <c r="S13" s="38"/>
      <c r="T13" s="38"/>
      <c r="U13" s="38"/>
    </row>
    <row r="14" spans="2:21" x14ac:dyDescent="0.25">
      <c r="B14" s="935" t="s">
        <v>22</v>
      </c>
      <c r="C14" s="919"/>
      <c r="D14" s="919"/>
      <c r="E14" s="919"/>
      <c r="F14" s="919"/>
      <c r="G14" s="919"/>
      <c r="H14" s="81" t="s">
        <v>20</v>
      </c>
      <c r="I14" s="81" t="s">
        <v>21</v>
      </c>
      <c r="J14" s="36"/>
      <c r="K14" s="36"/>
      <c r="L14" s="36"/>
      <c r="M14" s="36"/>
      <c r="N14" s="36"/>
      <c r="O14" s="36"/>
      <c r="P14" s="36"/>
      <c r="Q14" s="36"/>
      <c r="R14" s="38"/>
      <c r="S14" s="38"/>
      <c r="T14" s="38"/>
      <c r="U14" s="38"/>
    </row>
    <row r="15" spans="2:21" x14ac:dyDescent="0.25">
      <c r="B15" s="919"/>
      <c r="C15" s="919"/>
      <c r="D15" s="919"/>
      <c r="E15" s="919"/>
      <c r="F15" s="919"/>
      <c r="G15" s="919"/>
      <c r="H15" s="76">
        <f>Вводные!H4</f>
        <v>90</v>
      </c>
      <c r="I15" s="76">
        <f>Вводные!I4</f>
        <v>90</v>
      </c>
      <c r="J15" s="36"/>
      <c r="K15" s="36"/>
      <c r="L15" s="36"/>
      <c r="M15" s="36"/>
      <c r="N15" s="36"/>
      <c r="O15" s="36"/>
      <c r="P15" s="36"/>
      <c r="Q15" s="36"/>
      <c r="R15" s="38"/>
      <c r="S15" s="38"/>
      <c r="T15" s="38"/>
      <c r="U15" s="38"/>
    </row>
    <row r="16" spans="2:21" x14ac:dyDescent="0.25">
      <c r="B16" s="935" t="s">
        <v>23</v>
      </c>
      <c r="C16" s="919"/>
      <c r="D16" s="919"/>
      <c r="E16" s="919"/>
      <c r="F16" s="919"/>
      <c r="G16" s="919"/>
      <c r="H16" s="81" t="s">
        <v>20</v>
      </c>
      <c r="I16" s="81" t="s">
        <v>21</v>
      </c>
      <c r="J16" s="36"/>
      <c r="K16" s="36"/>
      <c r="L16" s="36"/>
      <c r="M16" s="36"/>
      <c r="N16" s="36"/>
      <c r="O16" s="36"/>
      <c r="P16" s="36"/>
      <c r="Q16" s="36"/>
      <c r="R16" s="38"/>
      <c r="S16" s="38"/>
      <c r="T16" s="38"/>
      <c r="U16" s="38"/>
    </row>
    <row r="17" spans="2:21" x14ac:dyDescent="0.25">
      <c r="B17" s="919"/>
      <c r="C17" s="919"/>
      <c r="D17" s="919"/>
      <c r="E17" s="919"/>
      <c r="F17" s="919"/>
      <c r="G17" s="919"/>
      <c r="H17" s="76">
        <f>Вводные!H6</f>
        <v>302</v>
      </c>
      <c r="I17" s="76">
        <f>Вводные!I6</f>
        <v>600</v>
      </c>
      <c r="J17" s="36"/>
      <c r="K17" s="36"/>
      <c r="L17" s="36"/>
      <c r="M17" s="36"/>
      <c r="N17" s="36"/>
      <c r="O17" s="36"/>
      <c r="P17" s="36"/>
      <c r="Q17" s="36"/>
      <c r="R17" s="38"/>
      <c r="S17" s="38"/>
      <c r="T17" s="38"/>
      <c r="U17" s="38"/>
    </row>
    <row r="18" spans="2:21" x14ac:dyDescent="0.25">
      <c r="B18" s="935" t="s">
        <v>24</v>
      </c>
      <c r="C18" s="919"/>
      <c r="D18" s="919"/>
      <c r="E18" s="919"/>
      <c r="F18" s="919"/>
      <c r="G18" s="919"/>
      <c r="H18" s="81" t="s">
        <v>20</v>
      </c>
      <c r="I18" s="81" t="s">
        <v>21</v>
      </c>
      <c r="J18" s="36"/>
      <c r="K18" s="36"/>
      <c r="L18" s="36"/>
      <c r="M18" s="36"/>
      <c r="N18" s="36"/>
      <c r="O18" s="36"/>
      <c r="P18" s="36"/>
      <c r="Q18" s="36"/>
      <c r="R18" s="38"/>
      <c r="S18" s="38"/>
      <c r="T18" s="38"/>
      <c r="U18" s="38"/>
    </row>
    <row r="19" spans="2:21" x14ac:dyDescent="0.25">
      <c r="B19" s="919"/>
      <c r="C19" s="919"/>
      <c r="D19" s="919"/>
      <c r="E19" s="919"/>
      <c r="F19" s="919"/>
      <c r="G19" s="919"/>
      <c r="H19" s="76">
        <f>Вводные!H8</f>
        <v>500</v>
      </c>
      <c r="I19" s="76">
        <f>Вводные!I8</f>
        <v>500</v>
      </c>
      <c r="J19" s="36"/>
      <c r="K19" s="36"/>
      <c r="L19" s="36"/>
      <c r="M19" s="36"/>
      <c r="N19" s="36"/>
      <c r="O19" s="36"/>
      <c r="P19" s="36"/>
      <c r="Q19" s="36"/>
      <c r="R19" s="38"/>
      <c r="S19" s="38"/>
      <c r="T19" s="38"/>
      <c r="U19" s="38"/>
    </row>
    <row r="20" spans="2:21" x14ac:dyDescent="0.25">
      <c r="B20" s="4" t="s">
        <v>25</v>
      </c>
      <c r="C20" s="36"/>
      <c r="D20" s="36"/>
      <c r="E20" s="36"/>
      <c r="F20" s="36"/>
      <c r="G20" s="36"/>
      <c r="H20" s="36"/>
      <c r="I20" s="36"/>
      <c r="J20" s="36"/>
      <c r="K20" s="36"/>
      <c r="L20" s="36"/>
      <c r="M20" s="36"/>
      <c r="N20" s="36"/>
      <c r="O20" s="36"/>
      <c r="P20" s="36"/>
      <c r="Q20" s="36"/>
      <c r="R20" s="38"/>
      <c r="S20" s="38"/>
      <c r="T20" s="38"/>
      <c r="U20" s="38"/>
    </row>
    <row r="21" spans="2:21" x14ac:dyDescent="0.25">
      <c r="B21" s="36" t="s">
        <v>26</v>
      </c>
      <c r="C21" s="36"/>
      <c r="D21" s="36"/>
      <c r="E21" s="36"/>
      <c r="F21" s="36"/>
      <c r="G21" s="36"/>
      <c r="H21" s="36"/>
      <c r="I21" s="36"/>
      <c r="J21" s="36"/>
      <c r="K21" s="36"/>
      <c r="L21" s="36"/>
      <c r="M21" s="36"/>
      <c r="N21" s="36"/>
      <c r="O21" s="36"/>
      <c r="P21" s="36"/>
      <c r="Q21" s="36"/>
      <c r="R21" s="38"/>
      <c r="S21" s="38"/>
      <c r="T21" s="38"/>
      <c r="U21" s="38"/>
    </row>
    <row r="22" spans="2:21" x14ac:dyDescent="0.25">
      <c r="B22" s="36"/>
      <c r="C22" s="36"/>
      <c r="D22" s="36"/>
      <c r="E22" s="36" t="s">
        <v>27</v>
      </c>
      <c r="F22" s="36"/>
      <c r="G22" s="36"/>
      <c r="H22" s="36"/>
      <c r="I22" s="36"/>
      <c r="J22" s="36"/>
      <c r="K22" s="36"/>
      <c r="L22" s="36"/>
      <c r="M22" s="36"/>
      <c r="N22" s="36"/>
      <c r="O22" s="36"/>
      <c r="P22" s="36"/>
      <c r="Q22" s="36"/>
      <c r="R22" s="38"/>
      <c r="S22" s="38"/>
      <c r="T22" s="38"/>
      <c r="U22" s="38"/>
    </row>
    <row r="23" spans="2:21" x14ac:dyDescent="0.25">
      <c r="B23" s="36"/>
      <c r="C23" s="36"/>
      <c r="D23" s="36"/>
      <c r="E23" s="36"/>
      <c r="F23" s="36"/>
      <c r="G23" s="36"/>
      <c r="H23" s="36"/>
      <c r="I23" s="36"/>
      <c r="J23" s="36"/>
      <c r="K23" s="36"/>
      <c r="L23" s="36"/>
      <c r="M23" s="36"/>
      <c r="N23" s="36"/>
      <c r="O23" s="36"/>
      <c r="P23" s="36"/>
      <c r="Q23" s="36"/>
      <c r="R23" s="38"/>
      <c r="S23" s="38"/>
      <c r="T23" s="38"/>
      <c r="U23" s="38"/>
    </row>
    <row r="24" spans="2:21" x14ac:dyDescent="0.25">
      <c r="B24" s="36" t="s">
        <v>28</v>
      </c>
      <c r="C24" s="88" t="s">
        <v>29</v>
      </c>
      <c r="D24" s="88" t="s">
        <v>30</v>
      </c>
      <c r="E24" s="88"/>
      <c r="F24" s="88"/>
      <c r="G24" s="88"/>
      <c r="H24" s="88"/>
      <c r="I24" s="88"/>
      <c r="J24" s="88"/>
      <c r="K24" s="88"/>
      <c r="L24" s="88"/>
      <c r="M24" s="36"/>
      <c r="N24" s="36"/>
      <c r="O24" s="36"/>
      <c r="P24" s="36"/>
      <c r="Q24" s="36"/>
      <c r="R24" s="38"/>
      <c r="S24" s="38"/>
      <c r="T24" s="38"/>
      <c r="U24" s="38"/>
    </row>
    <row r="25" spans="2:21" x14ac:dyDescent="0.25">
      <c r="B25" s="36"/>
      <c r="C25" s="88"/>
      <c r="D25" s="3" t="s">
        <v>31</v>
      </c>
      <c r="E25" s="88"/>
      <c r="F25" s="88"/>
      <c r="G25" s="88"/>
      <c r="H25" s="88"/>
      <c r="I25" s="88"/>
      <c r="J25" s="88"/>
      <c r="K25" s="88"/>
      <c r="L25" s="88"/>
      <c r="M25" s="36"/>
      <c r="N25" s="36"/>
      <c r="O25" s="36"/>
      <c r="P25" s="36"/>
      <c r="Q25" s="36"/>
      <c r="R25" s="38"/>
      <c r="S25" s="38"/>
      <c r="T25" s="38"/>
      <c r="U25" s="38"/>
    </row>
    <row r="26" spans="2:21" x14ac:dyDescent="0.25">
      <c r="B26" s="36"/>
      <c r="C26" s="36"/>
      <c r="D26" s="36"/>
      <c r="E26" s="36"/>
      <c r="F26" s="36"/>
      <c r="G26" s="36"/>
      <c r="H26" s="36"/>
      <c r="I26" s="36"/>
      <c r="J26" s="36"/>
      <c r="K26" s="36"/>
      <c r="L26" s="36"/>
      <c r="M26" s="36"/>
      <c r="N26" s="36"/>
      <c r="O26" s="36"/>
      <c r="P26" s="36"/>
      <c r="Q26" s="36"/>
      <c r="R26" s="38"/>
      <c r="S26" s="38"/>
      <c r="T26" s="38"/>
      <c r="U26" s="38"/>
    </row>
    <row r="27" spans="2:21" x14ac:dyDescent="0.25">
      <c r="B27" s="36" t="s">
        <v>32</v>
      </c>
      <c r="C27" s="36"/>
      <c r="D27" s="36"/>
      <c r="E27" s="36"/>
      <c r="F27" s="36"/>
      <c r="G27" s="36"/>
      <c r="H27" s="36"/>
      <c r="I27" s="36"/>
      <c r="J27" s="36"/>
      <c r="K27" s="36"/>
      <c r="L27" s="36"/>
      <c r="M27" s="36"/>
      <c r="N27" s="36"/>
      <c r="O27" s="36"/>
      <c r="P27" s="36"/>
      <c r="Q27" s="36"/>
      <c r="R27" s="38"/>
      <c r="S27" s="38"/>
      <c r="T27" s="38"/>
      <c r="U27" s="38"/>
    </row>
    <row r="28" spans="2:21" x14ac:dyDescent="0.25">
      <c r="B28" s="36"/>
      <c r="C28" s="36"/>
      <c r="D28" s="36" t="s">
        <v>28</v>
      </c>
      <c r="E28" s="21" t="s">
        <v>33</v>
      </c>
      <c r="F28" s="23">
        <f>I6/60</f>
        <v>8.3333333333333329E-2</v>
      </c>
      <c r="G28" s="476" t="s">
        <v>2392</v>
      </c>
      <c r="H28" s="36" t="s">
        <v>34</v>
      </c>
      <c r="J28" s="36"/>
      <c r="K28" s="36"/>
      <c r="L28" s="36"/>
      <c r="M28" s="36"/>
      <c r="N28" s="36"/>
      <c r="O28" s="36"/>
      <c r="P28" s="36"/>
      <c r="Q28" s="36"/>
      <c r="R28" s="38"/>
      <c r="S28" s="38"/>
      <c r="T28" s="38"/>
      <c r="U28" s="38"/>
    </row>
    <row r="29" spans="2:21" x14ac:dyDescent="0.25">
      <c r="B29" s="36"/>
      <c r="C29" s="36"/>
      <c r="D29" s="36"/>
      <c r="E29" s="36"/>
      <c r="F29" s="36"/>
      <c r="G29" s="36"/>
      <c r="H29" s="36"/>
      <c r="I29" s="36"/>
      <c r="J29" s="36"/>
      <c r="K29" s="36"/>
      <c r="L29" s="36"/>
      <c r="M29" s="36"/>
      <c r="N29" s="36"/>
      <c r="O29" s="36"/>
      <c r="P29" s="36"/>
      <c r="Q29" s="36"/>
      <c r="R29" s="38"/>
      <c r="S29" s="38"/>
      <c r="T29" s="38"/>
      <c r="U29" s="38"/>
    </row>
    <row r="30" spans="2:21" x14ac:dyDescent="0.25">
      <c r="B30" s="36"/>
      <c r="C30" s="21" t="s">
        <v>33</v>
      </c>
      <c r="D30" s="70">
        <f>F28/(3^0.5)</f>
        <v>4.8112522432468816E-2</v>
      </c>
      <c r="E30" s="476" t="s">
        <v>2392</v>
      </c>
      <c r="F30" s="36"/>
      <c r="G30" s="36"/>
      <c r="H30" s="36"/>
      <c r="I30" s="36"/>
      <c r="J30" s="36"/>
      <c r="K30" s="36"/>
      <c r="L30" s="36"/>
      <c r="M30" s="36"/>
      <c r="N30" s="36"/>
      <c r="O30" s="36"/>
      <c r="P30" s="36"/>
      <c r="Q30" s="36"/>
      <c r="R30" s="38"/>
      <c r="S30" s="38"/>
      <c r="T30" s="38"/>
      <c r="U30" s="38"/>
    </row>
    <row r="31" spans="2:21" x14ac:dyDescent="0.25">
      <c r="C31" s="36"/>
      <c r="H31" s="36"/>
      <c r="I31" s="36"/>
      <c r="J31" s="36"/>
      <c r="K31" s="36"/>
      <c r="L31" s="36"/>
      <c r="M31" s="36"/>
      <c r="N31" s="36"/>
      <c r="O31" s="36"/>
      <c r="P31" s="36"/>
      <c r="Q31" s="36"/>
      <c r="R31" s="38"/>
      <c r="S31" s="38"/>
      <c r="T31" s="38"/>
      <c r="U31" s="38"/>
    </row>
    <row r="32" spans="2:21" x14ac:dyDescent="0.25">
      <c r="B32" s="36" t="s">
        <v>35</v>
      </c>
      <c r="C32" s="36"/>
      <c r="D32" s="36"/>
      <c r="E32" s="36"/>
      <c r="F32" s="36"/>
      <c r="G32" s="36"/>
      <c r="H32" s="36"/>
      <c r="I32" s="36"/>
      <c r="J32" s="36"/>
      <c r="K32" s="36"/>
      <c r="L32" s="36"/>
      <c r="M32" s="36"/>
      <c r="N32" s="36"/>
      <c r="O32" s="36"/>
      <c r="P32" s="36"/>
      <c r="Q32" s="36"/>
      <c r="R32" s="38"/>
      <c r="S32" s="38"/>
      <c r="T32" s="38"/>
      <c r="U32" s="38"/>
    </row>
    <row r="33" spans="2:21" x14ac:dyDescent="0.25">
      <c r="B33" s="36" t="s">
        <v>36</v>
      </c>
      <c r="C33" s="36"/>
      <c r="D33" s="36"/>
      <c r="E33" s="36"/>
      <c r="F33" s="36"/>
      <c r="G33" s="36"/>
      <c r="H33" s="36"/>
      <c r="I33" s="36"/>
      <c r="J33" s="36"/>
      <c r="K33" s="36"/>
      <c r="L33" s="36"/>
      <c r="M33" s="36"/>
      <c r="N33" s="36"/>
      <c r="O33" s="36"/>
      <c r="P33" s="36"/>
      <c r="Q33" s="36"/>
      <c r="R33" s="38"/>
      <c r="S33" s="38"/>
      <c r="T33" s="38"/>
      <c r="U33" s="38"/>
    </row>
    <row r="34" spans="2:21" x14ac:dyDescent="0.25">
      <c r="B34" s="36" t="s">
        <v>28</v>
      </c>
      <c r="C34" s="36"/>
      <c r="D34" s="36" t="s">
        <v>37</v>
      </c>
      <c r="E34" s="36"/>
      <c r="F34" s="36"/>
      <c r="G34" s="36"/>
      <c r="H34" s="36"/>
      <c r="I34" s="36"/>
      <c r="J34" s="36"/>
      <c r="K34" s="36"/>
      <c r="L34" s="36"/>
      <c r="M34" s="36"/>
      <c r="N34" s="36"/>
      <c r="O34" s="36"/>
      <c r="P34" s="36"/>
      <c r="Q34" s="36"/>
      <c r="R34" s="38"/>
      <c r="S34" s="38"/>
      <c r="T34" s="38"/>
      <c r="U34" s="38"/>
    </row>
    <row r="35" spans="2:21" x14ac:dyDescent="0.25">
      <c r="B35" s="36"/>
      <c r="C35" s="36"/>
      <c r="D35" s="5" t="s">
        <v>38</v>
      </c>
      <c r="E35" s="36"/>
      <c r="F35" s="36"/>
      <c r="G35" s="36"/>
      <c r="H35" s="36"/>
      <c r="I35" s="36"/>
      <c r="J35" s="36"/>
      <c r="K35" s="36"/>
      <c r="L35" s="36"/>
      <c r="M35" s="36"/>
      <c r="N35" s="36"/>
      <c r="O35" s="36"/>
      <c r="P35" s="36"/>
      <c r="Q35" s="36"/>
      <c r="R35" s="38"/>
      <c r="S35" s="38"/>
      <c r="T35" s="38"/>
      <c r="U35" s="38"/>
    </row>
    <row r="36" spans="2:21" x14ac:dyDescent="0.25">
      <c r="B36" s="36" t="s">
        <v>39</v>
      </c>
      <c r="C36" s="36"/>
      <c r="D36" s="36"/>
      <c r="E36" s="36"/>
      <c r="F36" s="36"/>
      <c r="G36" s="36"/>
      <c r="H36" s="36"/>
      <c r="I36" s="36"/>
      <c r="J36" s="36"/>
      <c r="K36" s="36"/>
      <c r="L36" s="36"/>
      <c r="M36" s="36"/>
      <c r="N36" s="36"/>
      <c r="O36" s="36"/>
      <c r="P36" s="36"/>
      <c r="Q36" s="36"/>
      <c r="R36" s="38"/>
      <c r="S36" s="38"/>
      <c r="T36" s="38"/>
      <c r="U36" s="38"/>
    </row>
    <row r="37" spans="2:21" ht="40.5" customHeight="1" x14ac:dyDescent="0.25">
      <c r="B37" s="878" t="s">
        <v>40</v>
      </c>
      <c r="C37" s="878"/>
      <c r="D37" s="878" t="s">
        <v>41</v>
      </c>
      <c r="E37" s="878"/>
      <c r="F37" s="878" t="s">
        <v>42</v>
      </c>
      <c r="G37" s="878"/>
      <c r="H37" s="878" t="s">
        <v>45</v>
      </c>
      <c r="I37" s="878"/>
      <c r="J37" s="878" t="s">
        <v>46</v>
      </c>
      <c r="K37" s="878"/>
      <c r="L37" s="878" t="s">
        <v>43</v>
      </c>
      <c r="M37" s="878"/>
      <c r="N37" s="878" t="s">
        <v>44</v>
      </c>
      <c r="O37" s="878"/>
      <c r="P37" s="36"/>
      <c r="Q37" s="36"/>
      <c r="R37" s="38"/>
      <c r="S37" s="38"/>
      <c r="T37" s="38"/>
      <c r="U37" s="38"/>
    </row>
    <row r="38" spans="2:21" x14ac:dyDescent="0.25">
      <c r="B38" s="595"/>
      <c r="C38" s="595"/>
      <c r="D38" s="959">
        <f>H13</f>
        <v>90</v>
      </c>
      <c r="E38" s="959"/>
      <c r="F38" s="959">
        <v>0</v>
      </c>
      <c r="G38" s="959"/>
      <c r="H38" s="595" t="s">
        <v>47</v>
      </c>
      <c r="I38" s="595"/>
      <c r="J38" s="595">
        <v>1</v>
      </c>
      <c r="K38" s="595"/>
      <c r="L38" s="959">
        <v>0</v>
      </c>
      <c r="M38" s="959"/>
      <c r="N38" s="595">
        <v>0</v>
      </c>
      <c r="O38" s="595"/>
      <c r="P38" s="36"/>
      <c r="Q38" s="36"/>
      <c r="R38" s="38"/>
      <c r="S38" s="38"/>
      <c r="T38" s="38"/>
      <c r="U38" s="38"/>
    </row>
    <row r="39" spans="2:21" x14ac:dyDescent="0.25">
      <c r="B39" s="595"/>
      <c r="C39" s="595"/>
      <c r="D39" s="959">
        <v>0</v>
      </c>
      <c r="E39" s="959"/>
      <c r="F39" s="959">
        <f>D30</f>
        <v>4.8112522432468816E-2</v>
      </c>
      <c r="G39" s="959"/>
      <c r="H39" s="595" t="s">
        <v>48</v>
      </c>
      <c r="I39" s="595"/>
      <c r="J39" s="595">
        <v>1</v>
      </c>
      <c r="K39" s="595"/>
      <c r="L39" s="959">
        <f>F39</f>
        <v>4.8112522432468816E-2</v>
      </c>
      <c r="M39" s="959"/>
      <c r="N39" s="595">
        <v>100</v>
      </c>
      <c r="O39" s="595"/>
      <c r="P39" s="36"/>
      <c r="Q39" s="36"/>
      <c r="R39" s="38"/>
      <c r="S39" s="38"/>
      <c r="T39" s="38"/>
      <c r="U39" s="38"/>
    </row>
    <row r="40" spans="2:21" x14ac:dyDescent="0.25">
      <c r="B40" s="595"/>
      <c r="C40" s="595"/>
      <c r="D40" s="959">
        <f>D38</f>
        <v>90</v>
      </c>
      <c r="E40" s="959"/>
      <c r="F40" s="959">
        <f>F39</f>
        <v>4.8112522432468816E-2</v>
      </c>
      <c r="G40" s="959"/>
      <c r="H40" s="960"/>
      <c r="I40" s="960"/>
      <c r="J40" s="960"/>
      <c r="K40" s="960"/>
      <c r="L40" s="960"/>
      <c r="M40" s="960"/>
      <c r="N40" s="595">
        <v>100</v>
      </c>
      <c r="O40" s="595"/>
      <c r="P40" s="36"/>
      <c r="Q40" s="36"/>
      <c r="R40" s="38"/>
      <c r="S40" s="38"/>
      <c r="T40" s="38"/>
      <c r="U40" s="38"/>
    </row>
    <row r="41" spans="2:21" x14ac:dyDescent="0.25">
      <c r="B41" s="36"/>
      <c r="C41" s="36"/>
      <c r="D41" s="36"/>
      <c r="E41" s="36"/>
      <c r="F41" s="36"/>
      <c r="G41" s="36"/>
      <c r="H41" s="36"/>
      <c r="I41" s="36"/>
      <c r="J41" s="36"/>
      <c r="K41" s="36"/>
      <c r="L41" s="36"/>
      <c r="M41" s="36"/>
      <c r="N41" s="36"/>
      <c r="O41" s="36"/>
      <c r="P41" s="36"/>
      <c r="Q41" s="36"/>
      <c r="R41" s="38"/>
      <c r="S41" s="38"/>
      <c r="T41" s="38"/>
      <c r="U41" s="38"/>
    </row>
    <row r="42" spans="2:21" x14ac:dyDescent="0.25">
      <c r="B42" s="36" t="s">
        <v>49</v>
      </c>
      <c r="C42" s="36"/>
      <c r="D42" s="36"/>
      <c r="E42" s="36"/>
      <c r="F42" s="36"/>
      <c r="G42" s="36"/>
      <c r="H42" s="36"/>
      <c r="I42" s="36"/>
      <c r="J42" s="36"/>
      <c r="K42" s="36"/>
      <c r="L42" s="36"/>
      <c r="M42" s="36"/>
      <c r="N42" s="36"/>
      <c r="O42" s="36"/>
      <c r="P42" s="36"/>
      <c r="Q42" s="36"/>
      <c r="R42" s="38"/>
      <c r="S42" s="38"/>
      <c r="T42" s="38"/>
      <c r="U42" s="38"/>
    </row>
    <row r="43" spans="2:21" x14ac:dyDescent="0.25">
      <c r="B43" s="878" t="s">
        <v>40</v>
      </c>
      <c r="C43" s="878"/>
      <c r="D43" s="878" t="s">
        <v>41</v>
      </c>
      <c r="E43" s="878"/>
      <c r="F43" s="878" t="s">
        <v>42</v>
      </c>
      <c r="G43" s="878"/>
      <c r="H43" s="878" t="s">
        <v>45</v>
      </c>
      <c r="I43" s="878"/>
      <c r="J43" s="878" t="s">
        <v>46</v>
      </c>
      <c r="K43" s="878"/>
      <c r="L43" s="878" t="s">
        <v>43</v>
      </c>
      <c r="M43" s="878"/>
      <c r="N43" s="878" t="s">
        <v>44</v>
      </c>
      <c r="O43" s="878"/>
      <c r="P43" s="36"/>
      <c r="Q43" s="36"/>
      <c r="R43" s="38"/>
      <c r="S43" s="38"/>
      <c r="T43" s="38"/>
      <c r="U43" s="38"/>
    </row>
    <row r="44" spans="2:21" x14ac:dyDescent="0.25">
      <c r="B44" s="595"/>
      <c r="C44" s="595"/>
      <c r="D44" s="959">
        <f>I13</f>
        <v>90</v>
      </c>
      <c r="E44" s="959"/>
      <c r="F44" s="959">
        <v>0</v>
      </c>
      <c r="G44" s="959"/>
      <c r="H44" s="595" t="s">
        <v>47</v>
      </c>
      <c r="I44" s="595"/>
      <c r="J44" s="595">
        <v>1</v>
      </c>
      <c r="K44" s="595"/>
      <c r="L44" s="959">
        <v>0</v>
      </c>
      <c r="M44" s="959"/>
      <c r="N44" s="595">
        <v>0</v>
      </c>
      <c r="O44" s="595"/>
      <c r="P44" s="36"/>
      <c r="Q44" s="36"/>
      <c r="R44" s="38"/>
      <c r="S44" s="38"/>
      <c r="T44" s="38"/>
      <c r="U44" s="38"/>
    </row>
    <row r="45" spans="2:21" x14ac:dyDescent="0.25">
      <c r="B45" s="595"/>
      <c r="C45" s="595"/>
      <c r="D45" s="959">
        <v>0</v>
      </c>
      <c r="E45" s="959"/>
      <c r="F45" s="959">
        <f>D30</f>
        <v>4.8112522432468816E-2</v>
      </c>
      <c r="G45" s="959"/>
      <c r="H45" s="595" t="s">
        <v>48</v>
      </c>
      <c r="I45" s="595"/>
      <c r="J45" s="595">
        <v>1</v>
      </c>
      <c r="K45" s="595"/>
      <c r="L45" s="959">
        <f>F45</f>
        <v>4.8112522432468816E-2</v>
      </c>
      <c r="M45" s="959"/>
      <c r="N45" s="595">
        <v>100</v>
      </c>
      <c r="O45" s="595"/>
      <c r="P45" s="36"/>
      <c r="Q45" s="36"/>
      <c r="R45" s="38"/>
      <c r="S45" s="38"/>
      <c r="T45" s="38"/>
      <c r="U45" s="38"/>
    </row>
    <row r="46" spans="2:21" x14ac:dyDescent="0.25">
      <c r="B46" s="595"/>
      <c r="C46" s="595"/>
      <c r="D46" s="959">
        <f>D44</f>
        <v>90</v>
      </c>
      <c r="E46" s="959"/>
      <c r="F46" s="959">
        <f>F45</f>
        <v>4.8112522432468816E-2</v>
      </c>
      <c r="G46" s="959"/>
      <c r="H46" s="960"/>
      <c r="I46" s="960"/>
      <c r="J46" s="960"/>
      <c r="K46" s="960"/>
      <c r="L46" s="960"/>
      <c r="M46" s="960"/>
      <c r="N46" s="595">
        <v>100</v>
      </c>
      <c r="O46" s="595"/>
      <c r="P46" s="36"/>
      <c r="Q46" s="36"/>
      <c r="R46" s="38"/>
      <c r="S46" s="38"/>
      <c r="T46" s="38"/>
      <c r="U46" s="38"/>
    </row>
    <row r="47" spans="2:21" x14ac:dyDescent="0.25">
      <c r="B47" s="36"/>
      <c r="C47" s="36"/>
      <c r="D47" s="36"/>
      <c r="E47" s="36"/>
      <c r="F47" s="36"/>
      <c r="G47" s="36"/>
      <c r="H47" s="36"/>
      <c r="I47" s="36"/>
      <c r="J47" s="36"/>
      <c r="K47" s="36"/>
      <c r="L47" s="36"/>
      <c r="M47" s="36"/>
      <c r="N47" s="36"/>
      <c r="O47" s="36"/>
      <c r="P47" s="36"/>
      <c r="Q47" s="36"/>
      <c r="R47" s="38"/>
      <c r="S47" s="38"/>
      <c r="T47" s="38"/>
      <c r="U47" s="38"/>
    </row>
    <row r="48" spans="2:21" ht="27" customHeight="1" x14ac:dyDescent="0.25">
      <c r="B48" s="862" t="s">
        <v>50</v>
      </c>
      <c r="C48" s="862"/>
      <c r="D48" s="862"/>
      <c r="E48" s="862"/>
      <c r="F48" s="862"/>
      <c r="G48" s="862"/>
      <c r="H48" s="862"/>
      <c r="I48" s="862"/>
      <c r="J48" s="862"/>
      <c r="K48" s="862"/>
      <c r="L48" s="862"/>
      <c r="M48" s="862"/>
      <c r="N48" s="862"/>
      <c r="O48" s="862"/>
      <c r="P48" s="36"/>
      <c r="Q48" s="36"/>
      <c r="R48" s="38"/>
      <c r="S48" s="38"/>
      <c r="T48" s="38"/>
      <c r="U48" s="38"/>
    </row>
    <row r="49" spans="2:21" x14ac:dyDescent="0.25">
      <c r="B49" s="36"/>
      <c r="C49" s="36"/>
      <c r="D49" s="36"/>
      <c r="E49" s="36"/>
      <c r="F49" s="36"/>
      <c r="G49" s="36"/>
      <c r="H49" s="36"/>
      <c r="I49" s="36"/>
      <c r="J49" s="36"/>
      <c r="K49" s="36"/>
      <c r="L49" s="36"/>
      <c r="M49" s="36"/>
      <c r="N49" s="36"/>
      <c r="O49" s="36"/>
      <c r="P49" s="36"/>
      <c r="Q49" s="36"/>
      <c r="R49" s="38"/>
      <c r="S49" s="38"/>
      <c r="T49" s="38"/>
      <c r="U49" s="38"/>
    </row>
    <row r="50" spans="2:21" x14ac:dyDescent="0.25">
      <c r="B50" s="36"/>
      <c r="C50" s="36"/>
      <c r="D50" s="36"/>
      <c r="E50" s="36"/>
      <c r="F50" s="21" t="s">
        <v>51</v>
      </c>
      <c r="G50" s="88">
        <v>1.65</v>
      </c>
      <c r="H50" s="36"/>
      <c r="I50" s="36"/>
      <c r="J50" s="36"/>
      <c r="K50" s="36"/>
      <c r="L50" s="36"/>
      <c r="M50" s="36"/>
      <c r="N50" s="36"/>
      <c r="O50" s="36"/>
      <c r="P50" s="36"/>
      <c r="Q50" s="36"/>
      <c r="R50" s="38"/>
      <c r="S50" s="38"/>
      <c r="T50" s="38"/>
      <c r="U50" s="38"/>
    </row>
    <row r="51" spans="2:21" x14ac:dyDescent="0.25">
      <c r="B51" s="36"/>
      <c r="C51" s="36"/>
      <c r="D51" s="36"/>
      <c r="E51" s="36"/>
      <c r="F51" s="36"/>
      <c r="G51" s="36"/>
      <c r="H51" s="36"/>
      <c r="I51" s="36"/>
      <c r="J51" s="36"/>
      <c r="K51" s="36"/>
      <c r="L51" s="36"/>
      <c r="M51" s="36"/>
      <c r="N51" s="36"/>
      <c r="O51" s="36"/>
      <c r="P51" s="36"/>
      <c r="Q51" s="36"/>
      <c r="R51" s="38"/>
      <c r="S51" s="38"/>
      <c r="T51" s="38"/>
      <c r="U51" s="38"/>
    </row>
    <row r="52" spans="2:21" x14ac:dyDescent="0.25">
      <c r="B52" s="21" t="s">
        <v>52</v>
      </c>
      <c r="C52" s="43">
        <f>G50*D30</f>
        <v>7.9385662013573541E-2</v>
      </c>
      <c r="D52" s="476" t="s">
        <v>2392</v>
      </c>
      <c r="E52" s="36"/>
      <c r="F52" s="36"/>
      <c r="G52" s="36"/>
      <c r="H52" s="36"/>
      <c r="I52" s="36"/>
      <c r="J52" s="36"/>
      <c r="K52" s="36"/>
      <c r="L52" s="36"/>
      <c r="M52" s="36"/>
      <c r="N52" s="36"/>
      <c r="O52" s="36"/>
      <c r="P52" s="36"/>
      <c r="Q52" s="36"/>
      <c r="R52" s="38"/>
      <c r="S52" s="38"/>
      <c r="T52" s="38"/>
      <c r="U52" s="38"/>
    </row>
    <row r="53" spans="2:21" x14ac:dyDescent="0.25">
      <c r="B53" s="36"/>
      <c r="C53" s="36"/>
      <c r="D53" s="36"/>
      <c r="E53" s="36"/>
      <c r="F53" s="36"/>
      <c r="G53" s="36"/>
      <c r="H53" s="36"/>
      <c r="I53" s="36"/>
      <c r="J53" s="36"/>
      <c r="K53" s="36"/>
      <c r="L53" s="36"/>
      <c r="M53" s="36"/>
      <c r="N53" s="36"/>
      <c r="O53" s="36"/>
      <c r="P53" s="36"/>
      <c r="Q53" s="36"/>
      <c r="R53" s="38"/>
      <c r="S53" s="38"/>
      <c r="T53" s="38"/>
      <c r="U53" s="38"/>
    </row>
    <row r="54" spans="2:21" x14ac:dyDescent="0.25">
      <c r="B54" s="36" t="s">
        <v>53</v>
      </c>
      <c r="C54" s="36"/>
      <c r="D54" s="36"/>
      <c r="E54" s="36"/>
      <c r="F54" s="36"/>
      <c r="G54" s="36"/>
      <c r="H54" s="36"/>
      <c r="I54" s="36"/>
      <c r="J54" s="36"/>
      <c r="K54" s="36"/>
      <c r="L54" s="36"/>
      <c r="M54" s="36"/>
      <c r="N54" s="36"/>
      <c r="O54" s="36"/>
      <c r="P54" s="36"/>
      <c r="Q54" s="36"/>
      <c r="R54" s="38"/>
      <c r="S54" s="38"/>
      <c r="T54" s="38"/>
      <c r="U54" s="38"/>
    </row>
    <row r="55" spans="2:21" x14ac:dyDescent="0.25">
      <c r="B55" s="36" t="s">
        <v>54</v>
      </c>
      <c r="C55" s="36"/>
      <c r="D55" s="36"/>
      <c r="E55" s="36"/>
      <c r="F55" s="36"/>
      <c r="G55" s="36"/>
      <c r="H55" s="36"/>
      <c r="I55" s="36"/>
      <c r="J55" s="36"/>
      <c r="K55" s="36"/>
      <c r="L55" s="36"/>
      <c r="M55" s="36"/>
      <c r="N55" s="36"/>
      <c r="O55" s="75">
        <f>D40</f>
        <v>90</v>
      </c>
      <c r="P55" s="6" t="str">
        <f>H6</f>
        <v xml:space="preserve">± </v>
      </c>
      <c r="Q55" s="35">
        <f>C52</f>
        <v>7.9385662013573541E-2</v>
      </c>
      <c r="R55" s="476" t="s">
        <v>2392</v>
      </c>
      <c r="S55" s="38"/>
      <c r="T55" s="38"/>
      <c r="U55" s="38"/>
    </row>
    <row r="56" spans="2:21" x14ac:dyDescent="0.25">
      <c r="B56" s="36" t="s">
        <v>2441</v>
      </c>
      <c r="C56" s="36"/>
      <c r="D56" s="36"/>
      <c r="E56" s="36"/>
      <c r="F56" s="36"/>
      <c r="G56" s="36"/>
      <c r="H56" s="36"/>
      <c r="I56" s="36"/>
      <c r="J56" s="36"/>
      <c r="K56" s="36"/>
      <c r="L56" s="36"/>
      <c r="M56" s="36"/>
      <c r="N56" s="36"/>
      <c r="O56" s="75">
        <f>D46</f>
        <v>90</v>
      </c>
      <c r="P56" s="6" t="str">
        <f>P55</f>
        <v xml:space="preserve">± </v>
      </c>
      <c r="Q56" s="35">
        <f>C52</f>
        <v>7.9385662013573541E-2</v>
      </c>
      <c r="R56" s="476" t="s">
        <v>2392</v>
      </c>
      <c r="S56" s="38"/>
      <c r="T56" s="38"/>
      <c r="U56" s="38"/>
    </row>
    <row r="57" spans="2:21" x14ac:dyDescent="0.25">
      <c r="B57" s="36"/>
      <c r="C57" s="36"/>
      <c r="D57" s="36"/>
      <c r="E57" s="36"/>
      <c r="F57" s="36"/>
      <c r="G57" s="36"/>
      <c r="H57" s="36"/>
      <c r="I57" s="36"/>
      <c r="J57" s="36"/>
      <c r="K57" s="36"/>
      <c r="L57" s="36"/>
      <c r="M57" s="36"/>
      <c r="N57" s="36"/>
      <c r="O57" s="36"/>
      <c r="P57" s="36"/>
      <c r="Q57" s="36"/>
      <c r="R57" s="38"/>
      <c r="S57" s="38"/>
      <c r="T57" s="38"/>
      <c r="U57" s="38"/>
    </row>
    <row r="58" spans="2:21" x14ac:dyDescent="0.25">
      <c r="B58" s="36" t="s">
        <v>55</v>
      </c>
      <c r="C58" s="36"/>
      <c r="D58" s="36"/>
      <c r="E58" s="36"/>
      <c r="F58" s="36"/>
      <c r="G58" s="36"/>
      <c r="H58" s="36"/>
      <c r="I58" s="36"/>
      <c r="J58" s="36"/>
      <c r="K58" s="36"/>
      <c r="L58" s="36"/>
      <c r="M58" s="36"/>
      <c r="N58" s="36"/>
      <c r="O58" s="36"/>
      <c r="P58" s="36"/>
      <c r="Q58" s="36"/>
      <c r="R58" s="38"/>
      <c r="S58" s="38"/>
      <c r="T58" s="38"/>
      <c r="U58" s="38"/>
    </row>
    <row r="59" spans="2:21" x14ac:dyDescent="0.25">
      <c r="B59" s="36" t="s">
        <v>56</v>
      </c>
      <c r="C59" s="36"/>
      <c r="D59" s="36"/>
      <c r="E59" s="36"/>
      <c r="F59" s="36"/>
      <c r="G59" s="36"/>
      <c r="H59" s="36"/>
      <c r="I59" s="36"/>
      <c r="J59" s="36"/>
      <c r="K59" s="36"/>
      <c r="L59" s="36"/>
      <c r="M59" s="36"/>
      <c r="N59" s="36"/>
      <c r="O59" s="36"/>
      <c r="P59" s="36"/>
      <c r="Q59" s="36"/>
      <c r="R59" s="38"/>
      <c r="S59" s="38"/>
      <c r="T59" s="38"/>
      <c r="U59" s="38"/>
    </row>
    <row r="60" spans="2:21" x14ac:dyDescent="0.25">
      <c r="B60" s="36"/>
      <c r="C60" s="36"/>
      <c r="D60" s="36"/>
      <c r="E60" s="36"/>
      <c r="F60" s="36"/>
      <c r="G60" s="36"/>
      <c r="H60" s="36"/>
      <c r="I60" s="36"/>
      <c r="J60" s="36"/>
      <c r="K60" s="36"/>
      <c r="L60" s="36"/>
      <c r="M60" s="36"/>
      <c r="N60" s="36"/>
      <c r="O60" s="36"/>
      <c r="P60" s="36"/>
      <c r="Q60" s="36"/>
      <c r="R60" s="38"/>
      <c r="S60" s="38"/>
      <c r="T60" s="38"/>
      <c r="U60" s="38"/>
    </row>
    <row r="61" spans="2:21" x14ac:dyDescent="0.25">
      <c r="B61" s="36"/>
      <c r="C61" s="36"/>
      <c r="D61" s="36"/>
      <c r="E61" s="36"/>
      <c r="F61" s="36" t="s">
        <v>27</v>
      </c>
      <c r="G61" s="36"/>
      <c r="H61" s="36"/>
      <c r="I61" s="36"/>
      <c r="J61" s="36"/>
      <c r="K61" s="36"/>
      <c r="L61" s="36"/>
      <c r="M61" s="36"/>
      <c r="N61" s="36"/>
      <c r="O61" s="36"/>
      <c r="P61" s="36"/>
      <c r="Q61" s="36"/>
      <c r="R61" s="38"/>
      <c r="S61" s="38"/>
      <c r="T61" s="38"/>
      <c r="U61" s="38"/>
    </row>
    <row r="62" spans="2:21" x14ac:dyDescent="0.25">
      <c r="B62" s="36"/>
      <c r="C62" s="36"/>
      <c r="D62" s="36"/>
      <c r="E62" s="36"/>
      <c r="F62" s="36"/>
      <c r="G62" s="36"/>
      <c r="H62" s="36"/>
      <c r="I62" s="36"/>
      <c r="J62" s="36"/>
      <c r="K62" s="36"/>
      <c r="L62" s="36"/>
      <c r="M62" s="36"/>
      <c r="N62" s="36"/>
      <c r="O62" s="36"/>
      <c r="P62" s="36"/>
      <c r="Q62" s="36"/>
      <c r="R62" s="38"/>
      <c r="S62" s="38"/>
      <c r="T62" s="38"/>
      <c r="U62" s="38"/>
    </row>
    <row r="63" spans="2:21" x14ac:dyDescent="0.25">
      <c r="B63" s="36" t="s">
        <v>28</v>
      </c>
      <c r="C63" s="36"/>
      <c r="D63" s="36"/>
      <c r="E63" s="36"/>
      <c r="F63" s="36" t="s">
        <v>57</v>
      </c>
      <c r="G63" s="36"/>
      <c r="H63" s="36"/>
      <c r="I63" s="36"/>
      <c r="J63" s="36"/>
      <c r="K63" s="36"/>
      <c r="L63" s="36"/>
      <c r="M63" s="36"/>
      <c r="N63" s="36"/>
      <c r="O63" s="36"/>
      <c r="P63" s="36"/>
      <c r="Q63" s="36"/>
      <c r="R63" s="38"/>
      <c r="S63" s="38"/>
      <c r="T63" s="38"/>
      <c r="U63" s="38"/>
    </row>
    <row r="64" spans="2:21" x14ac:dyDescent="0.25">
      <c r="B64" s="36"/>
      <c r="C64" s="36"/>
      <c r="D64" s="36"/>
      <c r="E64" s="36"/>
      <c r="F64" s="5" t="s">
        <v>58</v>
      </c>
      <c r="G64" s="36"/>
      <c r="H64" s="36"/>
      <c r="I64" s="36"/>
      <c r="J64" s="36"/>
      <c r="K64" s="36"/>
      <c r="L64" s="36"/>
      <c r="M64" s="36"/>
      <c r="N64" s="36"/>
      <c r="O64" s="36"/>
      <c r="P64" s="36"/>
      <c r="Q64" s="36"/>
      <c r="R64" s="38"/>
      <c r="S64" s="38"/>
      <c r="T64" s="38"/>
      <c r="U64" s="38"/>
    </row>
    <row r="65" spans="2:21" x14ac:dyDescent="0.25">
      <c r="B65" s="36"/>
      <c r="C65" s="36"/>
      <c r="D65" s="36"/>
      <c r="E65" s="36"/>
      <c r="F65" s="36"/>
      <c r="G65" s="36"/>
      <c r="H65" s="36"/>
      <c r="I65" s="36"/>
      <c r="J65" s="36"/>
      <c r="K65" s="36"/>
      <c r="L65" s="36"/>
      <c r="M65" s="36"/>
      <c r="N65" s="36"/>
      <c r="O65" s="36"/>
      <c r="P65" s="36"/>
      <c r="Q65" s="36"/>
      <c r="R65" s="38"/>
      <c r="S65" s="38"/>
      <c r="T65" s="38"/>
      <c r="U65" s="38"/>
    </row>
    <row r="66" spans="2:21" x14ac:dyDescent="0.25">
      <c r="B66" s="36" t="s">
        <v>59</v>
      </c>
      <c r="C66" s="36"/>
      <c r="D66" s="36"/>
      <c r="E66" s="36"/>
      <c r="F66" s="36"/>
      <c r="G66" s="36"/>
      <c r="H66" s="36"/>
      <c r="I66" s="36"/>
      <c r="J66" s="36"/>
      <c r="K66" s="36"/>
      <c r="L66" s="36"/>
      <c r="M66" s="36"/>
      <c r="N66" s="36"/>
      <c r="O66" s="36"/>
      <c r="P66" s="36"/>
      <c r="Q66" s="36"/>
      <c r="R66" s="38"/>
      <c r="S66" s="38"/>
      <c r="T66" s="38"/>
      <c r="U66" s="38"/>
    </row>
    <row r="67" spans="2:21" x14ac:dyDescent="0.25">
      <c r="B67" s="36"/>
      <c r="C67" s="36"/>
      <c r="D67" s="36"/>
      <c r="E67" s="36"/>
      <c r="F67" s="36"/>
      <c r="G67" s="36"/>
      <c r="H67" s="36"/>
      <c r="I67" s="36"/>
      <c r="J67" s="36"/>
      <c r="K67" s="36"/>
      <c r="L67" s="36"/>
      <c r="M67" s="36"/>
      <c r="N67" s="36"/>
      <c r="O67" s="36"/>
      <c r="P67" s="36"/>
      <c r="Q67" s="36"/>
      <c r="R67" s="38"/>
      <c r="S67" s="38"/>
      <c r="T67" s="38"/>
      <c r="U67" s="38"/>
    </row>
    <row r="68" spans="2:21" x14ac:dyDescent="0.25">
      <c r="B68" s="36"/>
      <c r="C68" s="21" t="s">
        <v>33</v>
      </c>
      <c r="D68" s="23">
        <f>I5/(3^0.5)</f>
        <v>0.57735026918962584</v>
      </c>
      <c r="E68" s="476" t="s">
        <v>2392</v>
      </c>
      <c r="F68" s="36"/>
      <c r="G68" s="36"/>
      <c r="H68" s="36"/>
      <c r="I68" s="36"/>
      <c r="J68" s="36"/>
      <c r="K68" s="36"/>
      <c r="L68" s="36"/>
      <c r="M68" s="36"/>
      <c r="N68" s="36"/>
      <c r="O68" s="36"/>
      <c r="P68" s="36"/>
      <c r="Q68" s="36"/>
      <c r="R68" s="38"/>
      <c r="S68" s="38"/>
      <c r="T68" s="38"/>
      <c r="U68" s="38"/>
    </row>
    <row r="69" spans="2:21" x14ac:dyDescent="0.25">
      <c r="B69" s="36"/>
      <c r="C69" s="36"/>
      <c r="D69" s="36"/>
      <c r="E69" s="36"/>
      <c r="F69" s="36"/>
      <c r="G69" s="36"/>
      <c r="H69" s="36"/>
      <c r="I69" s="36"/>
      <c r="J69" s="36"/>
      <c r="K69" s="36"/>
      <c r="L69" s="36"/>
      <c r="M69" s="36"/>
      <c r="N69" s="36"/>
      <c r="O69" s="36"/>
      <c r="P69" s="36"/>
      <c r="Q69" s="36"/>
      <c r="R69" s="38"/>
      <c r="S69" s="38"/>
      <c r="T69" s="38"/>
      <c r="U69" s="38"/>
    </row>
    <row r="70" spans="2:21" x14ac:dyDescent="0.25">
      <c r="B70" s="36" t="s">
        <v>28</v>
      </c>
      <c r="C70" s="21" t="s">
        <v>33</v>
      </c>
      <c r="D70" s="36">
        <f>I5</f>
        <v>1</v>
      </c>
      <c r="E70" s="476" t="s">
        <v>2392</v>
      </c>
      <c r="F70" s="36" t="s">
        <v>60</v>
      </c>
      <c r="G70" s="36"/>
      <c r="H70" s="36"/>
      <c r="I70" s="36"/>
      <c r="J70" s="36"/>
      <c r="K70" s="36"/>
      <c r="L70" s="36"/>
      <c r="M70" s="36"/>
      <c r="N70" s="36"/>
      <c r="O70" s="36"/>
      <c r="P70" s="36"/>
      <c r="Q70" s="36"/>
      <c r="R70" s="38"/>
      <c r="S70" s="38"/>
      <c r="T70" s="38"/>
      <c r="U70" s="38"/>
    </row>
    <row r="71" spans="2:21" x14ac:dyDescent="0.25">
      <c r="B71" s="36"/>
      <c r="C71" s="36"/>
      <c r="D71" s="36"/>
      <c r="E71" s="36"/>
      <c r="F71" s="36"/>
      <c r="G71" s="36"/>
      <c r="H71" s="36"/>
      <c r="I71" s="36"/>
      <c r="J71" s="36"/>
      <c r="K71" s="36"/>
      <c r="L71" s="36"/>
      <c r="M71" s="36"/>
      <c r="N71" s="36"/>
      <c r="O71" s="36"/>
      <c r="P71" s="36"/>
      <c r="Q71" s="36"/>
      <c r="R71" s="38"/>
      <c r="S71" s="38"/>
      <c r="T71" s="38"/>
      <c r="U71" s="38"/>
    </row>
    <row r="72" spans="2:21" x14ac:dyDescent="0.25">
      <c r="B72" s="36" t="s">
        <v>61</v>
      </c>
      <c r="C72" s="36"/>
      <c r="D72" s="36"/>
      <c r="E72" s="36"/>
      <c r="F72" s="36"/>
      <c r="G72" s="36"/>
      <c r="H72" s="36"/>
      <c r="I72" s="36"/>
      <c r="J72" s="36"/>
      <c r="K72" s="36"/>
      <c r="L72" s="36"/>
      <c r="M72" s="36"/>
      <c r="N72" s="36"/>
      <c r="O72" s="36"/>
      <c r="P72" s="36"/>
      <c r="Q72" s="36"/>
      <c r="R72" s="38"/>
      <c r="S72" s="38"/>
      <c r="T72" s="38"/>
      <c r="U72" s="38"/>
    </row>
    <row r="73" spans="2:21" x14ac:dyDescent="0.25">
      <c r="B73" s="36" t="s">
        <v>36</v>
      </c>
      <c r="C73" s="36"/>
      <c r="D73" s="36"/>
      <c r="E73" s="36"/>
      <c r="F73" s="36"/>
      <c r="G73" s="36"/>
      <c r="H73" s="36"/>
      <c r="I73" s="36"/>
      <c r="J73" s="36"/>
      <c r="K73" s="36"/>
      <c r="L73" s="36"/>
      <c r="M73" s="36"/>
      <c r="N73" s="36"/>
      <c r="O73" s="36"/>
      <c r="P73" s="36"/>
      <c r="Q73" s="36"/>
      <c r="R73" s="38"/>
      <c r="S73" s="38"/>
      <c r="T73" s="38"/>
      <c r="U73" s="38"/>
    </row>
    <row r="74" spans="2:21" x14ac:dyDescent="0.25">
      <c r="B74" s="36" t="s">
        <v>28</v>
      </c>
      <c r="C74" s="36"/>
      <c r="D74" s="36" t="s">
        <v>62</v>
      </c>
      <c r="E74" s="36"/>
      <c r="F74" s="36"/>
      <c r="G74" s="36"/>
      <c r="H74" s="36"/>
      <c r="I74" s="36"/>
      <c r="J74" s="36"/>
      <c r="K74" s="36"/>
      <c r="L74" s="36"/>
      <c r="M74" s="36"/>
      <c r="N74" s="36"/>
      <c r="O74" s="36"/>
      <c r="P74" s="36"/>
      <c r="Q74" s="36"/>
      <c r="R74" s="38"/>
      <c r="S74" s="38"/>
      <c r="T74" s="38"/>
      <c r="U74" s="38"/>
    </row>
    <row r="75" spans="2:21" x14ac:dyDescent="0.25">
      <c r="B75" s="36"/>
      <c r="C75" s="36"/>
      <c r="D75" s="36" t="s">
        <v>38</v>
      </c>
      <c r="E75" s="36"/>
      <c r="F75" s="36"/>
      <c r="G75" s="36"/>
      <c r="H75" s="36"/>
      <c r="I75" s="36"/>
      <c r="J75" s="36"/>
      <c r="K75" s="36"/>
      <c r="L75" s="36"/>
      <c r="M75" s="36"/>
      <c r="N75" s="36"/>
      <c r="O75" s="36"/>
      <c r="P75" s="36"/>
      <c r="Q75" s="36"/>
      <c r="R75" s="38"/>
      <c r="S75" s="38"/>
      <c r="T75" s="38"/>
      <c r="U75" s="38"/>
    </row>
    <row r="76" spans="2:21" x14ac:dyDescent="0.25">
      <c r="B76" s="36"/>
      <c r="C76" s="36"/>
      <c r="D76" s="36"/>
      <c r="E76" s="36"/>
      <c r="F76" s="36"/>
      <c r="G76" s="36"/>
      <c r="H76" s="36"/>
      <c r="I76" s="36"/>
      <c r="J76" s="36"/>
      <c r="K76" s="36"/>
      <c r="L76" s="36"/>
      <c r="M76" s="36"/>
      <c r="N76" s="36"/>
      <c r="O76" s="36"/>
      <c r="P76" s="36"/>
      <c r="Q76" s="36"/>
      <c r="R76" s="38"/>
      <c r="S76" s="38"/>
      <c r="T76" s="38"/>
      <c r="U76" s="38"/>
    </row>
    <row r="77" spans="2:21" x14ac:dyDescent="0.25">
      <c r="B77" s="36" t="s">
        <v>63</v>
      </c>
      <c r="C77" s="36"/>
      <c r="D77" s="36"/>
      <c r="E77" s="36"/>
      <c r="F77" s="36"/>
      <c r="G77" s="36"/>
      <c r="H77" s="36"/>
      <c r="I77" s="36"/>
      <c r="J77" s="36"/>
      <c r="K77" s="36"/>
      <c r="L77" s="36"/>
      <c r="M77" s="36"/>
      <c r="N77" s="36"/>
      <c r="O77" s="36"/>
      <c r="P77" s="36"/>
      <c r="Q77" s="36"/>
      <c r="R77" s="38"/>
      <c r="S77" s="38"/>
      <c r="T77" s="38"/>
      <c r="U77" s="38"/>
    </row>
    <row r="78" spans="2:21" ht="39.75" customHeight="1" x14ac:dyDescent="0.25">
      <c r="B78" s="878" t="s">
        <v>40</v>
      </c>
      <c r="C78" s="878"/>
      <c r="D78" s="878" t="s">
        <v>41</v>
      </c>
      <c r="E78" s="878"/>
      <c r="F78" s="878" t="s">
        <v>42</v>
      </c>
      <c r="G78" s="878"/>
      <c r="H78" s="878" t="s">
        <v>45</v>
      </c>
      <c r="I78" s="878"/>
      <c r="J78" s="878" t="s">
        <v>46</v>
      </c>
      <c r="K78" s="878"/>
      <c r="L78" s="878" t="s">
        <v>43</v>
      </c>
      <c r="M78" s="878"/>
      <c r="N78" s="878" t="s">
        <v>44</v>
      </c>
      <c r="O78" s="878"/>
      <c r="P78" s="36"/>
      <c r="Q78" s="36"/>
      <c r="R78" s="38"/>
      <c r="S78" s="38"/>
      <c r="T78" s="38"/>
      <c r="U78" s="38"/>
    </row>
    <row r="79" spans="2:21" x14ac:dyDescent="0.25">
      <c r="B79" s="595"/>
      <c r="C79" s="595"/>
      <c r="D79" s="959">
        <f>H15</f>
        <v>90</v>
      </c>
      <c r="E79" s="959"/>
      <c r="F79" s="959">
        <v>0</v>
      </c>
      <c r="G79" s="959"/>
      <c r="H79" s="595" t="s">
        <v>47</v>
      </c>
      <c r="I79" s="595"/>
      <c r="J79" s="595">
        <v>1</v>
      </c>
      <c r="K79" s="595"/>
      <c r="L79" s="959">
        <v>0</v>
      </c>
      <c r="M79" s="959"/>
      <c r="N79" s="595">
        <v>0</v>
      </c>
      <c r="O79" s="595"/>
      <c r="P79" s="36"/>
      <c r="Q79" s="36"/>
      <c r="R79" s="38"/>
      <c r="S79" s="38"/>
      <c r="T79" s="38"/>
      <c r="U79" s="38"/>
    </row>
    <row r="80" spans="2:21" x14ac:dyDescent="0.25">
      <c r="B80" s="595"/>
      <c r="C80" s="595"/>
      <c r="D80" s="959">
        <v>0</v>
      </c>
      <c r="E80" s="959"/>
      <c r="F80" s="959">
        <f>D68</f>
        <v>0.57735026918962584</v>
      </c>
      <c r="G80" s="959"/>
      <c r="H80" s="595" t="s">
        <v>48</v>
      </c>
      <c r="I80" s="595"/>
      <c r="J80" s="595">
        <v>1</v>
      </c>
      <c r="K80" s="595"/>
      <c r="L80" s="959">
        <f>F80</f>
        <v>0.57735026918962584</v>
      </c>
      <c r="M80" s="959"/>
      <c r="N80" s="595">
        <v>100</v>
      </c>
      <c r="O80" s="595"/>
      <c r="P80" s="36"/>
      <c r="Q80" s="36"/>
      <c r="R80" s="38"/>
      <c r="S80" s="38"/>
      <c r="T80" s="38"/>
      <c r="U80" s="38"/>
    </row>
    <row r="81" spans="2:21" x14ac:dyDescent="0.25">
      <c r="B81" s="595"/>
      <c r="C81" s="595"/>
      <c r="D81" s="959">
        <f>D79</f>
        <v>90</v>
      </c>
      <c r="E81" s="959"/>
      <c r="F81" s="959">
        <f>F80</f>
        <v>0.57735026918962584</v>
      </c>
      <c r="G81" s="959"/>
      <c r="H81" s="960"/>
      <c r="I81" s="960"/>
      <c r="J81" s="960"/>
      <c r="K81" s="960"/>
      <c r="L81" s="960"/>
      <c r="M81" s="960"/>
      <c r="N81" s="595">
        <v>100</v>
      </c>
      <c r="O81" s="595"/>
      <c r="P81" s="36"/>
      <c r="Q81" s="36"/>
      <c r="R81" s="38"/>
      <c r="S81" s="38"/>
      <c r="T81" s="38"/>
      <c r="U81" s="38"/>
    </row>
    <row r="82" spans="2:21" x14ac:dyDescent="0.25">
      <c r="B82" s="36"/>
      <c r="C82" s="36"/>
      <c r="D82" s="36"/>
      <c r="E82" s="36"/>
      <c r="F82" s="36"/>
      <c r="G82" s="36"/>
      <c r="H82" s="36"/>
      <c r="I82" s="36"/>
      <c r="J82" s="36"/>
      <c r="K82" s="36"/>
      <c r="L82" s="36"/>
      <c r="M82" s="36"/>
      <c r="N82" s="36"/>
      <c r="O82" s="36"/>
      <c r="P82" s="36"/>
      <c r="Q82" s="36"/>
      <c r="R82" s="38"/>
      <c r="S82" s="38"/>
      <c r="T82" s="38"/>
      <c r="U82" s="38"/>
    </row>
    <row r="83" spans="2:21" x14ac:dyDescent="0.25">
      <c r="B83" s="36" t="s">
        <v>64</v>
      </c>
      <c r="C83" s="36"/>
      <c r="D83" s="36"/>
      <c r="E83" s="36"/>
      <c r="F83" s="36"/>
      <c r="G83" s="36"/>
      <c r="H83" s="36"/>
      <c r="I83" s="36"/>
      <c r="J83" s="36"/>
      <c r="K83" s="36"/>
      <c r="L83" s="36"/>
      <c r="M83" s="36"/>
      <c r="N83" s="36"/>
      <c r="O83" s="36"/>
      <c r="P83" s="36"/>
      <c r="Q83" s="36"/>
      <c r="R83" s="38"/>
      <c r="S83" s="38"/>
      <c r="T83" s="38"/>
      <c r="U83" s="38"/>
    </row>
    <row r="84" spans="2:21" ht="43.5" customHeight="1" x14ac:dyDescent="0.25">
      <c r="B84" s="878" t="s">
        <v>40</v>
      </c>
      <c r="C84" s="878"/>
      <c r="D84" s="878" t="s">
        <v>41</v>
      </c>
      <c r="E84" s="878"/>
      <c r="F84" s="878" t="s">
        <v>42</v>
      </c>
      <c r="G84" s="878"/>
      <c r="H84" s="878" t="s">
        <v>45</v>
      </c>
      <c r="I84" s="878"/>
      <c r="J84" s="878" t="s">
        <v>46</v>
      </c>
      <c r="K84" s="878"/>
      <c r="L84" s="878" t="s">
        <v>43</v>
      </c>
      <c r="M84" s="878"/>
      <c r="N84" s="878" t="s">
        <v>44</v>
      </c>
      <c r="O84" s="878"/>
      <c r="P84" s="36"/>
      <c r="Q84" s="36"/>
      <c r="R84" s="38"/>
      <c r="S84" s="38"/>
      <c r="T84" s="38"/>
      <c r="U84" s="38"/>
    </row>
    <row r="85" spans="2:21" x14ac:dyDescent="0.25">
      <c r="B85" s="595"/>
      <c r="C85" s="595"/>
      <c r="D85" s="959">
        <f>I15</f>
        <v>90</v>
      </c>
      <c r="E85" s="959"/>
      <c r="F85" s="959">
        <v>0</v>
      </c>
      <c r="G85" s="959"/>
      <c r="H85" s="595" t="s">
        <v>47</v>
      </c>
      <c r="I85" s="595"/>
      <c r="J85" s="595">
        <v>1</v>
      </c>
      <c r="K85" s="595"/>
      <c r="L85" s="959">
        <v>0</v>
      </c>
      <c r="M85" s="959"/>
      <c r="N85" s="595">
        <v>0</v>
      </c>
      <c r="O85" s="595"/>
      <c r="P85" s="36"/>
      <c r="Q85" s="36"/>
      <c r="R85" s="38"/>
      <c r="S85" s="38"/>
      <c r="T85" s="38"/>
      <c r="U85" s="38"/>
    </row>
    <row r="86" spans="2:21" x14ac:dyDescent="0.25">
      <c r="B86" s="595"/>
      <c r="C86" s="595"/>
      <c r="D86" s="959">
        <v>0</v>
      </c>
      <c r="E86" s="959"/>
      <c r="F86" s="959">
        <f>D68</f>
        <v>0.57735026918962584</v>
      </c>
      <c r="G86" s="959"/>
      <c r="H86" s="595" t="s">
        <v>48</v>
      </c>
      <c r="I86" s="595"/>
      <c r="J86" s="595">
        <v>1</v>
      </c>
      <c r="K86" s="595"/>
      <c r="L86" s="959">
        <f>F86</f>
        <v>0.57735026918962584</v>
      </c>
      <c r="M86" s="959"/>
      <c r="N86" s="595">
        <v>100</v>
      </c>
      <c r="O86" s="595"/>
      <c r="P86" s="36"/>
      <c r="Q86" s="36"/>
      <c r="R86" s="38"/>
      <c r="S86" s="38"/>
      <c r="T86" s="38"/>
      <c r="U86" s="38"/>
    </row>
    <row r="87" spans="2:21" x14ac:dyDescent="0.25">
      <c r="B87" s="595"/>
      <c r="C87" s="595"/>
      <c r="D87" s="959">
        <f>D85</f>
        <v>90</v>
      </c>
      <c r="E87" s="959"/>
      <c r="F87" s="959">
        <f>F86</f>
        <v>0.57735026918962584</v>
      </c>
      <c r="G87" s="959"/>
      <c r="H87" s="960"/>
      <c r="I87" s="960"/>
      <c r="J87" s="960"/>
      <c r="K87" s="960"/>
      <c r="L87" s="960"/>
      <c r="M87" s="960"/>
      <c r="N87" s="595">
        <v>100</v>
      </c>
      <c r="O87" s="595"/>
      <c r="P87" s="36"/>
      <c r="Q87" s="36"/>
      <c r="R87" s="38"/>
      <c r="S87" s="38"/>
      <c r="T87" s="38"/>
      <c r="U87" s="38"/>
    </row>
    <row r="88" spans="2:21" x14ac:dyDescent="0.25">
      <c r="B88" s="36"/>
      <c r="C88" s="36"/>
      <c r="D88" s="36"/>
      <c r="E88" s="36"/>
      <c r="F88" s="36"/>
      <c r="G88" s="36"/>
      <c r="H88" s="36"/>
      <c r="I88" s="36"/>
      <c r="J88" s="36"/>
      <c r="K88" s="36"/>
      <c r="L88" s="36"/>
      <c r="M88" s="36"/>
      <c r="N88" s="36"/>
      <c r="O88" s="36"/>
      <c r="P88" s="36"/>
      <c r="Q88" s="36"/>
      <c r="R88" s="38"/>
      <c r="S88" s="38"/>
      <c r="T88" s="38"/>
      <c r="U88" s="38"/>
    </row>
    <row r="89" spans="2:21" ht="27" customHeight="1" x14ac:dyDescent="0.25">
      <c r="B89" s="862" t="s">
        <v>50</v>
      </c>
      <c r="C89" s="862"/>
      <c r="D89" s="862"/>
      <c r="E89" s="862"/>
      <c r="F89" s="862"/>
      <c r="G89" s="862"/>
      <c r="H89" s="862"/>
      <c r="I89" s="862"/>
      <c r="J89" s="862"/>
      <c r="K89" s="862"/>
      <c r="L89" s="862"/>
      <c r="M89" s="862"/>
      <c r="N89" s="862"/>
      <c r="O89" s="862"/>
      <c r="P89" s="36"/>
      <c r="Q89" s="36"/>
      <c r="R89" s="38"/>
      <c r="S89" s="38"/>
      <c r="T89" s="38"/>
      <c r="U89" s="38"/>
    </row>
    <row r="90" spans="2:21" x14ac:dyDescent="0.25">
      <c r="B90" s="36"/>
      <c r="C90" s="36"/>
      <c r="D90" s="36"/>
      <c r="E90" s="36"/>
      <c r="F90" s="36"/>
      <c r="G90" s="36"/>
      <c r="H90" s="36"/>
      <c r="I90" s="36"/>
      <c r="J90" s="36"/>
      <c r="K90" s="36"/>
      <c r="L90" s="36"/>
      <c r="M90" s="36"/>
      <c r="N90" s="36"/>
      <c r="O90" s="36"/>
      <c r="P90" s="36"/>
      <c r="Q90" s="36"/>
      <c r="R90" s="38"/>
      <c r="S90" s="38"/>
      <c r="T90" s="38"/>
      <c r="U90" s="38"/>
    </row>
    <row r="91" spans="2:21" x14ac:dyDescent="0.25">
      <c r="B91" s="36"/>
      <c r="C91" s="36"/>
      <c r="D91" s="36"/>
      <c r="E91" s="36"/>
      <c r="F91" s="36"/>
      <c r="G91" s="21" t="s">
        <v>51</v>
      </c>
      <c r="H91" s="37">
        <v>1.65</v>
      </c>
      <c r="I91" s="36"/>
      <c r="J91" s="36"/>
      <c r="K91" s="36"/>
      <c r="L91" s="36"/>
      <c r="M91" s="36"/>
      <c r="N91" s="36"/>
      <c r="O91" s="36"/>
      <c r="P91" s="36"/>
      <c r="Q91" s="36"/>
      <c r="R91" s="38"/>
      <c r="S91" s="38"/>
      <c r="T91" s="38"/>
      <c r="U91" s="38"/>
    </row>
    <row r="92" spans="2:21" x14ac:dyDescent="0.25">
      <c r="B92" s="36"/>
      <c r="C92" s="36"/>
      <c r="D92" s="36"/>
      <c r="E92" s="36"/>
      <c r="F92" s="36"/>
      <c r="G92" s="36"/>
      <c r="H92" s="36"/>
      <c r="I92" s="36"/>
      <c r="J92" s="36"/>
      <c r="K92" s="36"/>
      <c r="L92" s="36"/>
      <c r="M92" s="36"/>
      <c r="N92" s="36"/>
      <c r="O92" s="36"/>
      <c r="P92" s="36"/>
      <c r="Q92" s="36"/>
      <c r="R92" s="38"/>
      <c r="S92" s="38"/>
      <c r="T92" s="38"/>
      <c r="U92" s="38"/>
    </row>
    <row r="93" spans="2:21" x14ac:dyDescent="0.25">
      <c r="B93" s="21" t="s">
        <v>52</v>
      </c>
      <c r="C93" s="78">
        <f>H91*D68</f>
        <v>0.95262794416288255</v>
      </c>
      <c r="D93" s="476" t="s">
        <v>2392</v>
      </c>
      <c r="E93" s="36"/>
      <c r="F93" s="36"/>
      <c r="G93" s="36"/>
      <c r="H93" s="36"/>
      <c r="I93" s="36"/>
      <c r="J93" s="36"/>
      <c r="K93" s="36"/>
      <c r="L93" s="36"/>
      <c r="M93" s="36"/>
      <c r="N93" s="36"/>
      <c r="O93" s="36"/>
      <c r="P93" s="36"/>
      <c r="Q93" s="36"/>
      <c r="R93" s="38"/>
      <c r="S93" s="38"/>
      <c r="T93" s="38"/>
      <c r="U93" s="38"/>
    </row>
    <row r="94" spans="2:21" x14ac:dyDescent="0.25">
      <c r="B94" s="36" t="s">
        <v>65</v>
      </c>
      <c r="C94" s="36"/>
      <c r="D94" s="36"/>
      <c r="E94" s="36"/>
      <c r="F94" s="36"/>
      <c r="G94" s="36"/>
      <c r="H94" s="36"/>
      <c r="I94" s="36"/>
      <c r="J94" s="36"/>
      <c r="K94" s="36"/>
      <c r="L94" s="36"/>
      <c r="M94" s="36"/>
      <c r="N94" s="36"/>
      <c r="O94" s="36"/>
      <c r="P94" s="36"/>
      <c r="Q94" s="36"/>
      <c r="R94" s="38"/>
      <c r="S94" s="38"/>
      <c r="T94" s="38"/>
      <c r="U94" s="38"/>
    </row>
    <row r="95" spans="2:21" x14ac:dyDescent="0.25">
      <c r="B95" s="36" t="s">
        <v>66</v>
      </c>
      <c r="C95" s="36"/>
      <c r="D95" s="36"/>
      <c r="E95" s="36"/>
      <c r="F95" s="36"/>
      <c r="G95" s="36"/>
      <c r="H95" s="36"/>
      <c r="I95" s="36"/>
      <c r="J95" s="36"/>
      <c r="K95" s="36"/>
      <c r="L95" s="36"/>
      <c r="M95" s="36"/>
      <c r="N95" s="60">
        <f>D81</f>
        <v>90</v>
      </c>
      <c r="O95" s="6" t="str">
        <f>H5</f>
        <v xml:space="preserve">± </v>
      </c>
      <c r="P95" s="77">
        <f>C93</f>
        <v>0.95262794416288255</v>
      </c>
      <c r="Q95" s="476" t="s">
        <v>2392</v>
      </c>
      <c r="R95" s="38"/>
      <c r="S95" s="38"/>
      <c r="T95" s="38"/>
      <c r="U95" s="38"/>
    </row>
    <row r="96" spans="2:21" x14ac:dyDescent="0.25">
      <c r="B96" s="36" t="s">
        <v>67</v>
      </c>
      <c r="C96" s="36"/>
      <c r="D96" s="36"/>
      <c r="E96" s="36"/>
      <c r="F96" s="36"/>
      <c r="G96" s="36"/>
      <c r="H96" s="36"/>
      <c r="I96" s="36"/>
      <c r="J96" s="36"/>
      <c r="K96" s="36"/>
      <c r="L96" s="36"/>
      <c r="M96" s="36"/>
      <c r="N96" s="60">
        <f>D87</f>
        <v>90</v>
      </c>
      <c r="O96" s="6" t="str">
        <f>O95</f>
        <v xml:space="preserve">± </v>
      </c>
      <c r="P96" s="77">
        <f>C93</f>
        <v>0.95262794416288255</v>
      </c>
      <c r="Q96" s="476" t="s">
        <v>2392</v>
      </c>
      <c r="R96" s="38"/>
      <c r="S96" s="38"/>
      <c r="T96" s="38"/>
      <c r="U96" s="38"/>
    </row>
    <row r="97" spans="2:21" x14ac:dyDescent="0.25">
      <c r="B97" s="36"/>
      <c r="C97" s="36"/>
      <c r="D97" s="36"/>
      <c r="E97" s="36"/>
      <c r="F97" s="36"/>
      <c r="G97" s="36"/>
      <c r="H97" s="36"/>
      <c r="I97" s="36"/>
      <c r="J97" s="36"/>
      <c r="K97" s="36"/>
      <c r="L97" s="36"/>
      <c r="M97" s="36"/>
      <c r="N97" s="36"/>
      <c r="O97" s="36"/>
      <c r="P97" s="36"/>
      <c r="Q97" s="36"/>
      <c r="R97" s="38"/>
      <c r="S97" s="38"/>
      <c r="T97" s="38"/>
      <c r="U97" s="38"/>
    </row>
    <row r="98" spans="2:21" x14ac:dyDescent="0.25">
      <c r="B98" s="4" t="s">
        <v>68</v>
      </c>
      <c r="C98" s="36"/>
      <c r="D98" s="36"/>
      <c r="E98" s="36"/>
      <c r="F98" s="36"/>
      <c r="G98" s="36"/>
      <c r="H98" s="36"/>
      <c r="I98" s="36"/>
      <c r="J98" s="36"/>
      <c r="K98" s="36"/>
      <c r="L98" s="36"/>
      <c r="M98" s="36"/>
      <c r="N98" s="36"/>
      <c r="O98" s="36"/>
      <c r="P98" s="36"/>
      <c r="Q98" s="36"/>
      <c r="R98" s="38"/>
      <c r="S98" s="38"/>
      <c r="T98" s="38"/>
      <c r="U98" s="38"/>
    </row>
    <row r="99" spans="2:21" x14ac:dyDescent="0.25">
      <c r="B99" s="36" t="s">
        <v>69</v>
      </c>
      <c r="C99" s="36"/>
      <c r="D99" s="36"/>
      <c r="E99" s="36"/>
      <c r="F99" s="36"/>
      <c r="G99" s="36"/>
      <c r="H99" s="36"/>
      <c r="I99" s="36"/>
      <c r="J99" s="36"/>
      <c r="K99" s="36"/>
      <c r="L99" s="36"/>
      <c r="M99" s="36"/>
      <c r="N99" s="36"/>
      <c r="O99" s="36"/>
      <c r="P99" s="36"/>
      <c r="Q99" s="36"/>
      <c r="R99" s="38"/>
      <c r="S99" s="38"/>
      <c r="T99" s="38"/>
      <c r="U99" s="38"/>
    </row>
    <row r="100" spans="2:21" x14ac:dyDescent="0.25">
      <c r="B100" s="36"/>
      <c r="C100" s="36"/>
      <c r="D100" s="36"/>
      <c r="E100" s="36"/>
      <c r="F100" s="36"/>
      <c r="G100" s="36"/>
      <c r="H100" s="36"/>
      <c r="I100" s="36"/>
      <c r="J100" s="36"/>
      <c r="K100" s="36"/>
      <c r="L100" s="36"/>
      <c r="M100" s="36"/>
      <c r="N100" s="36"/>
      <c r="O100" s="36"/>
      <c r="P100" s="36"/>
      <c r="Q100" s="36"/>
      <c r="R100" s="38"/>
      <c r="S100" s="38"/>
      <c r="T100" s="38"/>
      <c r="U100" s="38"/>
    </row>
    <row r="101" spans="2:21" x14ac:dyDescent="0.25">
      <c r="B101" s="36"/>
      <c r="C101" s="36"/>
      <c r="D101" s="36"/>
      <c r="E101" s="36" t="s">
        <v>27</v>
      </c>
      <c r="F101" s="36"/>
      <c r="G101" s="36"/>
      <c r="H101" s="36"/>
      <c r="I101" s="36"/>
      <c r="J101" s="36"/>
      <c r="K101" s="36"/>
      <c r="L101" s="36"/>
      <c r="M101" s="36"/>
      <c r="N101" s="36"/>
      <c r="O101" s="36"/>
      <c r="P101" s="36"/>
      <c r="Q101" s="36"/>
      <c r="R101" s="38"/>
      <c r="S101" s="38"/>
      <c r="T101" s="38"/>
      <c r="U101" s="38"/>
    </row>
    <row r="102" spans="2:21" x14ac:dyDescent="0.25">
      <c r="B102" s="36"/>
      <c r="C102" s="36"/>
      <c r="D102" s="36"/>
      <c r="E102" s="36"/>
      <c r="F102" s="36"/>
      <c r="G102" s="36"/>
      <c r="H102" s="36"/>
      <c r="I102" s="36"/>
      <c r="J102" s="36"/>
      <c r="K102" s="36"/>
      <c r="L102" s="36"/>
      <c r="M102" s="36"/>
      <c r="N102" s="36"/>
      <c r="O102" s="36"/>
      <c r="P102" s="36"/>
      <c r="Q102" s="36"/>
      <c r="R102" s="38"/>
      <c r="S102" s="38"/>
      <c r="T102" s="38"/>
      <c r="U102" s="38"/>
    </row>
    <row r="103" spans="2:21" x14ac:dyDescent="0.25">
      <c r="B103" s="36" t="s">
        <v>28</v>
      </c>
      <c r="C103" s="36"/>
      <c r="D103" s="36" t="s">
        <v>57</v>
      </c>
      <c r="E103" s="36"/>
      <c r="F103" s="36"/>
      <c r="G103" s="36"/>
      <c r="H103" s="36"/>
      <c r="I103" s="36"/>
      <c r="J103" s="36"/>
      <c r="K103" s="36"/>
      <c r="L103" s="36"/>
      <c r="M103" s="36"/>
      <c r="N103" s="36"/>
      <c r="O103" s="36"/>
      <c r="P103" s="36"/>
      <c r="Q103" s="36"/>
      <c r="R103" s="38"/>
      <c r="S103" s="38"/>
      <c r="T103" s="38"/>
      <c r="U103" s="38"/>
    </row>
    <row r="104" spans="2:21" x14ac:dyDescent="0.25">
      <c r="B104" s="36"/>
      <c r="C104" s="36"/>
      <c r="D104" s="5" t="s">
        <v>58</v>
      </c>
      <c r="E104" s="36"/>
      <c r="F104" s="36"/>
      <c r="G104" s="36"/>
      <c r="H104" s="36"/>
      <c r="I104" s="36"/>
      <c r="J104" s="36"/>
      <c r="K104" s="36"/>
      <c r="L104" s="36"/>
      <c r="M104" s="36"/>
      <c r="N104" s="36"/>
      <c r="O104" s="36"/>
      <c r="P104" s="36"/>
      <c r="Q104" s="36"/>
      <c r="R104" s="38"/>
      <c r="S104" s="38"/>
      <c r="T104" s="38"/>
      <c r="U104" s="38"/>
    </row>
    <row r="105" spans="2:21" x14ac:dyDescent="0.25">
      <c r="B105" s="36"/>
      <c r="C105" s="36"/>
      <c r="D105" s="36"/>
      <c r="E105" s="36"/>
      <c r="F105" s="36"/>
      <c r="G105" s="36"/>
      <c r="H105" s="36"/>
      <c r="I105" s="36"/>
      <c r="J105" s="36"/>
      <c r="K105" s="36"/>
      <c r="L105" s="36"/>
      <c r="M105" s="36"/>
      <c r="N105" s="36"/>
      <c r="O105" s="36"/>
      <c r="P105" s="36"/>
      <c r="Q105" s="36"/>
      <c r="R105" s="38"/>
      <c r="S105" s="38"/>
      <c r="T105" s="38"/>
      <c r="U105" s="38"/>
    </row>
    <row r="106" spans="2:21" x14ac:dyDescent="0.25">
      <c r="B106" s="36" t="s">
        <v>71</v>
      </c>
      <c r="C106" s="36"/>
      <c r="D106" s="36"/>
      <c r="E106" s="36"/>
      <c r="F106" s="36"/>
      <c r="G106" s="36"/>
      <c r="H106" s="36"/>
      <c r="I106" s="36"/>
      <c r="J106" s="36"/>
      <c r="K106" s="36"/>
      <c r="L106" s="36"/>
      <c r="M106" s="36"/>
      <c r="N106" s="36"/>
      <c r="O106" s="36"/>
      <c r="P106" s="36"/>
      <c r="Q106" s="36"/>
      <c r="R106" s="38"/>
      <c r="S106" s="38"/>
      <c r="T106" s="38"/>
      <c r="U106" s="38"/>
    </row>
    <row r="107" spans="2:21" s="473" customFormat="1" x14ac:dyDescent="0.25">
      <c r="B107" s="470"/>
      <c r="C107" s="470"/>
      <c r="D107" s="470"/>
      <c r="E107" s="470"/>
      <c r="F107" s="470"/>
      <c r="G107" s="470"/>
      <c r="H107" s="470"/>
      <c r="I107" s="470"/>
      <c r="J107" s="470"/>
      <c r="K107" s="470"/>
      <c r="L107" s="470"/>
      <c r="M107" s="470"/>
      <c r="N107" s="470"/>
      <c r="O107" s="470"/>
      <c r="P107" s="470"/>
      <c r="Q107" s="470"/>
      <c r="R107" s="38"/>
      <c r="S107" s="38"/>
      <c r="T107" s="38"/>
      <c r="U107" s="38"/>
    </row>
    <row r="108" spans="2:21" s="473" customFormat="1" x14ac:dyDescent="0.25">
      <c r="B108" s="470"/>
      <c r="C108" s="470"/>
      <c r="D108" s="470"/>
      <c r="E108" s="470"/>
      <c r="F108" s="470"/>
      <c r="G108" s="470"/>
      <c r="H108" s="470"/>
      <c r="I108" s="470"/>
      <c r="J108" s="470"/>
      <c r="K108" s="470"/>
      <c r="L108" s="470"/>
      <c r="M108" s="470"/>
      <c r="N108" s="470"/>
      <c r="O108" s="470"/>
      <c r="P108" s="470"/>
      <c r="Q108" s="470"/>
      <c r="R108" s="38"/>
      <c r="S108" s="38"/>
      <c r="T108" s="38"/>
      <c r="U108" s="38"/>
    </row>
    <row r="109" spans="2:21" x14ac:dyDescent="0.25">
      <c r="B109" s="36"/>
      <c r="C109" s="36"/>
      <c r="D109" s="36"/>
      <c r="E109" s="36"/>
      <c r="F109" s="36"/>
      <c r="G109" s="36"/>
      <c r="H109" s="36"/>
      <c r="I109" s="36"/>
      <c r="J109" s="36"/>
      <c r="K109" s="36"/>
      <c r="L109" s="36"/>
      <c r="M109" s="36"/>
      <c r="N109" s="36"/>
      <c r="O109" s="36"/>
      <c r="P109" s="36"/>
      <c r="Q109" s="36"/>
      <c r="R109" s="38"/>
      <c r="S109" s="38"/>
      <c r="T109" s="38"/>
      <c r="U109" s="38"/>
    </row>
    <row r="110" spans="2:21" ht="15" customHeight="1" x14ac:dyDescent="0.25">
      <c r="B110" s="36"/>
      <c r="C110" s="36"/>
      <c r="D110" s="21" t="s">
        <v>28</v>
      </c>
      <c r="E110" s="36"/>
      <c r="F110" s="36">
        <f>I8</f>
        <v>0.2</v>
      </c>
      <c r="G110" s="36" t="s">
        <v>14</v>
      </c>
      <c r="H110" s="36"/>
      <c r="I110" s="36"/>
      <c r="J110" s="36"/>
      <c r="K110" s="36" t="s">
        <v>73</v>
      </c>
      <c r="L110" s="36"/>
      <c r="M110" s="36"/>
      <c r="N110" s="36"/>
      <c r="O110" s="36"/>
      <c r="P110" s="36"/>
      <c r="Q110" s="36"/>
      <c r="R110" s="38"/>
      <c r="S110" s="38"/>
      <c r="T110" s="38"/>
      <c r="U110" s="38"/>
    </row>
    <row r="111" spans="2:21" ht="15" customHeight="1" x14ac:dyDescent="0.25">
      <c r="B111" s="36"/>
      <c r="C111" s="36"/>
      <c r="D111" s="36"/>
      <c r="E111" s="36"/>
      <c r="F111" s="36">
        <f>I9</f>
        <v>0.3</v>
      </c>
      <c r="G111" s="36" t="s">
        <v>14</v>
      </c>
      <c r="H111" s="36"/>
      <c r="I111" s="36"/>
      <c r="J111" s="36"/>
      <c r="K111" s="36" t="s">
        <v>74</v>
      </c>
      <c r="L111" s="36"/>
      <c r="M111" s="36"/>
      <c r="N111" s="36"/>
      <c r="O111" s="36"/>
      <c r="P111" s="36"/>
      <c r="Q111" s="36"/>
      <c r="R111" s="38"/>
      <c r="S111" s="38"/>
      <c r="T111" s="38"/>
      <c r="U111" s="38"/>
    </row>
    <row r="112" spans="2:21" ht="15" customHeight="1" x14ac:dyDescent="0.25">
      <c r="B112" s="36"/>
      <c r="C112" s="36"/>
      <c r="D112" s="36"/>
      <c r="E112" s="36"/>
      <c r="F112" s="36" t="str">
        <f>I10</f>
        <v>(0,30+0,15(L-1))</v>
      </c>
      <c r="G112" s="36" t="s">
        <v>72</v>
      </c>
      <c r="H112" s="36"/>
      <c r="I112" s="88">
        <f>(0.3+0.15*(1-1))</f>
        <v>0.3</v>
      </c>
      <c r="J112" s="36" t="s">
        <v>14</v>
      </c>
      <c r="K112" s="36" t="s">
        <v>75</v>
      </c>
      <c r="L112" s="36"/>
      <c r="M112" s="36"/>
      <c r="N112" s="36"/>
      <c r="O112" s="36"/>
      <c r="P112" s="36"/>
      <c r="Q112" s="36"/>
      <c r="R112" s="38"/>
      <c r="S112" s="38"/>
      <c r="T112" s="38"/>
      <c r="U112" s="38"/>
    </row>
    <row r="113" spans="2:21" s="473" customFormat="1" ht="15" customHeight="1" x14ac:dyDescent="0.25">
      <c r="B113" s="470"/>
      <c r="C113" s="470"/>
      <c r="D113" s="470"/>
      <c r="E113" s="470"/>
      <c r="F113" s="470"/>
      <c r="G113" s="470"/>
      <c r="H113" s="470"/>
      <c r="I113" s="472"/>
      <c r="J113" s="470"/>
      <c r="K113" s="470"/>
      <c r="L113" s="470"/>
      <c r="M113" s="470"/>
      <c r="N113" s="470"/>
      <c r="O113" s="470"/>
      <c r="P113" s="470"/>
      <c r="Q113" s="470"/>
      <c r="R113" s="38"/>
      <c r="S113" s="38"/>
      <c r="T113" s="38"/>
      <c r="U113" s="38"/>
    </row>
    <row r="114" spans="2:21" x14ac:dyDescent="0.25">
      <c r="B114" s="36" t="s">
        <v>76</v>
      </c>
      <c r="C114" s="36"/>
      <c r="D114" s="36"/>
      <c r="E114" s="36"/>
      <c r="F114" s="36"/>
      <c r="G114" s="36"/>
      <c r="H114" s="36"/>
      <c r="I114" s="36"/>
      <c r="J114" s="36"/>
      <c r="K114" s="36"/>
      <c r="L114" s="36"/>
      <c r="M114" s="36"/>
      <c r="N114" s="36"/>
      <c r="O114" s="36"/>
      <c r="P114" s="36"/>
      <c r="Q114" s="36"/>
      <c r="R114" s="38"/>
      <c r="S114" s="38"/>
      <c r="T114" s="38"/>
      <c r="U114" s="38"/>
    </row>
    <row r="115" spans="2:21" x14ac:dyDescent="0.25">
      <c r="B115" s="36"/>
      <c r="C115" s="36"/>
      <c r="D115" s="36"/>
      <c r="E115" s="36"/>
      <c r="F115" s="36"/>
      <c r="G115" s="36"/>
      <c r="H115" s="36"/>
      <c r="I115" s="36"/>
      <c r="J115" s="36"/>
      <c r="K115" s="36"/>
      <c r="L115" s="36"/>
      <c r="M115" s="36"/>
      <c r="N115" s="36"/>
      <c r="O115" s="36"/>
      <c r="P115" s="36"/>
      <c r="Q115" s="36"/>
      <c r="R115" s="38"/>
      <c r="S115" s="38"/>
      <c r="T115" s="38"/>
      <c r="U115" s="38"/>
    </row>
    <row r="116" spans="2:21" x14ac:dyDescent="0.25">
      <c r="B116" s="36"/>
      <c r="C116" s="36"/>
      <c r="D116" s="21" t="s">
        <v>33</v>
      </c>
      <c r="E116" s="23">
        <f>F110/(3^(1/2))</f>
        <v>0.11547005383792516</v>
      </c>
      <c r="F116" s="36" t="s">
        <v>14</v>
      </c>
      <c r="G116" s="36"/>
      <c r="H116" s="36"/>
      <c r="I116" s="36"/>
      <c r="J116" s="36"/>
      <c r="K116" s="36"/>
      <c r="L116" s="36"/>
      <c r="M116" s="36"/>
      <c r="N116" s="36"/>
      <c r="O116" s="36"/>
      <c r="P116" s="36"/>
      <c r="Q116" s="518"/>
      <c r="R116" s="473"/>
      <c r="S116" s="38"/>
      <c r="T116" s="38"/>
      <c r="U116" s="38"/>
    </row>
    <row r="117" spans="2:21" x14ac:dyDescent="0.25">
      <c r="B117" s="36"/>
      <c r="C117" s="36"/>
      <c r="D117" s="36"/>
      <c r="E117" s="36"/>
      <c r="F117" s="36"/>
      <c r="G117" s="36"/>
      <c r="H117" s="36"/>
      <c r="I117" s="470"/>
      <c r="J117" s="36"/>
      <c r="K117" s="36"/>
      <c r="L117" s="36"/>
      <c r="M117" s="36"/>
      <c r="N117" s="36"/>
      <c r="O117" s="36"/>
      <c r="P117" s="36"/>
      <c r="Q117" s="473"/>
      <c r="R117" s="473"/>
      <c r="S117" s="38"/>
      <c r="T117" s="38"/>
      <c r="U117" s="38"/>
    </row>
    <row r="118" spans="2:21" x14ac:dyDescent="0.25">
      <c r="B118" s="36" t="s">
        <v>77</v>
      </c>
      <c r="C118" s="36"/>
      <c r="D118" s="36"/>
      <c r="E118" s="36"/>
      <c r="F118" s="36"/>
      <c r="G118" s="36"/>
      <c r="H118" s="36"/>
      <c r="I118" s="470"/>
      <c r="J118" s="36"/>
      <c r="K118" s="36"/>
      <c r="L118" s="36"/>
      <c r="M118" s="36"/>
      <c r="N118" s="36"/>
      <c r="O118" s="36"/>
      <c r="P118" s="36"/>
      <c r="Q118" s="473"/>
      <c r="R118" s="473"/>
      <c r="S118" s="38"/>
      <c r="T118" s="38"/>
      <c r="U118" s="38"/>
    </row>
    <row r="119" spans="2:21" x14ac:dyDescent="0.25">
      <c r="B119" s="36"/>
      <c r="C119" s="36"/>
      <c r="D119" s="36"/>
      <c r="E119" s="36"/>
      <c r="F119" s="36"/>
      <c r="G119" s="36"/>
      <c r="H119" s="36"/>
      <c r="I119" s="470"/>
      <c r="J119" s="36"/>
      <c r="K119" s="36"/>
      <c r="L119" s="36"/>
      <c r="M119" s="36"/>
      <c r="N119" s="36"/>
      <c r="O119" s="36"/>
      <c r="P119" s="36"/>
      <c r="Q119" s="473"/>
      <c r="R119" s="473"/>
      <c r="S119" s="38"/>
      <c r="T119" s="38"/>
      <c r="U119" s="38"/>
    </row>
    <row r="120" spans="2:21" x14ac:dyDescent="0.25">
      <c r="B120" s="36"/>
      <c r="C120" s="36"/>
      <c r="D120" s="21" t="s">
        <v>33</v>
      </c>
      <c r="E120" s="63">
        <f>F111/(3^(1/2))</f>
        <v>0.17320508075688773</v>
      </c>
      <c r="F120" s="36" t="s">
        <v>14</v>
      </c>
      <c r="G120" s="36"/>
      <c r="H120" s="36"/>
      <c r="I120" s="470"/>
      <c r="J120" s="36"/>
      <c r="K120" s="36"/>
      <c r="L120" s="36"/>
      <c r="M120" s="36"/>
      <c r="N120" s="36"/>
      <c r="O120" s="36"/>
      <c r="P120" s="36"/>
      <c r="Q120" s="518"/>
      <c r="R120" s="473"/>
      <c r="S120" s="38"/>
      <c r="T120" s="38"/>
      <c r="U120" s="38"/>
    </row>
    <row r="121" spans="2:21" x14ac:dyDescent="0.25">
      <c r="B121" s="36"/>
      <c r="C121" s="36"/>
      <c r="D121" s="36"/>
      <c r="E121" s="36"/>
      <c r="F121" s="36"/>
      <c r="G121" s="36"/>
      <c r="H121" s="36"/>
      <c r="I121" s="36"/>
      <c r="J121" s="36"/>
      <c r="K121" s="36"/>
      <c r="L121" s="36"/>
      <c r="M121" s="36"/>
      <c r="N121" s="36"/>
      <c r="O121" s="36"/>
      <c r="P121" s="36"/>
      <c r="Q121" s="36"/>
      <c r="R121" s="38"/>
      <c r="S121" s="38"/>
      <c r="T121" s="38"/>
      <c r="U121" s="38"/>
    </row>
    <row r="122" spans="2:21" x14ac:dyDescent="0.25">
      <c r="B122" s="36" t="s">
        <v>78</v>
      </c>
      <c r="C122" s="36"/>
      <c r="D122" s="36"/>
      <c r="E122" s="36"/>
      <c r="F122" s="36"/>
      <c r="G122" s="36"/>
      <c r="H122" s="36"/>
      <c r="I122" s="36"/>
      <c r="J122" s="36"/>
      <c r="K122" s="36"/>
      <c r="L122" s="36"/>
      <c r="M122" s="36"/>
      <c r="N122" s="36"/>
      <c r="O122" s="36"/>
      <c r="P122" s="36"/>
      <c r="Q122" s="36"/>
      <c r="R122" s="38"/>
      <c r="S122" s="38"/>
      <c r="T122" s="38"/>
      <c r="U122" s="38"/>
    </row>
    <row r="123" spans="2:21" x14ac:dyDescent="0.25">
      <c r="B123" s="36"/>
      <c r="C123" s="63">
        <f>((E120^2)+0^2)^0.5</f>
        <v>0.17320508075688773</v>
      </c>
      <c r="D123" s="36"/>
      <c r="E123" s="36"/>
      <c r="F123" s="36"/>
      <c r="G123" s="36"/>
      <c r="H123" s="36"/>
      <c r="I123" s="36"/>
      <c r="J123" s="36"/>
      <c r="K123" s="36"/>
      <c r="L123" s="36"/>
      <c r="M123" s="36"/>
      <c r="N123" s="36"/>
      <c r="O123" s="36"/>
      <c r="P123" s="36"/>
      <c r="Q123" s="36"/>
      <c r="R123" s="38"/>
      <c r="S123" s="38"/>
      <c r="T123" s="38"/>
      <c r="U123" s="38"/>
    </row>
    <row r="124" spans="2:21" x14ac:dyDescent="0.25">
      <c r="B124" s="36" t="s">
        <v>79</v>
      </c>
      <c r="C124" s="36"/>
      <c r="D124" s="36"/>
      <c r="E124" s="36"/>
      <c r="F124" s="36"/>
      <c r="G124" s="36"/>
      <c r="H124" s="36"/>
      <c r="I124" s="36"/>
      <c r="J124" s="36"/>
      <c r="K124" s="36"/>
      <c r="L124" s="36"/>
      <c r="M124" s="36"/>
      <c r="N124" s="36"/>
      <c r="O124" s="36"/>
      <c r="P124" s="36"/>
      <c r="Q124" s="36"/>
      <c r="R124" s="38"/>
      <c r="S124" s="38"/>
      <c r="T124" s="38"/>
      <c r="U124" s="38"/>
    </row>
    <row r="125" spans="2:21" x14ac:dyDescent="0.25">
      <c r="B125" s="36"/>
      <c r="C125" s="63">
        <f>((E120^2)+0^2)^0.5</f>
        <v>0.17320508075688773</v>
      </c>
      <c r="D125" s="36"/>
      <c r="E125" s="36"/>
      <c r="F125" s="36"/>
      <c r="G125" s="36"/>
      <c r="H125" s="36"/>
      <c r="I125" s="36"/>
      <c r="J125" s="36"/>
      <c r="K125" s="36"/>
      <c r="L125" s="36"/>
      <c r="M125" s="36"/>
      <c r="N125" s="36"/>
      <c r="O125" s="36"/>
      <c r="P125" s="36"/>
      <c r="Q125" s="36"/>
      <c r="R125" s="38"/>
      <c r="S125" s="38"/>
      <c r="T125" s="38"/>
      <c r="U125" s="38"/>
    </row>
    <row r="126" spans="2:21" x14ac:dyDescent="0.25">
      <c r="B126" s="36" t="s">
        <v>80</v>
      </c>
      <c r="C126" s="36"/>
      <c r="D126" s="36"/>
      <c r="E126" s="36"/>
      <c r="F126" s="36"/>
      <c r="G126" s="36"/>
      <c r="H126" s="36"/>
      <c r="I126" s="36"/>
      <c r="J126" s="36"/>
      <c r="K126" s="36"/>
      <c r="L126" s="36"/>
      <c r="M126" s="36"/>
      <c r="N126" s="36"/>
      <c r="O126" s="36"/>
      <c r="P126" s="36"/>
      <c r="Q126" s="36"/>
      <c r="R126" s="38"/>
      <c r="S126" s="38"/>
      <c r="T126" s="38"/>
      <c r="U126" s="38"/>
    </row>
    <row r="127" spans="2:21" x14ac:dyDescent="0.25">
      <c r="B127" s="36"/>
      <c r="C127" s="63">
        <f>((E120^2)+0^2)^0.5</f>
        <v>0.17320508075688773</v>
      </c>
      <c r="D127" s="36"/>
      <c r="E127" s="36"/>
      <c r="F127" s="36"/>
      <c r="G127" s="36"/>
      <c r="H127" s="36"/>
      <c r="I127" s="36"/>
      <c r="J127" s="36"/>
      <c r="K127" s="36"/>
      <c r="L127" s="36"/>
      <c r="M127" s="36"/>
      <c r="N127" s="36"/>
      <c r="O127" s="36"/>
      <c r="P127" s="36"/>
      <c r="Q127" s="36"/>
      <c r="R127" s="38"/>
      <c r="S127" s="38"/>
      <c r="T127" s="38"/>
      <c r="U127" s="38"/>
    </row>
    <row r="128" spans="2:21" x14ac:dyDescent="0.25">
      <c r="B128" s="36" t="s">
        <v>81</v>
      </c>
      <c r="C128" s="36"/>
      <c r="D128" s="36"/>
      <c r="E128" s="36"/>
      <c r="F128" s="36"/>
      <c r="G128" s="36"/>
      <c r="H128" s="36"/>
      <c r="I128" s="36"/>
      <c r="J128" s="36"/>
      <c r="K128" s="36"/>
      <c r="L128" s="36"/>
      <c r="M128" s="36"/>
      <c r="N128" s="36"/>
      <c r="O128" s="36"/>
      <c r="P128" s="36"/>
      <c r="Q128" s="36"/>
      <c r="R128" s="38"/>
      <c r="S128" s="38"/>
      <c r="T128" s="38"/>
      <c r="U128" s="38"/>
    </row>
    <row r="129" spans="2:21" x14ac:dyDescent="0.25">
      <c r="B129" s="36"/>
      <c r="C129" s="63">
        <f>((E120^2)+0^2)^0.5</f>
        <v>0.17320508075688773</v>
      </c>
      <c r="D129" s="36"/>
      <c r="E129" s="36"/>
      <c r="F129" s="36"/>
      <c r="G129" s="36"/>
      <c r="H129" s="36"/>
      <c r="I129" s="36"/>
      <c r="J129" s="36"/>
      <c r="K129" s="36"/>
      <c r="L129" s="36"/>
      <c r="M129" s="36"/>
      <c r="N129" s="36"/>
      <c r="O129" s="36"/>
      <c r="P129" s="36"/>
      <c r="Q129" s="36"/>
      <c r="R129" s="38"/>
      <c r="S129" s="38"/>
      <c r="T129" s="38"/>
      <c r="U129" s="38"/>
    </row>
    <row r="130" spans="2:21" x14ac:dyDescent="0.25">
      <c r="B130" s="36"/>
      <c r="C130" s="36"/>
      <c r="D130" s="36"/>
      <c r="E130" s="36"/>
      <c r="F130" s="36"/>
      <c r="G130" s="36"/>
      <c r="H130" s="36"/>
      <c r="I130" s="36"/>
      <c r="J130" s="36"/>
      <c r="K130" s="36"/>
      <c r="L130" s="36"/>
      <c r="M130" s="36"/>
      <c r="N130" s="36"/>
      <c r="O130" s="36"/>
      <c r="P130" s="36"/>
      <c r="Q130" s="36"/>
      <c r="R130" s="38"/>
      <c r="S130" s="38"/>
      <c r="T130" s="38"/>
      <c r="U130" s="38"/>
    </row>
    <row r="131" spans="2:21" x14ac:dyDescent="0.25">
      <c r="B131" s="36" t="s">
        <v>61</v>
      </c>
      <c r="C131" s="36"/>
      <c r="D131" s="36"/>
      <c r="E131" s="36"/>
      <c r="F131" s="36"/>
      <c r="G131" s="36"/>
      <c r="H131" s="36"/>
      <c r="I131" s="36"/>
      <c r="J131" s="36"/>
      <c r="K131" s="36"/>
      <c r="L131" s="36"/>
      <c r="M131" s="36"/>
      <c r="N131" s="36"/>
      <c r="O131" s="36"/>
      <c r="P131" s="36"/>
      <c r="Q131" s="36"/>
      <c r="R131" s="36"/>
      <c r="S131" s="38"/>
      <c r="T131" s="38"/>
      <c r="U131" s="38"/>
    </row>
    <row r="132" spans="2:21" x14ac:dyDescent="0.25">
      <c r="B132" s="36" t="s">
        <v>36</v>
      </c>
      <c r="C132" s="36"/>
      <c r="D132" s="36"/>
      <c r="E132" s="36"/>
      <c r="F132" s="36"/>
      <c r="G132" s="36"/>
      <c r="H132" s="36"/>
      <c r="I132" s="36"/>
      <c r="J132" s="36"/>
      <c r="K132" s="36"/>
      <c r="L132" s="36"/>
      <c r="M132" s="36"/>
      <c r="N132" s="36"/>
      <c r="O132" s="36"/>
      <c r="P132" s="36"/>
      <c r="Q132" s="36"/>
      <c r="R132" s="36"/>
      <c r="S132" s="38"/>
      <c r="T132" s="38"/>
      <c r="U132" s="38"/>
    </row>
    <row r="133" spans="2:21" x14ac:dyDescent="0.25">
      <c r="B133" s="36"/>
      <c r="C133" s="36"/>
      <c r="D133" s="36"/>
      <c r="E133" s="36"/>
      <c r="F133" s="36"/>
      <c r="G133" s="36"/>
      <c r="H133" s="36"/>
      <c r="I133" s="36"/>
      <c r="J133" s="36"/>
      <c r="K133" s="36"/>
      <c r="L133" s="36"/>
      <c r="M133" s="36"/>
      <c r="N133" s="36"/>
      <c r="O133" s="36"/>
      <c r="P133" s="36"/>
      <c r="Q133" s="36"/>
      <c r="R133" s="36"/>
      <c r="S133" s="38"/>
      <c r="T133" s="38"/>
      <c r="U133" s="38"/>
    </row>
    <row r="134" spans="2:21" x14ac:dyDescent="0.25">
      <c r="B134" s="36" t="s">
        <v>28</v>
      </c>
      <c r="C134" s="36"/>
      <c r="D134" s="36" t="s">
        <v>82</v>
      </c>
      <c r="E134" s="36"/>
      <c r="F134" s="36"/>
      <c r="G134" s="36"/>
      <c r="H134" s="36"/>
      <c r="I134" s="36"/>
      <c r="J134" s="36"/>
      <c r="K134" s="36"/>
      <c r="L134" s="36"/>
      <c r="M134" s="36"/>
      <c r="N134" s="36"/>
      <c r="O134" s="36"/>
      <c r="P134" s="36"/>
      <c r="Q134" s="36"/>
      <c r="R134" s="36"/>
      <c r="S134" s="38"/>
      <c r="T134" s="38"/>
      <c r="U134" s="38"/>
    </row>
    <row r="135" spans="2:21" x14ac:dyDescent="0.25">
      <c r="B135" s="36"/>
      <c r="C135" s="36"/>
      <c r="D135" s="36" t="s">
        <v>83</v>
      </c>
      <c r="E135" s="36"/>
      <c r="F135" s="36"/>
      <c r="G135" s="36"/>
      <c r="H135" s="36"/>
      <c r="I135" s="36"/>
      <c r="J135" s="36"/>
      <c r="K135" s="36"/>
      <c r="L135" s="36"/>
      <c r="M135" s="36"/>
      <c r="N135" s="36"/>
      <c r="O135" s="36"/>
      <c r="P135" s="36"/>
      <c r="Q135" s="36"/>
      <c r="R135" s="36"/>
      <c r="S135" s="38"/>
      <c r="T135" s="38"/>
      <c r="U135" s="38"/>
    </row>
    <row r="136" spans="2:21" x14ac:dyDescent="0.25">
      <c r="B136" s="36"/>
      <c r="C136" s="36"/>
      <c r="D136" s="36"/>
      <c r="E136" s="36"/>
      <c r="F136" s="36"/>
      <c r="G136" s="36"/>
      <c r="H136" s="36"/>
      <c r="I136" s="36"/>
      <c r="J136" s="36"/>
      <c r="K136" s="36"/>
      <c r="L136" s="36"/>
      <c r="M136" s="36"/>
      <c r="N136" s="36"/>
      <c r="O136" s="36"/>
      <c r="P136" s="36"/>
      <c r="Q136" s="36"/>
      <c r="R136" s="36"/>
      <c r="S136" s="38"/>
      <c r="T136" s="38"/>
      <c r="U136" s="38"/>
    </row>
    <row r="137" spans="2:21" x14ac:dyDescent="0.25">
      <c r="B137" s="36" t="s">
        <v>84</v>
      </c>
      <c r="C137" s="36"/>
      <c r="D137" s="36"/>
      <c r="E137" s="36"/>
      <c r="F137" s="36"/>
      <c r="G137" s="36"/>
      <c r="H137" s="36"/>
      <c r="I137" s="36"/>
      <c r="J137" s="36"/>
      <c r="K137" s="36"/>
      <c r="L137" s="36"/>
      <c r="M137" s="36"/>
      <c r="N137" s="36"/>
      <c r="O137" s="36"/>
      <c r="P137" s="36"/>
      <c r="Q137" s="36"/>
      <c r="R137" s="36"/>
      <c r="S137" s="38"/>
      <c r="T137" s="38"/>
      <c r="U137" s="38"/>
    </row>
    <row r="138" spans="2:21" ht="43.5" customHeight="1" x14ac:dyDescent="0.25">
      <c r="B138" s="878" t="s">
        <v>40</v>
      </c>
      <c r="C138" s="878"/>
      <c r="D138" s="878" t="s">
        <v>85</v>
      </c>
      <c r="E138" s="878"/>
      <c r="F138" s="878" t="s">
        <v>86</v>
      </c>
      <c r="G138" s="878"/>
      <c r="H138" s="878" t="s">
        <v>45</v>
      </c>
      <c r="I138" s="878"/>
      <c r="J138" s="878" t="s">
        <v>46</v>
      </c>
      <c r="K138" s="878"/>
      <c r="L138" s="878" t="s">
        <v>43</v>
      </c>
      <c r="M138" s="878"/>
      <c r="N138" s="878" t="s">
        <v>44</v>
      </c>
      <c r="O138" s="878"/>
      <c r="P138" s="36"/>
      <c r="Q138" s="36"/>
      <c r="R138" s="36"/>
      <c r="S138" s="38"/>
      <c r="T138" s="38"/>
      <c r="U138" s="38"/>
    </row>
    <row r="139" spans="2:21" x14ac:dyDescent="0.25">
      <c r="B139" s="878"/>
      <c r="C139" s="878"/>
      <c r="D139" s="959">
        <f>H17</f>
        <v>302</v>
      </c>
      <c r="E139" s="959"/>
      <c r="F139" s="959">
        <v>0</v>
      </c>
      <c r="G139" s="959"/>
      <c r="H139" s="900" t="s">
        <v>47</v>
      </c>
      <c r="I139" s="900"/>
      <c r="J139" s="595">
        <v>1</v>
      </c>
      <c r="K139" s="595"/>
      <c r="L139" s="959">
        <v>0</v>
      </c>
      <c r="M139" s="959"/>
      <c r="N139" s="595">
        <v>0</v>
      </c>
      <c r="O139" s="595"/>
      <c r="P139" s="36"/>
      <c r="Q139" s="36"/>
      <c r="R139" s="36"/>
      <c r="S139" s="38"/>
      <c r="T139" s="38"/>
      <c r="U139" s="38"/>
    </row>
    <row r="140" spans="2:21" x14ac:dyDescent="0.25">
      <c r="B140" s="878"/>
      <c r="C140" s="878"/>
      <c r="D140" s="959">
        <v>0</v>
      </c>
      <c r="E140" s="959"/>
      <c r="F140" s="959">
        <f>C123</f>
        <v>0.17320508075688773</v>
      </c>
      <c r="G140" s="959"/>
      <c r="H140" s="856" t="s">
        <v>90</v>
      </c>
      <c r="I140" s="857"/>
      <c r="J140" s="595">
        <v>1</v>
      </c>
      <c r="K140" s="595"/>
      <c r="L140" s="959">
        <f>F140</f>
        <v>0.17320508075688773</v>
      </c>
      <c r="M140" s="959"/>
      <c r="N140" s="595">
        <v>100</v>
      </c>
      <c r="O140" s="595"/>
      <c r="P140" s="36"/>
      <c r="Q140" s="36"/>
      <c r="R140" s="36"/>
      <c r="S140" s="38"/>
      <c r="T140" s="38"/>
      <c r="U140" s="38"/>
    </row>
    <row r="141" spans="2:21" x14ac:dyDescent="0.25">
      <c r="B141" s="878"/>
      <c r="C141" s="878"/>
      <c r="D141" s="959">
        <f>D139</f>
        <v>302</v>
      </c>
      <c r="E141" s="959"/>
      <c r="F141" s="959">
        <f>F140</f>
        <v>0.17320508075688773</v>
      </c>
      <c r="G141" s="959"/>
      <c r="H141" s="961"/>
      <c r="I141" s="961"/>
      <c r="J141" s="961"/>
      <c r="K141" s="961"/>
      <c r="L141" s="961"/>
      <c r="M141" s="961"/>
      <c r="N141" s="595">
        <v>100</v>
      </c>
      <c r="O141" s="595"/>
      <c r="P141" s="36"/>
      <c r="Q141" s="36"/>
      <c r="R141" s="36"/>
      <c r="S141" s="38"/>
      <c r="T141" s="38"/>
      <c r="U141" s="38"/>
    </row>
    <row r="142" spans="2:21" x14ac:dyDescent="0.25">
      <c r="B142" s="36"/>
      <c r="C142" s="36"/>
      <c r="D142" s="36"/>
      <c r="E142" s="36"/>
      <c r="F142" s="36"/>
      <c r="G142" s="36"/>
      <c r="H142" s="36"/>
      <c r="I142" s="36"/>
      <c r="J142" s="36"/>
      <c r="K142" s="36"/>
      <c r="L142" s="36"/>
      <c r="M142" s="36"/>
      <c r="N142" s="36"/>
      <c r="O142" s="36"/>
      <c r="P142" s="36"/>
      <c r="Q142" s="36"/>
      <c r="R142" s="36"/>
      <c r="S142" s="38"/>
      <c r="T142" s="38"/>
      <c r="U142" s="38"/>
    </row>
    <row r="143" spans="2:21" x14ac:dyDescent="0.25">
      <c r="B143" s="36" t="s">
        <v>87</v>
      </c>
      <c r="C143" s="36"/>
      <c r="D143" s="36"/>
      <c r="E143" s="36"/>
      <c r="F143" s="36"/>
      <c r="G143" s="36"/>
      <c r="H143" s="36"/>
      <c r="I143" s="36"/>
      <c r="J143" s="36"/>
      <c r="K143" s="36"/>
      <c r="L143" s="36"/>
      <c r="M143" s="36"/>
      <c r="N143" s="36"/>
      <c r="O143" s="36"/>
      <c r="P143" s="36"/>
      <c r="Q143" s="36"/>
      <c r="R143" s="36"/>
      <c r="S143" s="38"/>
      <c r="T143" s="38"/>
      <c r="U143" s="38"/>
    </row>
    <row r="144" spans="2:21" ht="36" customHeight="1" x14ac:dyDescent="0.25">
      <c r="B144" s="878" t="s">
        <v>40</v>
      </c>
      <c r="C144" s="878"/>
      <c r="D144" s="878" t="s">
        <v>85</v>
      </c>
      <c r="E144" s="878"/>
      <c r="F144" s="878" t="s">
        <v>86</v>
      </c>
      <c r="G144" s="878"/>
      <c r="H144" s="878" t="s">
        <v>45</v>
      </c>
      <c r="I144" s="878"/>
      <c r="J144" s="878" t="s">
        <v>46</v>
      </c>
      <c r="K144" s="878"/>
      <c r="L144" s="878" t="s">
        <v>43</v>
      </c>
      <c r="M144" s="878"/>
      <c r="N144" s="878" t="s">
        <v>44</v>
      </c>
      <c r="O144" s="878"/>
      <c r="P144" s="36"/>
      <c r="Q144" s="36"/>
      <c r="R144" s="36"/>
      <c r="S144" s="38"/>
      <c r="T144" s="38"/>
      <c r="U144" s="38"/>
    </row>
    <row r="145" spans="2:21" x14ac:dyDescent="0.25">
      <c r="B145" s="878"/>
      <c r="C145" s="878"/>
      <c r="D145" s="959">
        <f>I17</f>
        <v>600</v>
      </c>
      <c r="E145" s="959"/>
      <c r="F145" s="959">
        <v>0</v>
      </c>
      <c r="G145" s="959"/>
      <c r="H145" s="900" t="s">
        <v>47</v>
      </c>
      <c r="I145" s="900"/>
      <c r="J145" s="595">
        <v>1</v>
      </c>
      <c r="K145" s="595"/>
      <c r="L145" s="959">
        <v>0</v>
      </c>
      <c r="M145" s="959"/>
      <c r="N145" s="595">
        <v>0</v>
      </c>
      <c r="O145" s="595"/>
      <c r="P145" s="36"/>
      <c r="Q145" s="36"/>
      <c r="R145" s="36"/>
      <c r="S145" s="38"/>
      <c r="T145" s="38"/>
      <c r="U145" s="38"/>
    </row>
    <row r="146" spans="2:21" x14ac:dyDescent="0.25">
      <c r="B146" s="878"/>
      <c r="C146" s="878"/>
      <c r="D146" s="959">
        <v>0</v>
      </c>
      <c r="E146" s="959"/>
      <c r="F146" s="959">
        <f>C129</f>
        <v>0.17320508075688773</v>
      </c>
      <c r="G146" s="959"/>
      <c r="H146" s="856" t="s">
        <v>90</v>
      </c>
      <c r="I146" s="857"/>
      <c r="J146" s="595">
        <v>1</v>
      </c>
      <c r="K146" s="595"/>
      <c r="L146" s="959">
        <f>F146</f>
        <v>0.17320508075688773</v>
      </c>
      <c r="M146" s="959"/>
      <c r="N146" s="595">
        <v>100</v>
      </c>
      <c r="O146" s="595"/>
      <c r="P146" s="36"/>
      <c r="Q146" s="36"/>
      <c r="R146" s="36"/>
      <c r="S146" s="38"/>
      <c r="T146" s="38"/>
      <c r="U146" s="38"/>
    </row>
    <row r="147" spans="2:21" x14ac:dyDescent="0.25">
      <c r="B147" s="878"/>
      <c r="C147" s="878"/>
      <c r="D147" s="959">
        <f>D145</f>
        <v>600</v>
      </c>
      <c r="E147" s="959"/>
      <c r="F147" s="959">
        <f>F146</f>
        <v>0.17320508075688773</v>
      </c>
      <c r="G147" s="959"/>
      <c r="H147" s="961"/>
      <c r="I147" s="961"/>
      <c r="J147" s="961"/>
      <c r="K147" s="961"/>
      <c r="L147" s="961"/>
      <c r="M147" s="961"/>
      <c r="N147" s="595">
        <v>100</v>
      </c>
      <c r="O147" s="595"/>
      <c r="P147" s="36"/>
      <c r="Q147" s="36"/>
      <c r="R147" s="36"/>
      <c r="S147" s="38"/>
      <c r="T147" s="38"/>
      <c r="U147" s="38"/>
    </row>
    <row r="148" spans="2:21" x14ac:dyDescent="0.25">
      <c r="B148" s="36"/>
      <c r="C148" s="36"/>
      <c r="D148" s="36"/>
      <c r="E148" s="36"/>
      <c r="F148" s="36"/>
      <c r="G148" s="36"/>
      <c r="H148" s="36"/>
      <c r="I148" s="36"/>
      <c r="J148" s="36"/>
      <c r="K148" s="36"/>
      <c r="L148" s="36"/>
      <c r="M148" s="36"/>
      <c r="N148" s="36"/>
      <c r="O148" s="36"/>
      <c r="P148" s="36"/>
      <c r="Q148" s="36"/>
      <c r="R148" s="36"/>
      <c r="S148" s="38"/>
      <c r="T148" s="38"/>
      <c r="U148" s="38"/>
    </row>
    <row r="149" spans="2:21" x14ac:dyDescent="0.25">
      <c r="B149" s="36" t="s">
        <v>88</v>
      </c>
      <c r="C149" s="36"/>
      <c r="D149" s="36"/>
      <c r="E149" s="36"/>
      <c r="F149" s="36"/>
      <c r="G149" s="36"/>
      <c r="H149" s="36"/>
      <c r="I149" s="36"/>
      <c r="J149" s="36"/>
      <c r="K149" s="36"/>
      <c r="L149" s="36"/>
      <c r="M149" s="36"/>
      <c r="N149" s="36"/>
      <c r="O149" s="36"/>
      <c r="P149" s="36"/>
      <c r="Q149" s="36"/>
      <c r="R149" s="36"/>
      <c r="S149" s="38"/>
      <c r="T149" s="38"/>
      <c r="U149" s="38"/>
    </row>
    <row r="150" spans="2:21" ht="30.75" customHeight="1" x14ac:dyDescent="0.25">
      <c r="B150" s="878" t="s">
        <v>40</v>
      </c>
      <c r="C150" s="878"/>
      <c r="D150" s="878" t="s">
        <v>85</v>
      </c>
      <c r="E150" s="878"/>
      <c r="F150" s="878" t="s">
        <v>86</v>
      </c>
      <c r="G150" s="878"/>
      <c r="H150" s="878" t="s">
        <v>45</v>
      </c>
      <c r="I150" s="878"/>
      <c r="J150" s="878" t="s">
        <v>46</v>
      </c>
      <c r="K150" s="878"/>
      <c r="L150" s="878" t="s">
        <v>43</v>
      </c>
      <c r="M150" s="878"/>
      <c r="N150" s="878" t="s">
        <v>44</v>
      </c>
      <c r="O150" s="878"/>
      <c r="P150" s="36"/>
      <c r="Q150" s="36"/>
      <c r="R150" s="36"/>
      <c r="S150" s="38"/>
      <c r="T150" s="38"/>
      <c r="U150" s="38"/>
    </row>
    <row r="151" spans="2:21" x14ac:dyDescent="0.25">
      <c r="B151" s="878"/>
      <c r="C151" s="878"/>
      <c r="D151" s="959">
        <f>H19</f>
        <v>500</v>
      </c>
      <c r="E151" s="959"/>
      <c r="F151" s="959">
        <v>0</v>
      </c>
      <c r="G151" s="959"/>
      <c r="H151" s="900" t="s">
        <v>47</v>
      </c>
      <c r="I151" s="900"/>
      <c r="J151" s="595">
        <v>1</v>
      </c>
      <c r="K151" s="595"/>
      <c r="L151" s="959">
        <v>0</v>
      </c>
      <c r="M151" s="959"/>
      <c r="N151" s="595">
        <v>0</v>
      </c>
      <c r="O151" s="595"/>
      <c r="P151" s="36"/>
      <c r="Q151" s="36"/>
      <c r="R151" s="36"/>
      <c r="S151" s="38"/>
      <c r="T151" s="38"/>
      <c r="U151" s="38"/>
    </row>
    <row r="152" spans="2:21" x14ac:dyDescent="0.25">
      <c r="B152" s="878"/>
      <c r="C152" s="878"/>
      <c r="D152" s="959">
        <v>0</v>
      </c>
      <c r="E152" s="959"/>
      <c r="F152" s="959">
        <f>C127</f>
        <v>0.17320508075688773</v>
      </c>
      <c r="G152" s="959"/>
      <c r="H152" s="856" t="s">
        <v>90</v>
      </c>
      <c r="I152" s="857"/>
      <c r="J152" s="595">
        <v>1</v>
      </c>
      <c r="K152" s="595"/>
      <c r="L152" s="959">
        <f>F152</f>
        <v>0.17320508075688773</v>
      </c>
      <c r="M152" s="959"/>
      <c r="N152" s="595">
        <v>100</v>
      </c>
      <c r="O152" s="595"/>
      <c r="P152" s="36"/>
      <c r="Q152" s="36"/>
      <c r="R152" s="36"/>
      <c r="S152" s="38"/>
      <c r="T152" s="38"/>
      <c r="U152" s="38"/>
    </row>
    <row r="153" spans="2:21" x14ac:dyDescent="0.25">
      <c r="B153" s="878"/>
      <c r="C153" s="878"/>
      <c r="D153" s="959">
        <f>D151</f>
        <v>500</v>
      </c>
      <c r="E153" s="959"/>
      <c r="F153" s="959">
        <f>F152</f>
        <v>0.17320508075688773</v>
      </c>
      <c r="G153" s="959"/>
      <c r="H153" s="961"/>
      <c r="I153" s="961"/>
      <c r="J153" s="961"/>
      <c r="K153" s="961"/>
      <c r="L153" s="961"/>
      <c r="M153" s="961"/>
      <c r="N153" s="595">
        <v>100</v>
      </c>
      <c r="O153" s="595"/>
      <c r="P153" s="36"/>
      <c r="Q153" s="36"/>
      <c r="R153" s="36"/>
      <c r="S153" s="38"/>
      <c r="T153" s="38"/>
      <c r="U153" s="38"/>
    </row>
    <row r="154" spans="2:21" x14ac:dyDescent="0.25">
      <c r="B154" s="36"/>
      <c r="C154" s="36"/>
      <c r="D154" s="36"/>
      <c r="E154" s="36"/>
      <c r="F154" s="36"/>
      <c r="G154" s="36"/>
      <c r="H154" s="36"/>
      <c r="I154" s="36"/>
      <c r="J154" s="36"/>
      <c r="K154" s="36"/>
      <c r="L154" s="36"/>
      <c r="M154" s="36"/>
      <c r="N154" s="36"/>
      <c r="O154" s="36"/>
      <c r="P154" s="36"/>
      <c r="Q154" s="36"/>
      <c r="R154" s="36"/>
      <c r="S154" s="38"/>
      <c r="T154" s="38"/>
      <c r="U154" s="38"/>
    </row>
    <row r="155" spans="2:21" x14ac:dyDescent="0.25">
      <c r="B155" s="36" t="s">
        <v>89</v>
      </c>
      <c r="C155" s="36"/>
      <c r="D155" s="36"/>
      <c r="E155" s="36"/>
      <c r="F155" s="36"/>
      <c r="G155" s="36"/>
      <c r="H155" s="36"/>
      <c r="I155" s="36"/>
      <c r="J155" s="36"/>
      <c r="K155" s="36"/>
      <c r="L155" s="36"/>
      <c r="M155" s="36"/>
      <c r="N155" s="36"/>
      <c r="O155" s="36"/>
      <c r="P155" s="36"/>
      <c r="Q155" s="36"/>
      <c r="R155" s="36"/>
      <c r="S155" s="38"/>
      <c r="T155" s="38"/>
      <c r="U155" s="38"/>
    </row>
    <row r="156" spans="2:21" ht="38.25" customHeight="1" x14ac:dyDescent="0.25">
      <c r="B156" s="878" t="s">
        <v>40</v>
      </c>
      <c r="C156" s="878"/>
      <c r="D156" s="878" t="s">
        <v>85</v>
      </c>
      <c r="E156" s="878"/>
      <c r="F156" s="878" t="s">
        <v>86</v>
      </c>
      <c r="G156" s="878"/>
      <c r="H156" s="878" t="s">
        <v>45</v>
      </c>
      <c r="I156" s="878"/>
      <c r="J156" s="878" t="s">
        <v>46</v>
      </c>
      <c r="K156" s="878"/>
      <c r="L156" s="878" t="s">
        <v>43</v>
      </c>
      <c r="M156" s="878"/>
      <c r="N156" s="878" t="s">
        <v>44</v>
      </c>
      <c r="O156" s="878"/>
      <c r="P156" s="36"/>
      <c r="Q156" s="36"/>
      <c r="R156" s="36"/>
      <c r="S156" s="38"/>
      <c r="T156" s="38"/>
      <c r="U156" s="38"/>
    </row>
    <row r="157" spans="2:21" x14ac:dyDescent="0.25">
      <c r="B157" s="878"/>
      <c r="C157" s="878"/>
      <c r="D157" s="959">
        <f>I19</f>
        <v>500</v>
      </c>
      <c r="E157" s="959"/>
      <c r="F157" s="959">
        <v>0</v>
      </c>
      <c r="G157" s="959"/>
      <c r="H157" s="900" t="s">
        <v>47</v>
      </c>
      <c r="I157" s="900"/>
      <c r="J157" s="595">
        <v>1</v>
      </c>
      <c r="K157" s="595"/>
      <c r="L157" s="959">
        <v>0</v>
      </c>
      <c r="M157" s="959"/>
      <c r="N157" s="595">
        <v>0</v>
      </c>
      <c r="O157" s="595"/>
      <c r="P157" s="36"/>
      <c r="Q157" s="36"/>
      <c r="R157" s="36"/>
      <c r="S157" s="38"/>
      <c r="T157" s="38"/>
      <c r="U157" s="38"/>
    </row>
    <row r="158" spans="2:21" x14ac:dyDescent="0.25">
      <c r="B158" s="878"/>
      <c r="C158" s="878"/>
      <c r="D158" s="959">
        <v>0</v>
      </c>
      <c r="E158" s="959"/>
      <c r="F158" s="959">
        <f>C129</f>
        <v>0.17320508075688773</v>
      </c>
      <c r="G158" s="959"/>
      <c r="H158" s="856" t="s">
        <v>90</v>
      </c>
      <c r="I158" s="857"/>
      <c r="J158" s="595">
        <v>1</v>
      </c>
      <c r="K158" s="595"/>
      <c r="L158" s="959">
        <f>F158</f>
        <v>0.17320508075688773</v>
      </c>
      <c r="M158" s="959"/>
      <c r="N158" s="595">
        <v>100</v>
      </c>
      <c r="O158" s="595"/>
      <c r="P158" s="36"/>
      <c r="Q158" s="36"/>
      <c r="R158" s="36"/>
      <c r="S158" s="38"/>
      <c r="T158" s="38"/>
      <c r="U158" s="38"/>
    </row>
    <row r="159" spans="2:21" x14ac:dyDescent="0.25">
      <c r="B159" s="878"/>
      <c r="C159" s="878"/>
      <c r="D159" s="959">
        <f>D157</f>
        <v>500</v>
      </c>
      <c r="E159" s="959"/>
      <c r="F159" s="959">
        <f>F158</f>
        <v>0.17320508075688773</v>
      </c>
      <c r="G159" s="959"/>
      <c r="H159" s="961"/>
      <c r="I159" s="961"/>
      <c r="J159" s="961"/>
      <c r="K159" s="961"/>
      <c r="L159" s="961"/>
      <c r="M159" s="961"/>
      <c r="N159" s="595">
        <v>100</v>
      </c>
      <c r="O159" s="595"/>
      <c r="P159" s="36"/>
      <c r="Q159" s="36"/>
      <c r="R159" s="36"/>
      <c r="S159" s="38"/>
      <c r="T159" s="38"/>
      <c r="U159" s="38"/>
    </row>
    <row r="160" spans="2:21" x14ac:dyDescent="0.25">
      <c r="B160" s="36"/>
      <c r="C160" s="36"/>
      <c r="D160" s="36"/>
      <c r="E160" s="36"/>
      <c r="F160" s="36"/>
      <c r="G160" s="36"/>
      <c r="H160" s="36"/>
      <c r="I160" s="36"/>
      <c r="J160" s="36"/>
      <c r="K160" s="36"/>
      <c r="L160" s="36"/>
      <c r="M160" s="36"/>
      <c r="N160" s="36"/>
      <c r="O160" s="36"/>
      <c r="P160" s="36"/>
      <c r="Q160" s="36"/>
      <c r="R160" s="36"/>
      <c r="S160" s="38"/>
      <c r="T160" s="38"/>
      <c r="U160" s="38"/>
    </row>
    <row r="161" spans="2:21" ht="34.5" customHeight="1" x14ac:dyDescent="0.25">
      <c r="B161" s="862" t="s">
        <v>50</v>
      </c>
      <c r="C161" s="862"/>
      <c r="D161" s="862"/>
      <c r="E161" s="862"/>
      <c r="F161" s="862"/>
      <c r="G161" s="862"/>
      <c r="H161" s="862"/>
      <c r="I161" s="862"/>
      <c r="J161" s="862"/>
      <c r="K161" s="862"/>
      <c r="L161" s="862"/>
      <c r="M161" s="862"/>
      <c r="N161" s="862"/>
      <c r="O161" s="862"/>
      <c r="P161" s="36"/>
      <c r="Q161" s="36"/>
      <c r="R161" s="36"/>
      <c r="S161" s="38"/>
      <c r="T161" s="38"/>
      <c r="U161" s="38"/>
    </row>
    <row r="162" spans="2:21" x14ac:dyDescent="0.25">
      <c r="B162" s="36"/>
      <c r="C162" s="36"/>
      <c r="D162" s="21" t="s">
        <v>51</v>
      </c>
      <c r="E162" s="88">
        <v>1.65</v>
      </c>
      <c r="F162" s="36"/>
      <c r="G162" s="36"/>
      <c r="H162" s="36"/>
      <c r="I162" s="36"/>
      <c r="J162" s="36"/>
      <c r="K162" s="36"/>
      <c r="L162" s="36"/>
      <c r="M162" s="36"/>
      <c r="N162" s="36"/>
      <c r="O162" s="36"/>
      <c r="P162" s="36"/>
      <c r="Q162" s="36"/>
      <c r="R162" s="36"/>
      <c r="S162" s="38"/>
      <c r="T162" s="38"/>
      <c r="U162" s="38"/>
    </row>
    <row r="163" spans="2:21" x14ac:dyDescent="0.25">
      <c r="B163" s="36"/>
      <c r="C163" s="36"/>
      <c r="D163" s="36"/>
      <c r="E163" s="36"/>
      <c r="F163" s="36"/>
      <c r="G163" s="36"/>
      <c r="H163" s="36"/>
      <c r="I163" s="36"/>
      <c r="J163" s="36"/>
      <c r="K163" s="36"/>
      <c r="L163" s="36"/>
      <c r="M163" s="36"/>
      <c r="N163" s="36"/>
      <c r="O163" s="36"/>
      <c r="P163" s="36"/>
      <c r="Q163" s="36"/>
      <c r="R163" s="36"/>
      <c r="S163" s="38"/>
      <c r="T163" s="38"/>
      <c r="U163" s="38"/>
    </row>
    <row r="164" spans="2:21" x14ac:dyDescent="0.25">
      <c r="B164" s="36" t="s">
        <v>52</v>
      </c>
      <c r="C164" s="71">
        <f>E162*F140</f>
        <v>0.28578838324886474</v>
      </c>
      <c r="D164" s="36" t="s">
        <v>14</v>
      </c>
      <c r="E164" s="36"/>
      <c r="F164" s="36"/>
      <c r="G164" s="36"/>
      <c r="H164" s="36"/>
      <c r="I164" s="36"/>
      <c r="J164" s="36"/>
      <c r="K164" s="36"/>
      <c r="L164" s="36"/>
      <c r="M164" s="36"/>
      <c r="N164" s="36"/>
      <c r="O164" s="36"/>
      <c r="P164" s="36"/>
      <c r="Q164" s="36"/>
      <c r="R164" s="36"/>
      <c r="S164" s="38"/>
      <c r="T164" s="38"/>
      <c r="U164" s="38"/>
    </row>
    <row r="165" spans="2:21" x14ac:dyDescent="0.25">
      <c r="B165" s="36" t="s">
        <v>53</v>
      </c>
      <c r="C165" s="36"/>
      <c r="D165" s="36"/>
      <c r="E165" s="36"/>
      <c r="F165" s="36"/>
      <c r="G165" s="36"/>
      <c r="H165" s="36"/>
      <c r="I165" s="36"/>
      <c r="J165" s="36"/>
      <c r="K165" s="36"/>
      <c r="L165" s="36"/>
      <c r="M165" s="36"/>
      <c r="N165" s="36"/>
      <c r="O165" s="36"/>
      <c r="P165" s="36"/>
      <c r="Q165" s="36"/>
      <c r="R165" s="36"/>
      <c r="S165" s="38"/>
      <c r="T165" s="38"/>
      <c r="U165" s="38"/>
    </row>
    <row r="166" spans="2:21" x14ac:dyDescent="0.25">
      <c r="B166" s="36" t="s">
        <v>91</v>
      </c>
      <c r="C166" s="36"/>
      <c r="D166" s="36"/>
      <c r="E166" s="36"/>
      <c r="F166" s="36"/>
      <c r="G166" s="36"/>
      <c r="H166" s="36"/>
      <c r="I166" s="36"/>
      <c r="J166" s="36"/>
      <c r="K166" s="36"/>
      <c r="L166" s="36"/>
      <c r="M166" s="36"/>
      <c r="N166" s="33">
        <f>D141</f>
        <v>302</v>
      </c>
      <c r="O166" s="6" t="str">
        <f>H9</f>
        <v xml:space="preserve">± </v>
      </c>
      <c r="P166" s="45">
        <f>C164</f>
        <v>0.28578838324886474</v>
      </c>
      <c r="Q166" s="20" t="str">
        <f>D164</f>
        <v>мм</v>
      </c>
      <c r="R166" s="36"/>
      <c r="S166" s="38"/>
      <c r="T166" s="38"/>
      <c r="U166" s="38"/>
    </row>
    <row r="167" spans="2:21" x14ac:dyDescent="0.25">
      <c r="B167" s="36" t="s">
        <v>92</v>
      </c>
      <c r="C167" s="36"/>
      <c r="D167" s="36"/>
      <c r="E167" s="36"/>
      <c r="F167" s="36"/>
      <c r="G167" s="36"/>
      <c r="H167" s="36"/>
      <c r="I167" s="36"/>
      <c r="J167" s="36"/>
      <c r="K167" s="36"/>
      <c r="L167" s="36"/>
      <c r="M167" s="36"/>
      <c r="N167" s="33">
        <f>D147</f>
        <v>600</v>
      </c>
      <c r="O167" s="6" t="str">
        <f>O166</f>
        <v xml:space="preserve">± </v>
      </c>
      <c r="P167" s="45">
        <f>C164</f>
        <v>0.28578838324886474</v>
      </c>
      <c r="Q167" s="20" t="str">
        <f>Q166</f>
        <v>мм</v>
      </c>
      <c r="R167" s="36"/>
      <c r="S167" s="38"/>
      <c r="T167" s="38"/>
      <c r="U167" s="38"/>
    </row>
    <row r="168" spans="2:21" x14ac:dyDescent="0.25">
      <c r="B168" s="36" t="s">
        <v>93</v>
      </c>
      <c r="C168" s="36"/>
      <c r="D168" s="36"/>
      <c r="E168" s="36"/>
      <c r="F168" s="36"/>
      <c r="G168" s="36"/>
      <c r="H168" s="36"/>
      <c r="I168" s="36"/>
      <c r="J168" s="36"/>
      <c r="K168" s="36"/>
      <c r="L168" s="36"/>
      <c r="M168" s="36"/>
      <c r="N168" s="33">
        <f>D153</f>
        <v>500</v>
      </c>
      <c r="O168" s="6" t="str">
        <f t="shared" ref="O168:O169" si="0">O167</f>
        <v xml:space="preserve">± </v>
      </c>
      <c r="P168" s="45">
        <f>C164</f>
        <v>0.28578838324886474</v>
      </c>
      <c r="Q168" s="20" t="str">
        <f>Q167</f>
        <v>мм</v>
      </c>
      <c r="R168" s="36"/>
      <c r="S168" s="38"/>
      <c r="T168" s="38"/>
      <c r="U168" s="38"/>
    </row>
    <row r="169" spans="2:21" x14ac:dyDescent="0.25">
      <c r="B169" s="36" t="s">
        <v>94</v>
      </c>
      <c r="C169" s="36"/>
      <c r="D169" s="36"/>
      <c r="E169" s="36"/>
      <c r="F169" s="36"/>
      <c r="G169" s="36"/>
      <c r="H169" s="36"/>
      <c r="I169" s="36"/>
      <c r="J169" s="36"/>
      <c r="K169" s="36"/>
      <c r="L169" s="36"/>
      <c r="M169" s="36"/>
      <c r="N169" s="33">
        <f>D159</f>
        <v>500</v>
      </c>
      <c r="O169" s="6" t="str">
        <f t="shared" si="0"/>
        <v xml:space="preserve">± </v>
      </c>
      <c r="P169" s="45">
        <f>C164</f>
        <v>0.28578838324886474</v>
      </c>
      <c r="Q169" s="20" t="str">
        <f>Q168</f>
        <v>мм</v>
      </c>
      <c r="R169" s="36"/>
      <c r="S169" s="38"/>
      <c r="T169" s="38"/>
      <c r="U169" s="38"/>
    </row>
    <row r="170" spans="2:21" x14ac:dyDescent="0.25">
      <c r="B170" s="36"/>
      <c r="C170" s="36"/>
      <c r="D170" s="36"/>
      <c r="E170" s="36"/>
      <c r="F170" s="36"/>
      <c r="G170" s="36"/>
      <c r="H170" s="36"/>
      <c r="I170" s="36"/>
      <c r="J170" s="36"/>
      <c r="K170" s="36"/>
      <c r="L170" s="36"/>
      <c r="M170" s="36"/>
      <c r="N170" s="36"/>
      <c r="O170" s="36"/>
      <c r="P170" s="36"/>
      <c r="Q170" s="36"/>
      <c r="R170" s="36"/>
      <c r="S170" s="38"/>
      <c r="T170" s="38"/>
      <c r="U170" s="38"/>
    </row>
    <row r="171" spans="2:21" x14ac:dyDescent="0.25">
      <c r="B171" s="4" t="s">
        <v>95</v>
      </c>
      <c r="C171" s="36"/>
      <c r="D171" s="36"/>
      <c r="E171" s="36"/>
      <c r="F171" s="36"/>
      <c r="G171" s="36"/>
      <c r="H171" s="36"/>
      <c r="I171" s="36"/>
      <c r="J171" s="36"/>
      <c r="K171" s="36"/>
      <c r="L171" s="36"/>
      <c r="M171" s="36"/>
      <c r="N171" s="36"/>
      <c r="O171" s="36"/>
      <c r="P171" s="36"/>
      <c r="Q171" s="36"/>
      <c r="R171" s="36"/>
      <c r="S171" s="38"/>
      <c r="T171" s="38"/>
      <c r="U171" s="38"/>
    </row>
    <row r="172" spans="2:21" x14ac:dyDescent="0.25">
      <c r="B172" s="36" t="s">
        <v>0</v>
      </c>
      <c r="C172" s="36"/>
      <c r="D172" s="36"/>
      <c r="E172" s="36"/>
      <c r="F172" s="36"/>
      <c r="G172" s="36"/>
      <c r="H172" s="36"/>
      <c r="I172" s="36"/>
      <c r="J172" s="36"/>
      <c r="K172" s="36"/>
      <c r="L172" s="36"/>
      <c r="M172" s="36"/>
      <c r="N172" s="36"/>
      <c r="O172" s="36"/>
      <c r="P172" s="36"/>
      <c r="Q172" s="36"/>
      <c r="R172" s="36"/>
      <c r="S172" s="38"/>
      <c r="T172" s="38"/>
      <c r="U172" s="38"/>
    </row>
    <row r="173" spans="2:21" ht="30.75" customHeight="1" x14ac:dyDescent="0.25">
      <c r="B173" s="901" t="s">
        <v>1</v>
      </c>
      <c r="C173" s="901"/>
      <c r="D173" s="901" t="s">
        <v>2</v>
      </c>
      <c r="E173" s="901"/>
      <c r="F173" s="901"/>
      <c r="G173" s="83" t="s">
        <v>17</v>
      </c>
      <c r="H173" s="878" t="s">
        <v>1760</v>
      </c>
      <c r="I173" s="878"/>
      <c r="J173" s="878"/>
      <c r="K173" s="83" t="s">
        <v>320</v>
      </c>
      <c r="L173" s="852" t="s">
        <v>4</v>
      </c>
      <c r="M173" s="1006"/>
      <c r="N173" s="853"/>
      <c r="O173" s="36"/>
      <c r="P173" s="36"/>
      <c r="Q173" s="36"/>
      <c r="R173" s="36"/>
      <c r="S173" s="38"/>
      <c r="T173" s="38"/>
      <c r="U173" s="38"/>
    </row>
    <row r="174" spans="2:21" ht="15" customHeight="1" x14ac:dyDescent="0.25">
      <c r="B174" s="965"/>
      <c r="C174" s="965"/>
      <c r="D174" s="965"/>
      <c r="E174" s="965"/>
      <c r="F174" s="965"/>
      <c r="G174" s="81" t="s">
        <v>97</v>
      </c>
      <c r="H174" s="81" t="s">
        <v>7</v>
      </c>
      <c r="I174" s="900">
        <v>5</v>
      </c>
      <c r="J174" s="900"/>
      <c r="K174" s="81" t="s">
        <v>106</v>
      </c>
      <c r="L174" s="1007" t="s">
        <v>98</v>
      </c>
      <c r="M174" s="1008"/>
      <c r="N174" s="1009"/>
      <c r="O174" s="36"/>
      <c r="P174" s="36"/>
      <c r="Q174" s="36"/>
      <c r="R174" s="36"/>
      <c r="S174" s="38"/>
      <c r="T174" s="38"/>
      <c r="U174" s="38"/>
    </row>
    <row r="175" spans="2:21" ht="15" customHeight="1" x14ac:dyDescent="0.25">
      <c r="B175" s="962">
        <v>507</v>
      </c>
      <c r="C175" s="962"/>
      <c r="D175" s="963" t="s">
        <v>96</v>
      </c>
      <c r="E175" s="963"/>
      <c r="F175" s="963"/>
      <c r="G175" s="81" t="s">
        <v>97</v>
      </c>
      <c r="H175" s="81" t="s">
        <v>7</v>
      </c>
      <c r="I175" s="900">
        <v>3</v>
      </c>
      <c r="J175" s="900"/>
      <c r="K175" s="81" t="s">
        <v>1761</v>
      </c>
      <c r="L175" s="1007" t="s">
        <v>99</v>
      </c>
      <c r="M175" s="1008"/>
      <c r="N175" s="1009"/>
      <c r="O175" s="36"/>
      <c r="P175" s="36"/>
      <c r="Q175" s="36"/>
      <c r="R175" s="36"/>
      <c r="S175" s="38"/>
      <c r="T175" s="38"/>
      <c r="U175" s="38"/>
    </row>
    <row r="176" spans="2:21" ht="15" customHeight="1" x14ac:dyDescent="0.25">
      <c r="B176" s="964"/>
      <c r="C176" s="964"/>
      <c r="D176" s="964"/>
      <c r="E176" s="964"/>
      <c r="F176" s="964"/>
      <c r="G176" s="81" t="s">
        <v>97</v>
      </c>
      <c r="H176" s="81" t="s">
        <v>7</v>
      </c>
      <c r="I176" s="900">
        <v>3</v>
      </c>
      <c r="J176" s="900"/>
      <c r="K176" s="81" t="s">
        <v>116</v>
      </c>
      <c r="L176" s="1007" t="s">
        <v>100</v>
      </c>
      <c r="M176" s="1008"/>
      <c r="N176" s="1009"/>
      <c r="O176" s="36"/>
      <c r="P176" s="36"/>
      <c r="Q176" s="36"/>
      <c r="R176" s="36"/>
      <c r="S176" s="38"/>
      <c r="T176" s="38"/>
      <c r="U176" s="38"/>
    </row>
    <row r="177" spans="2:21" x14ac:dyDescent="0.25">
      <c r="B177" s="36"/>
      <c r="C177" s="36"/>
      <c r="D177" s="36"/>
      <c r="E177" s="36"/>
      <c r="F177" s="36"/>
      <c r="G177" s="36"/>
      <c r="H177" s="36"/>
      <c r="I177" s="36"/>
      <c r="J177" s="36"/>
      <c r="K177" s="36"/>
      <c r="L177" s="36"/>
      <c r="M177" s="36"/>
      <c r="N177" s="36"/>
      <c r="O177" s="36"/>
      <c r="P177" s="36"/>
      <c r="Q177" s="36"/>
      <c r="R177" s="36"/>
      <c r="S177" s="38"/>
      <c r="T177" s="38"/>
      <c r="U177" s="38"/>
    </row>
    <row r="178" spans="2:21" x14ac:dyDescent="0.25">
      <c r="B178" s="36" t="s">
        <v>18</v>
      </c>
      <c r="C178" s="36"/>
      <c r="D178" s="36"/>
      <c r="E178" s="36"/>
      <c r="F178" s="36"/>
      <c r="G178" s="36"/>
      <c r="H178" s="36"/>
      <c r="I178" s="36"/>
      <c r="J178" s="36"/>
      <c r="K178" s="36"/>
      <c r="L178" s="36"/>
      <c r="M178" s="36"/>
      <c r="N178" s="36"/>
      <c r="O178" s="36"/>
      <c r="P178" s="36"/>
      <c r="Q178" s="36"/>
      <c r="R178" s="36"/>
      <c r="S178" s="38"/>
      <c r="T178" s="38"/>
      <c r="U178" s="38"/>
    </row>
    <row r="179" spans="2:21" ht="15" customHeight="1" x14ac:dyDescent="0.25">
      <c r="B179" s="935" t="s">
        <v>113</v>
      </c>
      <c r="C179" s="907"/>
      <c r="D179" s="907"/>
      <c r="E179" s="907"/>
      <c r="F179" s="907"/>
      <c r="G179" s="907"/>
      <c r="H179" s="907"/>
      <c r="I179" s="907"/>
      <c r="J179" s="907"/>
      <c r="K179" s="83" t="s">
        <v>101</v>
      </c>
      <c r="L179" s="83" t="s">
        <v>102</v>
      </c>
      <c r="M179" s="83" t="s">
        <v>112</v>
      </c>
      <c r="N179" s="36"/>
      <c r="O179" s="36"/>
      <c r="P179" s="36"/>
      <c r="Q179" s="36"/>
      <c r="R179" s="36"/>
      <c r="S179" s="38"/>
      <c r="T179" s="38"/>
      <c r="U179" s="38"/>
    </row>
    <row r="180" spans="2:21" x14ac:dyDescent="0.25">
      <c r="B180" s="907"/>
      <c r="C180" s="907"/>
      <c r="D180" s="907"/>
      <c r="E180" s="907"/>
      <c r="F180" s="907"/>
      <c r="G180" s="907"/>
      <c r="H180" s="907"/>
      <c r="I180" s="907"/>
      <c r="J180" s="907"/>
      <c r="K180" s="91">
        <f>Вводные!H10</f>
        <v>490</v>
      </c>
      <c r="L180" s="91">
        <f>Вводные!I10</f>
        <v>490</v>
      </c>
      <c r="M180" s="81" t="s">
        <v>106</v>
      </c>
      <c r="N180" s="36"/>
      <c r="O180" s="36"/>
      <c r="P180" s="36"/>
      <c r="Q180" s="36"/>
      <c r="R180" s="36"/>
      <c r="S180" s="38"/>
      <c r="T180" s="38"/>
      <c r="U180" s="38"/>
    </row>
    <row r="181" spans="2:21" x14ac:dyDescent="0.25">
      <c r="B181" s="907" t="s">
        <v>114</v>
      </c>
      <c r="C181" s="907"/>
      <c r="D181" s="907"/>
      <c r="E181" s="907"/>
      <c r="F181" s="907"/>
      <c r="G181" s="907"/>
      <c r="H181" s="907"/>
      <c r="I181" s="907"/>
      <c r="J181" s="907"/>
      <c r="K181" s="973">
        <f>Вводные!H22</f>
        <v>490</v>
      </c>
      <c r="L181" s="973"/>
      <c r="M181" s="81" t="s">
        <v>106</v>
      </c>
      <c r="N181" s="36"/>
      <c r="O181" s="36"/>
      <c r="P181" s="36"/>
      <c r="Q181" s="36"/>
      <c r="R181" s="36"/>
      <c r="S181" s="38"/>
      <c r="T181" s="38"/>
      <c r="U181" s="38"/>
    </row>
    <row r="182" spans="2:21" ht="15.75" thickBot="1" x14ac:dyDescent="0.3">
      <c r="B182" s="943" t="s">
        <v>103</v>
      </c>
      <c r="C182" s="944"/>
      <c r="D182" s="944"/>
      <c r="E182" s="944"/>
      <c r="F182" s="944"/>
      <c r="G182" s="944"/>
      <c r="H182" s="944"/>
      <c r="I182" s="944"/>
      <c r="J182" s="945"/>
      <c r="K182" s="974">
        <f>Вводные!H15</f>
        <v>0</v>
      </c>
      <c r="L182" s="974"/>
      <c r="M182" s="9"/>
      <c r="N182" s="36"/>
      <c r="O182" s="36"/>
      <c r="P182" s="36"/>
      <c r="Q182" s="36"/>
      <c r="R182" s="36"/>
      <c r="S182" s="38"/>
      <c r="T182" s="38"/>
      <c r="U182" s="38"/>
    </row>
    <row r="183" spans="2:21" x14ac:dyDescent="0.25">
      <c r="B183" s="935" t="s">
        <v>104</v>
      </c>
      <c r="C183" s="935"/>
      <c r="D183" s="935"/>
      <c r="E183" s="935"/>
      <c r="F183" s="935"/>
      <c r="G183" s="935"/>
      <c r="H183" s="935"/>
      <c r="I183" s="935"/>
      <c r="J183" s="943"/>
      <c r="K183" s="967" t="s">
        <v>115</v>
      </c>
      <c r="L183" s="968"/>
      <c r="M183" s="969"/>
      <c r="N183" s="36"/>
      <c r="O183" s="36"/>
      <c r="P183" s="36"/>
      <c r="Q183" s="36"/>
      <c r="R183" s="36"/>
      <c r="S183" s="38"/>
      <c r="T183" s="38"/>
      <c r="U183" s="38"/>
    </row>
    <row r="184" spans="2:21" ht="15.75" x14ac:dyDescent="0.25">
      <c r="B184" s="935"/>
      <c r="C184" s="935"/>
      <c r="D184" s="935"/>
      <c r="E184" s="935"/>
      <c r="F184" s="935"/>
      <c r="G184" s="935"/>
      <c r="H184" s="935"/>
      <c r="I184" s="935"/>
      <c r="J184" s="943"/>
      <c r="K184" s="10" t="s">
        <v>105</v>
      </c>
      <c r="L184" s="234">
        <f>Вводные!I16</f>
        <v>2790</v>
      </c>
      <c r="M184" s="11" t="s">
        <v>106</v>
      </c>
      <c r="N184" s="521" t="s">
        <v>2442</v>
      </c>
      <c r="O184" s="36"/>
      <c r="P184" s="36"/>
      <c r="Q184" s="36"/>
      <c r="R184" s="36"/>
      <c r="S184" s="38"/>
      <c r="T184" s="38"/>
      <c r="U184" s="38"/>
    </row>
    <row r="185" spans="2:21" ht="16.5" thickBot="1" x14ac:dyDescent="0.3">
      <c r="B185" s="935"/>
      <c r="C185" s="935"/>
      <c r="D185" s="935"/>
      <c r="E185" s="935"/>
      <c r="F185" s="935"/>
      <c r="G185" s="935"/>
      <c r="H185" s="935"/>
      <c r="I185" s="935"/>
      <c r="J185" s="943"/>
      <c r="K185" s="12" t="s">
        <v>107</v>
      </c>
      <c r="L185" s="235">
        <f>Вводные!I17</f>
        <v>2800</v>
      </c>
      <c r="M185" s="13" t="s">
        <v>106</v>
      </c>
      <c r="N185" s="521" t="s">
        <v>2443</v>
      </c>
      <c r="O185" s="22"/>
      <c r="P185" s="36"/>
      <c r="Q185" s="36"/>
      <c r="R185" s="36"/>
      <c r="S185" s="38"/>
      <c r="T185" s="38"/>
      <c r="U185" s="38"/>
    </row>
    <row r="186" spans="2:21" ht="15.75" x14ac:dyDescent="0.25">
      <c r="B186" s="935"/>
      <c r="C186" s="935"/>
      <c r="D186" s="935"/>
      <c r="E186" s="935"/>
      <c r="F186" s="935"/>
      <c r="G186" s="935"/>
      <c r="H186" s="935"/>
      <c r="I186" s="935"/>
      <c r="J186" s="943"/>
      <c r="K186" s="970" t="s">
        <v>117</v>
      </c>
      <c r="L186" s="971"/>
      <c r="M186" s="972"/>
      <c r="N186" s="521"/>
      <c r="O186" s="22"/>
      <c r="P186" s="36"/>
      <c r="Q186" s="36"/>
      <c r="R186" s="36"/>
      <c r="S186" s="38"/>
      <c r="T186" s="38"/>
      <c r="U186" s="38"/>
    </row>
    <row r="187" spans="2:21" ht="15.75" x14ac:dyDescent="0.25">
      <c r="B187" s="935"/>
      <c r="C187" s="935"/>
      <c r="D187" s="935"/>
      <c r="E187" s="935"/>
      <c r="F187" s="935"/>
      <c r="G187" s="935"/>
      <c r="H187" s="935"/>
      <c r="I187" s="935"/>
      <c r="J187" s="943"/>
      <c r="K187" s="10" t="s">
        <v>105</v>
      </c>
      <c r="L187" s="234">
        <f>Вводные!I18</f>
        <v>2000</v>
      </c>
      <c r="M187" s="11" t="s">
        <v>106</v>
      </c>
      <c r="N187" s="521" t="s">
        <v>2444</v>
      </c>
      <c r="O187" s="22"/>
      <c r="P187" s="36"/>
      <c r="Q187" s="36"/>
      <c r="R187" s="36"/>
      <c r="S187" s="38"/>
      <c r="T187" s="38"/>
      <c r="U187" s="38"/>
    </row>
    <row r="188" spans="2:21" ht="16.5" thickBot="1" x14ac:dyDescent="0.3">
      <c r="B188" s="935"/>
      <c r="C188" s="935"/>
      <c r="D188" s="935"/>
      <c r="E188" s="935"/>
      <c r="F188" s="935"/>
      <c r="G188" s="935"/>
      <c r="H188" s="935"/>
      <c r="I188" s="935"/>
      <c r="J188" s="943"/>
      <c r="K188" s="12" t="s">
        <v>107</v>
      </c>
      <c r="L188" s="235">
        <f>Вводные!I19</f>
        <v>2450</v>
      </c>
      <c r="M188" s="13" t="s">
        <v>106</v>
      </c>
      <c r="N188" s="521" t="s">
        <v>2445</v>
      </c>
      <c r="O188" s="22"/>
      <c r="P188" s="36"/>
      <c r="Q188" s="36"/>
      <c r="R188" s="36"/>
      <c r="S188" s="38"/>
      <c r="T188" s="38"/>
      <c r="U188" s="38"/>
    </row>
    <row r="189" spans="2:21" ht="15.75" x14ac:dyDescent="0.25">
      <c r="B189" s="935"/>
      <c r="C189" s="935"/>
      <c r="D189" s="935"/>
      <c r="E189" s="935"/>
      <c r="F189" s="935"/>
      <c r="G189" s="935"/>
      <c r="H189" s="935"/>
      <c r="I189" s="935"/>
      <c r="J189" s="943"/>
      <c r="K189" s="967" t="s">
        <v>108</v>
      </c>
      <c r="L189" s="968"/>
      <c r="M189" s="972"/>
      <c r="N189" s="521"/>
      <c r="O189" s="22"/>
      <c r="P189" s="36"/>
      <c r="Q189" s="36"/>
      <c r="R189" s="36"/>
      <c r="S189" s="38"/>
      <c r="T189" s="38"/>
      <c r="U189" s="38"/>
    </row>
    <row r="190" spans="2:21" ht="15.75" x14ac:dyDescent="0.25">
      <c r="B190" s="935"/>
      <c r="C190" s="935"/>
      <c r="D190" s="935"/>
      <c r="E190" s="935"/>
      <c r="F190" s="935"/>
      <c r="G190" s="935"/>
      <c r="H190" s="935"/>
      <c r="I190" s="935"/>
      <c r="J190" s="943"/>
      <c r="K190" s="10" t="s">
        <v>105</v>
      </c>
      <c r="L190" s="91">
        <f>Вводные!I20</f>
        <v>2150</v>
      </c>
      <c r="M190" s="11" t="s">
        <v>106</v>
      </c>
      <c r="N190" s="521" t="s">
        <v>2446</v>
      </c>
      <c r="O190" s="22"/>
      <c r="P190" s="36"/>
      <c r="Q190" s="36"/>
      <c r="R190" s="36"/>
      <c r="S190" s="38"/>
      <c r="T190" s="38"/>
      <c r="U190" s="38"/>
    </row>
    <row r="191" spans="2:21" ht="16.5" thickBot="1" x14ac:dyDescent="0.3">
      <c r="B191" s="935"/>
      <c r="C191" s="935"/>
      <c r="D191" s="935"/>
      <c r="E191" s="935"/>
      <c r="F191" s="935"/>
      <c r="G191" s="935"/>
      <c r="H191" s="935"/>
      <c r="I191" s="935"/>
      <c r="J191" s="943"/>
      <c r="K191" s="12" t="s">
        <v>107</v>
      </c>
      <c r="L191" s="18">
        <f>Вводные!I21</f>
        <v>1950</v>
      </c>
      <c r="M191" s="13" t="s">
        <v>106</v>
      </c>
      <c r="N191" s="521" t="s">
        <v>2447</v>
      </c>
      <c r="O191" s="36"/>
      <c r="P191" s="36"/>
      <c r="Q191" s="36"/>
      <c r="R191" s="36"/>
      <c r="S191" s="38"/>
      <c r="T191" s="38"/>
      <c r="U191" s="38"/>
    </row>
    <row r="192" spans="2:21" x14ac:dyDescent="0.25">
      <c r="B192" s="935" t="s">
        <v>109</v>
      </c>
      <c r="C192" s="935"/>
      <c r="D192" s="935"/>
      <c r="E192" s="935"/>
      <c r="F192" s="935"/>
      <c r="G192" s="935"/>
      <c r="H192" s="935"/>
      <c r="I192" s="935"/>
      <c r="J192" s="943"/>
      <c r="K192" s="14" t="s">
        <v>101</v>
      </c>
      <c r="L192" s="15" t="s">
        <v>102</v>
      </c>
      <c r="M192" s="16"/>
      <c r="N192" s="36"/>
      <c r="O192" s="36"/>
      <c r="P192" s="36"/>
      <c r="Q192" s="36"/>
      <c r="R192" s="36"/>
      <c r="S192" s="38"/>
      <c r="T192" s="38"/>
      <c r="U192" s="38"/>
    </row>
    <row r="193" spans="2:21" ht="15.75" thickBot="1" x14ac:dyDescent="0.3">
      <c r="B193" s="935"/>
      <c r="C193" s="935"/>
      <c r="D193" s="935"/>
      <c r="E193" s="935"/>
      <c r="F193" s="935"/>
      <c r="G193" s="935"/>
      <c r="H193" s="935"/>
      <c r="I193" s="935"/>
      <c r="J193" s="943"/>
      <c r="K193" s="31">
        <f>Вводные!H14</f>
        <v>0</v>
      </c>
      <c r="L193" s="32">
        <f>Вводные!I14</f>
        <v>15</v>
      </c>
      <c r="M193" s="13" t="s">
        <v>97</v>
      </c>
      <c r="N193" s="36"/>
      <c r="O193" s="36"/>
      <c r="P193" s="36"/>
      <c r="Q193" s="36"/>
      <c r="R193" s="36"/>
      <c r="S193" s="38"/>
      <c r="T193" s="38"/>
      <c r="U193" s="38"/>
    </row>
    <row r="194" spans="2:21" ht="15.75" thickBot="1" x14ac:dyDescent="0.3">
      <c r="B194" s="935" t="s">
        <v>110</v>
      </c>
      <c r="C194" s="935"/>
      <c r="D194" s="935"/>
      <c r="E194" s="935"/>
      <c r="F194" s="935"/>
      <c r="G194" s="935"/>
      <c r="H194" s="935"/>
      <c r="I194" s="935"/>
      <c r="J194" s="935"/>
      <c r="K194" s="966">
        <f>K196+L196</f>
        <v>1845</v>
      </c>
      <c r="L194" s="966"/>
      <c r="M194" s="17" t="s">
        <v>116</v>
      </c>
      <c r="N194" s="36"/>
      <c r="O194" s="36"/>
      <c r="P194" s="36"/>
      <c r="Q194" s="36"/>
      <c r="R194" s="36"/>
      <c r="S194" s="38"/>
      <c r="T194" s="38"/>
      <c r="U194" s="38"/>
    </row>
    <row r="195" spans="2:21" x14ac:dyDescent="0.25">
      <c r="B195" s="935" t="s">
        <v>111</v>
      </c>
      <c r="C195" s="935"/>
      <c r="D195" s="935"/>
      <c r="E195" s="935"/>
      <c r="F195" s="935"/>
      <c r="G195" s="935"/>
      <c r="H195" s="935"/>
      <c r="I195" s="935"/>
      <c r="J195" s="943"/>
      <c r="K195" s="14" t="s">
        <v>101</v>
      </c>
      <c r="L195" s="15" t="s">
        <v>102</v>
      </c>
      <c r="M195" s="16"/>
      <c r="N195" s="36"/>
      <c r="O195" s="36"/>
      <c r="P195" s="36"/>
      <c r="Q195" s="36"/>
      <c r="R195" s="36"/>
      <c r="S195" s="38"/>
      <c r="T195" s="38"/>
      <c r="U195" s="38"/>
    </row>
    <row r="196" spans="2:21" ht="15.75" thickBot="1" x14ac:dyDescent="0.3">
      <c r="B196" s="935"/>
      <c r="C196" s="935"/>
      <c r="D196" s="935"/>
      <c r="E196" s="935"/>
      <c r="F196" s="935"/>
      <c r="G196" s="935"/>
      <c r="H196" s="935"/>
      <c r="I196" s="935"/>
      <c r="J196" s="943"/>
      <c r="K196" s="30">
        <f>Вводные!H24</f>
        <v>995</v>
      </c>
      <c r="L196" s="18">
        <f>Вводные!I24</f>
        <v>850</v>
      </c>
      <c r="M196" s="13" t="s">
        <v>116</v>
      </c>
      <c r="N196" s="36"/>
      <c r="O196" s="36"/>
      <c r="P196" s="36"/>
      <c r="Q196" s="36"/>
      <c r="R196" s="36"/>
      <c r="S196" s="38"/>
      <c r="T196" s="38"/>
      <c r="U196" s="38"/>
    </row>
    <row r="197" spans="2:21" x14ac:dyDescent="0.25">
      <c r="B197" s="36"/>
      <c r="C197" s="36"/>
      <c r="D197" s="36"/>
      <c r="E197" s="36"/>
      <c r="F197" s="36"/>
      <c r="G197" s="36"/>
      <c r="H197" s="36"/>
      <c r="I197" s="36"/>
      <c r="J197" s="36"/>
      <c r="K197" s="36"/>
      <c r="L197" s="36"/>
      <c r="M197" s="36"/>
      <c r="N197" s="36"/>
      <c r="O197" s="36"/>
      <c r="P197" s="36"/>
      <c r="Q197" s="22"/>
      <c r="R197" s="36"/>
      <c r="S197" s="38"/>
      <c r="T197" s="38"/>
      <c r="U197" s="38"/>
    </row>
    <row r="198" spans="2:21" x14ac:dyDescent="0.25">
      <c r="B198" s="4" t="s">
        <v>118</v>
      </c>
      <c r="C198" s="36"/>
      <c r="D198" s="36"/>
      <c r="E198" s="36"/>
      <c r="F198" s="36"/>
      <c r="G198" s="36"/>
      <c r="H198" s="36"/>
      <c r="I198" s="36"/>
      <c r="J198" s="36"/>
      <c r="K198" s="36"/>
      <c r="L198" s="36"/>
      <c r="M198" s="36"/>
      <c r="N198" s="36"/>
      <c r="O198" s="36"/>
      <c r="P198" s="36"/>
      <c r="Q198" s="36"/>
      <c r="R198" s="36"/>
      <c r="S198" s="38"/>
      <c r="T198" s="38"/>
      <c r="U198" s="38"/>
    </row>
    <row r="199" spans="2:21" x14ac:dyDescent="0.25">
      <c r="B199" s="36" t="s">
        <v>119</v>
      </c>
      <c r="C199" s="36"/>
      <c r="D199" s="36"/>
      <c r="E199" s="36"/>
      <c r="F199" s="36"/>
      <c r="G199" s="36"/>
      <c r="H199" s="36"/>
      <c r="I199" s="36"/>
      <c r="J199" s="36"/>
      <c r="K199" s="36"/>
      <c r="L199" s="36"/>
      <c r="M199" s="36"/>
      <c r="N199" s="36"/>
      <c r="O199" s="36"/>
      <c r="P199" s="36"/>
      <c r="Q199" s="36"/>
      <c r="R199" s="36"/>
      <c r="S199" s="38"/>
      <c r="T199" s="38"/>
      <c r="U199" s="38"/>
    </row>
    <row r="200" spans="2:21" x14ac:dyDescent="0.25">
      <c r="B200" s="36"/>
      <c r="C200" s="36"/>
      <c r="D200" s="36"/>
      <c r="E200" s="36"/>
      <c r="F200" s="36"/>
      <c r="G200" s="36"/>
      <c r="H200" s="36"/>
      <c r="I200" s="36"/>
      <c r="J200" s="36"/>
      <c r="K200" s="36"/>
      <c r="L200" s="36"/>
      <c r="M200" s="36"/>
      <c r="N200" s="36"/>
      <c r="O200" s="36"/>
      <c r="P200" s="36"/>
      <c r="Q200" s="36"/>
      <c r="R200" s="36"/>
      <c r="S200" s="38"/>
      <c r="T200" s="38"/>
      <c r="U200" s="38"/>
    </row>
    <row r="201" spans="2:21" x14ac:dyDescent="0.25">
      <c r="B201" s="36"/>
      <c r="C201" s="36"/>
      <c r="D201" s="36"/>
      <c r="E201" s="36" t="s">
        <v>27</v>
      </c>
      <c r="F201" s="36"/>
      <c r="G201" s="36"/>
      <c r="H201" s="36"/>
      <c r="I201" s="36"/>
      <c r="J201" s="36"/>
      <c r="K201" s="36"/>
      <c r="L201" s="36"/>
      <c r="M201" s="36"/>
      <c r="N201" s="36"/>
      <c r="O201" s="36"/>
      <c r="P201" s="36"/>
      <c r="Q201" s="36"/>
      <c r="R201" s="36"/>
      <c r="S201" s="38"/>
      <c r="T201" s="38"/>
      <c r="U201" s="38"/>
    </row>
    <row r="202" spans="2:21" x14ac:dyDescent="0.25">
      <c r="B202" s="36" t="s">
        <v>28</v>
      </c>
      <c r="C202" s="36"/>
      <c r="D202" s="36"/>
      <c r="E202" s="36" t="s">
        <v>120</v>
      </c>
      <c r="F202" s="36"/>
      <c r="G202" s="36"/>
      <c r="H202" s="36"/>
      <c r="I202" s="36"/>
      <c r="J202" s="36"/>
      <c r="K202" s="36"/>
      <c r="L202" s="36"/>
      <c r="M202" s="36"/>
      <c r="N202" s="36"/>
      <c r="O202" s="36"/>
      <c r="P202" s="36"/>
      <c r="Q202" s="36"/>
      <c r="R202" s="36"/>
      <c r="S202" s="38"/>
      <c r="T202" s="38"/>
      <c r="U202" s="38"/>
    </row>
    <row r="203" spans="2:21" x14ac:dyDescent="0.25">
      <c r="B203" s="36"/>
      <c r="C203" s="36"/>
      <c r="D203" s="36"/>
      <c r="E203" s="36" t="s">
        <v>121</v>
      </c>
      <c r="F203" s="36"/>
      <c r="G203" s="36"/>
      <c r="H203" s="36"/>
      <c r="I203" s="36"/>
      <c r="J203" s="36"/>
      <c r="K203" s="36"/>
      <c r="L203" s="36"/>
      <c r="M203" s="36"/>
      <c r="N203" s="36"/>
      <c r="O203" s="36"/>
      <c r="P203" s="36"/>
      <c r="Q203" s="36"/>
      <c r="R203" s="36"/>
      <c r="S203" s="38"/>
      <c r="T203" s="38"/>
      <c r="U203" s="38"/>
    </row>
    <row r="204" spans="2:21" x14ac:dyDescent="0.25">
      <c r="B204" s="36"/>
      <c r="C204" s="36"/>
      <c r="D204" s="36"/>
      <c r="E204" s="36"/>
      <c r="F204" s="36"/>
      <c r="G204" s="36"/>
      <c r="H204" s="36"/>
      <c r="I204" s="36"/>
      <c r="J204" s="36"/>
      <c r="K204" s="36"/>
      <c r="L204" s="36"/>
      <c r="M204" s="36"/>
      <c r="N204" s="36"/>
      <c r="O204" s="36"/>
      <c r="P204" s="36"/>
      <c r="Q204" s="36"/>
      <c r="R204" s="36"/>
      <c r="S204" s="38"/>
      <c r="T204" s="38"/>
      <c r="U204" s="38"/>
    </row>
    <row r="205" spans="2:21" x14ac:dyDescent="0.25">
      <c r="B205" s="36" t="s">
        <v>122</v>
      </c>
      <c r="C205" s="36"/>
      <c r="D205" s="36"/>
      <c r="E205" s="36"/>
      <c r="F205" s="36"/>
      <c r="G205" s="36"/>
      <c r="H205" s="36"/>
      <c r="I205" s="36"/>
      <c r="J205" s="36"/>
      <c r="K205" s="36"/>
      <c r="L205" s="36"/>
      <c r="M205" s="36"/>
      <c r="N205" s="36"/>
      <c r="O205" s="36"/>
      <c r="P205" s="36"/>
      <c r="Q205" s="36"/>
      <c r="R205" s="36"/>
      <c r="S205" s="38"/>
      <c r="T205" s="38"/>
      <c r="U205" s="38"/>
    </row>
    <row r="206" spans="2:21" x14ac:dyDescent="0.25">
      <c r="B206" s="36"/>
      <c r="C206" s="36"/>
      <c r="D206" s="36"/>
      <c r="E206" s="36"/>
      <c r="F206" s="36"/>
      <c r="G206" s="36"/>
      <c r="H206" s="36"/>
      <c r="I206" s="36"/>
      <c r="J206" s="36"/>
      <c r="K206" s="36"/>
      <c r="L206" s="36"/>
      <c r="M206" s="36"/>
      <c r="N206" s="36"/>
      <c r="O206" s="36"/>
      <c r="P206" s="36"/>
      <c r="Q206" s="36"/>
      <c r="R206" s="36"/>
      <c r="S206" s="38"/>
      <c r="T206" s="38"/>
      <c r="U206" s="38"/>
    </row>
    <row r="207" spans="2:21" x14ac:dyDescent="0.25">
      <c r="B207" s="36"/>
      <c r="C207" s="36"/>
      <c r="D207" s="36"/>
      <c r="E207" s="36"/>
      <c r="F207" s="36"/>
      <c r="G207" s="36"/>
      <c r="H207" s="36"/>
      <c r="I207" s="36"/>
      <c r="J207" s="36"/>
      <c r="K207" s="36"/>
      <c r="L207" s="36"/>
      <c r="M207" s="36"/>
      <c r="N207" s="36"/>
      <c r="O207" s="36"/>
      <c r="P207" s="36"/>
      <c r="Q207" s="36"/>
      <c r="R207" s="36"/>
      <c r="S207" s="38"/>
      <c r="T207" s="38"/>
      <c r="U207" s="38"/>
    </row>
    <row r="208" spans="2:21" x14ac:dyDescent="0.25">
      <c r="B208" s="36"/>
      <c r="C208" s="36"/>
      <c r="D208" s="36"/>
      <c r="E208" s="36"/>
      <c r="F208" s="36"/>
      <c r="G208" s="36"/>
      <c r="H208" s="36"/>
      <c r="I208" s="36"/>
      <c r="J208" s="36"/>
      <c r="K208" s="36"/>
      <c r="L208" s="36"/>
      <c r="M208" s="36"/>
      <c r="N208" s="36"/>
      <c r="O208" s="36"/>
      <c r="P208" s="36"/>
      <c r="Q208" s="36"/>
      <c r="R208" s="36"/>
      <c r="S208" s="38"/>
      <c r="T208" s="38"/>
      <c r="U208" s="38"/>
    </row>
    <row r="209" spans="2:21" x14ac:dyDescent="0.25">
      <c r="B209" s="36" t="s">
        <v>123</v>
      </c>
      <c r="C209" s="36"/>
      <c r="D209" s="36"/>
      <c r="E209" s="36"/>
      <c r="F209" s="36"/>
      <c r="G209" s="36"/>
      <c r="H209" s="36"/>
      <c r="I209" s="36"/>
      <c r="J209" s="36"/>
      <c r="K209" s="36"/>
      <c r="L209" s="36"/>
      <c r="M209" s="36"/>
      <c r="N209" s="36"/>
      <c r="O209" s="36"/>
      <c r="P209" s="36"/>
      <c r="Q209" s="36"/>
      <c r="R209" s="36"/>
      <c r="S209" s="38"/>
      <c r="T209" s="38"/>
      <c r="U209" s="38"/>
    </row>
    <row r="210" spans="2:21" s="446" customFormat="1" x14ac:dyDescent="0.25">
      <c r="B210" s="442"/>
      <c r="C210" s="442"/>
      <c r="D210" s="442"/>
      <c r="E210" s="442"/>
      <c r="F210" s="442"/>
      <c r="G210" s="442"/>
      <c r="H210" s="442"/>
      <c r="I210" s="442"/>
      <c r="J210" s="442"/>
      <c r="K210" s="442"/>
      <c r="L210" s="442"/>
      <c r="M210" s="442"/>
      <c r="N210" s="442"/>
      <c r="O210" s="442"/>
      <c r="P210" s="442"/>
      <c r="Q210" s="442"/>
      <c r="R210" s="442"/>
      <c r="S210" s="38"/>
      <c r="T210" s="38"/>
      <c r="U210" s="38"/>
    </row>
    <row r="211" spans="2:21" s="446" customFormat="1" x14ac:dyDescent="0.25">
      <c r="B211" s="442"/>
      <c r="C211" s="442"/>
      <c r="D211" s="442"/>
      <c r="E211" s="442"/>
      <c r="F211" s="442"/>
      <c r="G211" s="442"/>
      <c r="H211" s="442"/>
      <c r="I211" s="442"/>
      <c r="J211" s="442"/>
      <c r="K211" s="442"/>
      <c r="L211" s="442"/>
      <c r="M211" s="442"/>
      <c r="N211" s="442"/>
      <c r="O211" s="442"/>
      <c r="P211" s="442"/>
      <c r="Q211" s="442"/>
      <c r="R211" s="442"/>
      <c r="S211" s="38"/>
      <c r="T211" s="38"/>
      <c r="U211" s="38"/>
    </row>
    <row r="212" spans="2:21" s="446" customFormat="1" x14ac:dyDescent="0.25">
      <c r="B212" s="442"/>
      <c r="C212" s="442"/>
      <c r="D212" s="442"/>
      <c r="E212" s="442"/>
      <c r="F212" s="442"/>
      <c r="G212" s="442"/>
      <c r="H212" s="442"/>
      <c r="I212" s="442"/>
      <c r="J212" s="442"/>
      <c r="K212" s="442"/>
      <c r="L212" s="442"/>
      <c r="M212" s="442"/>
      <c r="N212" s="442"/>
      <c r="O212" s="442"/>
      <c r="P212" s="442"/>
      <c r="Q212" s="442"/>
      <c r="R212" s="442"/>
      <c r="S212" s="38"/>
      <c r="T212" s="38"/>
      <c r="U212" s="38"/>
    </row>
    <row r="213" spans="2:21" x14ac:dyDescent="0.25">
      <c r="B213" s="36"/>
      <c r="C213" s="36"/>
      <c r="D213" s="21"/>
      <c r="E213" s="24">
        <f>(I174*K180)/(100*3^0.5)</f>
        <v>14.145081595145832</v>
      </c>
      <c r="F213" s="36" t="s">
        <v>106</v>
      </c>
      <c r="G213" s="451" t="s">
        <v>2368</v>
      </c>
      <c r="H213" s="36"/>
      <c r="I213" s="36"/>
      <c r="J213" s="36"/>
      <c r="K213" s="36"/>
      <c r="M213" s="36"/>
      <c r="N213" s="36"/>
      <c r="O213" s="36"/>
      <c r="P213" s="36"/>
      <c r="Q213" s="36"/>
      <c r="R213" s="36"/>
      <c r="S213" s="38"/>
      <c r="T213" s="38"/>
      <c r="U213" s="38"/>
    </row>
    <row r="214" spans="2:21" s="446" customFormat="1" x14ac:dyDescent="0.25">
      <c r="B214" s="442"/>
      <c r="C214" s="442"/>
      <c r="D214" s="442"/>
      <c r="E214" s="24"/>
      <c r="F214" s="442"/>
      <c r="G214" s="451" t="s">
        <v>2369</v>
      </c>
      <c r="H214" s="442"/>
      <c r="I214" s="442"/>
      <c r="J214" s="442"/>
      <c r="K214" s="442"/>
      <c r="L214" s="442"/>
      <c r="M214" s="442"/>
      <c r="N214" s="442"/>
      <c r="O214" s="442"/>
      <c r="P214" s="442"/>
      <c r="Q214" s="442"/>
      <c r="R214" s="442"/>
      <c r="S214" s="38"/>
      <c r="T214" s="38"/>
      <c r="U214" s="38"/>
    </row>
    <row r="215" spans="2:21" s="446" customFormat="1" x14ac:dyDescent="0.25">
      <c r="B215" s="442"/>
      <c r="C215" s="442"/>
      <c r="D215" s="442"/>
      <c r="E215" s="24">
        <f>1/(2*(3^0.5))</f>
        <v>0.28867513459481292</v>
      </c>
      <c r="F215" s="442" t="s">
        <v>106</v>
      </c>
      <c r="G215" s="442" t="s">
        <v>2370</v>
      </c>
      <c r="H215" s="442"/>
      <c r="I215" s="442"/>
      <c r="J215" s="36"/>
      <c r="K215" s="442"/>
      <c r="L215" s="36" t="s">
        <v>2367</v>
      </c>
      <c r="N215" s="442"/>
      <c r="O215" s="442"/>
      <c r="P215" s="442"/>
      <c r="Q215" s="442"/>
      <c r="R215" s="442"/>
      <c r="S215" s="38"/>
      <c r="T215" s="38"/>
      <c r="U215" s="38"/>
    </row>
    <row r="216" spans="2:21" s="446" customFormat="1" x14ac:dyDescent="0.25">
      <c r="B216" s="442"/>
      <c r="C216" s="442"/>
      <c r="D216" s="442"/>
      <c r="E216" s="24"/>
      <c r="F216" s="442"/>
      <c r="G216" s="442"/>
      <c r="H216" s="442"/>
      <c r="I216" s="442"/>
      <c r="J216" s="442"/>
      <c r="K216" s="442"/>
      <c r="L216" s="442"/>
      <c r="M216" s="442"/>
      <c r="N216" s="442"/>
      <c r="O216" s="442"/>
      <c r="P216" s="442"/>
      <c r="Q216" s="442"/>
      <c r="R216" s="442"/>
      <c r="S216" s="38"/>
      <c r="T216" s="38"/>
      <c r="U216" s="38"/>
    </row>
    <row r="217" spans="2:21" x14ac:dyDescent="0.25">
      <c r="B217" s="36"/>
      <c r="C217" s="36"/>
      <c r="D217" s="36"/>
      <c r="E217" s="24">
        <f>(E213^2+E215^2)^0.5</f>
        <v>14.14802695313614</v>
      </c>
      <c r="F217" s="36" t="s">
        <v>106</v>
      </c>
      <c r="K217" s="36"/>
      <c r="L217" s="36"/>
      <c r="M217" s="36"/>
      <c r="N217" s="36"/>
      <c r="O217" s="36"/>
      <c r="P217" s="36"/>
      <c r="Q217" s="36"/>
      <c r="R217" s="36"/>
      <c r="S217" s="38"/>
      <c r="T217" s="38"/>
      <c r="U217" s="38"/>
    </row>
    <row r="218" spans="2:21" x14ac:dyDescent="0.25">
      <c r="B218" s="36" t="s">
        <v>124</v>
      </c>
      <c r="C218" s="36"/>
      <c r="D218" s="36"/>
      <c r="E218" s="24"/>
      <c r="F218" s="36"/>
      <c r="G218" s="36"/>
      <c r="H218" s="36"/>
      <c r="I218" s="36"/>
      <c r="K218" s="36"/>
      <c r="L218" s="36"/>
      <c r="M218" s="435"/>
      <c r="N218" s="36"/>
      <c r="O218" s="36"/>
      <c r="P218" s="36"/>
      <c r="Q218" s="36"/>
      <c r="R218" s="36"/>
      <c r="S218" s="38"/>
      <c r="T218" s="38"/>
      <c r="U218" s="38"/>
    </row>
    <row r="219" spans="2:21" x14ac:dyDescent="0.25">
      <c r="B219" s="36"/>
      <c r="C219" s="36"/>
      <c r="D219" s="36"/>
      <c r="E219" s="24"/>
      <c r="F219" s="36"/>
      <c r="G219" s="36"/>
      <c r="H219" s="36"/>
      <c r="I219" s="36"/>
      <c r="K219" s="36"/>
      <c r="L219" s="36"/>
      <c r="M219" s="435"/>
      <c r="N219" s="36"/>
      <c r="O219" s="36"/>
      <c r="P219" s="36"/>
      <c r="Q219" s="36"/>
      <c r="R219" s="36"/>
      <c r="S219" s="38"/>
      <c r="T219" s="38"/>
      <c r="U219" s="38"/>
    </row>
    <row r="220" spans="2:21" s="446" customFormat="1" x14ac:dyDescent="0.25">
      <c r="B220" s="442"/>
      <c r="C220" s="442"/>
      <c r="D220" s="442"/>
      <c r="E220" s="24">
        <f>(I174*L180)/(100*3^0.5)</f>
        <v>14.145081595145832</v>
      </c>
      <c r="F220" s="442" t="s">
        <v>106</v>
      </c>
      <c r="G220" s="442"/>
      <c r="H220" s="442"/>
      <c r="I220" s="442"/>
      <c r="K220" s="442"/>
      <c r="L220" s="442"/>
      <c r="M220" s="442"/>
      <c r="N220" s="442"/>
      <c r="O220" s="442"/>
      <c r="P220" s="442"/>
      <c r="Q220" s="442"/>
      <c r="R220" s="442"/>
      <c r="S220" s="38"/>
      <c r="T220" s="38"/>
      <c r="U220" s="38"/>
    </row>
    <row r="221" spans="2:21" s="446" customFormat="1" x14ac:dyDescent="0.25">
      <c r="B221" s="442"/>
      <c r="C221" s="442"/>
      <c r="D221" s="442"/>
      <c r="E221" s="24"/>
      <c r="F221" s="442"/>
      <c r="G221" s="442"/>
      <c r="H221" s="442"/>
      <c r="I221" s="442"/>
      <c r="K221" s="442"/>
      <c r="L221" s="442"/>
      <c r="M221" s="442"/>
      <c r="N221" s="442"/>
      <c r="O221" s="442"/>
      <c r="P221" s="442"/>
      <c r="Q221" s="442"/>
      <c r="R221" s="442"/>
      <c r="S221" s="38"/>
      <c r="T221" s="38"/>
      <c r="U221" s="38"/>
    </row>
    <row r="222" spans="2:21" s="446" customFormat="1" x14ac:dyDescent="0.25">
      <c r="B222" s="442"/>
      <c r="C222" s="442"/>
      <c r="D222" s="442"/>
      <c r="E222" s="24">
        <f>1/(2*(3^0.5))</f>
        <v>0.28867513459481292</v>
      </c>
      <c r="F222" s="442" t="s">
        <v>106</v>
      </c>
      <c r="G222" s="442"/>
      <c r="H222" s="442"/>
      <c r="I222" s="442"/>
      <c r="K222" s="442"/>
      <c r="L222" s="442"/>
      <c r="M222" s="442"/>
      <c r="N222" s="442"/>
      <c r="O222" s="442"/>
      <c r="P222" s="442"/>
      <c r="Q222" s="442"/>
      <c r="R222" s="442"/>
      <c r="S222" s="38"/>
      <c r="T222" s="38"/>
      <c r="U222" s="38"/>
    </row>
    <row r="223" spans="2:21" x14ac:dyDescent="0.25">
      <c r="B223" s="36"/>
      <c r="C223" s="36"/>
      <c r="D223" s="36"/>
      <c r="E223" s="102"/>
      <c r="H223" s="435"/>
      <c r="I223" s="36"/>
      <c r="K223" s="36"/>
      <c r="L223" s="36"/>
      <c r="M223" s="435"/>
      <c r="N223" s="36"/>
      <c r="O223" s="36"/>
      <c r="P223" s="36"/>
      <c r="Q223" s="36"/>
      <c r="R223" s="36"/>
      <c r="S223" s="38"/>
      <c r="T223" s="38"/>
      <c r="U223" s="38"/>
    </row>
    <row r="224" spans="2:21" x14ac:dyDescent="0.25">
      <c r="B224" s="36"/>
      <c r="C224" s="36"/>
      <c r="D224" s="21"/>
      <c r="E224" s="24">
        <f>(E220^2+E222^2)^0.5</f>
        <v>14.14802695313614</v>
      </c>
      <c r="F224" s="36" t="s">
        <v>106</v>
      </c>
      <c r="G224" s="36"/>
      <c r="H224" s="442"/>
      <c r="I224" s="442"/>
      <c r="J224" s="446"/>
      <c r="K224" s="442"/>
      <c r="L224" s="442"/>
      <c r="M224" s="442"/>
      <c r="N224" s="36"/>
      <c r="O224" s="36"/>
      <c r="P224" s="36"/>
      <c r="Q224" s="36"/>
      <c r="R224" s="36"/>
      <c r="S224" s="38"/>
      <c r="T224" s="38"/>
      <c r="U224" s="38"/>
    </row>
    <row r="225" spans="2:21" x14ac:dyDescent="0.25">
      <c r="B225" s="36" t="s">
        <v>125</v>
      </c>
      <c r="C225" s="36"/>
      <c r="D225" s="36"/>
      <c r="E225" s="24"/>
      <c r="F225" s="36"/>
      <c r="G225" s="36"/>
      <c r="H225" s="442"/>
      <c r="I225" s="442"/>
      <c r="J225" s="446"/>
      <c r="K225" s="442"/>
      <c r="L225" s="442"/>
      <c r="M225" s="442"/>
      <c r="N225" s="36"/>
      <c r="O225" s="36"/>
      <c r="P225" s="36"/>
      <c r="Q225" s="36"/>
      <c r="R225" s="36"/>
      <c r="S225" s="38"/>
      <c r="T225" s="38"/>
      <c r="U225" s="38"/>
    </row>
    <row r="226" spans="2:21" s="446" customFormat="1" x14ac:dyDescent="0.25">
      <c r="B226" s="442"/>
      <c r="C226" s="442"/>
      <c r="D226" s="442"/>
      <c r="E226" s="24"/>
      <c r="F226" s="442"/>
      <c r="G226" s="442"/>
      <c r="H226" s="442"/>
      <c r="I226" s="442"/>
      <c r="K226" s="442"/>
      <c r="L226" s="442"/>
      <c r="M226" s="442"/>
      <c r="N226" s="442"/>
      <c r="O226" s="442"/>
      <c r="P226" s="442"/>
      <c r="Q226" s="442"/>
      <c r="R226" s="442"/>
      <c r="S226" s="38"/>
      <c r="T226" s="38"/>
      <c r="U226" s="38"/>
    </row>
    <row r="227" spans="2:21" s="446" customFormat="1" x14ac:dyDescent="0.25">
      <c r="B227" s="442"/>
      <c r="C227" s="442"/>
      <c r="D227" s="442"/>
      <c r="E227" s="102">
        <f>(I174*K181)/(100*3^0.5)</f>
        <v>14.145081595145832</v>
      </c>
      <c r="F227" s="442" t="s">
        <v>106</v>
      </c>
      <c r="G227" s="442"/>
      <c r="H227" s="442"/>
      <c r="I227" s="442"/>
      <c r="K227" s="442"/>
      <c r="L227" s="442"/>
      <c r="M227" s="442"/>
      <c r="N227" s="442"/>
      <c r="O227" s="442"/>
      <c r="P227" s="442"/>
      <c r="Q227" s="442"/>
      <c r="R227" s="442"/>
      <c r="S227" s="38"/>
      <c r="T227" s="38"/>
      <c r="U227" s="38"/>
    </row>
    <row r="228" spans="2:21" s="446" customFormat="1" x14ac:dyDescent="0.25">
      <c r="B228" s="442"/>
      <c r="C228" s="442"/>
      <c r="D228" s="442"/>
      <c r="E228" s="102"/>
      <c r="F228" s="442"/>
      <c r="G228" s="442"/>
      <c r="H228" s="442"/>
      <c r="I228" s="442"/>
      <c r="K228" s="442"/>
      <c r="L228" s="442"/>
      <c r="M228" s="442"/>
      <c r="N228" s="442"/>
      <c r="O228" s="442"/>
      <c r="P228" s="442"/>
      <c r="Q228" s="442"/>
      <c r="R228" s="442"/>
      <c r="S228" s="38"/>
      <c r="T228" s="38"/>
      <c r="U228" s="38"/>
    </row>
    <row r="229" spans="2:21" s="446" customFormat="1" x14ac:dyDescent="0.25">
      <c r="B229" s="442"/>
      <c r="C229" s="442"/>
      <c r="D229" s="442"/>
      <c r="E229" s="102">
        <f>1/(2*(3^0.5))</f>
        <v>0.28867513459481292</v>
      </c>
      <c r="F229" s="442" t="s">
        <v>106</v>
      </c>
      <c r="G229" s="442"/>
      <c r="H229" s="442"/>
      <c r="I229" s="442"/>
      <c r="K229" s="442"/>
      <c r="L229" s="442"/>
      <c r="M229" s="442"/>
      <c r="N229" s="442"/>
      <c r="O229" s="442"/>
      <c r="P229" s="442"/>
      <c r="Q229" s="442"/>
      <c r="R229" s="442"/>
      <c r="S229" s="38"/>
      <c r="T229" s="38"/>
      <c r="U229" s="38"/>
    </row>
    <row r="230" spans="2:21" x14ac:dyDescent="0.25">
      <c r="B230" s="36"/>
      <c r="C230" s="442"/>
      <c r="D230" s="442"/>
      <c r="E230" s="102"/>
      <c r="F230" s="36"/>
      <c r="G230" s="36"/>
      <c r="H230" s="442"/>
      <c r="I230" s="442"/>
      <c r="J230" s="446"/>
      <c r="K230" s="442"/>
      <c r="L230" s="442"/>
      <c r="M230" s="442"/>
      <c r="N230" s="36"/>
      <c r="O230" s="36"/>
      <c r="P230" s="36"/>
      <c r="Q230" s="36"/>
      <c r="R230" s="36"/>
      <c r="S230" s="38"/>
      <c r="T230" s="38"/>
      <c r="U230" s="38"/>
    </row>
    <row r="231" spans="2:21" s="446" customFormat="1" x14ac:dyDescent="0.25">
      <c r="B231" s="442"/>
      <c r="C231" s="442"/>
      <c r="D231" s="21"/>
      <c r="E231" s="24">
        <f>(E227^2+E229^2)^0.5</f>
        <v>14.14802695313614</v>
      </c>
      <c r="F231" s="36" t="s">
        <v>106</v>
      </c>
      <c r="G231" s="442"/>
      <c r="H231" s="442"/>
      <c r="I231" s="442"/>
      <c r="K231" s="442"/>
      <c r="L231" s="442"/>
      <c r="M231" s="442"/>
      <c r="N231" s="442"/>
      <c r="O231" s="442"/>
      <c r="P231" s="442"/>
      <c r="Q231" s="442"/>
      <c r="R231" s="442"/>
      <c r="S231" s="38"/>
      <c r="T231" s="38"/>
      <c r="U231" s="38"/>
    </row>
    <row r="232" spans="2:21" x14ac:dyDescent="0.25">
      <c r="B232" s="36" t="s">
        <v>35</v>
      </c>
      <c r="C232" s="36"/>
      <c r="D232" s="36"/>
      <c r="E232" s="36"/>
      <c r="F232" s="36"/>
      <c r="G232" s="36"/>
      <c r="H232" s="36"/>
      <c r="I232" s="36"/>
      <c r="J232" s="36"/>
      <c r="K232" s="36"/>
      <c r="L232" s="36"/>
      <c r="M232" s="36"/>
      <c r="N232" s="36"/>
      <c r="O232" s="36"/>
      <c r="P232" s="36"/>
      <c r="Q232" s="36"/>
      <c r="R232" s="36"/>
      <c r="S232" s="38"/>
      <c r="T232" s="38"/>
      <c r="U232" s="38"/>
    </row>
    <row r="233" spans="2:21" x14ac:dyDescent="0.25">
      <c r="B233" s="36" t="s">
        <v>36</v>
      </c>
      <c r="C233" s="36"/>
      <c r="D233" s="36"/>
      <c r="E233" s="36"/>
      <c r="F233" s="36"/>
      <c r="G233" s="36"/>
      <c r="H233" s="36"/>
      <c r="I233" s="36"/>
      <c r="J233" s="36"/>
      <c r="K233" s="36"/>
      <c r="L233" s="36"/>
      <c r="M233" s="36"/>
      <c r="N233" s="36"/>
      <c r="O233" s="36"/>
      <c r="P233" s="36"/>
      <c r="Q233" s="36"/>
      <c r="R233" s="36"/>
      <c r="S233" s="38"/>
      <c r="T233" s="38"/>
      <c r="U233" s="38"/>
    </row>
    <row r="234" spans="2:21" x14ac:dyDescent="0.25">
      <c r="B234" s="36" t="s">
        <v>28</v>
      </c>
      <c r="C234" s="36"/>
      <c r="D234" s="36" t="s">
        <v>126</v>
      </c>
      <c r="E234" s="36"/>
      <c r="F234" s="36"/>
      <c r="G234" s="36"/>
      <c r="H234" s="36"/>
      <c r="I234" s="36"/>
      <c r="J234" s="36"/>
      <c r="K234" s="36"/>
      <c r="L234" s="36"/>
      <c r="M234" s="36"/>
      <c r="N234" s="36"/>
      <c r="O234" s="36"/>
      <c r="P234" s="36"/>
      <c r="Q234" s="36"/>
      <c r="R234" s="36"/>
      <c r="S234" s="38"/>
      <c r="T234" s="38"/>
      <c r="U234" s="38"/>
    </row>
    <row r="235" spans="2:21" x14ac:dyDescent="0.25">
      <c r="B235" s="36"/>
      <c r="C235" s="36"/>
      <c r="D235" s="5" t="s">
        <v>38</v>
      </c>
      <c r="E235" s="36"/>
      <c r="F235" s="36"/>
      <c r="G235" s="36"/>
      <c r="H235" s="36"/>
      <c r="I235" s="36"/>
      <c r="J235" s="36"/>
      <c r="K235" s="36"/>
      <c r="L235" s="36"/>
      <c r="M235" s="36"/>
      <c r="N235" s="36"/>
      <c r="O235" s="36"/>
      <c r="P235" s="36"/>
      <c r="Q235" s="36"/>
      <c r="R235" s="36"/>
      <c r="S235" s="38"/>
      <c r="T235" s="38"/>
      <c r="U235" s="38"/>
    </row>
    <row r="236" spans="2:21" x14ac:dyDescent="0.25">
      <c r="B236" s="36"/>
      <c r="C236" s="36"/>
      <c r="D236" s="36"/>
      <c r="E236" s="36"/>
      <c r="F236" s="36"/>
      <c r="G236" s="36"/>
      <c r="H236" s="36"/>
      <c r="I236" s="36"/>
      <c r="J236" s="36"/>
      <c r="K236" s="36"/>
      <c r="L236" s="36"/>
      <c r="M236" s="36"/>
      <c r="N236" s="36"/>
      <c r="O236" s="36"/>
      <c r="P236" s="36"/>
      <c r="Q236" s="36"/>
      <c r="R236" s="36"/>
      <c r="S236" s="38"/>
      <c r="T236" s="38"/>
      <c r="U236" s="38"/>
    </row>
    <row r="237" spans="2:21" x14ac:dyDescent="0.25">
      <c r="B237" s="36" t="s">
        <v>127</v>
      </c>
      <c r="C237" s="36"/>
      <c r="D237" s="36"/>
      <c r="E237" s="36"/>
      <c r="F237" s="36"/>
      <c r="G237" s="36"/>
      <c r="H237" s="36"/>
      <c r="I237" s="36"/>
      <c r="J237" s="36"/>
      <c r="K237" s="36"/>
      <c r="L237" s="36"/>
      <c r="M237" s="36"/>
      <c r="N237" s="36"/>
      <c r="O237" s="36"/>
      <c r="P237" s="36"/>
      <c r="Q237" s="36"/>
      <c r="R237" s="36"/>
      <c r="S237" s="38"/>
      <c r="T237" s="38"/>
      <c r="U237" s="38"/>
    </row>
    <row r="238" spans="2:21" ht="34.5" customHeight="1" x14ac:dyDescent="0.25">
      <c r="B238" s="878" t="s">
        <v>40</v>
      </c>
      <c r="C238" s="878"/>
      <c r="D238" s="878" t="s">
        <v>128</v>
      </c>
      <c r="E238" s="878"/>
      <c r="F238" s="878" t="s">
        <v>129</v>
      </c>
      <c r="G238" s="878"/>
      <c r="H238" s="878" t="s">
        <v>45</v>
      </c>
      <c r="I238" s="878"/>
      <c r="J238" s="878" t="s">
        <v>46</v>
      </c>
      <c r="K238" s="878"/>
      <c r="L238" s="878" t="s">
        <v>43</v>
      </c>
      <c r="M238" s="878"/>
      <c r="N238" s="878" t="s">
        <v>44</v>
      </c>
      <c r="O238" s="878"/>
      <c r="P238" s="36"/>
      <c r="Q238" s="36"/>
      <c r="R238" s="36"/>
      <c r="S238" s="38"/>
      <c r="T238" s="38"/>
      <c r="U238" s="38"/>
    </row>
    <row r="239" spans="2:21" x14ac:dyDescent="0.25">
      <c r="B239" s="878"/>
      <c r="C239" s="878"/>
      <c r="D239" s="975">
        <f>K180</f>
        <v>490</v>
      </c>
      <c r="E239" s="975"/>
      <c r="F239" s="975">
        <v>0</v>
      </c>
      <c r="G239" s="975"/>
      <c r="H239" s="900" t="s">
        <v>47</v>
      </c>
      <c r="I239" s="900"/>
      <c r="J239" s="878">
        <v>1</v>
      </c>
      <c r="K239" s="878"/>
      <c r="L239" s="977">
        <v>0</v>
      </c>
      <c r="M239" s="977"/>
      <c r="N239" s="878">
        <v>0</v>
      </c>
      <c r="O239" s="878"/>
      <c r="P239" s="36"/>
      <c r="Q239" s="36"/>
      <c r="R239" s="36"/>
      <c r="S239" s="38"/>
      <c r="T239" s="38"/>
      <c r="U239" s="38"/>
    </row>
    <row r="240" spans="2:21" x14ac:dyDescent="0.25">
      <c r="B240" s="878"/>
      <c r="C240" s="878"/>
      <c r="D240" s="975">
        <v>0</v>
      </c>
      <c r="E240" s="975"/>
      <c r="F240" s="975">
        <f>E217</f>
        <v>14.14802695313614</v>
      </c>
      <c r="G240" s="975"/>
      <c r="H240" s="856" t="s">
        <v>90</v>
      </c>
      <c r="I240" s="857"/>
      <c r="J240" s="878">
        <v>1</v>
      </c>
      <c r="K240" s="878"/>
      <c r="L240" s="977">
        <f>F240</f>
        <v>14.14802695313614</v>
      </c>
      <c r="M240" s="977"/>
      <c r="N240" s="878">
        <v>100</v>
      </c>
      <c r="O240" s="878"/>
      <c r="P240" s="36"/>
      <c r="Q240" s="36"/>
      <c r="R240" s="36"/>
      <c r="S240" s="38"/>
      <c r="T240" s="38"/>
      <c r="U240" s="38"/>
    </row>
    <row r="241" spans="2:21" x14ac:dyDescent="0.25">
      <c r="B241" s="878"/>
      <c r="C241" s="878"/>
      <c r="D241" s="975">
        <f>D239</f>
        <v>490</v>
      </c>
      <c r="E241" s="975"/>
      <c r="F241" s="975">
        <f>F240</f>
        <v>14.14802695313614</v>
      </c>
      <c r="G241" s="975"/>
      <c r="H241" s="976"/>
      <c r="I241" s="976"/>
      <c r="J241" s="976"/>
      <c r="K241" s="976"/>
      <c r="L241" s="976"/>
      <c r="M241" s="976"/>
      <c r="N241" s="878">
        <v>100</v>
      </c>
      <c r="O241" s="878"/>
      <c r="P241" s="36"/>
      <c r="Q241" s="36"/>
      <c r="R241" s="36"/>
      <c r="S241" s="38"/>
      <c r="T241" s="38"/>
      <c r="U241" s="38"/>
    </row>
    <row r="242" spans="2:21" x14ac:dyDescent="0.25">
      <c r="B242" s="36"/>
      <c r="C242" s="36"/>
      <c r="D242" s="36"/>
      <c r="E242" s="36"/>
      <c r="F242" s="36"/>
      <c r="G242" s="36"/>
      <c r="H242" s="36"/>
      <c r="I242" s="36"/>
      <c r="J242" s="36"/>
      <c r="K242" s="36"/>
      <c r="L242" s="36"/>
      <c r="M242" s="36"/>
      <c r="N242" s="36"/>
      <c r="O242" s="36"/>
      <c r="P242" s="36"/>
      <c r="Q242" s="36"/>
      <c r="R242" s="36"/>
      <c r="S242" s="38"/>
      <c r="T242" s="38"/>
      <c r="U242" s="38"/>
    </row>
    <row r="243" spans="2:21" x14ac:dyDescent="0.25">
      <c r="B243" s="36" t="s">
        <v>130</v>
      </c>
      <c r="C243" s="36"/>
      <c r="D243" s="36"/>
      <c r="E243" s="36"/>
      <c r="F243" s="36"/>
      <c r="G243" s="36"/>
      <c r="H243" s="36"/>
      <c r="I243" s="36"/>
      <c r="J243" s="36"/>
      <c r="K243" s="36"/>
      <c r="L243" s="36"/>
      <c r="M243" s="36"/>
      <c r="N243" s="36"/>
      <c r="O243" s="36"/>
      <c r="P243" s="36"/>
      <c r="Q243" s="36"/>
      <c r="R243" s="36"/>
      <c r="S243" s="38"/>
      <c r="T243" s="38"/>
      <c r="U243" s="38"/>
    </row>
    <row r="244" spans="2:21" ht="33" customHeight="1" x14ac:dyDescent="0.25">
      <c r="B244" s="878" t="s">
        <v>40</v>
      </c>
      <c r="C244" s="878"/>
      <c r="D244" s="878" t="s">
        <v>128</v>
      </c>
      <c r="E244" s="878"/>
      <c r="F244" s="878" t="s">
        <v>129</v>
      </c>
      <c r="G244" s="878"/>
      <c r="H244" s="878" t="s">
        <v>45</v>
      </c>
      <c r="I244" s="878"/>
      <c r="J244" s="878" t="s">
        <v>46</v>
      </c>
      <c r="K244" s="878"/>
      <c r="L244" s="878" t="s">
        <v>43</v>
      </c>
      <c r="M244" s="878"/>
      <c r="N244" s="878" t="s">
        <v>44</v>
      </c>
      <c r="O244" s="878"/>
      <c r="P244" s="36"/>
      <c r="Q244" s="36"/>
      <c r="R244" s="36"/>
      <c r="S244" s="38"/>
      <c r="T244" s="38"/>
      <c r="U244" s="38"/>
    </row>
    <row r="245" spans="2:21" x14ac:dyDescent="0.25">
      <c r="B245" s="878"/>
      <c r="C245" s="878"/>
      <c r="D245" s="975">
        <f>L180</f>
        <v>490</v>
      </c>
      <c r="E245" s="975"/>
      <c r="F245" s="975">
        <v>0</v>
      </c>
      <c r="G245" s="975"/>
      <c r="H245" s="900" t="s">
        <v>47</v>
      </c>
      <c r="I245" s="900"/>
      <c r="J245" s="595">
        <v>1</v>
      </c>
      <c r="K245" s="595"/>
      <c r="L245" s="975">
        <v>0</v>
      </c>
      <c r="M245" s="975"/>
      <c r="N245" s="595">
        <v>0</v>
      </c>
      <c r="O245" s="595"/>
      <c r="P245" s="36"/>
      <c r="Q245" s="36"/>
      <c r="R245" s="36"/>
      <c r="S245" s="38"/>
      <c r="T245" s="38"/>
      <c r="U245" s="38"/>
    </row>
    <row r="246" spans="2:21" x14ac:dyDescent="0.25">
      <c r="B246" s="878"/>
      <c r="C246" s="878"/>
      <c r="D246" s="975">
        <v>0</v>
      </c>
      <c r="E246" s="975"/>
      <c r="F246" s="975">
        <f>E224</f>
        <v>14.14802695313614</v>
      </c>
      <c r="G246" s="975"/>
      <c r="H246" s="856" t="s">
        <v>90</v>
      </c>
      <c r="I246" s="857"/>
      <c r="J246" s="595">
        <v>1</v>
      </c>
      <c r="K246" s="595"/>
      <c r="L246" s="975">
        <f>F246</f>
        <v>14.14802695313614</v>
      </c>
      <c r="M246" s="975"/>
      <c r="N246" s="595">
        <v>100</v>
      </c>
      <c r="O246" s="595"/>
      <c r="P246" s="36"/>
      <c r="Q246" s="36"/>
      <c r="R246" s="36"/>
      <c r="S246" s="38"/>
      <c r="T246" s="38"/>
      <c r="U246" s="38"/>
    </row>
    <row r="247" spans="2:21" x14ac:dyDescent="0.25">
      <c r="B247" s="878"/>
      <c r="C247" s="878"/>
      <c r="D247" s="975">
        <f>D245</f>
        <v>490</v>
      </c>
      <c r="E247" s="975"/>
      <c r="F247" s="975">
        <f>F246</f>
        <v>14.14802695313614</v>
      </c>
      <c r="G247" s="975"/>
      <c r="H247" s="961"/>
      <c r="I247" s="961"/>
      <c r="J247" s="961"/>
      <c r="K247" s="961"/>
      <c r="L247" s="961"/>
      <c r="M247" s="961"/>
      <c r="N247" s="595">
        <v>100</v>
      </c>
      <c r="O247" s="595"/>
      <c r="P247" s="36"/>
      <c r="Q247" s="36"/>
      <c r="R247" s="36"/>
      <c r="S247" s="38"/>
      <c r="T247" s="38"/>
      <c r="U247" s="38"/>
    </row>
    <row r="248" spans="2:21" x14ac:dyDescent="0.25">
      <c r="B248" s="36"/>
      <c r="C248" s="36"/>
      <c r="D248" s="36"/>
      <c r="E248" s="36"/>
      <c r="F248" s="36"/>
      <c r="G248" s="36"/>
      <c r="H248" s="36"/>
      <c r="I248" s="36"/>
      <c r="J248" s="36"/>
      <c r="K248" s="36"/>
      <c r="L248" s="36"/>
      <c r="M248" s="36"/>
      <c r="N248" s="36"/>
      <c r="O248" s="36"/>
      <c r="P248" s="36"/>
      <c r="Q248" s="36"/>
      <c r="R248" s="36"/>
      <c r="S248" s="38"/>
      <c r="T248" s="38"/>
      <c r="U248" s="38"/>
    </row>
    <row r="249" spans="2:21" x14ac:dyDescent="0.25">
      <c r="B249" s="36" t="s">
        <v>131</v>
      </c>
      <c r="C249" s="36"/>
      <c r="D249" s="36"/>
      <c r="E249" s="36"/>
      <c r="F249" s="36"/>
      <c r="G249" s="36"/>
      <c r="H249" s="36"/>
      <c r="I249" s="36"/>
      <c r="J249" s="36"/>
      <c r="K249" s="36"/>
      <c r="L249" s="36"/>
      <c r="M249" s="36"/>
      <c r="N249" s="36"/>
      <c r="O249" s="36"/>
      <c r="P249" s="36"/>
      <c r="Q249" s="36"/>
      <c r="R249" s="36"/>
      <c r="S249" s="38"/>
      <c r="T249" s="38"/>
      <c r="U249" s="38"/>
    </row>
    <row r="250" spans="2:21" ht="31.5" customHeight="1" x14ac:dyDescent="0.25">
      <c r="B250" s="878" t="s">
        <v>40</v>
      </c>
      <c r="C250" s="878"/>
      <c r="D250" s="878" t="s">
        <v>128</v>
      </c>
      <c r="E250" s="878"/>
      <c r="F250" s="878" t="s">
        <v>129</v>
      </c>
      <c r="G250" s="878"/>
      <c r="H250" s="878" t="s">
        <v>45</v>
      </c>
      <c r="I250" s="878"/>
      <c r="J250" s="878" t="s">
        <v>46</v>
      </c>
      <c r="K250" s="878"/>
      <c r="L250" s="878" t="s">
        <v>43</v>
      </c>
      <c r="M250" s="878"/>
      <c r="N250" s="878" t="s">
        <v>44</v>
      </c>
      <c r="O250" s="878"/>
      <c r="P250" s="36"/>
      <c r="Q250" s="36"/>
      <c r="R250" s="36"/>
      <c r="S250" s="38"/>
      <c r="T250" s="38"/>
      <c r="U250" s="38"/>
    </row>
    <row r="251" spans="2:21" x14ac:dyDescent="0.25">
      <c r="B251" s="878"/>
      <c r="C251" s="878"/>
      <c r="D251" s="975">
        <f>K181</f>
        <v>490</v>
      </c>
      <c r="E251" s="975"/>
      <c r="F251" s="975">
        <v>0</v>
      </c>
      <c r="G251" s="975"/>
      <c r="H251" s="900" t="s">
        <v>47</v>
      </c>
      <c r="I251" s="900"/>
      <c r="J251" s="595">
        <v>1</v>
      </c>
      <c r="K251" s="595"/>
      <c r="L251" s="975">
        <v>0</v>
      </c>
      <c r="M251" s="975"/>
      <c r="N251" s="595">
        <v>0</v>
      </c>
      <c r="O251" s="595"/>
      <c r="P251" s="36"/>
      <c r="Q251" s="36"/>
      <c r="R251" s="36"/>
      <c r="S251" s="38"/>
      <c r="T251" s="38"/>
      <c r="U251" s="38"/>
    </row>
    <row r="252" spans="2:21" x14ac:dyDescent="0.25">
      <c r="B252" s="878"/>
      <c r="C252" s="878"/>
      <c r="D252" s="975">
        <v>0</v>
      </c>
      <c r="E252" s="975"/>
      <c r="F252" s="975">
        <f>E231</f>
        <v>14.14802695313614</v>
      </c>
      <c r="G252" s="975"/>
      <c r="H252" s="856" t="s">
        <v>90</v>
      </c>
      <c r="I252" s="857"/>
      <c r="J252" s="595">
        <v>1</v>
      </c>
      <c r="K252" s="595"/>
      <c r="L252" s="975">
        <f>F252</f>
        <v>14.14802695313614</v>
      </c>
      <c r="M252" s="975"/>
      <c r="N252" s="595">
        <v>100</v>
      </c>
      <c r="O252" s="595"/>
      <c r="P252" s="36"/>
      <c r="Q252" s="36"/>
      <c r="R252" s="36"/>
      <c r="S252" s="38"/>
      <c r="T252" s="38"/>
      <c r="U252" s="38"/>
    </row>
    <row r="253" spans="2:21" x14ac:dyDescent="0.25">
      <c r="B253" s="878"/>
      <c r="C253" s="878"/>
      <c r="D253" s="975">
        <f>D251</f>
        <v>490</v>
      </c>
      <c r="E253" s="975"/>
      <c r="F253" s="975">
        <f>F252</f>
        <v>14.14802695313614</v>
      </c>
      <c r="G253" s="975"/>
      <c r="H253" s="961"/>
      <c r="I253" s="961"/>
      <c r="J253" s="961"/>
      <c r="K253" s="961"/>
      <c r="L253" s="961"/>
      <c r="M253" s="961"/>
      <c r="N253" s="595">
        <v>100</v>
      </c>
      <c r="O253" s="595"/>
      <c r="P253" s="36"/>
      <c r="Q253" s="36"/>
      <c r="R253" s="36"/>
      <c r="S253" s="38"/>
      <c r="T253" s="38"/>
      <c r="U253" s="38"/>
    </row>
    <row r="254" spans="2:21" x14ac:dyDescent="0.25">
      <c r="B254" s="36"/>
      <c r="C254" s="36"/>
      <c r="D254" s="36"/>
      <c r="E254" s="36"/>
      <c r="F254" s="36"/>
      <c r="G254" s="36"/>
      <c r="H254" s="36"/>
      <c r="I254" s="36"/>
      <c r="J254" s="36"/>
      <c r="K254" s="36"/>
      <c r="L254" s="36"/>
      <c r="M254" s="36"/>
      <c r="N254" s="36"/>
      <c r="O254" s="36"/>
      <c r="P254" s="36"/>
      <c r="Q254" s="36"/>
      <c r="R254" s="36"/>
      <c r="S254" s="38"/>
      <c r="T254" s="38"/>
      <c r="U254" s="38"/>
    </row>
    <row r="255" spans="2:21" ht="34.5" customHeight="1" x14ac:dyDescent="0.25">
      <c r="B255" s="862" t="s">
        <v>50</v>
      </c>
      <c r="C255" s="862"/>
      <c r="D255" s="862"/>
      <c r="E255" s="862"/>
      <c r="F255" s="862"/>
      <c r="G255" s="862"/>
      <c r="H255" s="862"/>
      <c r="I255" s="862"/>
      <c r="J255" s="862"/>
      <c r="K255" s="862"/>
      <c r="L255" s="862"/>
      <c r="M255" s="862"/>
      <c r="N255" s="862"/>
      <c r="O255" s="862"/>
      <c r="P255" s="36"/>
      <c r="Q255" s="36"/>
      <c r="R255" s="36"/>
      <c r="S255" s="38"/>
      <c r="T255" s="38"/>
      <c r="U255" s="38"/>
    </row>
    <row r="256" spans="2:21" x14ac:dyDescent="0.25">
      <c r="B256" s="36"/>
      <c r="C256" s="36"/>
      <c r="D256" s="21" t="s">
        <v>51</v>
      </c>
      <c r="E256" s="37">
        <v>1.65</v>
      </c>
      <c r="F256" s="36"/>
      <c r="G256" s="36"/>
      <c r="H256" s="36"/>
      <c r="I256" s="36"/>
      <c r="J256" s="36"/>
      <c r="K256" s="36"/>
      <c r="L256" s="36"/>
      <c r="M256" s="36"/>
      <c r="N256" s="36"/>
      <c r="O256" s="36"/>
      <c r="P256" s="36"/>
      <c r="Q256" s="36"/>
      <c r="R256" s="36"/>
      <c r="S256" s="38"/>
      <c r="T256" s="38"/>
      <c r="U256" s="38"/>
    </row>
    <row r="257" spans="2:21" x14ac:dyDescent="0.25">
      <c r="B257" s="36"/>
      <c r="C257" s="36"/>
      <c r="D257" s="36"/>
      <c r="E257" s="36"/>
      <c r="F257" s="36"/>
      <c r="G257" s="36"/>
      <c r="H257" s="36"/>
      <c r="I257" s="36"/>
      <c r="J257" s="36"/>
      <c r="K257" s="36"/>
      <c r="L257" s="36"/>
      <c r="M257" s="36"/>
      <c r="N257" s="36"/>
      <c r="O257" s="36"/>
      <c r="P257" s="36"/>
      <c r="Q257" s="36"/>
      <c r="R257" s="36"/>
      <c r="S257" s="38"/>
      <c r="T257" s="38"/>
      <c r="U257" s="38"/>
    </row>
    <row r="258" spans="2:21" x14ac:dyDescent="0.25">
      <c r="B258" s="36" t="s">
        <v>132</v>
      </c>
      <c r="C258" s="36"/>
      <c r="D258" s="36"/>
      <c r="E258" s="36"/>
      <c r="F258" s="36"/>
      <c r="G258" s="36"/>
      <c r="H258" s="36"/>
      <c r="I258" s="36"/>
      <c r="J258" s="36"/>
      <c r="K258" s="36"/>
      <c r="L258" s="36"/>
      <c r="M258" s="36"/>
      <c r="N258" s="36"/>
      <c r="O258" s="36"/>
      <c r="P258" s="36"/>
      <c r="Q258" s="36"/>
      <c r="R258" s="36"/>
      <c r="S258" s="38"/>
      <c r="T258" s="38"/>
      <c r="U258" s="38"/>
    </row>
    <row r="259" spans="2:21" x14ac:dyDescent="0.25">
      <c r="B259" s="21" t="s">
        <v>52</v>
      </c>
      <c r="C259" s="24">
        <f>E256*F241</f>
        <v>23.344244472674632</v>
      </c>
      <c r="D259" s="36" t="s">
        <v>106</v>
      </c>
      <c r="E259" s="36"/>
      <c r="F259" s="36"/>
      <c r="G259" s="36"/>
      <c r="H259" s="36"/>
      <c r="I259" s="36"/>
      <c r="J259" s="36"/>
      <c r="K259" s="36"/>
      <c r="L259" s="36"/>
      <c r="M259" s="36"/>
      <c r="N259" s="36"/>
      <c r="O259" s="36"/>
      <c r="P259" s="36"/>
      <c r="Q259" s="36"/>
      <c r="R259" s="36"/>
      <c r="S259" s="38"/>
      <c r="T259" s="38"/>
      <c r="U259" s="38"/>
    </row>
    <row r="260" spans="2:21" x14ac:dyDescent="0.25">
      <c r="B260" s="36" t="s">
        <v>135</v>
      </c>
      <c r="C260" s="36"/>
      <c r="D260" s="36"/>
      <c r="E260" s="36"/>
      <c r="F260" s="36"/>
      <c r="G260" s="36"/>
      <c r="H260" s="36"/>
      <c r="I260" s="36"/>
      <c r="J260" s="36"/>
      <c r="K260" s="36"/>
      <c r="L260" s="36"/>
      <c r="M260" s="36"/>
      <c r="N260" s="36"/>
      <c r="O260" s="36"/>
      <c r="P260" s="36"/>
      <c r="Q260" s="36"/>
      <c r="R260" s="36"/>
      <c r="S260" s="38"/>
      <c r="T260" s="38"/>
      <c r="U260" s="38"/>
    </row>
    <row r="261" spans="2:21" x14ac:dyDescent="0.25">
      <c r="B261" s="21" t="s">
        <v>52</v>
      </c>
      <c r="C261" s="24">
        <f>E256*F247</f>
        <v>23.344244472674632</v>
      </c>
      <c r="D261" s="36" t="s">
        <v>106</v>
      </c>
      <c r="E261" s="36"/>
      <c r="F261" s="36"/>
      <c r="G261" s="36"/>
      <c r="H261" s="36"/>
      <c r="I261" s="36"/>
      <c r="J261" s="36"/>
      <c r="K261" s="36"/>
      <c r="L261" s="36"/>
      <c r="M261" s="36"/>
      <c r="N261" s="36"/>
      <c r="O261" s="36"/>
      <c r="P261" s="36"/>
      <c r="Q261" s="36"/>
      <c r="R261" s="36"/>
      <c r="S261" s="38"/>
      <c r="T261" s="38"/>
      <c r="U261" s="38"/>
    </row>
    <row r="262" spans="2:21" x14ac:dyDescent="0.25">
      <c r="B262" s="36" t="s">
        <v>133</v>
      </c>
      <c r="C262" s="36"/>
      <c r="D262" s="36"/>
      <c r="E262" s="36"/>
      <c r="F262" s="36"/>
      <c r="G262" s="36"/>
      <c r="H262" s="36"/>
      <c r="I262" s="36"/>
      <c r="J262" s="36"/>
      <c r="K262" s="36"/>
      <c r="L262" s="36"/>
      <c r="M262" s="36"/>
      <c r="N262" s="36"/>
      <c r="O262" s="36"/>
      <c r="P262" s="36"/>
      <c r="Q262" s="36"/>
      <c r="R262" s="36"/>
      <c r="S262" s="38"/>
      <c r="T262" s="38"/>
      <c r="U262" s="38"/>
    </row>
    <row r="263" spans="2:21" x14ac:dyDescent="0.25">
      <c r="B263" s="21" t="s">
        <v>52</v>
      </c>
      <c r="C263" s="24">
        <f>E256*F253</f>
        <v>23.344244472674632</v>
      </c>
      <c r="D263" s="36" t="s">
        <v>106</v>
      </c>
      <c r="E263" s="36"/>
      <c r="F263" s="36"/>
      <c r="G263" s="36"/>
      <c r="H263" s="36"/>
      <c r="I263" s="36"/>
      <c r="J263" s="36"/>
      <c r="K263" s="36"/>
      <c r="L263" s="36"/>
      <c r="M263" s="36"/>
      <c r="N263" s="36"/>
      <c r="O263" s="36"/>
      <c r="P263" s="36"/>
      <c r="Q263" s="36"/>
      <c r="R263" s="36"/>
      <c r="S263" s="38"/>
      <c r="T263" s="38"/>
      <c r="U263" s="38"/>
    </row>
    <row r="264" spans="2:21" x14ac:dyDescent="0.25">
      <c r="B264" s="36"/>
      <c r="C264" s="36"/>
      <c r="D264" s="36"/>
      <c r="E264" s="36"/>
      <c r="F264" s="36"/>
      <c r="G264" s="36"/>
      <c r="H264" s="36"/>
      <c r="I264" s="36"/>
      <c r="J264" s="36"/>
      <c r="K264" s="36"/>
      <c r="L264" s="36"/>
      <c r="M264" s="36"/>
      <c r="N264" s="36"/>
      <c r="O264" s="36"/>
      <c r="P264" s="36"/>
      <c r="Q264" s="36"/>
      <c r="R264" s="36"/>
      <c r="S264" s="38"/>
      <c r="T264" s="38"/>
      <c r="U264" s="38"/>
    </row>
    <row r="265" spans="2:21" x14ac:dyDescent="0.25">
      <c r="B265" s="88" t="s">
        <v>53</v>
      </c>
      <c r="C265" s="36"/>
      <c r="D265" s="36"/>
      <c r="E265" s="36"/>
      <c r="F265" s="36"/>
      <c r="G265" s="36"/>
      <c r="H265" s="36"/>
      <c r="I265" s="36"/>
      <c r="J265" s="36"/>
      <c r="K265" s="36"/>
      <c r="L265" s="36"/>
      <c r="M265" s="36"/>
      <c r="N265" s="36"/>
      <c r="O265" s="36"/>
      <c r="P265" s="36"/>
      <c r="Q265" s="36"/>
      <c r="R265" s="36"/>
      <c r="S265" s="38"/>
      <c r="T265" s="38"/>
      <c r="U265" s="38"/>
    </row>
    <row r="266" spans="2:21" x14ac:dyDescent="0.25">
      <c r="B266" s="36" t="s">
        <v>134</v>
      </c>
      <c r="C266" s="36"/>
      <c r="D266" s="36"/>
      <c r="E266" s="36"/>
      <c r="F266" s="36"/>
      <c r="G266" s="36"/>
      <c r="H266" s="36"/>
      <c r="I266" s="36"/>
      <c r="J266" s="36"/>
      <c r="K266" s="24"/>
      <c r="L266" s="19">
        <f>D241</f>
        <v>490</v>
      </c>
      <c r="M266" s="6" t="str">
        <f>H174</f>
        <v xml:space="preserve">± </v>
      </c>
      <c r="N266" s="8">
        <f>C259</f>
        <v>23.344244472674632</v>
      </c>
      <c r="O266" s="20" t="s">
        <v>106</v>
      </c>
      <c r="P266" s="36"/>
      <c r="Q266" s="36"/>
      <c r="R266" s="36"/>
      <c r="S266" s="38"/>
      <c r="T266" s="38"/>
      <c r="U266" s="38"/>
    </row>
    <row r="267" spans="2:21" x14ac:dyDescent="0.25">
      <c r="B267" s="36" t="s">
        <v>136</v>
      </c>
      <c r="C267" s="36"/>
      <c r="D267" s="36"/>
      <c r="E267" s="36"/>
      <c r="F267" s="36"/>
      <c r="G267" s="36"/>
      <c r="H267" s="36"/>
      <c r="I267" s="36"/>
      <c r="J267" s="36"/>
      <c r="K267" s="24"/>
      <c r="L267" s="19">
        <f>D247</f>
        <v>490</v>
      </c>
      <c r="M267" s="6" t="str">
        <f>M266</f>
        <v xml:space="preserve">± </v>
      </c>
      <c r="N267" s="8">
        <f>C261</f>
        <v>23.344244472674632</v>
      </c>
      <c r="O267" s="20" t="s">
        <v>106</v>
      </c>
      <c r="P267" s="36"/>
      <c r="Q267" s="36"/>
      <c r="R267" s="36"/>
      <c r="S267" s="38"/>
      <c r="T267" s="38"/>
      <c r="U267" s="38"/>
    </row>
    <row r="268" spans="2:21" x14ac:dyDescent="0.25">
      <c r="B268" s="36" t="s">
        <v>137</v>
      </c>
      <c r="C268" s="36"/>
      <c r="D268" s="36"/>
      <c r="E268" s="36"/>
      <c r="F268" s="36"/>
      <c r="G268" s="36"/>
      <c r="H268" s="36"/>
      <c r="I268" s="36"/>
      <c r="J268" s="36"/>
      <c r="K268" s="24"/>
      <c r="L268" s="19">
        <f>D253</f>
        <v>490</v>
      </c>
      <c r="M268" s="6" t="str">
        <f>M267</f>
        <v xml:space="preserve">± </v>
      </c>
      <c r="N268" s="8">
        <f>C263</f>
        <v>23.344244472674632</v>
      </c>
      <c r="O268" s="20" t="s">
        <v>106</v>
      </c>
      <c r="P268" s="36"/>
      <c r="Q268" s="36"/>
      <c r="R268" s="36"/>
      <c r="S268" s="38"/>
      <c r="T268" s="38"/>
      <c r="U268" s="38"/>
    </row>
    <row r="269" spans="2:21" x14ac:dyDescent="0.25">
      <c r="B269" s="36"/>
      <c r="C269" s="36"/>
      <c r="D269" s="36"/>
      <c r="E269" s="36"/>
      <c r="F269" s="36"/>
      <c r="G269" s="36"/>
      <c r="H269" s="36"/>
      <c r="I269" s="36"/>
      <c r="J269" s="36"/>
      <c r="K269" s="36"/>
      <c r="L269" s="298"/>
      <c r="M269" s="37"/>
      <c r="N269" s="103"/>
      <c r="O269" s="36"/>
      <c r="P269" s="36"/>
      <c r="Q269" s="36"/>
      <c r="R269" s="36"/>
      <c r="S269" s="38"/>
      <c r="T269" s="38"/>
      <c r="U269" s="38"/>
    </row>
    <row r="270" spans="2:21" ht="15.75" x14ac:dyDescent="0.25">
      <c r="B270" s="337" t="s">
        <v>1901</v>
      </c>
      <c r="C270" s="338"/>
      <c r="D270" s="338"/>
      <c r="E270" s="36"/>
      <c r="F270" s="36"/>
      <c r="G270" s="36"/>
      <c r="H270" s="36"/>
      <c r="I270" s="36"/>
      <c r="J270" s="36"/>
      <c r="K270" s="36"/>
      <c r="L270" s="298"/>
      <c r="M270" s="37"/>
      <c r="N270" s="103"/>
      <c r="O270" s="36"/>
      <c r="P270" s="36"/>
      <c r="Q270" s="36"/>
      <c r="R270" s="36"/>
      <c r="S270" s="38"/>
      <c r="T270" s="38"/>
      <c r="U270" s="38"/>
    </row>
    <row r="271" spans="2:21" ht="15.75" x14ac:dyDescent="0.25">
      <c r="E271" s="130"/>
      <c r="F271" s="130"/>
      <c r="G271" s="130"/>
      <c r="H271" s="130"/>
      <c r="I271" s="130"/>
      <c r="J271" s="130"/>
      <c r="K271" s="130"/>
      <c r="L271" s="130"/>
      <c r="M271" s="130"/>
      <c r="N271" s="130"/>
      <c r="O271" s="130"/>
      <c r="P271" s="130"/>
    </row>
    <row r="272" spans="2:21" ht="15.75" x14ac:dyDescent="0.25">
      <c r="B272" s="309"/>
      <c r="C272" s="130"/>
      <c r="D272" s="130"/>
      <c r="E272" s="130"/>
      <c r="F272" s="130"/>
      <c r="G272" s="130"/>
      <c r="H272" s="522" t="s">
        <v>2449</v>
      </c>
      <c r="I272" s="224">
        <f>(L184+L185+L187+L188)/(K194*G281)</f>
        <v>0.55527902217797687</v>
      </c>
      <c r="J272" s="130"/>
      <c r="K272" s="130"/>
      <c r="L272" s="130"/>
      <c r="M272" s="130"/>
      <c r="N272" s="130"/>
      <c r="O272" s="130"/>
      <c r="P272" s="130"/>
    </row>
    <row r="273" spans="2:16" ht="15.75" x14ac:dyDescent="0.25">
      <c r="B273" s="130"/>
      <c r="C273" s="130"/>
      <c r="F273" s="130"/>
      <c r="G273" s="130"/>
      <c r="H273" s="317"/>
      <c r="I273" s="130"/>
      <c r="J273" s="130"/>
      <c r="K273" s="130"/>
      <c r="L273" s="130"/>
      <c r="M273" s="130"/>
      <c r="N273" s="130"/>
      <c r="O273" s="130"/>
      <c r="P273" s="130"/>
    </row>
    <row r="274" spans="2:16" ht="15.75" x14ac:dyDescent="0.25">
      <c r="B274" s="225"/>
      <c r="C274" s="130"/>
      <c r="D274" s="222"/>
      <c r="E274" s="130"/>
      <c r="F274" s="130"/>
      <c r="G274" s="130"/>
      <c r="H274" s="317"/>
      <c r="I274" s="130"/>
      <c r="J274" s="130"/>
      <c r="K274" s="130"/>
      <c r="L274" s="130"/>
      <c r="M274" s="130"/>
      <c r="N274" s="130"/>
      <c r="O274" s="130"/>
      <c r="P274" s="130"/>
    </row>
    <row r="275" spans="2:16" ht="15.75" x14ac:dyDescent="0.25">
      <c r="B275" s="130" t="s">
        <v>103</v>
      </c>
      <c r="C275" s="130"/>
      <c r="D275" s="222"/>
      <c r="E275" s="130"/>
      <c r="F275" s="130"/>
      <c r="G275" s="130"/>
      <c r="H275" s="317"/>
      <c r="I275" s="130"/>
      <c r="J275" s="130"/>
      <c r="K275" s="130"/>
      <c r="L275" s="130"/>
      <c r="M275" s="130"/>
      <c r="N275" s="130"/>
      <c r="O275" s="130"/>
      <c r="P275" s="130"/>
    </row>
    <row r="276" spans="2:16" ht="15.75" x14ac:dyDescent="0.25">
      <c r="B276" s="130"/>
      <c r="C276" s="130"/>
      <c r="D276" s="222"/>
      <c r="E276" s="130"/>
      <c r="F276" s="130"/>
      <c r="G276" s="130"/>
      <c r="H276" s="317"/>
      <c r="I276" s="130"/>
      <c r="J276" s="130"/>
      <c r="K276" s="130"/>
      <c r="L276" s="130"/>
      <c r="M276" s="130"/>
      <c r="N276" s="130"/>
      <c r="O276" s="130"/>
      <c r="P276" s="130"/>
    </row>
    <row r="277" spans="2:16" ht="15.75" x14ac:dyDescent="0.25">
      <c r="B277" s="130"/>
      <c r="C277" s="130"/>
      <c r="F277" s="130"/>
      <c r="G277" s="130"/>
      <c r="H277" s="522" t="s">
        <v>2448</v>
      </c>
      <c r="I277" s="224">
        <f>(L190+L191)/(K194*G281)</f>
        <v>0.22675736961451248</v>
      </c>
      <c r="J277" s="130"/>
      <c r="K277" s="130"/>
      <c r="L277" s="130"/>
      <c r="M277" s="130"/>
      <c r="N277" s="130"/>
      <c r="O277" s="130"/>
      <c r="P277" s="130"/>
    </row>
    <row r="278" spans="2:16" ht="33" customHeight="1" x14ac:dyDescent="0.25">
      <c r="B278" s="174"/>
      <c r="C278" s="130"/>
      <c r="D278" s="130"/>
      <c r="E278" s="130"/>
      <c r="F278" s="130"/>
      <c r="G278" s="130"/>
      <c r="H278" s="130"/>
      <c r="I278" s="130"/>
      <c r="J278" s="130"/>
      <c r="K278" s="130"/>
      <c r="L278" s="130"/>
      <c r="M278" s="130"/>
      <c r="N278" s="130"/>
      <c r="O278" s="130"/>
      <c r="P278" s="130"/>
    </row>
    <row r="279" spans="2:16" ht="15.75" x14ac:dyDescent="0.25">
      <c r="B279" s="310" t="s">
        <v>28</v>
      </c>
      <c r="C279" s="311" t="s">
        <v>139</v>
      </c>
      <c r="D279" s="310"/>
      <c r="E279" s="310"/>
      <c r="F279" s="131"/>
      <c r="G279" s="310"/>
      <c r="H279" s="310"/>
      <c r="I279" s="310"/>
      <c r="J279" s="130"/>
      <c r="K279" s="130"/>
      <c r="L279" s="130"/>
      <c r="M279" s="130"/>
      <c r="N279" s="130"/>
      <c r="O279" s="130"/>
      <c r="P279" s="130"/>
    </row>
    <row r="280" spans="2:16" ht="15.75" x14ac:dyDescent="0.25">
      <c r="B280" s="131"/>
      <c r="C280" s="130" t="s">
        <v>138</v>
      </c>
      <c r="D280" s="131"/>
      <c r="E280" s="131"/>
      <c r="F280" s="131"/>
      <c r="G280" s="131"/>
      <c r="H280" s="131"/>
      <c r="I280" s="131"/>
      <c r="J280" s="130"/>
      <c r="K280" s="130"/>
      <c r="L280" s="130"/>
      <c r="M280" s="130"/>
      <c r="N280" s="130"/>
      <c r="O280" s="130"/>
      <c r="P280" s="130"/>
    </row>
    <row r="281" spans="2:16" ht="15.75" x14ac:dyDescent="0.25">
      <c r="B281" s="131"/>
      <c r="C281" s="312" t="s">
        <v>1900</v>
      </c>
      <c r="G281" s="313">
        <v>9.8000000000000007</v>
      </c>
      <c r="I281" s="309"/>
      <c r="J281" s="130"/>
      <c r="K281" s="130"/>
      <c r="L281" s="130"/>
      <c r="M281" s="130"/>
      <c r="N281" s="130"/>
      <c r="O281" s="130"/>
      <c r="P281" s="130"/>
    </row>
    <row r="282" spans="2:16" ht="15.75" x14ac:dyDescent="0.25">
      <c r="B282" s="130" t="s">
        <v>1882</v>
      </c>
      <c r="C282" s="131"/>
      <c r="D282" s="313"/>
      <c r="E282" s="131"/>
      <c r="F282" s="131"/>
      <c r="G282" s="130"/>
      <c r="H282" s="131"/>
      <c r="I282" s="131"/>
      <c r="J282" s="130"/>
      <c r="K282" s="130"/>
      <c r="L282" s="130"/>
      <c r="M282" s="130"/>
      <c r="N282" s="130"/>
      <c r="O282" s="130"/>
      <c r="P282" s="130"/>
    </row>
    <row r="283" spans="2:16" ht="15.75" x14ac:dyDescent="0.25">
      <c r="B283" s="130"/>
      <c r="C283" s="130"/>
      <c r="D283" s="130"/>
      <c r="E283" s="130"/>
      <c r="F283" s="130"/>
      <c r="G283" s="130"/>
      <c r="H283" s="130"/>
      <c r="I283" s="130"/>
      <c r="J283" s="130"/>
      <c r="K283" s="130"/>
      <c r="L283" s="130"/>
      <c r="M283" s="130"/>
      <c r="N283" s="130"/>
      <c r="O283" s="130"/>
      <c r="P283" s="130"/>
    </row>
    <row r="284" spans="2:16" ht="27" customHeight="1" x14ac:dyDescent="0.25">
      <c r="B284" s="130"/>
      <c r="C284" s="130"/>
      <c r="D284" s="130"/>
      <c r="E284" s="130"/>
      <c r="F284" s="130"/>
      <c r="G284" s="130"/>
      <c r="H284" s="130"/>
      <c r="I284" s="130"/>
      <c r="J284" s="130"/>
      <c r="K284" s="130"/>
      <c r="L284" s="130"/>
      <c r="M284" s="130"/>
      <c r="N284" s="130"/>
      <c r="O284" s="130"/>
      <c r="P284" s="130"/>
    </row>
    <row r="285" spans="2:16" ht="15.75" x14ac:dyDescent="0.25">
      <c r="B285" s="130"/>
      <c r="C285" s="130"/>
      <c r="D285" s="130"/>
      <c r="E285" s="130"/>
      <c r="F285" s="130"/>
      <c r="G285" s="130"/>
      <c r="H285" s="130"/>
      <c r="I285" s="130"/>
      <c r="J285" s="130"/>
      <c r="K285" s="130"/>
      <c r="L285" s="130"/>
      <c r="M285" s="130"/>
      <c r="N285" s="130"/>
      <c r="O285" s="130"/>
      <c r="P285" s="130"/>
    </row>
    <row r="286" spans="2:16" ht="15.75" x14ac:dyDescent="0.25">
      <c r="B286" s="310"/>
      <c r="C286" s="310"/>
      <c r="D286" s="310"/>
      <c r="E286" s="310"/>
      <c r="F286" s="131"/>
      <c r="G286" s="310"/>
      <c r="H286" s="310"/>
      <c r="I286" s="310"/>
      <c r="J286" s="130"/>
      <c r="K286" s="130"/>
      <c r="L286" s="130"/>
      <c r="M286" s="130"/>
      <c r="N286" s="130"/>
      <c r="O286" s="130"/>
      <c r="P286" s="130"/>
    </row>
    <row r="287" spans="2:16" ht="15.75" x14ac:dyDescent="0.25">
      <c r="B287" s="131"/>
      <c r="C287" s="131"/>
      <c r="D287" s="131"/>
      <c r="E287" s="131"/>
      <c r="F287" s="131"/>
      <c r="G287" s="131"/>
      <c r="H287" s="131"/>
      <c r="I287" s="131"/>
      <c r="J287" s="130"/>
      <c r="K287" s="130"/>
      <c r="L287" s="130"/>
      <c r="M287" s="130"/>
      <c r="N287" s="130"/>
      <c r="O287" s="130"/>
      <c r="P287" s="130"/>
    </row>
    <row r="288" spans="2:16" ht="15.75" x14ac:dyDescent="0.25">
      <c r="B288" s="129" t="s">
        <v>2450</v>
      </c>
      <c r="C288" s="131"/>
      <c r="D288" s="313"/>
      <c r="E288" s="131"/>
      <c r="F288" s="131"/>
      <c r="G288" s="131"/>
      <c r="H288" s="313"/>
      <c r="I288" s="131"/>
      <c r="J288" s="130"/>
      <c r="K288" s="130"/>
      <c r="L288" s="130"/>
      <c r="M288" s="130"/>
      <c r="N288" s="130"/>
      <c r="O288" s="130"/>
      <c r="P288" s="130"/>
    </row>
    <row r="289" spans="2:16" ht="15.75" x14ac:dyDescent="0.25">
      <c r="B289" s="131"/>
      <c r="C289" s="131"/>
      <c r="D289" s="313"/>
      <c r="E289" s="131"/>
      <c r="F289" s="131"/>
      <c r="G289" s="131"/>
      <c r="H289" s="131"/>
      <c r="I289" s="131"/>
      <c r="J289" s="130"/>
      <c r="K289" s="130"/>
      <c r="L289" s="130"/>
      <c r="M289" s="130"/>
      <c r="N289" s="130"/>
      <c r="O289" s="130"/>
      <c r="P289" s="130"/>
    </row>
    <row r="290" spans="2:16" ht="15.75" x14ac:dyDescent="0.25">
      <c r="B290" s="130"/>
      <c r="C290" s="130"/>
      <c r="D290" s="130"/>
      <c r="E290" s="130"/>
      <c r="F290" s="130"/>
      <c r="G290" s="130"/>
      <c r="H290" s="130"/>
      <c r="I290" s="130"/>
      <c r="J290" s="130"/>
      <c r="K290" s="130"/>
      <c r="L290" s="130"/>
      <c r="M290" s="130"/>
      <c r="N290" s="130"/>
      <c r="O290" s="130"/>
      <c r="P290" s="130"/>
    </row>
    <row r="291" spans="2:16" ht="47.25" customHeight="1" x14ac:dyDescent="0.25">
      <c r="B291" s="130"/>
      <c r="C291" s="174"/>
      <c r="D291" s="174"/>
      <c r="E291" s="174"/>
      <c r="F291" s="174"/>
      <c r="G291" s="174"/>
      <c r="H291" s="174"/>
      <c r="I291" s="130"/>
      <c r="J291" s="130"/>
      <c r="K291" s="130"/>
      <c r="L291" s="130"/>
      <c r="M291" s="130"/>
      <c r="N291" s="130"/>
      <c r="O291" s="130"/>
      <c r="P291" s="130"/>
    </row>
    <row r="292" spans="2:16" ht="15.75" x14ac:dyDescent="0.25">
      <c r="B292" s="130" t="s">
        <v>28</v>
      </c>
      <c r="C292" s="130" t="s">
        <v>301</v>
      </c>
      <c r="F292" s="130" t="s">
        <v>1883</v>
      </c>
      <c r="G292" s="130"/>
      <c r="I292" s="314"/>
      <c r="J292" s="130"/>
      <c r="K292" s="130"/>
      <c r="L292" s="130"/>
      <c r="M292" s="130"/>
      <c r="N292" s="130"/>
      <c r="O292" s="130"/>
      <c r="P292" s="130"/>
    </row>
    <row r="293" spans="2:16" ht="15.75" x14ac:dyDescent="0.25">
      <c r="B293" s="130"/>
      <c r="C293" s="130"/>
      <c r="F293" s="130"/>
      <c r="G293" s="130" t="s">
        <v>159</v>
      </c>
      <c r="I293" s="130"/>
      <c r="J293" s="130"/>
      <c r="K293" s="130"/>
      <c r="L293" s="130"/>
      <c r="M293" s="130"/>
      <c r="N293" s="130"/>
      <c r="O293" s="130"/>
      <c r="P293" s="130"/>
    </row>
    <row r="294" spans="2:16" ht="15.75" x14ac:dyDescent="0.25">
      <c r="B294" s="130"/>
      <c r="C294" s="130"/>
      <c r="D294" s="222"/>
      <c r="E294" s="315"/>
      <c r="F294" s="130"/>
      <c r="G294" s="130"/>
      <c r="H294" s="130"/>
      <c r="I294" s="130"/>
      <c r="J294" s="130"/>
      <c r="K294" s="130"/>
      <c r="L294" s="130"/>
      <c r="M294" s="130"/>
      <c r="N294" s="130"/>
      <c r="O294" s="130"/>
      <c r="P294" s="130"/>
    </row>
    <row r="295" spans="2:16" ht="15.75" x14ac:dyDescent="0.25">
      <c r="B295" s="130" t="s">
        <v>141</v>
      </c>
      <c r="C295" s="130"/>
      <c r="D295" s="130"/>
      <c r="E295" s="130"/>
      <c r="F295" s="130"/>
      <c r="G295" s="130"/>
      <c r="H295" s="130"/>
      <c r="I295" s="130"/>
      <c r="J295" s="130"/>
      <c r="K295" s="130"/>
      <c r="L295" s="130"/>
      <c r="M295" s="130"/>
      <c r="N295" s="130"/>
      <c r="O295" s="130"/>
      <c r="P295" s="130"/>
    </row>
    <row r="296" spans="2:16" ht="15.75" x14ac:dyDescent="0.25">
      <c r="B296" s="130"/>
      <c r="C296" s="130"/>
      <c r="D296" s="130"/>
      <c r="E296" s="130"/>
      <c r="F296" s="130"/>
      <c r="G296" s="130"/>
      <c r="H296" s="130"/>
      <c r="I296" s="130"/>
      <c r="J296" s="130"/>
      <c r="K296" s="130"/>
      <c r="L296" s="130"/>
      <c r="M296" s="130"/>
      <c r="N296" s="130"/>
      <c r="O296" s="130"/>
      <c r="P296" s="130"/>
    </row>
    <row r="297" spans="2:16" ht="15.75" x14ac:dyDescent="0.25">
      <c r="B297" s="130" t="s">
        <v>142</v>
      </c>
      <c r="C297" s="130"/>
      <c r="D297" s="130"/>
      <c r="E297" s="130"/>
      <c r="F297" s="130"/>
      <c r="G297" s="130"/>
      <c r="H297" s="130"/>
      <c r="I297" s="130"/>
      <c r="J297" s="130"/>
      <c r="K297" s="130"/>
      <c r="L297" s="130"/>
      <c r="M297" s="130"/>
      <c r="N297" s="130"/>
      <c r="O297" s="130"/>
      <c r="P297" s="130"/>
    </row>
    <row r="298" spans="2:16" ht="15.75" x14ac:dyDescent="0.25">
      <c r="B298" s="130"/>
      <c r="C298" s="130"/>
      <c r="D298" s="131"/>
      <c r="E298" s="131"/>
      <c r="F298" s="316"/>
      <c r="G298" s="130"/>
      <c r="H298" s="130"/>
      <c r="I298" s="130"/>
      <c r="J298" s="130"/>
      <c r="K298" s="130"/>
      <c r="L298" s="130"/>
      <c r="M298" s="130"/>
      <c r="N298" s="130"/>
      <c r="O298" s="130"/>
      <c r="P298" s="130"/>
    </row>
    <row r="299" spans="2:16" ht="15.75" x14ac:dyDescent="0.25">
      <c r="B299" s="130"/>
      <c r="C299" s="130"/>
      <c r="D299" s="130"/>
      <c r="E299" s="130"/>
      <c r="F299" s="130"/>
      <c r="G299" s="130"/>
      <c r="H299" s="130"/>
      <c r="I299" s="130"/>
      <c r="J299" s="130"/>
      <c r="K299" s="130"/>
      <c r="L299" s="130"/>
      <c r="M299" s="130"/>
      <c r="N299" s="130"/>
      <c r="O299" s="130"/>
      <c r="P299" s="130"/>
    </row>
    <row r="300" spans="2:16" ht="15.75" x14ac:dyDescent="0.25">
      <c r="B300" s="174" t="s">
        <v>1884</v>
      </c>
      <c r="C300" s="130" t="s">
        <v>29</v>
      </c>
      <c r="D300" s="130" t="s">
        <v>143</v>
      </c>
      <c r="E300" s="174"/>
      <c r="F300" s="174"/>
      <c r="G300" s="130"/>
      <c r="H300" s="130"/>
      <c r="I300" s="130"/>
      <c r="J300" s="130"/>
      <c r="K300" s="130"/>
      <c r="L300" s="130"/>
      <c r="M300" s="130"/>
      <c r="N300" s="130"/>
      <c r="O300" s="130"/>
      <c r="P300" s="130"/>
    </row>
    <row r="301" spans="2:16" ht="15.75" x14ac:dyDescent="0.25">
      <c r="B301" s="130"/>
      <c r="C301" s="130"/>
      <c r="D301" s="130" t="s">
        <v>144</v>
      </c>
      <c r="E301" s="131"/>
      <c r="F301" s="316"/>
      <c r="G301" s="130"/>
      <c r="H301" s="130"/>
      <c r="I301" s="130"/>
      <c r="J301" s="130"/>
      <c r="K301" s="130"/>
      <c r="L301" s="130"/>
      <c r="M301" s="130"/>
      <c r="N301" s="130"/>
      <c r="O301" s="130"/>
      <c r="P301" s="130"/>
    </row>
    <row r="302" spans="2:16" ht="15.75" x14ac:dyDescent="0.25">
      <c r="B302" s="130"/>
      <c r="C302" s="130"/>
      <c r="D302" s="130"/>
      <c r="E302" s="130"/>
      <c r="F302" s="130"/>
      <c r="G302" s="130"/>
      <c r="H302" s="130"/>
      <c r="I302" s="130"/>
      <c r="J302" s="130"/>
      <c r="K302" s="130"/>
      <c r="L302" s="130"/>
      <c r="M302" s="130"/>
      <c r="N302" s="130"/>
      <c r="O302" s="130"/>
      <c r="P302" s="130"/>
    </row>
    <row r="303" spans="2:16" ht="15.75" x14ac:dyDescent="0.25">
      <c r="B303" s="130" t="s">
        <v>145</v>
      </c>
      <c r="C303" s="130"/>
      <c r="D303" s="130"/>
      <c r="E303" s="130"/>
      <c r="F303" s="130"/>
      <c r="G303" s="130"/>
      <c r="H303" s="130"/>
      <c r="I303" s="130"/>
      <c r="J303" s="130"/>
      <c r="K303" s="130"/>
      <c r="L303" s="130"/>
      <c r="M303" s="130"/>
      <c r="N303" s="130"/>
      <c r="O303" s="130"/>
      <c r="P303" s="130"/>
    </row>
    <row r="304" spans="2:16" ht="15.75" x14ac:dyDescent="0.25">
      <c r="B304" s="317"/>
      <c r="C304" s="130"/>
      <c r="D304" s="130"/>
      <c r="E304" s="130"/>
      <c r="F304" s="130"/>
      <c r="G304" s="130"/>
      <c r="H304" s="130"/>
      <c r="I304" s="130"/>
      <c r="J304" s="130"/>
      <c r="K304" s="130"/>
      <c r="L304" s="130"/>
      <c r="M304" s="130"/>
      <c r="N304" s="130"/>
      <c r="O304" s="130"/>
      <c r="P304" s="130"/>
    </row>
    <row r="305" spans="2:16" ht="15.75" x14ac:dyDescent="0.25">
      <c r="B305" s="130"/>
      <c r="C305" s="130"/>
      <c r="D305" s="130"/>
      <c r="E305" s="130"/>
      <c r="F305" s="130"/>
      <c r="G305" s="130"/>
      <c r="H305" s="130"/>
      <c r="I305" s="130"/>
      <c r="J305" s="130"/>
      <c r="K305" s="130"/>
      <c r="L305" s="130"/>
      <c r="M305" s="130"/>
      <c r="N305" s="130"/>
      <c r="O305" s="130"/>
      <c r="P305" s="130"/>
    </row>
    <row r="306" spans="2:16" ht="15.75" x14ac:dyDescent="0.25">
      <c r="B306" s="130"/>
      <c r="C306" s="130"/>
      <c r="D306" s="130"/>
      <c r="E306" s="130"/>
      <c r="F306" s="130"/>
      <c r="G306" s="130"/>
      <c r="H306" s="130"/>
      <c r="I306" s="130"/>
      <c r="J306" s="130"/>
      <c r="K306" s="130"/>
      <c r="L306" s="130"/>
      <c r="M306" s="130"/>
      <c r="N306" s="130"/>
      <c r="O306" s="130"/>
      <c r="P306" s="130"/>
    </row>
    <row r="307" spans="2:16" ht="15.75" x14ac:dyDescent="0.25">
      <c r="B307" s="130" t="s">
        <v>163</v>
      </c>
      <c r="C307" s="130"/>
      <c r="D307" s="130"/>
      <c r="E307" s="130"/>
      <c r="F307" s="130"/>
      <c r="G307" s="130"/>
      <c r="H307" s="130"/>
      <c r="I307" s="130"/>
      <c r="J307" s="130"/>
      <c r="K307" s="130"/>
      <c r="L307" s="130"/>
      <c r="M307" s="130"/>
      <c r="N307" s="130"/>
      <c r="O307" s="130"/>
      <c r="P307" s="130"/>
    </row>
    <row r="308" spans="2:16" s="446" customFormat="1" ht="15.75" x14ac:dyDescent="0.25">
      <c r="B308" s="443"/>
      <c r="C308" s="443"/>
      <c r="D308" s="443"/>
      <c r="E308" s="444"/>
      <c r="F308" s="443"/>
      <c r="G308" s="443"/>
      <c r="H308" s="443"/>
      <c r="I308" s="443"/>
      <c r="J308" s="443"/>
      <c r="K308" s="443"/>
      <c r="L308" s="443"/>
      <c r="M308" s="443"/>
      <c r="N308" s="443"/>
      <c r="O308" s="443"/>
      <c r="P308" s="443"/>
    </row>
    <row r="309" spans="2:16" s="446" customFormat="1" ht="15.75" x14ac:dyDescent="0.25">
      <c r="B309" s="443"/>
      <c r="C309" s="443"/>
      <c r="D309" s="443"/>
      <c r="E309" s="447">
        <f>(I175*L184)/(100*3^0.5)</f>
        <v>48.324217531171676</v>
      </c>
      <c r="F309" s="129" t="s">
        <v>106</v>
      </c>
      <c r="G309" s="451" t="s">
        <v>2372</v>
      </c>
      <c r="H309" s="443"/>
      <c r="I309" s="443"/>
      <c r="J309" s="443"/>
      <c r="K309" s="443"/>
      <c r="L309" s="443"/>
      <c r="M309" s="443"/>
      <c r="N309" s="443"/>
      <c r="O309" s="443"/>
      <c r="P309" s="443"/>
    </row>
    <row r="310" spans="2:16" s="446" customFormat="1" ht="15.75" x14ac:dyDescent="0.25">
      <c r="B310" s="443"/>
      <c r="C310" s="443"/>
      <c r="D310" s="443"/>
      <c r="E310" s="447"/>
      <c r="F310" s="129"/>
      <c r="G310" s="452" t="s">
        <v>2371</v>
      </c>
      <c r="H310" s="443"/>
      <c r="I310" s="443"/>
      <c r="J310" s="443"/>
      <c r="K310" s="443"/>
      <c r="L310" s="443"/>
      <c r="M310" s="443"/>
      <c r="N310" s="443"/>
      <c r="O310" s="443"/>
      <c r="P310" s="443"/>
    </row>
    <row r="311" spans="2:16" ht="15.75" x14ac:dyDescent="0.25">
      <c r="B311" s="130"/>
      <c r="E311" s="447">
        <f>10/(2*(3^0.5))</f>
        <v>2.8867513459481291</v>
      </c>
      <c r="F311" s="129" t="s">
        <v>106</v>
      </c>
      <c r="G311" s="442" t="s">
        <v>2373</v>
      </c>
      <c r="H311" s="442"/>
      <c r="I311" s="442"/>
      <c r="J311" s="442"/>
      <c r="K311" s="442"/>
      <c r="L311" s="442" t="s">
        <v>2366</v>
      </c>
      <c r="N311" s="442"/>
      <c r="O311" s="130"/>
      <c r="P311" s="130"/>
    </row>
    <row r="312" spans="2:16" s="446" customFormat="1" ht="15.75" x14ac:dyDescent="0.25">
      <c r="B312" s="443"/>
      <c r="E312" s="447"/>
      <c r="F312" s="129"/>
      <c r="G312" s="445"/>
      <c r="H312" s="441"/>
      <c r="L312" s="443"/>
      <c r="M312" s="443"/>
      <c r="N312" s="443"/>
      <c r="O312" s="443"/>
      <c r="P312" s="443"/>
    </row>
    <row r="313" spans="2:16" s="446" customFormat="1" ht="15.75" x14ac:dyDescent="0.25">
      <c r="B313" s="443"/>
      <c r="E313" s="447">
        <f>(E309^2+E311^2)^0.5</f>
        <v>48.410363904161407</v>
      </c>
      <c r="F313" s="455" t="s">
        <v>106</v>
      </c>
      <c r="G313" s="445"/>
      <c r="H313" s="441"/>
      <c r="L313" s="443"/>
      <c r="M313" s="443"/>
      <c r="N313" s="443"/>
      <c r="O313" s="443"/>
      <c r="P313" s="443"/>
    </row>
    <row r="314" spans="2:16" ht="15.75" x14ac:dyDescent="0.25">
      <c r="B314" s="130"/>
      <c r="C314" s="130"/>
      <c r="D314" s="318"/>
      <c r="E314" s="325"/>
      <c r="F314" s="129"/>
      <c r="G314" s="174"/>
      <c r="H314" s="433"/>
      <c r="I314" s="434"/>
      <c r="J314" s="434"/>
      <c r="K314" s="130"/>
      <c r="L314" s="130"/>
      <c r="M314" s="130"/>
      <c r="N314" s="130"/>
      <c r="O314" s="130"/>
      <c r="P314" s="130"/>
    </row>
    <row r="315" spans="2:16" ht="15.75" x14ac:dyDescent="0.25">
      <c r="B315" s="130" t="s">
        <v>164</v>
      </c>
      <c r="C315" s="130"/>
      <c r="D315" s="131"/>
      <c r="E315" s="320"/>
      <c r="F315" s="129"/>
      <c r="G315" s="314"/>
      <c r="H315" s="433"/>
      <c r="I315" s="434"/>
      <c r="J315" s="434"/>
      <c r="K315" s="130"/>
      <c r="L315" s="130"/>
      <c r="M315" s="130"/>
      <c r="N315" s="130"/>
      <c r="O315" s="130"/>
      <c r="P315" s="130"/>
    </row>
    <row r="316" spans="2:16" s="446" customFormat="1" ht="15.75" x14ac:dyDescent="0.25">
      <c r="B316" s="443"/>
      <c r="C316" s="443"/>
      <c r="D316" s="131"/>
      <c r="E316" s="320"/>
      <c r="F316" s="129"/>
      <c r="G316" s="314"/>
      <c r="H316" s="441"/>
      <c r="K316" s="443"/>
      <c r="L316" s="443"/>
      <c r="M316" s="443"/>
      <c r="N316" s="443"/>
      <c r="O316" s="443"/>
      <c r="P316" s="443"/>
    </row>
    <row r="317" spans="2:16" s="446" customFormat="1" ht="15.75" x14ac:dyDescent="0.25">
      <c r="B317" s="443"/>
      <c r="C317" s="443"/>
      <c r="D317" s="131"/>
      <c r="E317" s="447">
        <f>(I175*L185)/(100*3^0.5)</f>
        <v>48.497422611928563</v>
      </c>
      <c r="F317" s="129" t="s">
        <v>106</v>
      </c>
      <c r="G317" s="314"/>
      <c r="H317" s="441"/>
      <c r="K317" s="443"/>
      <c r="L317" s="443"/>
      <c r="M317" s="443"/>
      <c r="N317" s="443"/>
      <c r="O317" s="443"/>
      <c r="P317" s="443"/>
    </row>
    <row r="318" spans="2:16" s="446" customFormat="1" ht="15.75" x14ac:dyDescent="0.25">
      <c r="B318" s="443"/>
      <c r="C318" s="443"/>
      <c r="D318" s="131"/>
      <c r="E318" s="447"/>
      <c r="F318" s="129"/>
      <c r="G318" s="314"/>
      <c r="H318" s="441"/>
      <c r="K318" s="443"/>
      <c r="L318" s="443"/>
      <c r="M318" s="443"/>
      <c r="N318" s="443"/>
      <c r="O318" s="443"/>
      <c r="P318" s="443"/>
    </row>
    <row r="319" spans="2:16" s="446" customFormat="1" ht="15.75" x14ac:dyDescent="0.25">
      <c r="B319" s="443"/>
      <c r="C319" s="443"/>
      <c r="D319" s="131"/>
      <c r="E319" s="447">
        <f>10/(2*(3^0.5))</f>
        <v>2.8867513459481291</v>
      </c>
      <c r="F319" s="129" t="s">
        <v>106</v>
      </c>
      <c r="G319" s="314"/>
      <c r="H319" s="441"/>
      <c r="K319" s="443"/>
      <c r="L319" s="443"/>
      <c r="M319" s="443"/>
      <c r="N319" s="443"/>
      <c r="O319" s="443"/>
      <c r="P319" s="443"/>
    </row>
    <row r="320" spans="2:16" s="446" customFormat="1" ht="15.75" x14ac:dyDescent="0.25">
      <c r="B320" s="443"/>
      <c r="C320" s="443"/>
      <c r="D320" s="131"/>
      <c r="E320" s="447"/>
      <c r="F320" s="129"/>
      <c r="G320" s="314"/>
      <c r="H320" s="441"/>
      <c r="K320" s="443"/>
      <c r="L320" s="443"/>
      <c r="M320" s="443"/>
      <c r="N320" s="443"/>
      <c r="O320" s="443"/>
      <c r="P320" s="443"/>
    </row>
    <row r="321" spans="2:16" s="446" customFormat="1" ht="15.75" x14ac:dyDescent="0.25">
      <c r="B321" s="443"/>
      <c r="C321" s="443"/>
      <c r="D321" s="131"/>
      <c r="E321" s="447">
        <f>(E317^2+E319^2)^0.5</f>
        <v>48.583261863869673</v>
      </c>
      <c r="F321" s="455" t="s">
        <v>106</v>
      </c>
      <c r="G321" s="314"/>
      <c r="H321" s="441"/>
      <c r="K321" s="443"/>
      <c r="L321" s="443"/>
      <c r="M321" s="443"/>
      <c r="N321" s="443"/>
      <c r="O321" s="443"/>
      <c r="P321" s="443"/>
    </row>
    <row r="322" spans="2:16" ht="15.75" x14ac:dyDescent="0.25">
      <c r="B322" s="130" t="s">
        <v>165</v>
      </c>
      <c r="C322" s="130"/>
      <c r="D322" s="131"/>
      <c r="E322" s="320"/>
      <c r="F322" s="129"/>
      <c r="G322" s="314"/>
      <c r="H322" s="433"/>
      <c r="I322" s="434"/>
      <c r="J322" s="434"/>
      <c r="K322" s="130"/>
      <c r="L322" s="130"/>
      <c r="M322" s="130"/>
      <c r="N322" s="130"/>
      <c r="O322" s="130"/>
      <c r="P322" s="130"/>
    </row>
    <row r="323" spans="2:16" s="446" customFormat="1" ht="15.75" x14ac:dyDescent="0.25">
      <c r="B323" s="443"/>
      <c r="C323" s="443"/>
      <c r="D323" s="131"/>
      <c r="E323" s="320"/>
      <c r="F323" s="129"/>
      <c r="G323" s="314"/>
      <c r="H323" s="441"/>
      <c r="K323" s="443"/>
      <c r="L323" s="443"/>
      <c r="M323" s="443"/>
      <c r="N323" s="443"/>
      <c r="O323" s="443"/>
      <c r="P323" s="443"/>
    </row>
    <row r="324" spans="2:16" s="446" customFormat="1" ht="15.75" x14ac:dyDescent="0.25">
      <c r="B324" s="443"/>
      <c r="C324" s="443"/>
      <c r="D324" s="131"/>
      <c r="E324" s="448">
        <f>(I175*L187)/(100*3^0.5)</f>
        <v>34.641016151377549</v>
      </c>
      <c r="F324" s="129" t="s">
        <v>106</v>
      </c>
      <c r="G324" s="314"/>
      <c r="H324" s="441"/>
      <c r="K324" s="443"/>
      <c r="L324" s="443"/>
      <c r="M324" s="443"/>
      <c r="N324" s="443"/>
      <c r="O324" s="443"/>
      <c r="P324" s="443"/>
    </row>
    <row r="325" spans="2:16" s="446" customFormat="1" ht="15.75" x14ac:dyDescent="0.25">
      <c r="B325" s="443"/>
      <c r="C325" s="443"/>
      <c r="D325" s="131"/>
      <c r="E325" s="448"/>
      <c r="F325" s="129"/>
      <c r="G325" s="314"/>
      <c r="H325" s="441"/>
      <c r="K325" s="443"/>
      <c r="L325" s="443"/>
      <c r="M325" s="443"/>
      <c r="N325" s="443"/>
      <c r="O325" s="443"/>
      <c r="P325" s="443"/>
    </row>
    <row r="326" spans="2:16" ht="15.75" x14ac:dyDescent="0.25">
      <c r="B326" s="130"/>
      <c r="C326" s="443"/>
      <c r="D326" s="131"/>
      <c r="E326" s="448">
        <f>10/(2*(3^0.5))</f>
        <v>2.8867513459481291</v>
      </c>
      <c r="F326" s="129" t="s">
        <v>106</v>
      </c>
      <c r="G326" s="314"/>
      <c r="H326" s="433"/>
      <c r="I326" s="434"/>
      <c r="J326" s="434"/>
      <c r="K326" s="130"/>
      <c r="L326" s="130"/>
      <c r="M326" s="130"/>
      <c r="N326" s="130"/>
      <c r="O326" s="130"/>
      <c r="P326" s="130"/>
    </row>
    <row r="327" spans="2:16" ht="15.75" x14ac:dyDescent="0.25">
      <c r="B327" s="130"/>
      <c r="C327" s="443"/>
      <c r="D327" s="131"/>
      <c r="E327" s="448"/>
      <c r="F327" s="462"/>
      <c r="H327" s="433"/>
      <c r="I327" s="434"/>
      <c r="J327" s="434"/>
      <c r="K327" s="130"/>
      <c r="L327" s="130"/>
      <c r="M327" s="130"/>
      <c r="N327" s="130"/>
      <c r="O327" s="130"/>
      <c r="P327" s="130"/>
    </row>
    <row r="328" spans="2:16" ht="15.75" x14ac:dyDescent="0.25">
      <c r="B328" s="130"/>
      <c r="C328" s="443"/>
      <c r="D328" s="131"/>
      <c r="E328" s="448">
        <f>(E324^2+E326^2)^0.5</f>
        <v>34.761089357690352</v>
      </c>
      <c r="F328" s="455" t="s">
        <v>106</v>
      </c>
      <c r="G328" s="314"/>
      <c r="H328" s="433"/>
      <c r="I328" s="434"/>
      <c r="J328" s="434"/>
      <c r="K328" s="130"/>
      <c r="L328" s="130"/>
      <c r="M328" s="130"/>
      <c r="N328" s="130"/>
      <c r="O328" s="130"/>
      <c r="P328" s="130"/>
    </row>
    <row r="329" spans="2:16" ht="15.75" x14ac:dyDescent="0.25">
      <c r="B329" s="130" t="s">
        <v>166</v>
      </c>
      <c r="C329" s="319"/>
      <c r="D329" s="223"/>
      <c r="E329" s="320"/>
      <c r="F329" s="129"/>
      <c r="G329" s="314"/>
      <c r="H329" s="433"/>
      <c r="I329" s="434"/>
      <c r="J329" s="434"/>
      <c r="K329" s="130"/>
      <c r="L329" s="130"/>
      <c r="M329" s="130"/>
      <c r="N329" s="130"/>
      <c r="O329" s="130"/>
      <c r="P329" s="130"/>
    </row>
    <row r="330" spans="2:16" s="456" customFormat="1" ht="15.75" x14ac:dyDescent="0.25">
      <c r="B330" s="452"/>
      <c r="C330" s="319"/>
      <c r="D330" s="223"/>
      <c r="E330" s="320"/>
      <c r="F330" s="129"/>
      <c r="G330" s="314"/>
      <c r="H330" s="449"/>
      <c r="K330" s="452"/>
      <c r="L330" s="452"/>
      <c r="M330" s="452"/>
      <c r="N330" s="452"/>
      <c r="O330" s="452"/>
      <c r="P330" s="452"/>
    </row>
    <row r="331" spans="2:16" s="456" customFormat="1" ht="15.75" x14ac:dyDescent="0.25">
      <c r="B331" s="452"/>
      <c r="C331" s="452"/>
      <c r="D331" s="131"/>
      <c r="E331" s="448">
        <f>(I175*L188)/(100*3^0.5)</f>
        <v>42.435244785437497</v>
      </c>
      <c r="F331" s="129" t="s">
        <v>106</v>
      </c>
      <c r="G331" s="314"/>
      <c r="H331" s="449"/>
      <c r="K331" s="452"/>
      <c r="L331" s="452"/>
      <c r="M331" s="452"/>
      <c r="N331" s="452"/>
      <c r="O331" s="452"/>
      <c r="P331" s="452"/>
    </row>
    <row r="332" spans="2:16" s="456" customFormat="1" ht="15.75" x14ac:dyDescent="0.25">
      <c r="B332" s="452"/>
      <c r="C332" s="452"/>
      <c r="D332" s="131"/>
      <c r="E332" s="448"/>
      <c r="F332" s="129"/>
      <c r="G332" s="314"/>
      <c r="H332" s="449"/>
      <c r="K332" s="452"/>
      <c r="L332" s="452"/>
      <c r="M332" s="452"/>
      <c r="N332" s="452"/>
      <c r="O332" s="452"/>
      <c r="P332" s="452"/>
    </row>
    <row r="333" spans="2:16" s="456" customFormat="1" ht="15.75" x14ac:dyDescent="0.25">
      <c r="B333" s="452"/>
      <c r="C333" s="452"/>
      <c r="D333" s="131"/>
      <c r="E333" s="448">
        <f>10/(2*(3^0.5))</f>
        <v>2.8867513459481291</v>
      </c>
      <c r="F333" s="129" t="s">
        <v>106</v>
      </c>
      <c r="G333" s="314"/>
      <c r="H333" s="449"/>
      <c r="K333" s="452"/>
      <c r="L333" s="452"/>
      <c r="M333" s="452"/>
      <c r="N333" s="452"/>
      <c r="O333" s="452"/>
      <c r="P333" s="452"/>
    </row>
    <row r="334" spans="2:16" ht="15.75" x14ac:dyDescent="0.25">
      <c r="B334" s="130"/>
      <c r="C334" s="452"/>
      <c r="D334" s="131"/>
      <c r="E334" s="448"/>
      <c r="F334" s="129"/>
      <c r="G334" s="314"/>
      <c r="H334" s="433"/>
      <c r="I334" s="434"/>
      <c r="J334" s="434"/>
      <c r="K334" s="130"/>
      <c r="L334" s="130"/>
      <c r="M334" s="130"/>
      <c r="N334" s="130"/>
      <c r="O334" s="130"/>
      <c r="P334" s="130"/>
    </row>
    <row r="335" spans="2:16" ht="15.75" x14ac:dyDescent="0.25">
      <c r="B335" s="130"/>
      <c r="C335" s="452"/>
      <c r="D335" s="131"/>
      <c r="E335" s="448">
        <f>(E331^2+E333^2)^0.5</f>
        <v>42.533320271680338</v>
      </c>
      <c r="F335" s="129" t="s">
        <v>106</v>
      </c>
      <c r="H335" s="433"/>
      <c r="I335" s="434"/>
      <c r="J335" s="434"/>
      <c r="K335" s="130"/>
      <c r="L335" s="130"/>
      <c r="M335" s="130"/>
      <c r="N335" s="130"/>
      <c r="O335" s="130"/>
      <c r="P335" s="130"/>
    </row>
    <row r="336" spans="2:16" ht="15.75" x14ac:dyDescent="0.25">
      <c r="B336" s="130"/>
      <c r="C336" s="130"/>
      <c r="D336" s="131"/>
      <c r="E336" s="320"/>
      <c r="F336" s="129"/>
      <c r="G336" s="314"/>
      <c r="H336" s="433"/>
      <c r="I336" s="434"/>
      <c r="J336" s="434"/>
      <c r="K336" s="130"/>
      <c r="L336" s="130"/>
      <c r="M336" s="130"/>
      <c r="N336" s="130"/>
      <c r="O336" s="130"/>
      <c r="P336" s="130"/>
    </row>
    <row r="337" spans="2:16" ht="15.75" x14ac:dyDescent="0.25">
      <c r="B337" s="130" t="s">
        <v>1885</v>
      </c>
      <c r="C337" s="319"/>
      <c r="D337" s="223"/>
      <c r="E337" s="320"/>
      <c r="F337" s="129"/>
      <c r="G337" s="314"/>
      <c r="H337" s="433"/>
      <c r="I337" s="434"/>
      <c r="J337" s="434"/>
      <c r="K337" s="130"/>
      <c r="L337" s="130"/>
      <c r="M337" s="130"/>
      <c r="N337" s="130"/>
      <c r="O337" s="130"/>
      <c r="P337" s="130"/>
    </row>
    <row r="338" spans="2:16" s="456" customFormat="1" ht="15.75" x14ac:dyDescent="0.25">
      <c r="B338" s="452"/>
      <c r="C338" s="319"/>
      <c r="D338" s="223"/>
      <c r="E338" s="320"/>
      <c r="F338" s="129"/>
      <c r="G338" s="314"/>
      <c r="H338" s="449"/>
      <c r="K338" s="452"/>
      <c r="L338" s="452"/>
      <c r="M338" s="452"/>
      <c r="N338" s="452"/>
      <c r="O338" s="452"/>
      <c r="P338" s="452"/>
    </row>
    <row r="339" spans="2:16" s="456" customFormat="1" ht="15.75" x14ac:dyDescent="0.25">
      <c r="B339" s="452"/>
      <c r="C339" s="452"/>
      <c r="D339" s="131"/>
      <c r="E339" s="447">
        <f>(I175*L190)/(100*3^0.5)</f>
        <v>37.239092362730865</v>
      </c>
      <c r="F339" s="129" t="s">
        <v>106</v>
      </c>
      <c r="G339" s="314"/>
      <c r="H339" s="449"/>
      <c r="K339" s="452"/>
      <c r="L339" s="452"/>
      <c r="M339" s="452"/>
      <c r="N339" s="452"/>
      <c r="O339" s="452"/>
      <c r="P339" s="452"/>
    </row>
    <row r="340" spans="2:16" s="456" customFormat="1" ht="15.75" x14ac:dyDescent="0.25">
      <c r="B340" s="452"/>
      <c r="C340" s="452"/>
      <c r="D340" s="131"/>
      <c r="E340" s="447"/>
      <c r="F340" s="129"/>
      <c r="G340" s="314"/>
      <c r="H340" s="449"/>
      <c r="K340" s="452"/>
      <c r="L340" s="452"/>
      <c r="M340" s="452"/>
      <c r="N340" s="452"/>
      <c r="O340" s="452"/>
      <c r="P340" s="452"/>
    </row>
    <row r="341" spans="2:16" s="456" customFormat="1" ht="15.75" x14ac:dyDescent="0.25">
      <c r="B341" s="452"/>
      <c r="C341" s="452"/>
      <c r="D341" s="131"/>
      <c r="E341" s="447">
        <f>10/(2*(3^0.5))</f>
        <v>2.8867513459481291</v>
      </c>
      <c r="F341" s="129" t="s">
        <v>106</v>
      </c>
      <c r="G341" s="314"/>
      <c r="H341" s="449"/>
      <c r="K341" s="452"/>
      <c r="L341" s="452"/>
      <c r="M341" s="452"/>
      <c r="N341" s="452"/>
      <c r="O341" s="452"/>
      <c r="P341" s="452"/>
    </row>
    <row r="342" spans="2:16" s="456" customFormat="1" ht="15.75" x14ac:dyDescent="0.25">
      <c r="B342" s="452"/>
      <c r="C342" s="452"/>
      <c r="D342" s="131"/>
      <c r="E342" s="447"/>
      <c r="F342" s="129"/>
      <c r="G342" s="314"/>
      <c r="H342" s="449"/>
      <c r="K342" s="452"/>
      <c r="L342" s="452"/>
      <c r="M342" s="452"/>
      <c r="N342" s="452"/>
      <c r="O342" s="452"/>
      <c r="P342" s="452"/>
    </row>
    <row r="343" spans="2:16" s="456" customFormat="1" ht="15.75" x14ac:dyDescent="0.25">
      <c r="B343" s="452"/>
      <c r="C343" s="452"/>
      <c r="D343" s="131"/>
      <c r="E343" s="447">
        <f>(E339^2+E341^2)^0.5</f>
        <v>37.35081435970752</v>
      </c>
      <c r="F343" s="129" t="s">
        <v>106</v>
      </c>
      <c r="G343" s="314"/>
      <c r="H343" s="449"/>
      <c r="K343" s="452"/>
      <c r="L343" s="452"/>
      <c r="M343" s="452"/>
      <c r="N343" s="452"/>
      <c r="O343" s="452"/>
      <c r="P343" s="452"/>
    </row>
    <row r="344" spans="2:16" ht="33" customHeight="1" x14ac:dyDescent="0.25">
      <c r="B344" s="129" t="s">
        <v>1886</v>
      </c>
      <c r="C344" s="321"/>
      <c r="D344" s="129"/>
      <c r="E344" s="320"/>
      <c r="F344" s="129"/>
      <c r="G344" s="129"/>
      <c r="H344" s="433"/>
      <c r="I344" s="434"/>
      <c r="J344" s="434"/>
      <c r="K344" s="130"/>
      <c r="L344" s="130"/>
      <c r="M344" s="130"/>
      <c r="N344" s="130"/>
      <c r="O344" s="130"/>
      <c r="P344" s="130"/>
    </row>
    <row r="345" spans="2:16" s="456" customFormat="1" ht="17.25" customHeight="1" x14ac:dyDescent="0.25">
      <c r="B345" s="129"/>
      <c r="C345" s="321"/>
      <c r="D345" s="129"/>
      <c r="E345" s="320"/>
      <c r="F345" s="129"/>
      <c r="G345" s="129"/>
      <c r="H345" s="449"/>
      <c r="K345" s="452"/>
      <c r="L345" s="452"/>
      <c r="M345" s="452"/>
      <c r="N345" s="452"/>
      <c r="O345" s="452"/>
      <c r="P345" s="452"/>
    </row>
    <row r="346" spans="2:16" s="456" customFormat="1" ht="21.75" customHeight="1" x14ac:dyDescent="0.25">
      <c r="B346" s="129"/>
      <c r="C346" s="452"/>
      <c r="D346" s="131"/>
      <c r="E346" s="447">
        <f>(I175*L191)/(100*3^0.5)</f>
        <v>33.774990747593108</v>
      </c>
      <c r="F346" s="129" t="s">
        <v>106</v>
      </c>
      <c r="G346" s="129"/>
      <c r="H346" s="449"/>
      <c r="K346" s="452"/>
      <c r="L346" s="452"/>
      <c r="M346" s="452"/>
      <c r="N346" s="452"/>
      <c r="O346" s="452"/>
      <c r="P346" s="452"/>
    </row>
    <row r="347" spans="2:16" s="456" customFormat="1" ht="15" customHeight="1" x14ac:dyDescent="0.25">
      <c r="B347" s="129"/>
      <c r="C347" s="452"/>
      <c r="D347" s="131"/>
      <c r="E347" s="447"/>
      <c r="F347" s="129"/>
      <c r="G347" s="129"/>
      <c r="H347" s="449"/>
      <c r="K347" s="452"/>
      <c r="L347" s="452"/>
      <c r="M347" s="452"/>
      <c r="N347" s="452"/>
      <c r="O347" s="452"/>
      <c r="P347" s="452"/>
    </row>
    <row r="348" spans="2:16" s="456" customFormat="1" ht="17.25" customHeight="1" x14ac:dyDescent="0.25">
      <c r="B348" s="129"/>
      <c r="C348" s="452"/>
      <c r="D348" s="131"/>
      <c r="E348" s="447">
        <f>10/(2*(3^0.5))</f>
        <v>2.8867513459481291</v>
      </c>
      <c r="F348" s="129" t="s">
        <v>106</v>
      </c>
      <c r="G348" s="129"/>
      <c r="H348" s="449"/>
      <c r="K348" s="452"/>
      <c r="L348" s="452"/>
      <c r="M348" s="452"/>
      <c r="N348" s="452"/>
      <c r="O348" s="452"/>
      <c r="P348" s="452"/>
    </row>
    <row r="349" spans="2:16" s="456" customFormat="1" ht="18" customHeight="1" x14ac:dyDescent="0.25">
      <c r="B349" s="129"/>
      <c r="C349" s="452"/>
      <c r="D349" s="131"/>
      <c r="E349" s="447"/>
      <c r="F349" s="129"/>
      <c r="G349" s="129"/>
      <c r="H349" s="449"/>
      <c r="K349" s="452"/>
      <c r="L349" s="452"/>
      <c r="M349" s="452"/>
      <c r="N349" s="452"/>
      <c r="O349" s="452"/>
      <c r="P349" s="452"/>
    </row>
    <row r="350" spans="2:16" ht="26.25" customHeight="1" x14ac:dyDescent="0.25">
      <c r="B350" s="322"/>
      <c r="C350" s="452"/>
      <c r="D350" s="131"/>
      <c r="E350" s="447">
        <v>33.898130000000002</v>
      </c>
      <c r="F350" s="129" t="s">
        <v>106</v>
      </c>
      <c r="H350" s="433"/>
      <c r="I350" s="434"/>
      <c r="J350" s="434"/>
      <c r="K350" s="130"/>
      <c r="L350" s="130"/>
      <c r="M350" s="130"/>
      <c r="N350" s="130"/>
      <c r="O350" s="130"/>
      <c r="P350" s="130"/>
    </row>
    <row r="351" spans="2:16" ht="69" customHeight="1" x14ac:dyDescent="0.25">
      <c r="B351" s="902" t="s">
        <v>1887</v>
      </c>
      <c r="C351" s="902"/>
      <c r="D351" s="902"/>
      <c r="E351" s="902"/>
      <c r="F351" s="902"/>
      <c r="G351" s="902"/>
      <c r="H351" s="902"/>
      <c r="I351" s="903"/>
      <c r="J351" s="903"/>
      <c r="K351" s="903"/>
      <c r="L351" s="903"/>
      <c r="M351" s="903"/>
      <c r="N351" s="903"/>
      <c r="O351" s="130"/>
      <c r="P351" s="130"/>
    </row>
    <row r="352" spans="2:16" ht="33" customHeight="1" x14ac:dyDescent="0.25">
      <c r="B352" s="130"/>
      <c r="C352" s="322"/>
      <c r="D352" s="130" t="s">
        <v>29</v>
      </c>
      <c r="E352" s="322"/>
      <c r="F352" s="322"/>
      <c r="G352" s="322"/>
      <c r="H352" s="322"/>
      <c r="I352" s="322"/>
      <c r="J352" s="130"/>
      <c r="K352" s="130"/>
      <c r="L352" s="130"/>
      <c r="M352" s="130"/>
      <c r="N352" s="130"/>
      <c r="O352" s="130"/>
      <c r="P352" s="130"/>
    </row>
    <row r="353" spans="2:16" ht="33" customHeight="1" x14ac:dyDescent="0.25">
      <c r="B353" s="129" t="s">
        <v>28</v>
      </c>
      <c r="C353" s="321"/>
      <c r="D353" s="129" t="s">
        <v>146</v>
      </c>
      <c r="E353" s="129"/>
      <c r="F353" s="129"/>
      <c r="G353" s="129"/>
      <c r="H353" s="129"/>
      <c r="I353" s="129"/>
      <c r="J353" s="130"/>
      <c r="K353" s="130"/>
      <c r="L353" s="130"/>
      <c r="M353" s="130"/>
      <c r="N353" s="130"/>
      <c r="O353" s="130"/>
      <c r="P353" s="130"/>
    </row>
    <row r="354" spans="2:16" ht="33" customHeight="1" x14ac:dyDescent="0.25">
      <c r="B354" s="322"/>
      <c r="C354" s="130" t="s">
        <v>29</v>
      </c>
      <c r="D354" s="129" t="s">
        <v>147</v>
      </c>
      <c r="E354" s="322"/>
      <c r="F354" s="322"/>
      <c r="G354" s="322"/>
      <c r="H354" s="322"/>
      <c r="I354" s="322"/>
      <c r="J354" s="130"/>
      <c r="K354" s="130"/>
      <c r="L354" s="130"/>
      <c r="M354" s="130"/>
      <c r="N354" s="130"/>
      <c r="O354" s="130"/>
      <c r="P354" s="130"/>
    </row>
    <row r="355" spans="2:16" ht="33" customHeight="1" x14ac:dyDescent="0.25">
      <c r="B355" s="130" t="s">
        <v>148</v>
      </c>
      <c r="C355" s="321"/>
      <c r="D355" s="129"/>
      <c r="E355" s="129"/>
      <c r="F355" s="129"/>
      <c r="G355" s="129"/>
      <c r="H355" s="129"/>
      <c r="I355" s="129"/>
      <c r="J355" s="130"/>
      <c r="K355" s="130"/>
      <c r="L355" s="130"/>
      <c r="M355" s="130"/>
      <c r="N355" s="130"/>
      <c r="O355" s="130"/>
      <c r="P355" s="130"/>
    </row>
    <row r="356" spans="2:16" ht="15.75" x14ac:dyDescent="0.25">
      <c r="B356" s="130"/>
      <c r="C356" s="130"/>
      <c r="D356" s="130"/>
      <c r="E356" s="130"/>
      <c r="F356" s="130"/>
      <c r="G356" s="130"/>
      <c r="H356" s="130"/>
      <c r="I356" s="130"/>
      <c r="J356" s="130"/>
      <c r="K356" s="130"/>
      <c r="L356" s="130"/>
      <c r="M356" s="130"/>
      <c r="N356" s="130"/>
      <c r="O356" s="130"/>
      <c r="P356" s="130"/>
    </row>
    <row r="357" spans="2:16" ht="15.75" x14ac:dyDescent="0.25">
      <c r="B357" s="130"/>
      <c r="C357" s="130"/>
      <c r="D357" s="129"/>
      <c r="E357" s="130"/>
      <c r="F357" s="130"/>
      <c r="G357" s="130"/>
      <c r="H357" s="130"/>
      <c r="I357" s="130"/>
      <c r="J357" s="130"/>
      <c r="K357" s="130"/>
      <c r="L357" s="130"/>
      <c r="M357" s="130"/>
      <c r="N357" s="130"/>
      <c r="O357" s="130"/>
      <c r="P357" s="130"/>
    </row>
    <row r="358" spans="2:16" ht="15.75" x14ac:dyDescent="0.25">
      <c r="B358" s="130"/>
      <c r="C358" s="130"/>
      <c r="D358" s="130"/>
      <c r="E358" s="130"/>
      <c r="F358" s="130" t="s">
        <v>29</v>
      </c>
      <c r="G358" s="873"/>
      <c r="H358" s="873"/>
      <c r="I358" s="873"/>
      <c r="J358" s="873"/>
      <c r="K358" s="873"/>
      <c r="L358" s="873"/>
      <c r="M358" s="873"/>
      <c r="N358" s="873"/>
      <c r="O358" s="873"/>
      <c r="P358" s="873"/>
    </row>
    <row r="359" spans="2:16" ht="15.75" x14ac:dyDescent="0.25">
      <c r="B359" s="225" t="s">
        <v>149</v>
      </c>
      <c r="C359" s="130"/>
      <c r="D359" s="130"/>
      <c r="E359" s="130"/>
      <c r="F359" s="130"/>
      <c r="G359" s="130"/>
      <c r="H359" s="130"/>
      <c r="I359" s="130"/>
      <c r="J359" s="130"/>
      <c r="K359" s="130"/>
      <c r="L359" s="130"/>
      <c r="M359" s="130"/>
      <c r="N359" s="130"/>
      <c r="O359" s="130"/>
      <c r="P359" s="130"/>
    </row>
    <row r="360" spans="2:16" s="456" customFormat="1" ht="15.75" x14ac:dyDescent="0.25">
      <c r="B360" s="453"/>
      <c r="C360" s="452"/>
      <c r="D360" s="452"/>
      <c r="E360" s="224"/>
      <c r="F360" s="452"/>
      <c r="G360" s="452"/>
      <c r="H360" s="452"/>
      <c r="I360" s="452"/>
      <c r="J360" s="452"/>
      <c r="K360" s="452"/>
      <c r="L360" s="452"/>
      <c r="M360" s="452"/>
      <c r="N360" s="452"/>
      <c r="O360" s="452"/>
      <c r="P360" s="452"/>
    </row>
    <row r="361" spans="2:16" s="456" customFormat="1" ht="15.75" x14ac:dyDescent="0.25">
      <c r="B361" s="453"/>
      <c r="C361" s="452"/>
      <c r="D361" s="320" t="s">
        <v>33</v>
      </c>
      <c r="E361" s="447">
        <f>(I176*K194)/(100*3^(1/2))</f>
        <v>31.956337399645786</v>
      </c>
      <c r="F361" s="129" t="s">
        <v>116</v>
      </c>
      <c r="G361" s="452" t="s">
        <v>2375</v>
      </c>
      <c r="H361" s="452"/>
      <c r="I361" s="452"/>
      <c r="J361" s="452"/>
      <c r="K361" s="452"/>
      <c r="L361" s="452"/>
      <c r="M361" s="452"/>
      <c r="N361" s="452"/>
      <c r="O361" s="452"/>
      <c r="P361" s="452"/>
    </row>
    <row r="362" spans="2:16" s="456" customFormat="1" ht="15.75" x14ac:dyDescent="0.25">
      <c r="B362" s="453"/>
      <c r="C362" s="452"/>
      <c r="D362" s="452"/>
      <c r="E362" s="447"/>
      <c r="F362" s="129"/>
      <c r="G362" s="452" t="s">
        <v>2374</v>
      </c>
      <c r="H362" s="452"/>
      <c r="I362" s="452"/>
      <c r="J362" s="452"/>
      <c r="K362" s="452"/>
      <c r="L362" s="452"/>
      <c r="M362" s="452"/>
      <c r="N362" s="452"/>
      <c r="O362" s="452"/>
      <c r="P362" s="452"/>
    </row>
    <row r="363" spans="2:16" s="456" customFormat="1" ht="15.75" x14ac:dyDescent="0.25">
      <c r="B363" s="453"/>
      <c r="C363" s="452"/>
      <c r="D363" s="452"/>
      <c r="E363" s="447"/>
      <c r="F363" s="129"/>
      <c r="G363" s="452"/>
      <c r="H363" s="452"/>
      <c r="I363" s="452"/>
      <c r="J363" s="452"/>
      <c r="K363" s="452"/>
      <c r="L363" s="452"/>
      <c r="M363" s="452"/>
      <c r="N363" s="452"/>
      <c r="O363" s="452"/>
      <c r="P363" s="452"/>
    </row>
    <row r="364" spans="2:16" s="456" customFormat="1" ht="15.75" x14ac:dyDescent="0.25">
      <c r="B364" s="453"/>
      <c r="C364" s="452"/>
      <c r="D364" s="320" t="s">
        <v>33</v>
      </c>
      <c r="E364" s="447">
        <f>1/(2*(3^0.5))</f>
        <v>0.28867513459481292</v>
      </c>
      <c r="F364" s="129" t="s">
        <v>116</v>
      </c>
      <c r="G364" s="451" t="s">
        <v>2373</v>
      </c>
      <c r="H364" s="451"/>
      <c r="I364" s="451"/>
      <c r="J364" s="451"/>
      <c r="K364" s="451"/>
      <c r="L364" s="451" t="s">
        <v>2366</v>
      </c>
      <c r="N364" s="452"/>
      <c r="O364" s="452"/>
      <c r="P364" s="452"/>
    </row>
    <row r="365" spans="2:16" s="456" customFormat="1" ht="15.75" x14ac:dyDescent="0.25">
      <c r="B365" s="453"/>
      <c r="C365" s="452"/>
      <c r="D365" s="452"/>
      <c r="E365" s="320"/>
      <c r="F365" s="129"/>
      <c r="G365" s="452"/>
      <c r="H365" s="452"/>
      <c r="I365" s="452"/>
      <c r="J365" s="452"/>
      <c r="K365" s="452"/>
      <c r="L365" s="452"/>
      <c r="M365" s="452"/>
      <c r="N365" s="452"/>
      <c r="O365" s="452"/>
      <c r="P365" s="452"/>
    </row>
    <row r="366" spans="2:16" s="456" customFormat="1" ht="15.75" x14ac:dyDescent="0.25">
      <c r="B366" s="453"/>
      <c r="C366" s="452"/>
      <c r="D366" s="452"/>
      <c r="E366" s="447">
        <f>(E361^2+E364^2)^0.5</f>
        <v>31.957641235443727</v>
      </c>
      <c r="F366" s="129" t="s">
        <v>116</v>
      </c>
      <c r="G366" s="452"/>
      <c r="H366" s="452"/>
      <c r="I366" s="452"/>
      <c r="J366" s="452"/>
      <c r="K366" s="452"/>
      <c r="L366" s="452"/>
      <c r="M366" s="452"/>
      <c r="N366" s="452"/>
      <c r="O366" s="452"/>
      <c r="P366" s="452"/>
    </row>
    <row r="367" spans="2:16" ht="15.75" x14ac:dyDescent="0.25">
      <c r="B367" s="129" t="s">
        <v>150</v>
      </c>
      <c r="C367" s="130"/>
      <c r="D367" s="130"/>
      <c r="E367" s="130"/>
      <c r="F367" s="129"/>
      <c r="G367" s="130"/>
      <c r="H367" s="130"/>
      <c r="I367" s="130"/>
      <c r="J367" s="130"/>
      <c r="K367" s="130"/>
      <c r="L367" s="130"/>
      <c r="M367" s="130"/>
      <c r="N367" s="130"/>
      <c r="O367" s="130"/>
      <c r="P367" s="130"/>
    </row>
    <row r="368" spans="2:16" ht="15.75" x14ac:dyDescent="0.25">
      <c r="B368" s="129"/>
      <c r="C368" s="130"/>
      <c r="D368" s="130"/>
      <c r="E368" s="130"/>
      <c r="F368" s="130"/>
      <c r="G368" s="130"/>
      <c r="H368" s="130"/>
      <c r="I368" s="130"/>
      <c r="J368" s="130"/>
      <c r="K368" s="130"/>
      <c r="L368" s="130"/>
      <c r="M368" s="130"/>
      <c r="N368" s="130"/>
      <c r="O368" s="130"/>
      <c r="P368" s="130"/>
    </row>
    <row r="369" spans="2:16" ht="15.75" x14ac:dyDescent="0.25">
      <c r="B369" s="130"/>
      <c r="C369" s="130"/>
      <c r="D369" s="130"/>
      <c r="E369" s="130"/>
      <c r="F369" s="130"/>
      <c r="G369" s="130"/>
      <c r="H369" s="130"/>
      <c r="I369" s="130"/>
      <c r="J369" s="130"/>
      <c r="K369" s="130"/>
      <c r="L369" s="130"/>
      <c r="M369" s="130"/>
      <c r="N369" s="130"/>
      <c r="O369" s="130"/>
      <c r="P369" s="130"/>
    </row>
    <row r="370" spans="2:16" ht="15.75" x14ac:dyDescent="0.25">
      <c r="B370" s="130"/>
      <c r="C370" s="130"/>
      <c r="D370" s="130"/>
      <c r="E370" s="130"/>
      <c r="F370" s="130"/>
      <c r="G370" s="130"/>
      <c r="H370" s="130"/>
      <c r="I370" s="130"/>
      <c r="J370" s="130"/>
      <c r="K370" s="130"/>
      <c r="L370" s="130"/>
      <c r="M370" s="130"/>
      <c r="N370" s="130"/>
      <c r="O370" s="130"/>
      <c r="P370" s="130"/>
    </row>
    <row r="371" spans="2:16" ht="15.75" x14ac:dyDescent="0.25">
      <c r="B371" s="130"/>
      <c r="C371" s="130"/>
      <c r="D371" s="130"/>
      <c r="E371" s="130"/>
      <c r="F371" s="130"/>
      <c r="G371" s="130"/>
      <c r="H371" s="130"/>
      <c r="I371" s="130"/>
      <c r="J371" s="130"/>
      <c r="K371" s="130"/>
      <c r="L371" s="130"/>
      <c r="M371" s="130"/>
      <c r="N371" s="130"/>
      <c r="O371" s="130"/>
      <c r="P371" s="130"/>
    </row>
    <row r="372" spans="2:16" ht="15.75" x14ac:dyDescent="0.25">
      <c r="B372" s="130"/>
      <c r="C372" s="130"/>
      <c r="D372" s="130"/>
      <c r="E372" s="130"/>
      <c r="F372" s="130"/>
      <c r="G372" s="130"/>
      <c r="H372" s="130"/>
      <c r="I372" s="130"/>
      <c r="J372" s="130"/>
      <c r="K372" s="130"/>
      <c r="L372" s="130"/>
      <c r="M372" s="130"/>
      <c r="N372" s="130"/>
      <c r="O372" s="130"/>
      <c r="P372" s="130"/>
    </row>
    <row r="373" spans="2:16" ht="15.75" x14ac:dyDescent="0.25">
      <c r="B373" s="130"/>
      <c r="C373" s="130"/>
      <c r="D373" s="130"/>
      <c r="E373" s="130"/>
      <c r="F373" s="130"/>
      <c r="G373" s="130"/>
      <c r="H373" s="130"/>
      <c r="I373" s="130"/>
      <c r="J373" s="130"/>
      <c r="K373" s="130"/>
      <c r="L373" s="130"/>
      <c r="M373" s="130"/>
      <c r="N373" s="130"/>
      <c r="O373" s="130"/>
      <c r="P373" s="130"/>
    </row>
    <row r="374" spans="2:16" ht="15.75" x14ac:dyDescent="0.25">
      <c r="B374" s="322"/>
      <c r="C374" s="314"/>
      <c r="D374" s="314"/>
      <c r="E374" s="314"/>
      <c r="F374" s="314"/>
      <c r="G374" s="314"/>
      <c r="H374" s="314"/>
      <c r="I374" s="314"/>
      <c r="J374" s="130"/>
      <c r="K374" s="130"/>
      <c r="L374" s="130"/>
      <c r="M374" s="130"/>
      <c r="N374" s="130"/>
      <c r="O374" s="130"/>
      <c r="P374" s="130"/>
    </row>
    <row r="375" spans="2:16" ht="15.75" x14ac:dyDescent="0.25">
      <c r="B375" s="310"/>
      <c r="C375" s="310"/>
      <c r="D375" s="310"/>
      <c r="E375" s="310"/>
      <c r="F375" s="131"/>
      <c r="G375" s="310"/>
      <c r="H375" s="310"/>
      <c r="I375" s="310"/>
      <c r="J375" s="130"/>
      <c r="K375" s="130"/>
      <c r="L375" s="130"/>
      <c r="M375" s="130"/>
      <c r="N375" s="130"/>
      <c r="O375" s="130"/>
      <c r="P375" s="130"/>
    </row>
    <row r="376" spans="2:16" ht="15.75" x14ac:dyDescent="0.25">
      <c r="B376" s="130"/>
      <c r="C376" s="130"/>
      <c r="D376" s="131"/>
      <c r="E376" s="131"/>
      <c r="F376" s="131"/>
      <c r="G376" s="131"/>
      <c r="H376" s="131"/>
      <c r="I376" s="131"/>
      <c r="J376" s="130"/>
      <c r="K376" s="130"/>
      <c r="L376" s="130"/>
      <c r="M376" s="130"/>
      <c r="N376" s="130"/>
      <c r="O376" s="130"/>
      <c r="P376" s="130"/>
    </row>
    <row r="377" spans="2:16" ht="15.75" x14ac:dyDescent="0.25">
      <c r="B377" s="130"/>
      <c r="C377" s="131"/>
      <c r="D377" s="313"/>
      <c r="E377" s="131"/>
      <c r="F377" s="131"/>
      <c r="G377" s="131"/>
      <c r="H377" s="313"/>
      <c r="I377" s="131"/>
      <c r="J377" s="130"/>
      <c r="K377" s="130"/>
      <c r="L377" s="130"/>
      <c r="M377" s="130"/>
      <c r="N377" s="130"/>
      <c r="O377" s="130"/>
      <c r="P377" s="130"/>
    </row>
    <row r="378" spans="2:16" ht="15.75" x14ac:dyDescent="0.25">
      <c r="B378" s="130"/>
      <c r="C378" s="131"/>
      <c r="D378" s="313"/>
      <c r="E378" s="131"/>
      <c r="F378" s="131"/>
      <c r="G378" s="131"/>
      <c r="H378" s="131"/>
      <c r="I378" s="131"/>
      <c r="J378" s="130"/>
      <c r="K378" s="130"/>
      <c r="L378" s="130"/>
      <c r="M378" s="130"/>
      <c r="N378" s="130"/>
      <c r="O378" s="130"/>
      <c r="P378" s="130"/>
    </row>
    <row r="379" spans="2:16" ht="15.75" x14ac:dyDescent="0.25">
      <c r="B379" s="130"/>
      <c r="C379" s="130"/>
      <c r="D379" s="130"/>
      <c r="E379" s="130"/>
      <c r="F379" s="130"/>
      <c r="G379" s="130"/>
      <c r="H379" s="130"/>
      <c r="I379" s="130"/>
      <c r="J379" s="130"/>
      <c r="K379" s="130"/>
      <c r="L379" s="130"/>
      <c r="M379" s="130"/>
      <c r="N379" s="130"/>
      <c r="O379" s="130"/>
      <c r="P379" s="130"/>
    </row>
    <row r="380" spans="2:16" ht="33" customHeight="1" x14ac:dyDescent="0.25">
      <c r="B380" s="130" t="s">
        <v>1888</v>
      </c>
      <c r="C380" s="174"/>
      <c r="D380" s="174"/>
      <c r="E380" s="174"/>
      <c r="F380" s="174"/>
      <c r="G380" s="174"/>
      <c r="H380" s="174"/>
      <c r="I380" s="174"/>
      <c r="J380" s="130"/>
      <c r="K380" s="130"/>
      <c r="L380" s="130"/>
      <c r="M380" s="130"/>
      <c r="N380" s="130"/>
      <c r="O380" s="130"/>
      <c r="P380" s="130"/>
    </row>
    <row r="381" spans="2:16" ht="15.75" x14ac:dyDescent="0.25">
      <c r="B381" s="130"/>
      <c r="C381" s="130"/>
      <c r="D381" s="130"/>
      <c r="E381" s="130"/>
      <c r="F381" s="130"/>
      <c r="G381" s="130"/>
      <c r="H381" s="130"/>
      <c r="I381" s="130"/>
      <c r="J381" s="130"/>
      <c r="K381" s="130"/>
      <c r="L381" s="130"/>
      <c r="M381" s="130"/>
      <c r="N381" s="130"/>
      <c r="O381" s="130"/>
      <c r="P381" s="130"/>
    </row>
    <row r="382" spans="2:16" ht="15.75" x14ac:dyDescent="0.25">
      <c r="B382" s="130"/>
      <c r="C382" s="310"/>
      <c r="D382" s="310"/>
      <c r="E382" s="310"/>
      <c r="F382" s="131"/>
      <c r="G382" s="310"/>
      <c r="J382" s="130"/>
      <c r="K382" s="130"/>
      <c r="L382" s="130"/>
      <c r="M382" s="130"/>
      <c r="N382" s="130"/>
      <c r="O382" s="129" t="s">
        <v>1889</v>
      </c>
      <c r="P382" s="310"/>
    </row>
    <row r="383" spans="2:16" ht="15.75" x14ac:dyDescent="0.25">
      <c r="B383" s="130"/>
      <c r="C383" s="131"/>
      <c r="D383" s="131"/>
      <c r="E383" s="131"/>
      <c r="F383" s="131"/>
      <c r="G383" s="131"/>
      <c r="J383" s="130"/>
      <c r="K383" s="130"/>
      <c r="L383" s="130"/>
      <c r="M383" s="130"/>
      <c r="N383" s="130"/>
      <c r="O383" s="131"/>
      <c r="P383" s="131"/>
    </row>
    <row r="384" spans="2:16" ht="15.75" x14ac:dyDescent="0.25">
      <c r="B384" s="130"/>
      <c r="C384" s="131"/>
      <c r="D384" s="313"/>
      <c r="E384" s="131"/>
      <c r="F384" s="131"/>
      <c r="G384" s="131"/>
      <c r="J384" s="130"/>
      <c r="K384" s="130"/>
      <c r="L384" s="130"/>
      <c r="M384" s="130"/>
      <c r="N384" s="130"/>
      <c r="O384" s="130"/>
      <c r="P384" s="323">
        <f>((J415^2)*E313^2)^(1/2)</f>
        <v>2.6774162880460928E-3</v>
      </c>
    </row>
    <row r="385" spans="2:21" ht="15.75" x14ac:dyDescent="0.25">
      <c r="B385" s="130"/>
      <c r="C385" s="131"/>
      <c r="D385" s="313"/>
      <c r="E385" s="131"/>
      <c r="F385" s="131"/>
      <c r="G385" s="131"/>
      <c r="J385" s="130"/>
      <c r="K385" s="130"/>
      <c r="L385" s="130"/>
      <c r="M385" s="130"/>
      <c r="N385" s="130"/>
      <c r="O385" s="129" t="s">
        <v>1890</v>
      </c>
      <c r="P385" s="323"/>
    </row>
    <row r="386" spans="2:21" ht="15.75" x14ac:dyDescent="0.25">
      <c r="B386" s="130"/>
      <c r="C386" s="130"/>
      <c r="D386" s="130"/>
      <c r="E386" s="130"/>
      <c r="F386" s="130"/>
      <c r="G386" s="130"/>
      <c r="J386" s="130"/>
      <c r="K386" s="130"/>
      <c r="L386" s="130"/>
      <c r="M386" s="130"/>
      <c r="N386" s="130"/>
      <c r="O386" s="130"/>
      <c r="P386" s="323">
        <f>((J416^2)*E321^2)^(1/2)</f>
        <v>2.6869786994010107E-3</v>
      </c>
    </row>
    <row r="387" spans="2:21" ht="27" customHeight="1" x14ac:dyDescent="0.25">
      <c r="B387" s="130"/>
      <c r="E387" s="320" t="s">
        <v>33</v>
      </c>
      <c r="F387" s="890">
        <f>(1/(K194*G281))^2</f>
        <v>3.0588283566027734E-9</v>
      </c>
      <c r="G387" s="872"/>
      <c r="J387" s="130"/>
      <c r="K387" s="130"/>
      <c r="L387" s="130"/>
      <c r="M387" s="130"/>
      <c r="N387" s="130"/>
      <c r="O387" s="129" t="s">
        <v>1891</v>
      </c>
      <c r="P387" s="324"/>
    </row>
    <row r="388" spans="2:21" ht="15.75" x14ac:dyDescent="0.25">
      <c r="B388" s="310"/>
      <c r="C388" s="325"/>
      <c r="D388" s="322"/>
      <c r="E388" s="310"/>
      <c r="F388" s="131"/>
      <c r="G388" s="310"/>
      <c r="J388" s="130"/>
      <c r="K388" s="130"/>
      <c r="L388" s="130"/>
      <c r="M388" s="130"/>
      <c r="N388" s="130"/>
      <c r="O388" s="130"/>
      <c r="P388" s="323">
        <f>((J417^2)*E328^2)^(1/2)</f>
        <v>1.9225202896792407E-3</v>
      </c>
    </row>
    <row r="389" spans="2:21" ht="15.75" x14ac:dyDescent="0.25">
      <c r="B389" s="130"/>
      <c r="E389" s="320" t="s">
        <v>33</v>
      </c>
      <c r="F389" s="891">
        <f>(E313)^2+(E321)^2+(E328)^2+(E335)^2</f>
        <v>7721.3133333333353</v>
      </c>
      <c r="G389" s="891"/>
      <c r="J389" s="130"/>
      <c r="K389" s="130"/>
      <c r="L389" s="130"/>
      <c r="M389" s="130"/>
      <c r="N389" s="130"/>
      <c r="O389" s="129" t="s">
        <v>1892</v>
      </c>
      <c r="P389" s="323"/>
    </row>
    <row r="390" spans="2:21" ht="15.75" x14ac:dyDescent="0.25">
      <c r="B390" s="130"/>
      <c r="E390" s="320"/>
      <c r="F390" s="326"/>
      <c r="G390" s="131"/>
      <c r="J390" s="130"/>
      <c r="K390" s="130"/>
      <c r="L390" s="130"/>
      <c r="M390" s="130"/>
      <c r="N390" s="130"/>
      <c r="O390" s="130"/>
      <c r="P390" s="323">
        <f>((J418^2)*E335^2)^(1/2)</f>
        <v>2.3523765428726472E-3</v>
      </c>
    </row>
    <row r="391" spans="2:21" ht="15.75" x14ac:dyDescent="0.25">
      <c r="B391" s="130"/>
      <c r="E391" s="222" t="s">
        <v>33</v>
      </c>
      <c r="F391" s="892">
        <f>(-1*(L184+L185+L187+L188)/((K194)^2*G281))^2</f>
        <v>9.057947355584347E-8</v>
      </c>
      <c r="G391" s="892"/>
      <c r="J391" s="130"/>
      <c r="K391" s="130"/>
      <c r="L391" s="130"/>
      <c r="M391" s="130"/>
      <c r="N391" s="130"/>
      <c r="O391" s="131"/>
      <c r="P391" s="131"/>
    </row>
    <row r="392" spans="2:21" ht="15.75" x14ac:dyDescent="0.25">
      <c r="B392" s="130"/>
      <c r="C392" s="222"/>
      <c r="D392" s="314"/>
      <c r="E392" s="131"/>
      <c r="F392" s="130"/>
      <c r="G392" s="130"/>
      <c r="J392" s="130"/>
      <c r="K392" s="130"/>
      <c r="L392" s="130"/>
      <c r="M392" s="130"/>
      <c r="N392" s="130"/>
      <c r="O392" s="130"/>
      <c r="P392" s="327">
        <f>(J419*E366)^(1/2)</f>
        <v>9.8071949077418591E-2</v>
      </c>
    </row>
    <row r="393" spans="2:21" ht="27" customHeight="1" x14ac:dyDescent="0.25">
      <c r="B393" s="174"/>
      <c r="C393" s="222" t="s">
        <v>33</v>
      </c>
      <c r="D393" s="328">
        <f>E366^2</f>
        <v>1021.2908333333332</v>
      </c>
      <c r="E393" s="131"/>
      <c r="F393" s="130"/>
      <c r="G393" s="130"/>
      <c r="H393" s="130"/>
      <c r="I393" s="130"/>
      <c r="J393" s="130"/>
      <c r="K393" s="130"/>
      <c r="L393" s="130"/>
      <c r="M393" s="130"/>
      <c r="N393" s="130"/>
      <c r="O393" s="130"/>
      <c r="P393" s="130"/>
    </row>
    <row r="394" spans="2:21" ht="15.75" x14ac:dyDescent="0.25">
      <c r="B394" s="130"/>
      <c r="C394" s="130"/>
      <c r="D394" s="310"/>
      <c r="E394" s="310"/>
      <c r="F394" s="131"/>
      <c r="G394" s="310"/>
      <c r="H394" s="310"/>
      <c r="I394" s="310"/>
      <c r="J394" s="130"/>
      <c r="K394" s="130"/>
      <c r="L394" s="130"/>
      <c r="M394" s="130"/>
      <c r="N394" s="130"/>
      <c r="O394" s="130"/>
      <c r="P394" s="130"/>
    </row>
    <row r="395" spans="2:21" ht="15.75" x14ac:dyDescent="0.25">
      <c r="B395" s="130"/>
      <c r="D395" s="329">
        <f>(F387*F389+F391*D393)^(1/2)</f>
        <v>1.0776184770360847E-2</v>
      </c>
      <c r="E395" s="131"/>
      <c r="F395" s="131"/>
      <c r="G395" s="131"/>
      <c r="H395" s="131"/>
      <c r="I395" s="131"/>
      <c r="J395" s="130"/>
      <c r="K395" s="130"/>
      <c r="L395" s="130"/>
      <c r="M395" s="130"/>
      <c r="N395" s="130"/>
      <c r="O395" s="130"/>
      <c r="P395" s="130"/>
    </row>
    <row r="396" spans="2:21" ht="15.75" x14ac:dyDescent="0.25">
      <c r="B396" s="130"/>
      <c r="C396" s="131"/>
      <c r="D396" s="313"/>
      <c r="E396" s="131"/>
      <c r="F396" s="131"/>
      <c r="G396" s="131"/>
      <c r="H396" s="313"/>
      <c r="I396" s="131"/>
      <c r="J396" s="130"/>
      <c r="K396" s="130"/>
      <c r="L396" s="130"/>
      <c r="M396" s="130"/>
      <c r="N396" s="130"/>
      <c r="O396" s="130"/>
      <c r="P396" s="130"/>
    </row>
    <row r="397" spans="2:21" ht="15.75" x14ac:dyDescent="0.25">
      <c r="B397" s="978" t="s">
        <v>151</v>
      </c>
      <c r="C397" s="979"/>
      <c r="D397" s="979"/>
      <c r="E397" s="979"/>
      <c r="F397" s="979"/>
      <c r="G397" s="979"/>
      <c r="H397" s="131"/>
      <c r="I397" s="131"/>
      <c r="J397" s="130"/>
      <c r="K397" s="130"/>
      <c r="L397" s="130"/>
      <c r="M397" s="130"/>
      <c r="N397" s="130"/>
      <c r="O397" s="130"/>
      <c r="P397" s="130"/>
    </row>
    <row r="398" spans="2:21" ht="15.75" x14ac:dyDescent="0.25">
      <c r="B398" s="130"/>
      <c r="C398" s="130"/>
      <c r="D398" s="130"/>
      <c r="E398" s="130"/>
      <c r="F398" s="130"/>
      <c r="G398" s="130"/>
      <c r="J398" s="130"/>
      <c r="K398" s="130"/>
      <c r="L398" s="130"/>
      <c r="M398" s="130"/>
      <c r="N398" s="130"/>
      <c r="O398" s="129" t="s">
        <v>1891</v>
      </c>
      <c r="P398" s="130"/>
    </row>
    <row r="399" spans="2:21" ht="46.5" customHeight="1" x14ac:dyDescent="0.25">
      <c r="B399" s="130"/>
      <c r="C399" s="174"/>
      <c r="D399" s="174"/>
      <c r="E399" s="174"/>
      <c r="F399" s="174"/>
      <c r="G399" s="174"/>
      <c r="J399" s="130"/>
      <c r="K399" s="130"/>
      <c r="L399" s="130"/>
      <c r="M399" s="130"/>
      <c r="N399" s="130"/>
      <c r="O399" s="174"/>
      <c r="P399" s="323">
        <f>((J425^2)*E343^2)^(1/2)</f>
        <v>2.0657493700407896E-3</v>
      </c>
      <c r="U399" s="131"/>
    </row>
    <row r="400" spans="2:21" ht="15.75" x14ac:dyDescent="0.25">
      <c r="B400" s="130"/>
      <c r="C400" s="130"/>
      <c r="D400" s="222"/>
      <c r="E400" s="314"/>
      <c r="F400" s="130"/>
      <c r="G400" s="130"/>
      <c r="J400" s="130"/>
      <c r="K400" s="130"/>
      <c r="L400" s="130"/>
      <c r="M400" s="130"/>
      <c r="N400" s="130"/>
      <c r="O400" s="129" t="s">
        <v>1892</v>
      </c>
      <c r="P400" s="130"/>
      <c r="U400" s="131"/>
    </row>
    <row r="401" spans="2:20" ht="15.75" x14ac:dyDescent="0.25">
      <c r="B401" s="130"/>
      <c r="C401" s="222"/>
      <c r="D401" s="130"/>
      <c r="E401" s="130"/>
      <c r="F401" s="130"/>
      <c r="G401" s="130"/>
      <c r="J401" s="130"/>
      <c r="K401" s="130"/>
      <c r="L401" s="130"/>
      <c r="M401" s="130"/>
      <c r="N401" s="130"/>
      <c r="O401" s="130"/>
      <c r="P401" s="323">
        <f>((J426^2)*E350^2)^(1/2)</f>
        <v>1.8747928765001935E-3</v>
      </c>
    </row>
    <row r="402" spans="2:20" ht="15.75" x14ac:dyDescent="0.25">
      <c r="B402" s="130"/>
      <c r="D402" s="222" t="s">
        <v>33</v>
      </c>
      <c r="E402" s="893">
        <f>F387</f>
        <v>3.0588283566027734E-9</v>
      </c>
      <c r="F402" s="893"/>
      <c r="G402" s="130"/>
      <c r="J402" s="130"/>
      <c r="K402" s="130"/>
      <c r="L402" s="130"/>
      <c r="M402" s="130"/>
      <c r="N402" s="130"/>
      <c r="O402" s="130"/>
      <c r="P402" s="130"/>
    </row>
    <row r="403" spans="2:20" ht="15.75" x14ac:dyDescent="0.25">
      <c r="B403" s="130"/>
      <c r="D403" s="222"/>
      <c r="E403" s="130"/>
      <c r="G403" s="130"/>
      <c r="J403" s="130"/>
      <c r="K403" s="130"/>
      <c r="L403" s="130"/>
      <c r="M403" s="130"/>
      <c r="N403" s="130"/>
      <c r="O403" s="130"/>
      <c r="P403" s="323">
        <f>((J427^2)*E366^2)^(1/2)</f>
        <v>3.9277130979043342E-3</v>
      </c>
    </row>
    <row r="404" spans="2:20" ht="15.75" x14ac:dyDescent="0.25">
      <c r="B404" s="130"/>
      <c r="D404" s="222" t="s">
        <v>33</v>
      </c>
      <c r="E404" s="894">
        <f>(E343)^2+(E350)^2</f>
        <v>2544.1665508302335</v>
      </c>
      <c r="F404" s="894"/>
      <c r="G404" s="130"/>
      <c r="H404" s="130"/>
      <c r="I404" s="130"/>
      <c r="J404" s="130"/>
      <c r="K404" s="130"/>
      <c r="L404" s="130"/>
      <c r="M404" s="130"/>
      <c r="N404" s="130"/>
      <c r="O404" s="130"/>
      <c r="P404" s="130"/>
    </row>
    <row r="405" spans="2:20" ht="15.75" x14ac:dyDescent="0.25">
      <c r="B405" s="130"/>
      <c r="D405" s="130"/>
      <c r="E405" s="129"/>
      <c r="G405" s="130"/>
      <c r="H405" s="130"/>
      <c r="I405" s="130"/>
      <c r="J405" s="130"/>
      <c r="K405" s="130"/>
      <c r="L405" s="130"/>
      <c r="M405" s="130"/>
      <c r="N405" s="130"/>
      <c r="O405" s="130"/>
      <c r="P405" s="130"/>
    </row>
    <row r="406" spans="2:20" ht="15.75" x14ac:dyDescent="0.25">
      <c r="B406" s="130"/>
      <c r="D406" s="222" t="s">
        <v>33</v>
      </c>
      <c r="E406" s="893">
        <f>(-1*((L190+L191)/(K194^2*G281)))^2</f>
        <v>1.510532521779147E-8</v>
      </c>
      <c r="F406" s="893"/>
      <c r="G406" s="130"/>
      <c r="H406" s="331"/>
      <c r="I406" s="130"/>
      <c r="J406" s="130"/>
      <c r="K406" s="130"/>
      <c r="L406" s="130"/>
      <c r="M406" s="130"/>
      <c r="N406" s="130"/>
      <c r="O406" s="130"/>
      <c r="P406" s="130"/>
    </row>
    <row r="407" spans="2:20" ht="15.75" x14ac:dyDescent="0.25">
      <c r="B407" s="130"/>
      <c r="D407" s="222"/>
      <c r="E407" s="314"/>
      <c r="G407" s="130"/>
      <c r="H407" s="130"/>
      <c r="I407" s="130"/>
      <c r="J407" s="130"/>
      <c r="K407" s="130"/>
      <c r="L407" s="130"/>
      <c r="M407" s="130"/>
      <c r="N407" s="130"/>
      <c r="O407" s="130"/>
      <c r="P407" s="130"/>
    </row>
    <row r="408" spans="2:20" ht="15.75" x14ac:dyDescent="0.25">
      <c r="B408" s="130"/>
      <c r="D408" s="222" t="s">
        <v>33</v>
      </c>
      <c r="E408" s="895">
        <f>D393</f>
        <v>1021.2908333333332</v>
      </c>
      <c r="F408" s="895"/>
      <c r="G408" s="130"/>
      <c r="H408" s="324"/>
      <c r="I408" s="130"/>
      <c r="J408" s="130"/>
      <c r="K408" s="130"/>
      <c r="L408" s="130"/>
      <c r="M408" s="130"/>
      <c r="N408" s="130"/>
      <c r="O408" s="130"/>
      <c r="P408" s="130"/>
    </row>
    <row r="409" spans="2:20" ht="15.75" x14ac:dyDescent="0.25">
      <c r="B409" s="130"/>
      <c r="D409" s="130"/>
      <c r="E409" s="130"/>
      <c r="G409" s="130"/>
      <c r="H409" s="130"/>
      <c r="I409" s="130"/>
      <c r="J409" s="130"/>
      <c r="K409" s="130"/>
      <c r="L409" s="130"/>
      <c r="M409" s="130"/>
      <c r="N409" s="130"/>
      <c r="O409" s="130"/>
      <c r="P409" s="130"/>
    </row>
    <row r="410" spans="2:20" ht="15.75" x14ac:dyDescent="0.25">
      <c r="B410" s="130"/>
      <c r="D410" s="332">
        <f>(E402*E404+E406*E408)^(1/2)</f>
        <v>4.8175822742376759E-3</v>
      </c>
      <c r="E410" s="333"/>
      <c r="G410" s="130"/>
      <c r="H410" s="130"/>
      <c r="I410" s="130"/>
      <c r="J410" s="130"/>
      <c r="K410" s="130"/>
      <c r="L410" s="130"/>
      <c r="M410" s="130"/>
      <c r="N410" s="130"/>
      <c r="O410" s="130"/>
      <c r="P410" s="130"/>
    </row>
    <row r="411" spans="2:20" ht="15.75" x14ac:dyDescent="0.25">
      <c r="B411" s="130"/>
      <c r="C411" s="130"/>
      <c r="D411" s="130"/>
      <c r="E411" s="130"/>
      <c r="F411" s="130"/>
      <c r="G411" s="130"/>
      <c r="H411" s="130"/>
      <c r="I411" s="334"/>
      <c r="J411" s="130"/>
      <c r="K411" s="130"/>
      <c r="L411" s="130"/>
      <c r="M411" s="130"/>
      <c r="N411" s="130"/>
      <c r="O411" s="130"/>
      <c r="P411" s="130"/>
    </row>
    <row r="412" spans="2:20" ht="15.75" x14ac:dyDescent="0.25">
      <c r="B412" s="129" t="s">
        <v>1893</v>
      </c>
      <c r="C412" s="314"/>
      <c r="D412" s="314"/>
      <c r="E412" s="314"/>
      <c r="F412" s="314"/>
      <c r="G412" s="314"/>
      <c r="H412" s="130"/>
      <c r="I412" s="130"/>
      <c r="J412" s="130"/>
      <c r="K412" s="130"/>
      <c r="L412" s="130"/>
      <c r="M412" s="130"/>
      <c r="N412" s="130"/>
      <c r="O412" s="130"/>
      <c r="P412" s="130"/>
    </row>
    <row r="413" spans="2:20" ht="15.75" x14ac:dyDescent="0.25">
      <c r="B413" s="320"/>
      <c r="C413" s="130"/>
      <c r="D413" s="130"/>
      <c r="E413" s="130"/>
      <c r="F413" s="130"/>
      <c r="G413" s="130"/>
      <c r="H413" s="130"/>
      <c r="I413" s="130"/>
      <c r="J413" s="130"/>
      <c r="K413" s="130"/>
      <c r="L413" s="130"/>
      <c r="M413" s="130"/>
      <c r="N413" s="130"/>
      <c r="O413" s="130"/>
      <c r="P413" s="130"/>
    </row>
    <row r="414" spans="2:20" ht="60" customHeight="1" x14ac:dyDescent="0.25">
      <c r="B414" s="878" t="s">
        <v>40</v>
      </c>
      <c r="C414" s="878"/>
      <c r="D414" s="878" t="s">
        <v>1894</v>
      </c>
      <c r="E414" s="878"/>
      <c r="F414" s="878" t="s">
        <v>129</v>
      </c>
      <c r="G414" s="878"/>
      <c r="H414" s="878" t="s">
        <v>1895</v>
      </c>
      <c r="I414" s="878"/>
      <c r="J414" s="878" t="s">
        <v>1896</v>
      </c>
      <c r="K414" s="878"/>
      <c r="L414" s="878" t="s">
        <v>43</v>
      </c>
      <c r="M414" s="878"/>
      <c r="N414" s="878" t="s">
        <v>44</v>
      </c>
      <c r="O414" s="878"/>
      <c r="P414" s="130"/>
      <c r="S414" s="130"/>
      <c r="T414" s="324"/>
    </row>
    <row r="415" spans="2:20" ht="15.75" x14ac:dyDescent="0.25">
      <c r="B415" s="869" t="s">
        <v>106</v>
      </c>
      <c r="C415" s="870"/>
      <c r="D415" s="886">
        <f>L184</f>
        <v>2790</v>
      </c>
      <c r="E415" s="887"/>
      <c r="F415" s="897">
        <f>E313</f>
        <v>48.410363904161407</v>
      </c>
      <c r="G415" s="897"/>
      <c r="H415" s="885" t="s">
        <v>90</v>
      </c>
      <c r="I415" s="885"/>
      <c r="J415" s="889">
        <f>(E402)^(1/2)</f>
        <v>5.5306675515734748E-5</v>
      </c>
      <c r="K415" s="889"/>
      <c r="L415" s="906">
        <f>P384</f>
        <v>2.6774162880460928E-3</v>
      </c>
      <c r="M415" s="906"/>
      <c r="N415" s="883">
        <f>L415*100/L420</f>
        <v>2.485735254499593</v>
      </c>
      <c r="O415" s="883"/>
      <c r="P415" s="130"/>
      <c r="S415" s="130"/>
      <c r="T415" s="463"/>
    </row>
    <row r="416" spans="2:20" ht="15.75" x14ac:dyDescent="0.25">
      <c r="B416" s="869" t="s">
        <v>106</v>
      </c>
      <c r="C416" s="870"/>
      <c r="D416" s="886">
        <f>L185</f>
        <v>2800</v>
      </c>
      <c r="E416" s="887"/>
      <c r="F416" s="897">
        <f>E321</f>
        <v>48.583261863869673</v>
      </c>
      <c r="G416" s="897"/>
      <c r="H416" s="885" t="s">
        <v>90</v>
      </c>
      <c r="I416" s="885"/>
      <c r="J416" s="889">
        <f>J415</f>
        <v>5.5306675515734748E-5</v>
      </c>
      <c r="K416" s="889"/>
      <c r="L416" s="906">
        <f>P386</f>
        <v>2.6869786994010107E-3</v>
      </c>
      <c r="M416" s="906"/>
      <c r="N416" s="883">
        <f>L416*100/L420</f>
        <v>2.4946130756770737</v>
      </c>
      <c r="O416" s="883"/>
      <c r="P416" s="130"/>
      <c r="S416" s="130"/>
      <c r="T416" s="463"/>
    </row>
    <row r="417" spans="2:20" ht="15.75" x14ac:dyDescent="0.25">
      <c r="B417" s="869" t="s">
        <v>106</v>
      </c>
      <c r="C417" s="870"/>
      <c r="D417" s="886">
        <f>L187</f>
        <v>2000</v>
      </c>
      <c r="E417" s="887"/>
      <c r="F417" s="897">
        <f>E328</f>
        <v>34.761089357690352</v>
      </c>
      <c r="G417" s="897"/>
      <c r="H417" s="885" t="s">
        <v>90</v>
      </c>
      <c r="I417" s="885"/>
      <c r="J417" s="889">
        <f>J416</f>
        <v>5.5306675515734748E-5</v>
      </c>
      <c r="K417" s="889"/>
      <c r="L417" s="906">
        <f>P388</f>
        <v>1.9225202896792407E-3</v>
      </c>
      <c r="M417" s="906"/>
      <c r="N417" s="883">
        <f>L417*100/L420</f>
        <v>1.7848836144318654</v>
      </c>
      <c r="O417" s="883"/>
      <c r="P417" s="130"/>
      <c r="S417" s="130"/>
      <c r="T417" s="463"/>
    </row>
    <row r="418" spans="2:20" ht="15.75" x14ac:dyDescent="0.25">
      <c r="B418" s="869" t="s">
        <v>106</v>
      </c>
      <c r="C418" s="870"/>
      <c r="D418" s="886">
        <f>L188</f>
        <v>2450</v>
      </c>
      <c r="E418" s="887"/>
      <c r="F418" s="898">
        <f>E335</f>
        <v>42.533320271680338</v>
      </c>
      <c r="G418" s="898"/>
      <c r="H418" s="885" t="s">
        <v>90</v>
      </c>
      <c r="I418" s="885"/>
      <c r="J418" s="888">
        <f>J417</f>
        <v>5.5306675515734748E-5</v>
      </c>
      <c r="K418" s="888"/>
      <c r="L418" s="905">
        <f>P390</f>
        <v>2.3523765428726472E-3</v>
      </c>
      <c r="M418" s="905"/>
      <c r="N418" s="883">
        <f>L418*100/L420</f>
        <v>2.1839656875859523</v>
      </c>
      <c r="O418" s="883"/>
      <c r="P418" s="130"/>
      <c r="S418" s="130"/>
      <c r="T418" s="463"/>
    </row>
    <row r="419" spans="2:20" ht="15.75" x14ac:dyDescent="0.25">
      <c r="B419" s="869" t="s">
        <v>116</v>
      </c>
      <c r="C419" s="870"/>
      <c r="D419" s="882">
        <f>K194</f>
        <v>1845</v>
      </c>
      <c r="E419" s="885"/>
      <c r="F419" s="882">
        <f>E366</f>
        <v>31.957641235443727</v>
      </c>
      <c r="G419" s="882"/>
      <c r="H419" s="885" t="s">
        <v>90</v>
      </c>
      <c r="I419" s="885"/>
      <c r="J419" s="888">
        <f>(F391)^(1/2)</f>
        <v>3.0096423966286006E-4</v>
      </c>
      <c r="K419" s="888"/>
      <c r="L419" s="905">
        <f>P392</f>
        <v>9.8071949077418591E-2</v>
      </c>
      <c r="M419" s="905"/>
      <c r="N419" s="883">
        <f>L419*100/L420</f>
        <v>91.050802367805517</v>
      </c>
      <c r="O419" s="883"/>
      <c r="P419" s="130"/>
      <c r="S419" s="130"/>
      <c r="T419" s="463"/>
    </row>
    <row r="420" spans="2:20" ht="15.75" x14ac:dyDescent="0.25">
      <c r="B420" s="869"/>
      <c r="C420" s="870"/>
      <c r="D420" s="882">
        <f>I272</f>
        <v>0.55527902217797687</v>
      </c>
      <c r="E420" s="882"/>
      <c r="F420" s="882">
        <f>D395</f>
        <v>1.0776184770360847E-2</v>
      </c>
      <c r="G420" s="882"/>
      <c r="H420" s="875"/>
      <c r="I420" s="875"/>
      <c r="J420" s="875"/>
      <c r="K420" s="875"/>
      <c r="L420" s="904">
        <f>SUM(L415:L419)</f>
        <v>0.10771124089741758</v>
      </c>
      <c r="M420" s="904"/>
      <c r="N420" s="882">
        <v>100</v>
      </c>
      <c r="O420" s="882"/>
      <c r="P420" s="130"/>
      <c r="T420" s="464"/>
    </row>
    <row r="421" spans="2:20" ht="15.75" x14ac:dyDescent="0.25">
      <c r="B421" s="130"/>
      <c r="C421" s="130"/>
      <c r="D421" s="130"/>
      <c r="E421" s="130"/>
      <c r="F421" s="130"/>
      <c r="G421" s="130"/>
      <c r="H421" s="130"/>
      <c r="I421" s="130"/>
      <c r="J421" s="130"/>
      <c r="K421" s="130"/>
      <c r="L421" s="130"/>
      <c r="M421" s="130"/>
      <c r="N421" s="130"/>
      <c r="O421" s="130"/>
      <c r="P421" s="130"/>
    </row>
    <row r="422" spans="2:20" ht="15.75" x14ac:dyDescent="0.25">
      <c r="B422" s="314" t="s">
        <v>152</v>
      </c>
      <c r="C422" s="130"/>
      <c r="D422" s="130"/>
      <c r="E422" s="130"/>
      <c r="F422" s="130"/>
      <c r="G422" s="130"/>
      <c r="H422" s="130"/>
      <c r="I422" s="130"/>
      <c r="J422" s="130"/>
      <c r="K422" s="130"/>
      <c r="L422" s="130"/>
      <c r="M422" s="130"/>
      <c r="N422" s="130"/>
      <c r="O422" s="130"/>
      <c r="P422" s="130"/>
    </row>
    <row r="423" spans="2:20" ht="15.75" x14ac:dyDescent="0.25">
      <c r="B423" s="130"/>
      <c r="C423" s="130"/>
      <c r="D423" s="130"/>
      <c r="E423" s="130"/>
      <c r="F423" s="130"/>
      <c r="G423" s="130"/>
      <c r="H423" s="130"/>
      <c r="I423" s="130"/>
      <c r="J423" s="130"/>
      <c r="K423" s="130"/>
      <c r="L423" s="130"/>
      <c r="M423" s="130"/>
      <c r="N423" s="130"/>
      <c r="O423" s="130"/>
      <c r="P423" s="130"/>
    </row>
    <row r="424" spans="2:20" ht="78.75" customHeight="1" x14ac:dyDescent="0.25">
      <c r="B424" s="878" t="s">
        <v>40</v>
      </c>
      <c r="C424" s="878"/>
      <c r="D424" s="878" t="s">
        <v>1894</v>
      </c>
      <c r="E424" s="878"/>
      <c r="F424" s="878" t="s">
        <v>129</v>
      </c>
      <c r="G424" s="878"/>
      <c r="H424" s="878" t="s">
        <v>1895</v>
      </c>
      <c r="I424" s="901"/>
      <c r="J424" s="878" t="s">
        <v>1896</v>
      </c>
      <c r="K424" s="878"/>
      <c r="L424" s="878" t="s">
        <v>43</v>
      </c>
      <c r="M424" s="878"/>
      <c r="N424" s="878" t="s">
        <v>44</v>
      </c>
      <c r="O424" s="878"/>
      <c r="P424" s="130"/>
      <c r="T424" s="130"/>
    </row>
    <row r="425" spans="2:20" ht="15.75" x14ac:dyDescent="0.25">
      <c r="B425" s="884" t="s">
        <v>106</v>
      </c>
      <c r="C425" s="884"/>
      <c r="D425" s="886">
        <f>L190</f>
        <v>2150</v>
      </c>
      <c r="E425" s="887"/>
      <c r="F425" s="897">
        <f>E343</f>
        <v>37.35081435970752</v>
      </c>
      <c r="G425" s="897"/>
      <c r="H425" s="885" t="s">
        <v>90</v>
      </c>
      <c r="I425" s="885"/>
      <c r="J425" s="877">
        <f>E402^0.5</f>
        <v>5.5306675515734748E-5</v>
      </c>
      <c r="K425" s="877"/>
      <c r="L425" s="881">
        <f>P399</f>
        <v>2.0657493700407896E-3</v>
      </c>
      <c r="M425" s="881"/>
      <c r="N425" s="883">
        <f>L425*100/L428</f>
        <v>26.254223835009736</v>
      </c>
      <c r="O425" s="883"/>
      <c r="P425" s="130"/>
      <c r="T425" s="130"/>
    </row>
    <row r="426" spans="2:20" ht="15.75" x14ac:dyDescent="0.25">
      <c r="B426" s="884" t="s">
        <v>106</v>
      </c>
      <c r="C426" s="884"/>
      <c r="D426" s="886">
        <f>L191</f>
        <v>1950</v>
      </c>
      <c r="E426" s="887"/>
      <c r="F426" s="897">
        <f>E350</f>
        <v>33.898130000000002</v>
      </c>
      <c r="G426" s="897"/>
      <c r="H426" s="885" t="s">
        <v>90</v>
      </c>
      <c r="I426" s="885"/>
      <c r="J426" s="877">
        <f>J425</f>
        <v>5.5306675515734748E-5</v>
      </c>
      <c r="K426" s="877"/>
      <c r="L426" s="881">
        <f>P401</f>
        <v>1.8747928765001935E-3</v>
      </c>
      <c r="M426" s="881"/>
      <c r="N426" s="883">
        <f>L426*100/L428</f>
        <v>23.827300899985719</v>
      </c>
      <c r="O426" s="883"/>
      <c r="P426" s="130"/>
      <c r="T426" s="130"/>
    </row>
    <row r="427" spans="2:20" ht="15.75" x14ac:dyDescent="0.25">
      <c r="B427" s="884" t="s">
        <v>116</v>
      </c>
      <c r="C427" s="884"/>
      <c r="D427" s="882">
        <f>K194</f>
        <v>1845</v>
      </c>
      <c r="E427" s="885"/>
      <c r="F427" s="882">
        <f>E366</f>
        <v>31.957641235443727</v>
      </c>
      <c r="G427" s="882"/>
      <c r="H427" s="885" t="s">
        <v>90</v>
      </c>
      <c r="I427" s="885"/>
      <c r="J427" s="876">
        <f>(E406)^(1/2)</f>
        <v>1.2290372336829942E-4</v>
      </c>
      <c r="K427" s="876"/>
      <c r="L427" s="880">
        <f>P403</f>
        <v>3.9277130979043342E-3</v>
      </c>
      <c r="M427" s="880"/>
      <c r="N427" s="883">
        <f>L427*100/L428</f>
        <v>49.918475265004545</v>
      </c>
      <c r="O427" s="883"/>
      <c r="P427" s="130"/>
      <c r="T427" s="130"/>
    </row>
    <row r="428" spans="2:20" ht="15.75" x14ac:dyDescent="0.25">
      <c r="B428" s="884"/>
      <c r="C428" s="884"/>
      <c r="D428" s="882">
        <f>I277</f>
        <v>0.22675736961451248</v>
      </c>
      <c r="E428" s="882"/>
      <c r="F428" s="896">
        <f>D410</f>
        <v>4.8175822742376759E-3</v>
      </c>
      <c r="G428" s="896"/>
      <c r="H428" s="875"/>
      <c r="I428" s="885"/>
      <c r="J428" s="875"/>
      <c r="K428" s="875"/>
      <c r="L428" s="879">
        <f>SUM(L425:L427)</f>
        <v>7.8682553444453171E-3</v>
      </c>
      <c r="M428" s="879"/>
      <c r="N428" s="882">
        <v>100</v>
      </c>
      <c r="O428" s="882"/>
      <c r="P428" s="130"/>
      <c r="T428" s="130"/>
    </row>
    <row r="429" spans="2:20" ht="15.75" x14ac:dyDescent="0.25">
      <c r="B429" s="130"/>
      <c r="C429" s="130"/>
      <c r="D429" s="130"/>
      <c r="E429" s="130"/>
      <c r="F429" s="130"/>
      <c r="G429" s="130"/>
      <c r="H429" s="130"/>
      <c r="K429" s="130"/>
      <c r="L429" s="130"/>
      <c r="M429" s="130"/>
      <c r="N429" s="130"/>
      <c r="O429" s="130"/>
      <c r="P429" s="130"/>
    </row>
    <row r="430" spans="2:20" ht="33" customHeight="1" x14ac:dyDescent="0.25">
      <c r="B430" s="871" t="s">
        <v>356</v>
      </c>
      <c r="C430" s="777"/>
      <c r="D430" s="777"/>
      <c r="E430" s="777"/>
      <c r="F430" s="777"/>
      <c r="G430" s="777"/>
      <c r="H430" s="777"/>
      <c r="I430" s="777"/>
      <c r="J430" s="872"/>
      <c r="K430" s="872"/>
      <c r="L430" s="872"/>
      <c r="M430" s="872"/>
      <c r="N430" s="872"/>
      <c r="O430" s="872"/>
      <c r="P430" s="130"/>
    </row>
    <row r="431" spans="2:20" ht="15.75" x14ac:dyDescent="0.25">
      <c r="B431" s="130"/>
      <c r="C431" s="130"/>
      <c r="D431" s="130"/>
      <c r="E431" s="130"/>
      <c r="F431" s="130"/>
      <c r="G431" s="130"/>
      <c r="H431" s="130"/>
      <c r="I431" s="130"/>
      <c r="J431" s="130"/>
      <c r="K431" s="130"/>
      <c r="L431" s="130"/>
      <c r="M431" s="130"/>
      <c r="N431" s="130"/>
      <c r="O431" s="130"/>
      <c r="P431" s="130"/>
    </row>
    <row r="432" spans="2:20" ht="15.75" x14ac:dyDescent="0.25">
      <c r="B432" s="130"/>
      <c r="C432" s="130"/>
      <c r="D432" s="222" t="s">
        <v>51</v>
      </c>
      <c r="E432" s="245">
        <v>1.65</v>
      </c>
      <c r="F432" s="130"/>
      <c r="G432" s="130"/>
      <c r="H432" s="130"/>
      <c r="I432" s="130"/>
      <c r="J432" s="130"/>
      <c r="K432" s="130"/>
      <c r="L432" s="130"/>
      <c r="M432" s="130"/>
      <c r="N432" s="130"/>
      <c r="O432" s="130"/>
      <c r="P432" s="130"/>
    </row>
    <row r="433" spans="2:21" ht="15.75" x14ac:dyDescent="0.25">
      <c r="B433" s="130"/>
      <c r="C433" s="130"/>
      <c r="D433" s="130"/>
      <c r="E433" s="130"/>
      <c r="F433" s="130"/>
      <c r="G433" s="130"/>
      <c r="H433" s="130"/>
      <c r="I433" s="130"/>
      <c r="J433" s="130"/>
      <c r="K433" s="130"/>
      <c r="L433" s="130"/>
      <c r="M433" s="130"/>
      <c r="N433" s="130"/>
      <c r="O433" s="130"/>
      <c r="P433" s="130"/>
    </row>
    <row r="434" spans="2:21" ht="15.75" x14ac:dyDescent="0.25">
      <c r="B434" s="225" t="s">
        <v>1897</v>
      </c>
      <c r="C434" s="130"/>
      <c r="D434" s="130"/>
      <c r="E434" s="130"/>
      <c r="F434" s="130"/>
      <c r="G434" s="130"/>
      <c r="H434" s="130"/>
      <c r="I434" s="130"/>
      <c r="J434" s="130"/>
      <c r="K434" s="130"/>
      <c r="L434" s="130"/>
      <c r="M434" s="130"/>
      <c r="N434" s="130"/>
      <c r="O434" s="130"/>
      <c r="P434" s="130"/>
    </row>
    <row r="435" spans="2:21" ht="15.75" x14ac:dyDescent="0.25">
      <c r="B435" s="130"/>
      <c r="C435" s="130"/>
      <c r="D435" s="130"/>
      <c r="E435" s="130"/>
      <c r="F435" s="130"/>
      <c r="G435" s="130"/>
      <c r="H435" s="130"/>
      <c r="I435" s="130"/>
      <c r="J435" s="130"/>
      <c r="K435" s="130"/>
      <c r="L435" s="130"/>
      <c r="M435" s="130"/>
      <c r="N435" s="130"/>
      <c r="O435" s="130"/>
      <c r="P435" s="130"/>
    </row>
    <row r="436" spans="2:21" ht="15.75" x14ac:dyDescent="0.25">
      <c r="B436" s="222" t="s">
        <v>52</v>
      </c>
      <c r="C436" s="330">
        <f>E432*D395</f>
        <v>1.7780704871095399E-2</v>
      </c>
      <c r="D436" s="130"/>
      <c r="E436" s="130"/>
      <c r="F436" s="130"/>
      <c r="G436" s="130"/>
      <c r="H436" s="130"/>
      <c r="I436" s="130"/>
      <c r="J436" s="130"/>
      <c r="K436" s="130"/>
      <c r="L436" s="130"/>
      <c r="M436" s="130"/>
      <c r="N436" s="130"/>
      <c r="O436" s="130"/>
      <c r="P436" s="130"/>
    </row>
    <row r="437" spans="2:21" ht="15.75" x14ac:dyDescent="0.25">
      <c r="B437" s="130"/>
      <c r="C437" s="130"/>
      <c r="D437" s="130"/>
      <c r="E437" s="130"/>
      <c r="F437" s="130"/>
      <c r="G437" s="130"/>
      <c r="H437" s="130"/>
      <c r="I437" s="130"/>
      <c r="J437" s="130"/>
      <c r="K437" s="130"/>
      <c r="L437" s="130"/>
      <c r="M437" s="130"/>
      <c r="N437" s="130"/>
      <c r="O437" s="130"/>
      <c r="P437" s="130"/>
    </row>
    <row r="438" spans="2:21" ht="15.75" x14ac:dyDescent="0.25">
      <c r="B438" s="225" t="s">
        <v>153</v>
      </c>
      <c r="C438" s="130"/>
      <c r="D438" s="130"/>
      <c r="E438" s="130"/>
      <c r="F438" s="130"/>
      <c r="G438" s="130"/>
      <c r="H438" s="130"/>
      <c r="I438" s="130"/>
      <c r="J438" s="130"/>
      <c r="K438" s="130"/>
      <c r="L438" s="130"/>
      <c r="M438" s="130"/>
      <c r="N438" s="130"/>
      <c r="O438" s="130"/>
      <c r="P438" s="130"/>
    </row>
    <row r="439" spans="2:21" ht="15.75" x14ac:dyDescent="0.25">
      <c r="B439" s="130"/>
      <c r="C439" s="130"/>
      <c r="D439" s="130"/>
      <c r="E439" s="130"/>
      <c r="F439" s="130"/>
      <c r="G439" s="130"/>
      <c r="H439" s="130"/>
      <c r="I439" s="130"/>
      <c r="J439" s="130"/>
      <c r="K439" s="130"/>
      <c r="L439" s="130"/>
      <c r="M439" s="130"/>
      <c r="N439" s="130"/>
      <c r="O439" s="130"/>
      <c r="P439" s="130"/>
    </row>
    <row r="440" spans="2:21" ht="15.75" x14ac:dyDescent="0.25">
      <c r="B440" s="222" t="s">
        <v>52</v>
      </c>
      <c r="C440" s="330">
        <f>E432*D410</f>
        <v>7.9490107524921652E-3</v>
      </c>
      <c r="D440" s="130"/>
      <c r="E440" s="130"/>
      <c r="F440" s="130"/>
      <c r="G440" s="130"/>
      <c r="H440" s="130"/>
      <c r="I440" s="130"/>
      <c r="J440" s="130"/>
      <c r="K440" s="130"/>
      <c r="L440" s="130"/>
      <c r="M440" s="130"/>
      <c r="N440" s="130"/>
      <c r="O440" s="130"/>
      <c r="P440" s="130"/>
    </row>
    <row r="441" spans="2:21" ht="15.75" x14ac:dyDescent="0.25">
      <c r="B441" s="130"/>
      <c r="C441" s="130"/>
      <c r="D441" s="130"/>
      <c r="E441" s="130"/>
      <c r="F441" s="130"/>
      <c r="G441" s="130"/>
      <c r="H441" s="130"/>
      <c r="I441" s="130"/>
      <c r="J441" s="130"/>
      <c r="K441" s="130"/>
      <c r="L441" s="130"/>
      <c r="M441" s="130"/>
      <c r="N441" s="130"/>
      <c r="O441" s="130"/>
      <c r="P441" s="130"/>
    </row>
    <row r="442" spans="2:21" ht="27.75" customHeight="1" x14ac:dyDescent="0.25">
      <c r="B442" s="777" t="s">
        <v>1898</v>
      </c>
      <c r="C442" s="873"/>
      <c r="D442" s="873"/>
      <c r="E442" s="130"/>
      <c r="F442" s="130"/>
      <c r="G442" s="130"/>
      <c r="H442" s="130"/>
      <c r="I442" s="130"/>
      <c r="J442" s="130"/>
      <c r="K442" s="130"/>
      <c r="L442" s="130"/>
      <c r="M442" s="130"/>
      <c r="N442" s="130"/>
      <c r="O442" s="130"/>
      <c r="P442" s="130"/>
    </row>
    <row r="443" spans="2:21" ht="19.5" customHeight="1" x14ac:dyDescent="0.25">
      <c r="B443" s="873" t="s">
        <v>1899</v>
      </c>
      <c r="C443" s="873"/>
      <c r="D443" s="872"/>
      <c r="E443" s="872"/>
      <c r="F443" s="872"/>
      <c r="G443" s="872"/>
      <c r="H443" s="874"/>
      <c r="I443" s="872"/>
      <c r="J443" s="335">
        <f>D420</f>
        <v>0.55527902217797687</v>
      </c>
      <c r="K443" s="336" t="s">
        <v>7</v>
      </c>
      <c r="L443" s="465">
        <f>C436</f>
        <v>1.7780704871095399E-2</v>
      </c>
      <c r="N443" s="130"/>
      <c r="O443" s="130"/>
      <c r="P443" s="130"/>
    </row>
    <row r="444" spans="2:21" ht="18.75" customHeight="1" x14ac:dyDescent="0.25">
      <c r="B444" s="873" t="s">
        <v>154</v>
      </c>
      <c r="C444" s="873"/>
      <c r="D444" s="872"/>
      <c r="E444" s="872"/>
      <c r="F444" s="872"/>
      <c r="G444" s="872"/>
      <c r="H444" s="872"/>
      <c r="I444" s="872"/>
      <c r="J444" s="335">
        <f>D428</f>
        <v>0.22675736961451248</v>
      </c>
      <c r="K444" s="336" t="s">
        <v>7</v>
      </c>
      <c r="L444" s="465">
        <f>C440</f>
        <v>7.9490107524921652E-3</v>
      </c>
      <c r="N444" s="130"/>
      <c r="O444" s="130"/>
      <c r="P444" s="130"/>
    </row>
    <row r="445" spans="2:21" x14ac:dyDescent="0.25">
      <c r="B445" s="36"/>
      <c r="C445" s="36"/>
      <c r="D445" s="36"/>
      <c r="E445" s="36"/>
      <c r="F445" s="36"/>
      <c r="G445" s="36"/>
      <c r="H445" s="36"/>
      <c r="I445" s="36"/>
      <c r="J445" s="36"/>
      <c r="K445" s="36"/>
      <c r="L445" s="103"/>
      <c r="M445" s="37"/>
      <c r="N445" s="103"/>
      <c r="O445" s="36"/>
      <c r="P445" s="36"/>
      <c r="Q445" s="36"/>
      <c r="R445" s="36"/>
      <c r="S445" s="38"/>
      <c r="T445" s="38"/>
      <c r="U445" s="38"/>
    </row>
    <row r="446" spans="2:21" x14ac:dyDescent="0.25">
      <c r="B446" s="36"/>
      <c r="C446" s="36"/>
      <c r="D446" s="36"/>
      <c r="E446" s="36"/>
      <c r="F446" s="36"/>
      <c r="G446" s="36"/>
      <c r="H446" s="36"/>
      <c r="I446" s="36"/>
      <c r="J446" s="36"/>
      <c r="K446" s="36"/>
      <c r="L446" s="36"/>
      <c r="M446" s="36"/>
      <c r="N446" s="36"/>
      <c r="O446" s="36"/>
      <c r="P446" s="36"/>
      <c r="Q446" s="36"/>
      <c r="R446" s="36"/>
      <c r="S446" s="38"/>
      <c r="T446" s="38"/>
      <c r="U446" s="38"/>
    </row>
    <row r="447" spans="2:21" x14ac:dyDescent="0.25">
      <c r="B447" s="4" t="s">
        <v>155</v>
      </c>
      <c r="C447" s="36"/>
      <c r="D447" s="36"/>
      <c r="E447" s="36"/>
      <c r="F447" s="36"/>
      <c r="G447" s="36"/>
      <c r="H447" s="36"/>
      <c r="I447" s="36"/>
      <c r="J447" s="36"/>
      <c r="K447" s="36"/>
      <c r="L447" s="36"/>
      <c r="M447" s="36"/>
      <c r="N447" s="36"/>
      <c r="O447" s="36"/>
      <c r="P447" s="36"/>
      <c r="Q447" s="36"/>
      <c r="R447" s="36"/>
      <c r="S447" s="38"/>
      <c r="T447" s="38"/>
      <c r="U447" s="38"/>
    </row>
    <row r="448" spans="2:21" x14ac:dyDescent="0.25">
      <c r="B448" s="36" t="s">
        <v>156</v>
      </c>
      <c r="C448" s="36"/>
      <c r="D448" s="36"/>
      <c r="E448" s="36"/>
      <c r="F448" s="36"/>
      <c r="G448" s="36"/>
      <c r="H448" s="36"/>
      <c r="I448" s="36"/>
      <c r="J448" s="36"/>
      <c r="K448" s="36"/>
      <c r="L448" s="36"/>
      <c r="M448" s="36"/>
      <c r="N448" s="36"/>
      <c r="O448" s="36"/>
      <c r="P448" s="36"/>
      <c r="Q448" s="36"/>
      <c r="R448" s="36"/>
      <c r="S448" s="38"/>
      <c r="T448" s="38"/>
      <c r="U448" s="38"/>
    </row>
    <row r="449" spans="2:21" x14ac:dyDescent="0.25">
      <c r="B449" s="36"/>
      <c r="C449" s="36"/>
      <c r="D449" s="36"/>
      <c r="E449" s="36"/>
      <c r="F449" s="36"/>
      <c r="G449" s="36"/>
      <c r="H449" s="36"/>
      <c r="I449" s="36"/>
      <c r="J449" s="36"/>
      <c r="K449" s="36"/>
      <c r="L449" s="36"/>
      <c r="M449" s="36"/>
      <c r="N449" s="36"/>
      <c r="O449" s="36"/>
      <c r="P449" s="36"/>
      <c r="Q449" s="36"/>
      <c r="R449" s="36"/>
      <c r="S449" s="38"/>
      <c r="T449" s="38"/>
      <c r="U449" s="38"/>
    </row>
    <row r="450" spans="2:21" x14ac:dyDescent="0.25">
      <c r="B450" s="36"/>
      <c r="C450" s="36"/>
      <c r="D450" s="36"/>
      <c r="E450" s="36" t="s">
        <v>28</v>
      </c>
      <c r="F450" s="36"/>
      <c r="G450" s="36" t="s">
        <v>157</v>
      </c>
      <c r="H450" s="36"/>
      <c r="I450" s="36"/>
      <c r="J450" s="36"/>
      <c r="K450" s="36"/>
      <c r="L450" s="36"/>
      <c r="M450" s="36"/>
      <c r="N450" s="36"/>
      <c r="O450" s="36"/>
      <c r="P450" s="36"/>
      <c r="Q450" s="36"/>
      <c r="R450" s="36"/>
      <c r="S450" s="38"/>
      <c r="T450" s="38"/>
      <c r="U450" s="38"/>
    </row>
    <row r="451" spans="2:21" x14ac:dyDescent="0.25">
      <c r="B451" s="36"/>
      <c r="C451" s="36"/>
      <c r="D451" s="36"/>
      <c r="E451" s="36"/>
      <c r="F451" s="36"/>
      <c r="G451" s="36"/>
      <c r="H451" s="36"/>
      <c r="I451" s="36"/>
      <c r="J451" s="36"/>
      <c r="K451" s="36"/>
      <c r="L451" s="36"/>
      <c r="M451" s="36"/>
      <c r="N451" s="36"/>
      <c r="O451" s="36"/>
      <c r="P451" s="36"/>
      <c r="Q451" s="36"/>
      <c r="R451" s="36"/>
      <c r="S451" s="38"/>
      <c r="T451" s="38"/>
      <c r="U451" s="38"/>
    </row>
    <row r="452" spans="2:21" x14ac:dyDescent="0.25">
      <c r="B452" s="36" t="s">
        <v>158</v>
      </c>
      <c r="C452" s="36"/>
      <c r="D452" s="36"/>
      <c r="E452" s="36"/>
      <c r="F452" s="36"/>
      <c r="G452" s="36"/>
      <c r="H452" s="36"/>
      <c r="I452" s="36"/>
      <c r="J452" s="36"/>
      <c r="K452" s="36"/>
      <c r="L452" s="36"/>
      <c r="M452" s="36"/>
      <c r="N452" s="36"/>
      <c r="O452" s="36"/>
      <c r="P452" s="36"/>
      <c r="Q452" s="36"/>
      <c r="R452" s="36"/>
      <c r="S452" s="38"/>
      <c r="T452" s="38"/>
      <c r="U452" s="38"/>
    </row>
    <row r="453" spans="2:21" x14ac:dyDescent="0.25">
      <c r="B453" s="36"/>
      <c r="C453" s="36"/>
      <c r="D453" s="36"/>
      <c r="E453" s="36"/>
      <c r="F453" s="36"/>
      <c r="G453" s="36"/>
      <c r="H453" s="36"/>
      <c r="I453" s="36"/>
      <c r="J453" s="36"/>
      <c r="K453" s="36"/>
      <c r="L453" s="36"/>
      <c r="M453" s="36"/>
      <c r="N453" s="36"/>
      <c r="O453" s="36"/>
      <c r="P453" s="36"/>
      <c r="Q453" s="36"/>
      <c r="R453" s="36"/>
      <c r="S453" s="38"/>
      <c r="T453" s="38"/>
      <c r="U453" s="38"/>
    </row>
    <row r="454" spans="2:21" x14ac:dyDescent="0.25">
      <c r="B454" s="36"/>
      <c r="C454" s="36"/>
      <c r="D454" s="36"/>
      <c r="E454" s="36"/>
      <c r="F454" s="36"/>
      <c r="G454" s="36"/>
      <c r="H454" s="36"/>
      <c r="I454" s="36" t="s">
        <v>28</v>
      </c>
      <c r="J454" s="36"/>
      <c r="K454" s="36"/>
      <c r="L454" s="36" t="s">
        <v>140</v>
      </c>
      <c r="M454" s="36"/>
      <c r="N454" s="36"/>
      <c r="O454" s="36"/>
      <c r="P454" s="36"/>
      <c r="Q454" s="36"/>
      <c r="R454" s="36"/>
      <c r="S454" s="38"/>
      <c r="T454" s="38"/>
      <c r="U454" s="38"/>
    </row>
    <row r="455" spans="2:21" x14ac:dyDescent="0.25">
      <c r="B455" s="36"/>
      <c r="C455" s="36"/>
      <c r="D455" s="36"/>
      <c r="E455" s="36"/>
      <c r="F455" s="36"/>
      <c r="G455" s="36"/>
      <c r="H455" s="36"/>
      <c r="I455" s="36"/>
      <c r="J455" s="36"/>
      <c r="K455" s="36"/>
      <c r="L455" s="36" t="s">
        <v>159</v>
      </c>
      <c r="M455" s="36"/>
      <c r="N455" s="36"/>
      <c r="O455" s="36"/>
      <c r="P455" s="36"/>
      <c r="Q455" s="36"/>
      <c r="R455" s="36"/>
      <c r="S455" s="38"/>
      <c r="T455" s="38"/>
      <c r="U455" s="38"/>
    </row>
    <row r="456" spans="2:21" x14ac:dyDescent="0.25">
      <c r="B456" s="36"/>
      <c r="C456" s="36"/>
      <c r="D456" s="36"/>
      <c r="E456" s="36"/>
      <c r="F456" s="36"/>
      <c r="G456" s="36"/>
      <c r="H456" s="36"/>
      <c r="I456" s="36"/>
      <c r="J456" s="36"/>
      <c r="K456" s="36"/>
      <c r="L456" s="36"/>
      <c r="M456" s="36"/>
      <c r="N456" s="36"/>
      <c r="O456" s="36"/>
      <c r="P456" s="36"/>
      <c r="Q456" s="36"/>
      <c r="R456" s="36"/>
      <c r="S456" s="38"/>
      <c r="T456" s="38"/>
      <c r="U456" s="38"/>
    </row>
    <row r="457" spans="2:21" x14ac:dyDescent="0.25">
      <c r="B457" s="36" t="s">
        <v>160</v>
      </c>
      <c r="C457" s="36"/>
      <c r="D457" s="36"/>
      <c r="E457" s="36"/>
      <c r="F457" s="36"/>
      <c r="G457" s="36"/>
      <c r="H457" s="36"/>
      <c r="I457" s="36"/>
      <c r="J457" s="36"/>
      <c r="K457" s="36"/>
      <c r="L457" s="36"/>
      <c r="M457" s="36"/>
      <c r="N457" s="36"/>
      <c r="O457" s="36"/>
      <c r="P457" s="36"/>
      <c r="Q457" s="36"/>
      <c r="R457" s="36"/>
      <c r="S457" s="38"/>
      <c r="T457" s="38"/>
      <c r="U457" s="38"/>
    </row>
    <row r="458" spans="2:21" x14ac:dyDescent="0.25">
      <c r="B458" s="36" t="s">
        <v>161</v>
      </c>
      <c r="C458" s="36"/>
      <c r="D458" s="36"/>
      <c r="E458" s="36"/>
      <c r="F458" s="36"/>
      <c r="G458" s="36"/>
      <c r="H458" s="36"/>
      <c r="I458" s="36"/>
      <c r="J458" s="36"/>
      <c r="K458" s="36"/>
      <c r="L458" s="36"/>
      <c r="M458" s="36"/>
      <c r="N458" s="36"/>
      <c r="O458" s="36"/>
      <c r="P458" s="36"/>
      <c r="Q458" s="36"/>
      <c r="R458" s="36"/>
      <c r="S458" s="38"/>
      <c r="T458" s="38"/>
      <c r="U458" s="38"/>
    </row>
    <row r="459" spans="2:21" x14ac:dyDescent="0.25">
      <c r="B459" s="36"/>
      <c r="C459" s="36"/>
      <c r="D459" s="36"/>
      <c r="E459" s="36"/>
      <c r="F459" s="36"/>
      <c r="G459" s="36"/>
      <c r="H459" s="36"/>
      <c r="I459" s="36"/>
      <c r="J459" s="36"/>
      <c r="K459" s="36"/>
      <c r="L459" s="36"/>
      <c r="M459" s="36"/>
      <c r="N459" s="36"/>
      <c r="O459" s="36"/>
      <c r="P459" s="36"/>
      <c r="Q459" s="36"/>
      <c r="R459" s="36"/>
      <c r="S459" s="38"/>
      <c r="T459" s="38"/>
      <c r="U459" s="38"/>
    </row>
    <row r="460" spans="2:21" x14ac:dyDescent="0.25">
      <c r="B460" s="36"/>
      <c r="C460" s="36"/>
      <c r="D460" s="36"/>
      <c r="E460" s="36" t="s">
        <v>28</v>
      </c>
      <c r="F460" s="36"/>
      <c r="G460" s="36" t="s">
        <v>143</v>
      </c>
      <c r="H460" s="36"/>
      <c r="I460" s="36"/>
      <c r="J460" s="36"/>
      <c r="K460" s="36"/>
      <c r="L460" s="36"/>
      <c r="M460" s="36"/>
      <c r="N460" s="36"/>
      <c r="O460" s="36"/>
      <c r="P460" s="36"/>
      <c r="Q460" s="36"/>
      <c r="R460" s="36"/>
      <c r="S460" s="38"/>
      <c r="T460" s="38"/>
      <c r="U460" s="38"/>
    </row>
    <row r="461" spans="2:21" x14ac:dyDescent="0.25">
      <c r="B461" s="36"/>
      <c r="C461" s="36"/>
      <c r="D461" s="36"/>
      <c r="E461" s="36"/>
      <c r="F461" s="36"/>
      <c r="G461" s="36" t="s">
        <v>144</v>
      </c>
      <c r="H461" s="36"/>
      <c r="I461" s="36"/>
      <c r="J461" s="36"/>
      <c r="K461" s="36"/>
      <c r="L461" s="36"/>
      <c r="M461" s="36"/>
      <c r="N461" s="36"/>
      <c r="O461" s="36"/>
      <c r="P461" s="36"/>
      <c r="Q461" s="36"/>
      <c r="R461" s="36"/>
      <c r="S461" s="38"/>
      <c r="T461" s="38"/>
      <c r="U461" s="38"/>
    </row>
    <row r="462" spans="2:21" x14ac:dyDescent="0.25">
      <c r="B462" s="36"/>
      <c r="C462" s="36"/>
      <c r="D462" s="36"/>
      <c r="E462" s="36"/>
      <c r="F462" s="36"/>
      <c r="G462" s="36"/>
      <c r="H462" s="36"/>
      <c r="I462" s="36"/>
      <c r="J462" s="36"/>
      <c r="K462" s="36"/>
      <c r="L462" s="36"/>
      <c r="M462" s="36"/>
      <c r="N462" s="36"/>
      <c r="O462" s="36"/>
      <c r="P462" s="36"/>
      <c r="Q462" s="36"/>
      <c r="R462" s="36"/>
      <c r="S462" s="38"/>
      <c r="T462" s="38"/>
      <c r="U462" s="38"/>
    </row>
    <row r="463" spans="2:21" x14ac:dyDescent="0.25">
      <c r="B463" s="36" t="s">
        <v>162</v>
      </c>
      <c r="C463" s="36"/>
      <c r="D463" s="36"/>
      <c r="E463" s="36"/>
      <c r="F463" s="36"/>
      <c r="G463" s="36"/>
      <c r="H463" s="36"/>
      <c r="I463" s="36"/>
      <c r="J463" s="36"/>
      <c r="K463" s="36"/>
      <c r="L463" s="36"/>
      <c r="M463" s="36"/>
      <c r="N463" s="36"/>
      <c r="O463" s="36"/>
      <c r="P463" s="36"/>
      <c r="Q463" s="36"/>
      <c r="R463" s="36"/>
      <c r="S463" s="38"/>
      <c r="T463" s="38"/>
      <c r="U463" s="38"/>
    </row>
    <row r="464" spans="2:21" x14ac:dyDescent="0.25">
      <c r="B464" s="36"/>
      <c r="C464" s="36"/>
      <c r="D464" s="36"/>
      <c r="E464" s="36"/>
      <c r="F464" s="36"/>
      <c r="G464" s="36"/>
      <c r="H464" s="36"/>
      <c r="I464" s="36"/>
      <c r="J464" s="36"/>
      <c r="K464" s="36"/>
      <c r="L464" s="36"/>
      <c r="M464" s="36"/>
      <c r="N464" s="36"/>
      <c r="O464" s="36"/>
      <c r="P464" s="36"/>
      <c r="Q464" s="36"/>
      <c r="R464" s="36"/>
      <c r="S464" s="38"/>
      <c r="T464" s="38"/>
      <c r="U464" s="38"/>
    </row>
    <row r="465" spans="1:21" x14ac:dyDescent="0.25">
      <c r="B465" s="36"/>
      <c r="C465" s="36"/>
      <c r="D465" s="36"/>
      <c r="E465" s="36"/>
      <c r="F465" s="36"/>
      <c r="G465" s="36"/>
      <c r="H465" s="36"/>
      <c r="I465" s="36"/>
      <c r="J465" s="36"/>
      <c r="K465" s="36"/>
      <c r="L465" s="36"/>
      <c r="M465" s="36"/>
      <c r="N465" s="36"/>
      <c r="O465" s="451"/>
      <c r="P465" s="36"/>
      <c r="Q465" s="36"/>
      <c r="R465" s="36"/>
      <c r="S465" s="38"/>
      <c r="T465" s="38"/>
      <c r="U465" s="38"/>
    </row>
    <row r="466" spans="1:21" x14ac:dyDescent="0.25">
      <c r="B466" s="36"/>
      <c r="C466" s="36"/>
      <c r="D466" s="36"/>
      <c r="E466" s="36"/>
      <c r="F466" s="36"/>
      <c r="G466" s="36"/>
      <c r="H466" s="36"/>
      <c r="I466" s="36"/>
      <c r="J466" s="36"/>
      <c r="K466" s="36"/>
      <c r="L466" s="36"/>
      <c r="M466" s="36"/>
      <c r="N466" s="36"/>
      <c r="O466" s="36"/>
      <c r="P466" s="36"/>
      <c r="Q466" s="36"/>
      <c r="R466" s="36"/>
      <c r="S466" s="38"/>
      <c r="T466" s="38"/>
      <c r="U466" s="38"/>
    </row>
    <row r="467" spans="1:21" x14ac:dyDescent="0.25">
      <c r="B467" s="36"/>
      <c r="C467" s="36"/>
      <c r="D467" s="451"/>
      <c r="E467" s="451"/>
      <c r="F467" s="451"/>
      <c r="G467" s="451"/>
      <c r="H467" s="451"/>
      <c r="I467" s="451"/>
      <c r="J467" s="36"/>
      <c r="K467" s="36"/>
      <c r="L467" s="36"/>
      <c r="M467" s="36"/>
      <c r="N467" s="36"/>
      <c r="O467" s="36"/>
      <c r="P467" s="36"/>
      <c r="Q467" s="36"/>
      <c r="R467" s="36"/>
      <c r="S467" s="38"/>
      <c r="T467" s="38"/>
      <c r="U467" s="38"/>
    </row>
    <row r="468" spans="1:21" x14ac:dyDescent="0.25">
      <c r="B468" s="36" t="s">
        <v>163</v>
      </c>
      <c r="C468" s="36"/>
      <c r="D468" s="451"/>
      <c r="E468" s="451"/>
      <c r="F468" s="451"/>
      <c r="G468" s="451"/>
      <c r="H468" s="451"/>
      <c r="I468" s="451"/>
      <c r="J468" s="36"/>
      <c r="K468" s="36"/>
      <c r="L468" s="36"/>
      <c r="M468" s="36"/>
      <c r="N468" s="36"/>
      <c r="O468" s="36"/>
      <c r="P468" s="36"/>
      <c r="Q468" s="36"/>
      <c r="R468" s="36"/>
      <c r="S468" s="38"/>
      <c r="T468" s="38"/>
      <c r="U468" s="38"/>
    </row>
    <row r="469" spans="1:21" s="456" customFormat="1" ht="15.75" x14ac:dyDescent="0.25">
      <c r="B469" s="452"/>
      <c r="C469" s="452"/>
      <c r="D469" s="1"/>
      <c r="E469" s="22">
        <f>(I175*L184)/(100*3^0.5)</f>
        <v>48.324217531171676</v>
      </c>
      <c r="F469" s="454" t="s">
        <v>106</v>
      </c>
      <c r="G469" s="451" t="s">
        <v>2376</v>
      </c>
      <c r="H469" s="1"/>
      <c r="I469" s="1"/>
      <c r="J469" s="451"/>
      <c r="K469" s="451"/>
      <c r="L469" s="451"/>
      <c r="M469" s="451"/>
      <c r="N469" s="451"/>
      <c r="O469" s="451"/>
      <c r="P469" s="451"/>
      <c r="Q469" s="451"/>
      <c r="R469" s="451"/>
      <c r="S469" s="38"/>
      <c r="T469" s="38"/>
      <c r="U469" s="38"/>
    </row>
    <row r="470" spans="1:21" s="456" customFormat="1" ht="15.75" x14ac:dyDescent="0.25">
      <c r="B470" s="452"/>
      <c r="C470" s="452"/>
      <c r="D470" s="1"/>
      <c r="E470" s="22"/>
      <c r="F470" s="454"/>
      <c r="G470" s="1" t="s">
        <v>2377</v>
      </c>
      <c r="H470" s="1"/>
      <c r="I470" s="1"/>
      <c r="J470" s="451"/>
      <c r="K470" s="451"/>
      <c r="L470" s="451"/>
      <c r="M470" s="451"/>
      <c r="N470" s="451"/>
      <c r="O470" s="451"/>
      <c r="P470" s="451"/>
      <c r="Q470" s="451"/>
      <c r="R470" s="451"/>
      <c r="S470" s="38"/>
      <c r="T470" s="38"/>
      <c r="U470" s="38"/>
    </row>
    <row r="471" spans="1:21" s="456" customFormat="1" ht="15.75" x14ac:dyDescent="0.25">
      <c r="B471" s="452"/>
      <c r="D471" s="1"/>
      <c r="E471" s="22">
        <f>10/(2*(3^0.5))</f>
        <v>2.8867513459481291</v>
      </c>
      <c r="F471" s="454" t="s">
        <v>106</v>
      </c>
      <c r="G471" s="451" t="s">
        <v>2373</v>
      </c>
      <c r="H471" s="451"/>
      <c r="I471" s="451"/>
      <c r="J471" s="451"/>
      <c r="K471" s="451"/>
      <c r="L471" s="451"/>
      <c r="M471" s="451"/>
      <c r="N471" s="451"/>
      <c r="O471" s="451"/>
      <c r="P471" s="451"/>
      <c r="Q471" s="451"/>
      <c r="R471" s="451"/>
      <c r="S471" s="38"/>
      <c r="T471" s="38"/>
      <c r="U471" s="38"/>
    </row>
    <row r="472" spans="1:21" ht="15.75" x14ac:dyDescent="0.25">
      <c r="A472" s="456"/>
      <c r="B472" s="452"/>
      <c r="C472" s="456"/>
      <c r="D472" s="1"/>
      <c r="E472" s="22"/>
      <c r="F472" s="454"/>
      <c r="G472" s="450"/>
      <c r="H472" s="467"/>
      <c r="I472" s="1"/>
      <c r="J472" s="36"/>
      <c r="K472" s="36"/>
      <c r="L472" s="36"/>
      <c r="M472" s="36"/>
      <c r="N472" s="36"/>
      <c r="O472" s="36"/>
      <c r="P472" s="36"/>
      <c r="Q472" s="36"/>
      <c r="R472" s="36"/>
      <c r="S472" s="38"/>
      <c r="T472" s="38"/>
      <c r="U472" s="38"/>
    </row>
    <row r="473" spans="1:21" x14ac:dyDescent="0.25">
      <c r="B473" s="36"/>
      <c r="C473" s="36"/>
      <c r="D473" s="451"/>
      <c r="E473" s="22">
        <f>(E309^2+E311^2)^0.5</f>
        <v>48.410363904161407</v>
      </c>
      <c r="F473" s="451" t="s">
        <v>106</v>
      </c>
      <c r="G473" s="1"/>
      <c r="H473" s="467"/>
      <c r="I473" s="1"/>
      <c r="J473" s="446"/>
      <c r="K473" s="36"/>
      <c r="L473" s="36"/>
      <c r="M473" s="36"/>
      <c r="N473" s="36"/>
      <c r="O473" s="36"/>
      <c r="P473" s="36"/>
      <c r="Q473" s="36"/>
      <c r="R473" s="36"/>
      <c r="S473" s="38"/>
      <c r="T473" s="38"/>
      <c r="U473" s="38"/>
    </row>
    <row r="474" spans="1:21" x14ac:dyDescent="0.25">
      <c r="B474" s="36"/>
      <c r="C474" s="36"/>
      <c r="D474" s="451"/>
      <c r="E474" s="22"/>
      <c r="F474" s="1"/>
      <c r="G474" s="451"/>
      <c r="H474" s="467"/>
      <c r="I474" s="1"/>
      <c r="J474" s="446"/>
      <c r="K474" s="36"/>
      <c r="L474" s="36"/>
      <c r="M474" s="36"/>
      <c r="N474" s="36"/>
      <c r="O474" s="36"/>
      <c r="P474" s="36"/>
      <c r="Q474" s="36"/>
      <c r="R474" s="36"/>
      <c r="S474" s="38"/>
      <c r="T474" s="38"/>
      <c r="U474" s="38"/>
    </row>
    <row r="475" spans="1:21" x14ac:dyDescent="0.25">
      <c r="B475" s="36" t="s">
        <v>164</v>
      </c>
      <c r="C475" s="36"/>
      <c r="D475" s="451"/>
      <c r="E475" s="22"/>
      <c r="F475" s="1"/>
      <c r="G475" s="451"/>
      <c r="H475" s="467"/>
      <c r="I475" s="1"/>
      <c r="J475" s="446"/>
      <c r="K475" s="36"/>
      <c r="L475" s="36"/>
      <c r="M475" s="36"/>
      <c r="N475" s="36"/>
      <c r="O475" s="36"/>
      <c r="P475" s="36"/>
      <c r="Q475" s="36"/>
      <c r="R475" s="36"/>
      <c r="S475" s="38"/>
      <c r="T475" s="38"/>
      <c r="U475" s="38"/>
    </row>
    <row r="476" spans="1:21" s="456" customFormat="1" x14ac:dyDescent="0.25">
      <c r="B476" s="451"/>
      <c r="C476" s="451"/>
      <c r="D476" s="451"/>
      <c r="E476" s="22"/>
      <c r="F476" s="1"/>
      <c r="G476" s="451"/>
      <c r="H476" s="467"/>
      <c r="I476" s="1"/>
      <c r="K476" s="451"/>
      <c r="L476" s="451"/>
      <c r="M476" s="451"/>
      <c r="N476" s="451"/>
      <c r="O476" s="451"/>
      <c r="P476" s="451"/>
      <c r="Q476" s="451"/>
      <c r="R476" s="451"/>
      <c r="S476" s="38"/>
      <c r="T476" s="38"/>
      <c r="U476" s="38"/>
    </row>
    <row r="477" spans="1:21" s="456" customFormat="1" ht="15.75" x14ac:dyDescent="0.25">
      <c r="B477" s="452"/>
      <c r="C477" s="452"/>
      <c r="D477" s="37"/>
      <c r="E477" s="22">
        <f>(I175*L185)/(100*3^0.5)</f>
        <v>48.497422611928563</v>
      </c>
      <c r="F477" s="451" t="s">
        <v>106</v>
      </c>
      <c r="G477" s="451"/>
      <c r="H477" s="467"/>
      <c r="I477" s="1"/>
      <c r="K477" s="451"/>
      <c r="L477" s="451"/>
      <c r="M477" s="451"/>
      <c r="N477" s="451"/>
      <c r="O477" s="451"/>
      <c r="P477" s="451"/>
      <c r="Q477" s="451"/>
      <c r="R477" s="451"/>
      <c r="S477" s="38"/>
      <c r="T477" s="38"/>
      <c r="U477" s="38"/>
    </row>
    <row r="478" spans="1:21" s="456" customFormat="1" ht="15.75" x14ac:dyDescent="0.25">
      <c r="B478" s="452"/>
      <c r="C478" s="452"/>
      <c r="D478" s="37"/>
      <c r="E478" s="22"/>
      <c r="F478" s="1"/>
      <c r="G478" s="451"/>
      <c r="H478" s="467"/>
      <c r="I478" s="1"/>
      <c r="K478" s="451"/>
      <c r="L478" s="451"/>
      <c r="M478" s="451"/>
      <c r="N478" s="451"/>
      <c r="O478" s="451"/>
      <c r="P478" s="451"/>
      <c r="Q478" s="451"/>
      <c r="R478" s="451"/>
      <c r="S478" s="38"/>
      <c r="T478" s="38"/>
      <c r="U478" s="38"/>
    </row>
    <row r="479" spans="1:21" s="456" customFormat="1" ht="15.75" x14ac:dyDescent="0.25">
      <c r="B479" s="452"/>
      <c r="C479" s="452"/>
      <c r="D479" s="37"/>
      <c r="E479" s="22">
        <f>10/(2*(3^0.5))</f>
        <v>2.8867513459481291</v>
      </c>
      <c r="F479" s="451" t="s">
        <v>106</v>
      </c>
      <c r="G479" s="451"/>
      <c r="H479" s="467"/>
      <c r="I479" s="1"/>
      <c r="K479" s="451"/>
      <c r="L479" s="451"/>
      <c r="M479" s="451"/>
      <c r="N479" s="451"/>
      <c r="O479" s="451"/>
      <c r="P479" s="451"/>
      <c r="Q479" s="451"/>
      <c r="R479" s="451"/>
      <c r="S479" s="38"/>
      <c r="T479" s="38"/>
      <c r="U479" s="38"/>
    </row>
    <row r="480" spans="1:21" ht="15.75" x14ac:dyDescent="0.25">
      <c r="B480" s="452"/>
      <c r="C480" s="452"/>
      <c r="D480" s="37"/>
      <c r="E480" s="22"/>
      <c r="F480" s="1"/>
      <c r="G480" s="451"/>
      <c r="H480" s="467"/>
      <c r="I480" s="1"/>
      <c r="J480" s="446"/>
      <c r="K480" s="36"/>
      <c r="L480" s="36"/>
      <c r="M480" s="36"/>
      <c r="N480" s="36"/>
      <c r="O480" s="36"/>
      <c r="P480" s="36"/>
      <c r="Q480" s="36"/>
      <c r="R480" s="36"/>
      <c r="S480" s="38"/>
      <c r="T480" s="38"/>
      <c r="U480" s="38"/>
    </row>
    <row r="481" spans="2:21" ht="15.75" x14ac:dyDescent="0.25">
      <c r="B481" s="452"/>
      <c r="C481" s="452"/>
      <c r="D481" s="37"/>
      <c r="E481" s="466">
        <f>(E309^2+E311^2)^0.5</f>
        <v>48.410363904161407</v>
      </c>
      <c r="F481" s="451" t="s">
        <v>106</v>
      </c>
      <c r="H481" s="467"/>
      <c r="I481" s="1"/>
      <c r="J481" s="446"/>
      <c r="K481" s="36"/>
      <c r="L481" s="36"/>
      <c r="M481" s="36"/>
      <c r="N481" s="36"/>
      <c r="O481" s="36"/>
      <c r="P481" s="36"/>
      <c r="Q481" s="36"/>
      <c r="R481" s="36"/>
      <c r="S481" s="38"/>
      <c r="T481" s="38"/>
      <c r="U481" s="38"/>
    </row>
    <row r="482" spans="2:21" x14ac:dyDescent="0.25">
      <c r="B482" s="36"/>
      <c r="C482" s="36"/>
      <c r="D482" s="451"/>
      <c r="E482" s="21"/>
      <c r="F482" s="1"/>
      <c r="G482" s="451"/>
      <c r="H482" s="467"/>
      <c r="I482" s="1"/>
      <c r="J482" s="446"/>
      <c r="K482" s="36"/>
      <c r="L482" s="36"/>
      <c r="M482" s="36"/>
      <c r="N482" s="36"/>
      <c r="O482" s="36"/>
      <c r="P482" s="36"/>
      <c r="Q482" s="36"/>
      <c r="R482" s="36"/>
      <c r="S482" s="38"/>
      <c r="T482" s="38"/>
      <c r="U482" s="38"/>
    </row>
    <row r="483" spans="2:21" x14ac:dyDescent="0.25">
      <c r="B483" s="36" t="s">
        <v>165</v>
      </c>
      <c r="C483" s="36"/>
      <c r="D483" s="451"/>
      <c r="E483" s="21"/>
      <c r="F483" s="1"/>
      <c r="G483" s="451"/>
      <c r="H483" s="467"/>
      <c r="I483" s="1"/>
      <c r="J483" s="446"/>
      <c r="K483" s="36"/>
      <c r="L483" s="36"/>
      <c r="M483" s="36"/>
      <c r="N483" s="36"/>
      <c r="O483" s="36"/>
      <c r="P483" s="36"/>
      <c r="Q483" s="36"/>
      <c r="R483" s="36"/>
      <c r="S483" s="38"/>
      <c r="T483" s="38"/>
      <c r="U483" s="38"/>
    </row>
    <row r="484" spans="2:21" s="456" customFormat="1" x14ac:dyDescent="0.25">
      <c r="B484" s="451"/>
      <c r="C484" s="451"/>
      <c r="D484" s="451"/>
      <c r="E484" s="21"/>
      <c r="F484" s="1"/>
      <c r="G484" s="451"/>
      <c r="H484" s="467"/>
      <c r="I484" s="1"/>
      <c r="K484" s="451"/>
      <c r="L484" s="451"/>
      <c r="M484" s="451"/>
      <c r="N484" s="451"/>
      <c r="O484" s="451"/>
      <c r="P484" s="451"/>
      <c r="Q484" s="451"/>
      <c r="R484" s="451"/>
      <c r="S484" s="38"/>
      <c r="T484" s="38"/>
      <c r="U484" s="38"/>
    </row>
    <row r="485" spans="2:21" s="456" customFormat="1" x14ac:dyDescent="0.25">
      <c r="B485" s="451"/>
      <c r="C485" s="451"/>
      <c r="D485" s="451"/>
      <c r="E485" s="298">
        <f>(I175*L187)/(100*3^0.5)</f>
        <v>34.641016151377549</v>
      </c>
      <c r="F485" s="1" t="s">
        <v>106</v>
      </c>
      <c r="G485" s="451"/>
      <c r="H485" s="467"/>
      <c r="I485" s="1"/>
      <c r="K485" s="451"/>
      <c r="L485" s="451"/>
      <c r="M485" s="451"/>
      <c r="N485" s="451"/>
      <c r="O485" s="451"/>
      <c r="P485" s="451"/>
      <c r="Q485" s="451"/>
      <c r="R485" s="451"/>
      <c r="S485" s="38"/>
      <c r="T485" s="38"/>
      <c r="U485" s="38"/>
    </row>
    <row r="486" spans="2:21" s="456" customFormat="1" x14ac:dyDescent="0.25">
      <c r="B486" s="451"/>
      <c r="C486" s="451"/>
      <c r="D486" s="451"/>
      <c r="E486" s="298"/>
      <c r="F486" s="1"/>
      <c r="G486" s="451"/>
      <c r="H486" s="467"/>
      <c r="I486" s="1"/>
      <c r="K486" s="451"/>
      <c r="L486" s="451"/>
      <c r="M486" s="451"/>
      <c r="N486" s="451"/>
      <c r="O486" s="451"/>
      <c r="P486" s="451"/>
      <c r="Q486" s="451"/>
      <c r="R486" s="451"/>
      <c r="S486" s="38"/>
      <c r="T486" s="38"/>
      <c r="U486" s="38"/>
    </row>
    <row r="487" spans="2:21" s="456" customFormat="1" x14ac:dyDescent="0.25">
      <c r="B487" s="451"/>
      <c r="C487" s="451"/>
      <c r="D487" s="451"/>
      <c r="E487" s="298">
        <f>10/(2*(3^0.5))</f>
        <v>2.8867513459481291</v>
      </c>
      <c r="F487" s="1" t="s">
        <v>106</v>
      </c>
      <c r="G487" s="451"/>
      <c r="H487" s="467"/>
      <c r="I487" s="1"/>
      <c r="K487" s="451"/>
      <c r="L487" s="451"/>
      <c r="M487" s="451"/>
      <c r="N487" s="451"/>
      <c r="O487" s="451"/>
      <c r="P487" s="451"/>
      <c r="Q487" s="451"/>
      <c r="R487" s="451"/>
      <c r="S487" s="38"/>
      <c r="T487" s="38"/>
      <c r="U487" s="38"/>
    </row>
    <row r="488" spans="2:21" x14ac:dyDescent="0.25">
      <c r="B488" s="36"/>
      <c r="C488" s="36"/>
      <c r="D488" s="451"/>
      <c r="E488" s="21"/>
      <c r="F488" s="1"/>
      <c r="G488" s="451"/>
      <c r="H488" s="467"/>
      <c r="I488" s="1"/>
      <c r="J488" s="446"/>
      <c r="K488" s="36"/>
      <c r="L488" s="36"/>
      <c r="M488" s="36"/>
      <c r="N488" s="36"/>
      <c r="O488" s="36"/>
      <c r="P488" s="36"/>
      <c r="Q488" s="36"/>
      <c r="R488" s="36"/>
      <c r="S488" s="38"/>
      <c r="T488" s="38"/>
      <c r="U488" s="38"/>
    </row>
    <row r="489" spans="2:21" x14ac:dyDescent="0.25">
      <c r="B489" s="36"/>
      <c r="C489" s="36"/>
      <c r="D489" s="451"/>
      <c r="E489" s="466">
        <f>(E485^2+E487^2)^0.5</f>
        <v>34.761089357690352</v>
      </c>
      <c r="F489" s="451" t="s">
        <v>106</v>
      </c>
      <c r="H489" s="467"/>
      <c r="I489" s="1"/>
      <c r="J489" s="446"/>
      <c r="K489" s="36"/>
      <c r="L489" s="36"/>
      <c r="M489" s="36"/>
      <c r="N489" s="36"/>
      <c r="O489" s="36"/>
      <c r="P489" s="36"/>
      <c r="Q489" s="36"/>
      <c r="R489" s="36"/>
      <c r="S489" s="38"/>
      <c r="T489" s="38"/>
      <c r="U489" s="38"/>
    </row>
    <row r="490" spans="2:21" x14ac:dyDescent="0.25">
      <c r="B490" s="36"/>
      <c r="C490" s="36"/>
      <c r="D490" s="451"/>
      <c r="E490" s="21"/>
      <c r="F490" s="1"/>
      <c r="G490" s="451"/>
      <c r="H490" s="467"/>
      <c r="I490" s="1"/>
      <c r="J490" s="446"/>
      <c r="K490" s="36"/>
      <c r="L490" s="36"/>
      <c r="M490" s="36"/>
      <c r="N490" s="36"/>
      <c r="O490" s="36"/>
      <c r="P490" s="36"/>
      <c r="Q490" s="36"/>
      <c r="R490" s="36"/>
      <c r="S490" s="38"/>
      <c r="T490" s="38"/>
      <c r="U490" s="38"/>
    </row>
    <row r="491" spans="2:21" x14ac:dyDescent="0.25">
      <c r="B491" s="36" t="s">
        <v>166</v>
      </c>
      <c r="C491" s="36"/>
      <c r="D491" s="451"/>
      <c r="E491" s="21"/>
      <c r="F491" s="1"/>
      <c r="G491" s="451"/>
      <c r="H491" s="467"/>
      <c r="I491" s="1"/>
      <c r="J491" s="446"/>
      <c r="K491" s="36"/>
      <c r="L491" s="36"/>
      <c r="M491" s="36"/>
      <c r="N491" s="36"/>
      <c r="O491" s="36"/>
      <c r="P491" s="36"/>
      <c r="Q491" s="36"/>
      <c r="R491" s="36"/>
      <c r="S491" s="38"/>
      <c r="T491" s="38"/>
      <c r="U491" s="38"/>
    </row>
    <row r="492" spans="2:21" s="456" customFormat="1" x14ac:dyDescent="0.25">
      <c r="B492" s="451"/>
      <c r="C492" s="451"/>
      <c r="D492" s="451"/>
      <c r="E492" s="21"/>
      <c r="F492" s="1"/>
      <c r="G492" s="451"/>
      <c r="H492" s="467"/>
      <c r="I492" s="1"/>
      <c r="K492" s="451"/>
      <c r="L492" s="451"/>
      <c r="M492" s="451"/>
      <c r="N492" s="451"/>
      <c r="O492" s="451"/>
      <c r="P492" s="451"/>
      <c r="Q492" s="451"/>
      <c r="R492" s="451"/>
      <c r="S492" s="38"/>
      <c r="T492" s="38"/>
      <c r="U492" s="38"/>
    </row>
    <row r="493" spans="2:21" s="456" customFormat="1" x14ac:dyDescent="0.25">
      <c r="B493" s="451"/>
      <c r="C493" s="451"/>
      <c r="D493" s="451"/>
      <c r="E493" s="298">
        <f>(I175*L188)/(100*3^0.5)</f>
        <v>42.435244785437497</v>
      </c>
      <c r="F493" s="1" t="s">
        <v>106</v>
      </c>
      <c r="G493" s="451"/>
      <c r="H493" s="467"/>
      <c r="I493" s="1"/>
      <c r="K493" s="451"/>
      <c r="L493" s="451"/>
      <c r="M493" s="451"/>
      <c r="N493" s="451"/>
      <c r="O493" s="451"/>
      <c r="P493" s="451"/>
      <c r="Q493" s="451"/>
      <c r="R493" s="451"/>
      <c r="S493" s="38"/>
      <c r="T493" s="38"/>
      <c r="U493" s="38"/>
    </row>
    <row r="494" spans="2:21" s="456" customFormat="1" x14ac:dyDescent="0.25">
      <c r="B494" s="451"/>
      <c r="C494" s="451"/>
      <c r="D494" s="451"/>
      <c r="E494" s="298"/>
      <c r="F494" s="1"/>
      <c r="G494" s="451"/>
      <c r="H494" s="467"/>
      <c r="I494" s="1"/>
      <c r="K494" s="451"/>
      <c r="L494" s="451"/>
      <c r="M494" s="451"/>
      <c r="N494" s="451"/>
      <c r="O494" s="451"/>
      <c r="P494" s="451"/>
      <c r="Q494" s="451"/>
      <c r="R494" s="451"/>
      <c r="S494" s="38"/>
      <c r="T494" s="38"/>
      <c r="U494" s="38"/>
    </row>
    <row r="495" spans="2:21" s="456" customFormat="1" x14ac:dyDescent="0.25">
      <c r="B495" s="451"/>
      <c r="C495" s="451"/>
      <c r="D495" s="451"/>
      <c r="E495" s="298">
        <f>10/(2*(3^0.5))</f>
        <v>2.8867513459481291</v>
      </c>
      <c r="F495" s="1" t="s">
        <v>106</v>
      </c>
      <c r="G495" s="451"/>
      <c r="H495" s="467"/>
      <c r="I495" s="1"/>
      <c r="K495" s="451"/>
      <c r="L495" s="451"/>
      <c r="M495" s="451"/>
      <c r="N495" s="451"/>
      <c r="O495" s="451"/>
      <c r="P495" s="451"/>
      <c r="Q495" s="451"/>
      <c r="R495" s="451"/>
      <c r="S495" s="38"/>
      <c r="T495" s="38"/>
      <c r="U495" s="38"/>
    </row>
    <row r="496" spans="2:21" x14ac:dyDescent="0.25">
      <c r="B496" s="36"/>
      <c r="C496" s="451"/>
      <c r="D496" s="451"/>
      <c r="E496" s="298"/>
      <c r="F496" s="1"/>
      <c r="G496" s="451"/>
      <c r="H496" s="467"/>
      <c r="I496" s="1"/>
      <c r="J496" s="446"/>
      <c r="K496" s="36"/>
      <c r="L496" s="36"/>
      <c r="M496" s="36"/>
      <c r="N496" s="36"/>
      <c r="O496" s="36"/>
      <c r="P496" s="36"/>
      <c r="Q496" s="36"/>
      <c r="R496" s="36"/>
      <c r="S496" s="38"/>
      <c r="T496" s="38"/>
      <c r="U496" s="38"/>
    </row>
    <row r="497" spans="2:21" x14ac:dyDescent="0.25">
      <c r="B497" s="36"/>
      <c r="C497" s="451"/>
      <c r="D497" s="451"/>
      <c r="E497" s="466">
        <f>(E493^2+E495^2)^0.5</f>
        <v>42.533320271680338</v>
      </c>
      <c r="F497" s="451" t="s">
        <v>106</v>
      </c>
      <c r="H497" s="467"/>
      <c r="I497" s="1"/>
      <c r="J497" s="446"/>
      <c r="K497" s="36"/>
      <c r="L497" s="36"/>
      <c r="M497" s="36"/>
      <c r="N497" s="36"/>
      <c r="O497" s="36"/>
      <c r="P497" s="36"/>
      <c r="Q497" s="36"/>
      <c r="R497" s="36"/>
      <c r="S497" s="38"/>
      <c r="T497" s="38"/>
      <c r="U497" s="38"/>
    </row>
    <row r="498" spans="2:21" x14ac:dyDescent="0.25">
      <c r="B498" s="36"/>
      <c r="C498" s="36"/>
      <c r="D498" s="451"/>
      <c r="E498" s="451"/>
      <c r="F498" s="451"/>
      <c r="G498" s="451"/>
      <c r="H498" s="451"/>
      <c r="I498" s="451"/>
      <c r="J498" s="36"/>
      <c r="K498" s="36"/>
      <c r="L498" s="36"/>
      <c r="M498" s="36"/>
      <c r="N498" s="36"/>
      <c r="O498" s="36"/>
      <c r="P498" s="36"/>
      <c r="Q498" s="36"/>
      <c r="R498" s="36"/>
      <c r="S498" s="38"/>
      <c r="T498" s="38"/>
      <c r="U498" s="38"/>
    </row>
    <row r="499" spans="2:21" x14ac:dyDescent="0.25">
      <c r="B499" s="36" t="s">
        <v>150</v>
      </c>
      <c r="C499" s="36"/>
      <c r="D499" s="451"/>
      <c r="E499" s="451"/>
      <c r="F499" s="451"/>
      <c r="G499" s="451"/>
      <c r="H499" s="451"/>
      <c r="I499" s="451"/>
      <c r="J499" s="36"/>
      <c r="K499" s="36"/>
      <c r="L499" s="36"/>
      <c r="M499" s="36"/>
      <c r="N499" s="36"/>
      <c r="O499" s="36"/>
      <c r="P499" s="36"/>
      <c r="Q499" s="36"/>
      <c r="R499" s="36"/>
      <c r="S499" s="38"/>
      <c r="T499" s="38"/>
      <c r="U499" s="38"/>
    </row>
    <row r="500" spans="2:21" x14ac:dyDescent="0.25">
      <c r="B500" s="36"/>
      <c r="C500" s="36"/>
      <c r="D500" s="451"/>
      <c r="E500" s="451"/>
      <c r="F500" s="451"/>
      <c r="G500" s="451"/>
      <c r="H500" s="451"/>
      <c r="I500" s="451"/>
      <c r="J500" s="36"/>
      <c r="K500" s="36"/>
      <c r="L500" s="36"/>
      <c r="M500" s="36"/>
      <c r="N500" s="36"/>
      <c r="O500" s="36"/>
      <c r="P500" s="36"/>
      <c r="Q500" s="36"/>
      <c r="R500" s="36"/>
      <c r="S500" s="38"/>
      <c r="T500" s="38"/>
      <c r="U500" s="38"/>
    </row>
    <row r="501" spans="2:21" x14ac:dyDescent="0.25">
      <c r="B501" s="36"/>
      <c r="C501" s="36"/>
      <c r="D501" s="451"/>
      <c r="E501" s="451"/>
      <c r="F501" s="451"/>
      <c r="G501" s="451"/>
      <c r="H501" s="451"/>
      <c r="I501" s="451"/>
      <c r="J501" s="36"/>
      <c r="K501" s="36"/>
      <c r="L501" s="36"/>
      <c r="M501" s="36"/>
      <c r="N501" s="36"/>
      <c r="O501" s="36"/>
      <c r="P501" s="36"/>
      <c r="Q501" s="36"/>
      <c r="R501" s="36"/>
      <c r="S501" s="38"/>
      <c r="T501" s="38"/>
      <c r="U501" s="38"/>
    </row>
    <row r="502" spans="2:21" x14ac:dyDescent="0.25">
      <c r="B502" s="36"/>
      <c r="C502" s="36"/>
      <c r="D502" s="451"/>
      <c r="E502" s="451"/>
      <c r="F502" s="451"/>
      <c r="G502" s="451"/>
      <c r="H502" s="451"/>
      <c r="I502" s="451"/>
      <c r="J502" s="36"/>
      <c r="K502" s="36"/>
      <c r="L502" s="36"/>
      <c r="M502" s="36"/>
      <c r="N502" s="36"/>
      <c r="O502" s="36"/>
      <c r="P502" s="36"/>
      <c r="Q502" s="36"/>
      <c r="R502" s="36"/>
      <c r="S502" s="38"/>
      <c r="T502" s="38"/>
      <c r="U502" s="38"/>
    </row>
    <row r="503" spans="2:21" x14ac:dyDescent="0.25">
      <c r="B503" s="36"/>
      <c r="C503" s="36"/>
      <c r="D503" s="451"/>
      <c r="E503" s="451"/>
      <c r="F503" s="451"/>
      <c r="G503" s="451"/>
      <c r="H503" s="451"/>
      <c r="I503" s="451"/>
      <c r="J503" s="36"/>
      <c r="K503" s="36"/>
      <c r="L503" s="36"/>
      <c r="M503" s="36"/>
      <c r="N503" s="36"/>
      <c r="O503" s="36"/>
      <c r="P503" s="36"/>
      <c r="Q503" s="36"/>
      <c r="R503" s="36"/>
      <c r="S503" s="38"/>
      <c r="T503" s="38"/>
      <c r="U503" s="38"/>
    </row>
    <row r="504" spans="2:21" x14ac:dyDescent="0.25">
      <c r="B504" s="36"/>
      <c r="C504" s="36"/>
      <c r="D504" s="451"/>
      <c r="E504" s="451"/>
      <c r="F504" s="451"/>
      <c r="G504" s="451"/>
      <c r="H504" s="451"/>
      <c r="I504" s="451"/>
      <c r="J504" s="36"/>
      <c r="K504" s="36"/>
      <c r="L504" s="36"/>
      <c r="M504" s="36"/>
      <c r="N504" s="36"/>
      <c r="O504" s="36"/>
      <c r="P504" s="36"/>
      <c r="Q504" s="36"/>
      <c r="R504" s="36"/>
      <c r="S504" s="38"/>
      <c r="T504" s="38"/>
      <c r="U504" s="38"/>
    </row>
    <row r="505" spans="2:21" x14ac:dyDescent="0.25">
      <c r="B505" s="36" t="s">
        <v>167</v>
      </c>
      <c r="C505" s="36"/>
      <c r="D505" s="36"/>
      <c r="E505" s="36"/>
      <c r="F505" s="36"/>
      <c r="G505" s="36"/>
      <c r="H505" s="36"/>
      <c r="I505" s="36"/>
      <c r="J505" s="36"/>
      <c r="K505" s="36"/>
      <c r="L505" s="36"/>
      <c r="M505" s="36"/>
      <c r="N505" s="36"/>
      <c r="O505" s="36"/>
      <c r="P505" s="36"/>
      <c r="Q505" s="36"/>
      <c r="R505" s="36"/>
      <c r="S505" s="38"/>
      <c r="T505" s="38"/>
      <c r="U505" s="38"/>
    </row>
    <row r="506" spans="2:21" x14ac:dyDescent="0.25">
      <c r="B506" s="36"/>
      <c r="C506" s="36"/>
      <c r="D506" s="36"/>
      <c r="E506" s="36"/>
      <c r="F506" s="36"/>
      <c r="G506" s="36"/>
      <c r="H506" s="36"/>
      <c r="I506" s="36"/>
      <c r="J506" s="36"/>
      <c r="K506" s="36"/>
      <c r="L506" s="36"/>
      <c r="M506" s="36"/>
      <c r="N506" s="36"/>
      <c r="O506" s="36"/>
      <c r="P506" s="36"/>
      <c r="Q506" s="36"/>
      <c r="R506" s="36"/>
      <c r="S506" s="38"/>
      <c r="T506" s="38"/>
      <c r="U506" s="38"/>
    </row>
    <row r="507" spans="2:21" x14ac:dyDescent="0.25">
      <c r="B507" s="36"/>
      <c r="C507" s="36"/>
      <c r="D507" s="36"/>
      <c r="E507" s="36"/>
      <c r="F507" s="36"/>
      <c r="G507" s="36"/>
      <c r="H507" s="36"/>
      <c r="I507" s="36"/>
      <c r="J507" s="36"/>
      <c r="K507" s="21" t="s">
        <v>33</v>
      </c>
      <c r="L507" s="43">
        <f>100*((D510*E473^2)+(D513*E481^2))^0.5</f>
        <v>2.4582579123679538</v>
      </c>
      <c r="M507" s="36" t="s">
        <v>97</v>
      </c>
      <c r="N507" s="36"/>
      <c r="O507" s="36"/>
      <c r="P507" s="36"/>
      <c r="Q507" s="36"/>
      <c r="R507" s="36"/>
      <c r="S507" s="38"/>
      <c r="T507" s="38"/>
      <c r="U507" s="38"/>
    </row>
    <row r="508" spans="2:21" x14ac:dyDescent="0.25">
      <c r="B508" s="36"/>
      <c r="C508" s="36"/>
      <c r="D508" s="36"/>
      <c r="E508" s="36"/>
      <c r="F508" s="36"/>
      <c r="G508" s="36"/>
      <c r="H508" s="36"/>
      <c r="I508" s="36"/>
      <c r="J508" s="36"/>
      <c r="K508" s="36"/>
      <c r="L508" s="37"/>
      <c r="M508" s="36"/>
      <c r="N508" s="36"/>
      <c r="O508" s="36"/>
      <c r="P508" s="36"/>
      <c r="Q508" s="36"/>
      <c r="R508" s="36"/>
      <c r="S508" s="38"/>
      <c r="T508" s="38"/>
      <c r="U508" s="38"/>
    </row>
    <row r="509" spans="2:21" x14ac:dyDescent="0.25">
      <c r="B509" s="36"/>
      <c r="C509" s="36"/>
      <c r="D509" s="36"/>
      <c r="E509" s="36"/>
      <c r="F509" s="36"/>
      <c r="G509" s="36"/>
      <c r="H509" s="36"/>
      <c r="I509" s="36"/>
      <c r="J509" s="36"/>
      <c r="K509" s="36"/>
      <c r="L509" s="37"/>
      <c r="M509" s="36"/>
      <c r="N509" s="36"/>
      <c r="O509" s="36"/>
      <c r="P509" s="36"/>
      <c r="Q509" s="36"/>
      <c r="R509" s="36"/>
      <c r="S509" s="38"/>
      <c r="T509" s="38"/>
      <c r="U509" s="38"/>
    </row>
    <row r="510" spans="2:21" x14ac:dyDescent="0.25">
      <c r="B510" s="36"/>
      <c r="C510" s="21" t="s">
        <v>33</v>
      </c>
      <c r="D510" s="72">
        <f>(-1*L185/(L184^2))^2</f>
        <v>1.2938956404487184E-7</v>
      </c>
      <c r="E510" s="36"/>
      <c r="F510" s="36"/>
      <c r="G510" s="36"/>
      <c r="H510" s="36"/>
      <c r="I510" s="36"/>
      <c r="J510" s="36"/>
      <c r="K510" s="36"/>
      <c r="L510" s="37"/>
      <c r="M510" s="36"/>
      <c r="N510" s="36"/>
      <c r="O510" s="36"/>
      <c r="P510" s="36"/>
      <c r="Q510" s="36"/>
      <c r="R510" s="36"/>
      <c r="S510" s="38"/>
      <c r="T510" s="38"/>
      <c r="U510" s="38"/>
    </row>
    <row r="511" spans="2:21" x14ac:dyDescent="0.25">
      <c r="B511" s="36"/>
      <c r="C511" s="21"/>
      <c r="D511" s="36"/>
      <c r="E511" s="36"/>
      <c r="F511" s="36"/>
      <c r="G511" s="36"/>
      <c r="H511" s="36"/>
      <c r="I511" s="36"/>
      <c r="J511" s="36"/>
      <c r="K511" s="36"/>
      <c r="L511" s="37"/>
      <c r="M511" s="36"/>
      <c r="N511" s="36"/>
      <c r="O511" s="36"/>
      <c r="P511" s="36"/>
      <c r="Q511" s="36"/>
      <c r="R511" s="36"/>
      <c r="S511" s="38"/>
      <c r="T511" s="38"/>
      <c r="U511" s="38"/>
    </row>
    <row r="512" spans="2:21" x14ac:dyDescent="0.25">
      <c r="B512" s="36"/>
      <c r="C512" s="21"/>
      <c r="D512" s="36"/>
      <c r="E512" s="36"/>
      <c r="F512" s="36"/>
      <c r="G512" s="36"/>
      <c r="H512" s="36"/>
      <c r="I512" s="36"/>
      <c r="J512" s="36"/>
      <c r="K512" s="36"/>
      <c r="L512" s="37"/>
      <c r="M512" s="36"/>
      <c r="N512" s="36"/>
      <c r="O512" s="36"/>
      <c r="P512" s="36"/>
      <c r="Q512" s="36"/>
      <c r="R512" s="36"/>
      <c r="S512" s="38"/>
      <c r="T512" s="38"/>
      <c r="U512" s="38"/>
    </row>
    <row r="513" spans="2:21" x14ac:dyDescent="0.25">
      <c r="B513" s="36"/>
      <c r="C513" s="21" t="s">
        <v>33</v>
      </c>
      <c r="D513" s="73">
        <f>(1/L184)^2</f>
        <v>1.2846700325021519E-7</v>
      </c>
      <c r="E513" s="36"/>
      <c r="F513" s="36"/>
      <c r="G513" s="36"/>
      <c r="H513" s="36"/>
      <c r="I513" s="36"/>
      <c r="J513" s="36"/>
      <c r="K513" s="36"/>
      <c r="L513" s="37"/>
      <c r="M513" s="36"/>
      <c r="N513" s="36"/>
      <c r="O513" s="36"/>
      <c r="P513" s="36"/>
      <c r="Q513" s="36"/>
      <c r="R513" s="36"/>
      <c r="S513" s="38"/>
      <c r="T513" s="38"/>
      <c r="U513" s="38"/>
    </row>
    <row r="514" spans="2:21" x14ac:dyDescent="0.25">
      <c r="B514" s="36"/>
      <c r="C514" s="36"/>
      <c r="D514" s="36"/>
      <c r="E514" s="36"/>
      <c r="F514" s="36"/>
      <c r="G514" s="36"/>
      <c r="H514" s="36"/>
      <c r="I514" s="36"/>
      <c r="J514" s="36"/>
      <c r="K514" s="36"/>
      <c r="L514" s="37"/>
      <c r="M514" s="36"/>
      <c r="N514" s="36"/>
      <c r="O514" s="36"/>
      <c r="P514" s="36"/>
      <c r="Q514" s="36"/>
      <c r="R514" s="36"/>
      <c r="S514" s="38"/>
      <c r="T514" s="38"/>
      <c r="U514" s="38"/>
    </row>
    <row r="515" spans="2:21" x14ac:dyDescent="0.25">
      <c r="B515" s="36" t="s">
        <v>168</v>
      </c>
      <c r="C515" s="36"/>
      <c r="D515" s="36"/>
      <c r="E515" s="36"/>
      <c r="F515" s="36"/>
      <c r="G515" s="36"/>
      <c r="H515" s="36"/>
      <c r="I515" s="36"/>
      <c r="J515" s="36"/>
      <c r="K515" s="36"/>
      <c r="L515" s="37"/>
      <c r="M515" s="36"/>
      <c r="N515" s="36"/>
      <c r="O515" s="36"/>
      <c r="P515" s="36"/>
      <c r="Q515" s="36"/>
      <c r="R515" s="36"/>
      <c r="S515" s="38"/>
      <c r="T515" s="38"/>
      <c r="U515" s="38"/>
    </row>
    <row r="516" spans="2:21" x14ac:dyDescent="0.25">
      <c r="B516" s="36"/>
      <c r="C516" s="36"/>
      <c r="D516" s="36"/>
      <c r="E516" s="36"/>
      <c r="F516" s="36"/>
      <c r="G516" s="36"/>
      <c r="H516" s="36"/>
      <c r="I516" s="36"/>
      <c r="J516" s="36"/>
      <c r="K516" s="36"/>
      <c r="L516" s="37"/>
      <c r="M516" s="36"/>
      <c r="N516" s="36"/>
      <c r="O516" s="36"/>
      <c r="P516" s="36"/>
      <c r="Q516" s="36"/>
      <c r="R516" s="36"/>
      <c r="S516" s="38"/>
      <c r="T516" s="38"/>
      <c r="U516" s="38"/>
    </row>
    <row r="517" spans="2:21" x14ac:dyDescent="0.25">
      <c r="B517" s="36"/>
      <c r="C517" s="36"/>
      <c r="D517" s="36"/>
      <c r="E517" s="36"/>
      <c r="F517" s="36"/>
      <c r="G517" s="36"/>
      <c r="H517" s="36"/>
      <c r="I517" s="36"/>
      <c r="J517" s="36"/>
      <c r="K517" s="21" t="s">
        <v>33</v>
      </c>
      <c r="L517" s="43">
        <f>100*((D520*E489^2)+(D524*E497^2))^0.5</f>
        <v>3.0092933313598174</v>
      </c>
      <c r="M517" s="36" t="s">
        <v>97</v>
      </c>
      <c r="N517" s="36"/>
      <c r="O517" s="36"/>
      <c r="P517" s="36"/>
      <c r="Q517" s="36"/>
      <c r="R517" s="36"/>
      <c r="S517" s="38"/>
      <c r="T517" s="38"/>
      <c r="U517" s="38"/>
    </row>
    <row r="518" spans="2:21" x14ac:dyDescent="0.25">
      <c r="B518" s="36"/>
      <c r="C518" s="36"/>
      <c r="D518" s="36"/>
      <c r="E518" s="36"/>
      <c r="F518" s="36"/>
      <c r="G518" s="36"/>
      <c r="H518" s="36"/>
      <c r="I518" s="36"/>
      <c r="J518" s="36"/>
      <c r="K518" s="36"/>
      <c r="L518" s="36"/>
      <c r="M518" s="36"/>
      <c r="N518" s="36"/>
      <c r="O518" s="36"/>
      <c r="P518" s="36"/>
      <c r="Q518" s="36"/>
      <c r="R518" s="36"/>
      <c r="S518" s="38"/>
      <c r="T518" s="38"/>
      <c r="U518" s="38"/>
    </row>
    <row r="519" spans="2:21" x14ac:dyDescent="0.25">
      <c r="B519" s="36"/>
      <c r="C519" s="36"/>
      <c r="D519" s="36"/>
      <c r="E519" s="36"/>
      <c r="F519" s="36"/>
      <c r="G519" s="36"/>
      <c r="H519" s="36"/>
      <c r="I519" s="36"/>
      <c r="J519" s="36"/>
      <c r="K519" s="36"/>
      <c r="L519" s="36"/>
      <c r="M519" s="36"/>
      <c r="N519" s="36"/>
      <c r="O519" s="36"/>
      <c r="P519" s="36"/>
      <c r="Q519" s="36"/>
      <c r="R519" s="36"/>
      <c r="S519" s="38"/>
      <c r="T519" s="38"/>
      <c r="U519" s="38"/>
    </row>
    <row r="520" spans="2:21" x14ac:dyDescent="0.25">
      <c r="B520" s="36"/>
      <c r="C520" s="21" t="s">
        <v>33</v>
      </c>
      <c r="D520" s="74">
        <f>(-1*L188/(L187^2))^2</f>
        <v>3.7515624999999998E-7</v>
      </c>
      <c r="E520" s="36"/>
      <c r="F520" s="36"/>
      <c r="G520" s="36"/>
      <c r="H520" s="36"/>
      <c r="I520" s="36"/>
      <c r="J520" s="36"/>
      <c r="K520" s="36"/>
      <c r="L520" s="36"/>
      <c r="M520" s="36"/>
      <c r="N520" s="36"/>
      <c r="O520" s="36"/>
      <c r="P520" s="36"/>
      <c r="Q520" s="36"/>
      <c r="R520" s="36"/>
      <c r="S520" s="38"/>
      <c r="T520" s="38"/>
      <c r="U520" s="38"/>
    </row>
    <row r="521" spans="2:21" x14ac:dyDescent="0.25">
      <c r="B521" s="36"/>
      <c r="E521" s="36"/>
      <c r="F521" s="36"/>
      <c r="G521" s="36"/>
      <c r="H521" s="36"/>
      <c r="I521" s="36"/>
      <c r="J521" s="36"/>
      <c r="K521" s="36"/>
      <c r="L521" s="36"/>
      <c r="M521" s="36"/>
      <c r="N521" s="36"/>
      <c r="O521" s="36"/>
      <c r="P521" s="36"/>
      <c r="Q521" s="36"/>
      <c r="R521" s="36"/>
      <c r="S521" s="38"/>
      <c r="T521" s="38"/>
      <c r="U521" s="38"/>
    </row>
    <row r="522" spans="2:21" x14ac:dyDescent="0.25">
      <c r="B522" s="36"/>
      <c r="C522" s="21"/>
      <c r="D522" s="88"/>
      <c r="E522" s="36"/>
      <c r="F522" s="36"/>
      <c r="G522" s="36"/>
      <c r="H522" s="36"/>
      <c r="I522" s="36"/>
      <c r="J522" s="36"/>
      <c r="K522" s="36"/>
      <c r="L522" s="36"/>
      <c r="M522" s="36"/>
      <c r="N522" s="36"/>
      <c r="O522" s="36"/>
      <c r="P522" s="36"/>
      <c r="Q522" s="36"/>
      <c r="R522" s="36"/>
      <c r="S522" s="38"/>
      <c r="T522" s="38"/>
      <c r="U522" s="38"/>
    </row>
    <row r="523" spans="2:21" x14ac:dyDescent="0.25">
      <c r="B523" s="36"/>
      <c r="C523" s="21"/>
      <c r="D523" s="88"/>
      <c r="E523" s="36"/>
      <c r="F523" s="36"/>
      <c r="G523" s="36"/>
      <c r="H523" s="36"/>
      <c r="I523" s="36"/>
      <c r="J523" s="36"/>
      <c r="K523" s="36"/>
      <c r="L523" s="36"/>
      <c r="M523" s="36"/>
      <c r="N523" s="36"/>
      <c r="O523" s="36"/>
      <c r="P523" s="36"/>
      <c r="Q523" s="36"/>
      <c r="R523" s="36"/>
      <c r="S523" s="38"/>
      <c r="T523" s="38"/>
      <c r="U523" s="38"/>
    </row>
    <row r="524" spans="2:21" x14ac:dyDescent="0.25">
      <c r="B524" s="36"/>
      <c r="C524" s="21" t="s">
        <v>33</v>
      </c>
      <c r="D524" s="74">
        <f>(1/L187)^2</f>
        <v>2.4999999999999999E-7</v>
      </c>
      <c r="E524" s="36"/>
      <c r="F524" s="36"/>
      <c r="G524" s="36"/>
      <c r="H524" s="36"/>
      <c r="I524" s="36"/>
      <c r="J524" s="36"/>
      <c r="K524" s="36"/>
      <c r="L524" s="36"/>
      <c r="M524" s="36"/>
      <c r="N524" s="36"/>
      <c r="O524" s="36"/>
      <c r="P524" s="36"/>
      <c r="Q524" s="36"/>
      <c r="R524" s="36"/>
      <c r="S524" s="38"/>
      <c r="T524" s="38"/>
      <c r="U524" s="38"/>
    </row>
    <row r="525" spans="2:21" x14ac:dyDescent="0.25">
      <c r="B525" s="36"/>
      <c r="C525" s="36"/>
      <c r="D525" s="36"/>
      <c r="E525" s="36"/>
      <c r="F525" s="36"/>
      <c r="G525" s="36"/>
      <c r="H525" s="36"/>
      <c r="I525" s="36"/>
      <c r="J525" s="36"/>
      <c r="K525" s="36"/>
      <c r="L525" s="36"/>
      <c r="M525" s="36"/>
      <c r="N525" s="36"/>
      <c r="O525" s="36"/>
      <c r="P525" s="36"/>
      <c r="Q525" s="36"/>
      <c r="R525" s="36"/>
      <c r="S525" s="38"/>
      <c r="T525" s="38"/>
      <c r="U525" s="38"/>
    </row>
    <row r="526" spans="2:21" x14ac:dyDescent="0.25">
      <c r="B526" s="36" t="s">
        <v>169</v>
      </c>
      <c r="C526" s="36"/>
      <c r="D526" s="36"/>
      <c r="E526" s="36"/>
      <c r="F526" s="36"/>
      <c r="G526" s="36"/>
      <c r="H526" s="36"/>
      <c r="I526" s="36"/>
      <c r="J526" s="36"/>
      <c r="K526" s="36"/>
      <c r="L526" s="36"/>
      <c r="M526" s="36"/>
      <c r="N526" s="36"/>
      <c r="O526" s="36"/>
      <c r="P526" s="36"/>
      <c r="Q526" s="36"/>
      <c r="R526" s="36"/>
      <c r="S526" s="38"/>
      <c r="T526" s="38"/>
      <c r="U526" s="38"/>
    </row>
    <row r="527" spans="2:21" ht="33" customHeight="1" x14ac:dyDescent="0.25">
      <c r="B527" s="878" t="s">
        <v>40</v>
      </c>
      <c r="C527" s="878"/>
      <c r="D527" s="878" t="s">
        <v>128</v>
      </c>
      <c r="E527" s="878"/>
      <c r="F527" s="878" t="s">
        <v>129</v>
      </c>
      <c r="G527" s="878"/>
      <c r="H527" s="878" t="s">
        <v>45</v>
      </c>
      <c r="I527" s="878"/>
      <c r="J527" s="878" t="s">
        <v>46</v>
      </c>
      <c r="K527" s="878"/>
      <c r="L527" s="878" t="s">
        <v>43</v>
      </c>
      <c r="M527" s="878"/>
      <c r="N527" s="878" t="s">
        <v>44</v>
      </c>
      <c r="O527" s="878"/>
      <c r="P527" s="36"/>
      <c r="Q527" s="36"/>
      <c r="R527" s="36"/>
      <c r="S527" s="38"/>
      <c r="T527" s="38"/>
      <c r="U527" s="38"/>
    </row>
    <row r="528" spans="2:21" x14ac:dyDescent="0.25">
      <c r="B528" s="595"/>
      <c r="C528" s="595"/>
      <c r="D528" s="980">
        <f>L184</f>
        <v>2790</v>
      </c>
      <c r="E528" s="980"/>
      <c r="F528" s="980">
        <f>E473</f>
        <v>48.410363904161407</v>
      </c>
      <c r="G528" s="980"/>
      <c r="H528" s="856" t="s">
        <v>90</v>
      </c>
      <c r="I528" s="857"/>
      <c r="J528" s="985">
        <f>D510^0.5</f>
        <v>3.5970760910060249E-4</v>
      </c>
      <c r="K528" s="595"/>
      <c r="L528" s="986">
        <f>J528*E473</f>
        <v>1.7413576255656007E-2</v>
      </c>
      <c r="M528" s="986"/>
      <c r="N528" s="975">
        <v>50</v>
      </c>
      <c r="O528" s="975"/>
      <c r="P528" s="36"/>
      <c r="Q528" s="36"/>
      <c r="R528" s="36"/>
      <c r="S528" s="38"/>
      <c r="T528" s="38"/>
      <c r="U528" s="38"/>
    </row>
    <row r="529" spans="2:21" x14ac:dyDescent="0.25">
      <c r="B529" s="595"/>
      <c r="C529" s="595"/>
      <c r="D529" s="980">
        <f>L185</f>
        <v>2800</v>
      </c>
      <c r="E529" s="980"/>
      <c r="F529" s="980">
        <f>E481</f>
        <v>48.410363904161407</v>
      </c>
      <c r="G529" s="980"/>
      <c r="H529" s="856" t="s">
        <v>90</v>
      </c>
      <c r="I529" s="857"/>
      <c r="J529" s="985">
        <f>D513^0.5</f>
        <v>3.5842293906810036E-4</v>
      </c>
      <c r="K529" s="595"/>
      <c r="L529" s="986">
        <f>J529*E481</f>
        <v>1.7351384911885807E-2</v>
      </c>
      <c r="M529" s="986"/>
      <c r="N529" s="975">
        <v>50</v>
      </c>
      <c r="O529" s="975"/>
      <c r="P529" s="36"/>
      <c r="Q529" s="36"/>
      <c r="R529" s="36"/>
      <c r="S529" s="38"/>
      <c r="T529" s="38"/>
      <c r="U529" s="38"/>
    </row>
    <row r="530" spans="2:21" x14ac:dyDescent="0.25">
      <c r="B530" s="595"/>
      <c r="C530" s="595"/>
      <c r="D530" s="980">
        <f>K193</f>
        <v>0</v>
      </c>
      <c r="E530" s="980"/>
      <c r="F530" s="980">
        <f>L507</f>
        <v>2.4582579123679538</v>
      </c>
      <c r="G530" s="980"/>
      <c r="H530" s="981"/>
      <c r="I530" s="982"/>
      <c r="J530" s="983"/>
      <c r="K530" s="961"/>
      <c r="L530" s="984"/>
      <c r="M530" s="984"/>
      <c r="N530" s="975">
        <v>100</v>
      </c>
      <c r="O530" s="975"/>
      <c r="P530" s="36"/>
      <c r="Q530" s="36"/>
      <c r="R530" s="36"/>
      <c r="S530" s="38"/>
      <c r="T530" s="38"/>
      <c r="U530" s="38"/>
    </row>
    <row r="531" spans="2:21" x14ac:dyDescent="0.25">
      <c r="B531" s="36"/>
      <c r="C531" s="36"/>
      <c r="D531" s="36"/>
      <c r="E531" s="36"/>
      <c r="F531" s="36"/>
      <c r="G531" s="36"/>
      <c r="H531" s="36"/>
      <c r="I531" s="36"/>
      <c r="J531" s="36"/>
      <c r="K531" s="36"/>
      <c r="L531" s="36"/>
      <c r="M531" s="36"/>
      <c r="N531" s="36"/>
      <c r="O531" s="36"/>
      <c r="P531" s="36"/>
      <c r="Q531" s="36"/>
      <c r="R531" s="36"/>
      <c r="S531" s="38"/>
      <c r="T531" s="38"/>
      <c r="U531" s="38"/>
    </row>
    <row r="532" spans="2:21" x14ac:dyDescent="0.25">
      <c r="B532" s="36" t="s">
        <v>170</v>
      </c>
      <c r="C532" s="36"/>
      <c r="D532" s="36"/>
      <c r="E532" s="36"/>
      <c r="F532" s="36"/>
      <c r="G532" s="36"/>
      <c r="H532" s="36"/>
      <c r="I532" s="36"/>
      <c r="J532" s="36"/>
      <c r="K532" s="36"/>
      <c r="L532" s="36"/>
      <c r="M532" s="36"/>
      <c r="N532" s="36"/>
      <c r="O532" s="36"/>
      <c r="P532" s="36"/>
      <c r="Q532" s="36"/>
      <c r="R532" s="36"/>
      <c r="S532" s="38"/>
      <c r="T532" s="38"/>
      <c r="U532" s="38"/>
    </row>
    <row r="533" spans="2:21" ht="30.75" customHeight="1" x14ac:dyDescent="0.25">
      <c r="B533" s="878" t="s">
        <v>40</v>
      </c>
      <c r="C533" s="878"/>
      <c r="D533" s="878" t="s">
        <v>128</v>
      </c>
      <c r="E533" s="878"/>
      <c r="F533" s="878" t="s">
        <v>129</v>
      </c>
      <c r="G533" s="878"/>
      <c r="H533" s="878" t="s">
        <v>45</v>
      </c>
      <c r="I533" s="878"/>
      <c r="J533" s="878" t="s">
        <v>46</v>
      </c>
      <c r="K533" s="878"/>
      <c r="L533" s="878" t="s">
        <v>43</v>
      </c>
      <c r="M533" s="878"/>
      <c r="N533" s="878" t="s">
        <v>44</v>
      </c>
      <c r="O533" s="878"/>
      <c r="P533" s="36"/>
      <c r="Q533" s="36"/>
      <c r="R533" s="36"/>
      <c r="S533" s="38"/>
      <c r="T533" s="38"/>
      <c r="U533" s="38"/>
    </row>
    <row r="534" spans="2:21" x14ac:dyDescent="0.25">
      <c r="B534" s="595"/>
      <c r="C534" s="595"/>
      <c r="D534" s="980">
        <f>L187</f>
        <v>2000</v>
      </c>
      <c r="E534" s="980"/>
      <c r="F534" s="980">
        <f>E489</f>
        <v>34.761089357690352</v>
      </c>
      <c r="G534" s="980"/>
      <c r="H534" s="856" t="s">
        <v>90</v>
      </c>
      <c r="I534" s="857"/>
      <c r="J534" s="985">
        <f>D520^0.5</f>
        <v>6.1249999999999998E-4</v>
      </c>
      <c r="K534" s="595"/>
      <c r="L534" s="986">
        <f>J534*E489</f>
        <v>2.1291167231585341E-2</v>
      </c>
      <c r="M534" s="986"/>
      <c r="N534" s="975">
        <v>50</v>
      </c>
      <c r="O534" s="975"/>
      <c r="P534" s="36"/>
      <c r="Q534" s="36"/>
      <c r="R534" s="36"/>
      <c r="S534" s="38"/>
      <c r="T534" s="38"/>
      <c r="U534" s="38"/>
    </row>
    <row r="535" spans="2:21" x14ac:dyDescent="0.25">
      <c r="B535" s="595"/>
      <c r="C535" s="595"/>
      <c r="D535" s="980">
        <f>L188</f>
        <v>2450</v>
      </c>
      <c r="E535" s="980"/>
      <c r="F535" s="980">
        <f>E497</f>
        <v>42.533320271680338</v>
      </c>
      <c r="G535" s="980"/>
      <c r="H535" s="856" t="s">
        <v>90</v>
      </c>
      <c r="I535" s="857"/>
      <c r="J535" s="985">
        <f>D524^0.5</f>
        <v>5.0000000000000001E-4</v>
      </c>
      <c r="K535" s="595"/>
      <c r="L535" s="986">
        <f>J535*E497</f>
        <v>2.1266660135840169E-2</v>
      </c>
      <c r="M535" s="986"/>
      <c r="N535" s="975">
        <v>50</v>
      </c>
      <c r="O535" s="975"/>
      <c r="P535" s="36"/>
      <c r="Q535" s="36"/>
      <c r="R535" s="36"/>
      <c r="S535" s="38"/>
      <c r="T535" s="38"/>
      <c r="U535" s="38"/>
    </row>
    <row r="536" spans="2:21" x14ac:dyDescent="0.25">
      <c r="B536" s="595"/>
      <c r="C536" s="595"/>
      <c r="D536" s="980">
        <f>L193</f>
        <v>15</v>
      </c>
      <c r="E536" s="980"/>
      <c r="F536" s="980">
        <f>L517</f>
        <v>3.0092933313598174</v>
      </c>
      <c r="G536" s="980"/>
      <c r="H536" s="981"/>
      <c r="I536" s="982"/>
      <c r="J536" s="983"/>
      <c r="K536" s="961"/>
      <c r="L536" s="984"/>
      <c r="M536" s="984"/>
      <c r="N536" s="975">
        <v>100</v>
      </c>
      <c r="O536" s="975"/>
      <c r="P536" s="36"/>
      <c r="Q536" s="36"/>
      <c r="R536" s="36"/>
      <c r="S536" s="38"/>
      <c r="T536" s="38"/>
      <c r="U536" s="38"/>
    </row>
    <row r="537" spans="2:21" x14ac:dyDescent="0.25">
      <c r="B537" s="36"/>
      <c r="C537" s="36"/>
      <c r="D537" s="36"/>
      <c r="E537" s="36"/>
      <c r="F537" s="36"/>
      <c r="G537" s="36"/>
      <c r="H537" s="36"/>
      <c r="I537" s="36"/>
      <c r="J537" s="36"/>
      <c r="K537" s="36"/>
      <c r="L537" s="36"/>
      <c r="M537" s="36"/>
      <c r="N537" s="36"/>
      <c r="O537" s="36"/>
      <c r="P537" s="36"/>
      <c r="Q537" s="36"/>
      <c r="R537" s="36"/>
      <c r="S537" s="38"/>
      <c r="T537" s="38"/>
      <c r="U537" s="38"/>
    </row>
    <row r="538" spans="2:21" ht="36.75" customHeight="1" x14ac:dyDescent="0.25">
      <c r="B538" s="862" t="s">
        <v>50</v>
      </c>
      <c r="C538" s="862"/>
      <c r="D538" s="862"/>
      <c r="E538" s="862"/>
      <c r="F538" s="862"/>
      <c r="G538" s="862"/>
      <c r="H538" s="862"/>
      <c r="I538" s="862"/>
      <c r="J538" s="862"/>
      <c r="K538" s="862"/>
      <c r="L538" s="862"/>
      <c r="M538" s="862"/>
      <c r="N538" s="862"/>
      <c r="O538" s="862"/>
      <c r="P538" s="36"/>
      <c r="Q538" s="36"/>
      <c r="R538" s="36"/>
      <c r="S538" s="38"/>
      <c r="T538" s="38"/>
      <c r="U538" s="38"/>
    </row>
    <row r="539" spans="2:21" ht="14.25" customHeight="1" x14ac:dyDescent="0.25">
      <c r="B539" s="36"/>
      <c r="C539" s="36"/>
      <c r="D539" s="36"/>
      <c r="E539" s="21" t="s">
        <v>51</v>
      </c>
      <c r="F539" s="88">
        <v>1.65</v>
      </c>
      <c r="G539" s="36"/>
      <c r="H539" s="36"/>
      <c r="I539" s="36"/>
      <c r="J539" s="36"/>
      <c r="K539" s="36"/>
      <c r="L539" s="36"/>
      <c r="M539" s="36"/>
      <c r="N539" s="36"/>
      <c r="O539" s="36"/>
      <c r="P539" s="36"/>
      <c r="Q539" s="36"/>
      <c r="R539" s="36"/>
      <c r="S539" s="38"/>
      <c r="T539" s="38"/>
      <c r="U539" s="38"/>
    </row>
    <row r="540" spans="2:21" x14ac:dyDescent="0.25">
      <c r="B540" s="36" t="s">
        <v>171</v>
      </c>
      <c r="C540" s="36"/>
      <c r="D540" s="36"/>
      <c r="E540" s="36"/>
      <c r="F540" s="36"/>
      <c r="G540" s="36"/>
      <c r="H540" s="36"/>
      <c r="I540" s="36"/>
      <c r="J540" s="36"/>
      <c r="K540" s="36"/>
      <c r="L540" s="36"/>
      <c r="M540" s="36"/>
      <c r="N540" s="36"/>
      <c r="O540" s="36"/>
      <c r="P540" s="36"/>
      <c r="Q540" s="36"/>
      <c r="R540" s="36"/>
      <c r="S540" s="38"/>
      <c r="T540" s="38"/>
      <c r="U540" s="38"/>
    </row>
    <row r="541" spans="2:21" x14ac:dyDescent="0.25">
      <c r="B541" s="36"/>
      <c r="C541" s="71">
        <f>F539*L507</f>
        <v>4.0561255554071236</v>
      </c>
      <c r="D541" s="36"/>
      <c r="E541" s="36"/>
      <c r="F541" s="36"/>
      <c r="G541" s="36"/>
      <c r="H541" s="36"/>
      <c r="I541" s="36"/>
      <c r="J541" s="36"/>
      <c r="K541" s="36"/>
      <c r="L541" s="36"/>
      <c r="M541" s="36"/>
      <c r="N541" s="36"/>
      <c r="O541" s="36"/>
      <c r="P541" s="36"/>
      <c r="Q541" s="36"/>
      <c r="R541" s="36"/>
      <c r="S541" s="38"/>
      <c r="T541" s="38"/>
      <c r="U541" s="38"/>
    </row>
    <row r="542" spans="2:21" x14ac:dyDescent="0.25">
      <c r="B542" s="36" t="s">
        <v>172</v>
      </c>
      <c r="C542" s="36"/>
      <c r="D542" s="36"/>
      <c r="E542" s="36"/>
      <c r="F542" s="36"/>
      <c r="G542" s="36"/>
      <c r="H542" s="36"/>
      <c r="I542" s="36"/>
      <c r="J542" s="36"/>
      <c r="K542" s="36"/>
      <c r="L542" s="36"/>
      <c r="M542" s="36"/>
      <c r="N542" s="36"/>
      <c r="O542" s="36"/>
      <c r="P542" s="36"/>
      <c r="Q542" s="36"/>
      <c r="R542" s="36"/>
      <c r="S542" s="38"/>
      <c r="T542" s="38"/>
      <c r="U542" s="38"/>
    </row>
    <row r="543" spans="2:21" x14ac:dyDescent="0.25">
      <c r="B543" s="36"/>
      <c r="C543" s="71">
        <f>F539*L517</f>
        <v>4.9653339967436985</v>
      </c>
      <c r="D543" s="36"/>
      <c r="E543" s="36"/>
      <c r="F543" s="36"/>
      <c r="G543" s="36"/>
      <c r="H543" s="36"/>
      <c r="I543" s="36"/>
      <c r="J543" s="36"/>
      <c r="K543" s="36"/>
      <c r="L543" s="36"/>
      <c r="M543" s="36"/>
      <c r="N543" s="36"/>
      <c r="O543" s="36"/>
      <c r="P543" s="36"/>
      <c r="Q543" s="36"/>
      <c r="R543" s="36"/>
      <c r="S543" s="38"/>
      <c r="T543" s="38"/>
      <c r="U543" s="38"/>
    </row>
    <row r="544" spans="2:21" x14ac:dyDescent="0.25">
      <c r="B544" s="36" t="s">
        <v>53</v>
      </c>
      <c r="C544" s="36"/>
      <c r="D544" s="36"/>
      <c r="E544" s="36"/>
      <c r="F544" s="36"/>
      <c r="G544" s="36"/>
      <c r="H544" s="36"/>
      <c r="I544" s="36"/>
      <c r="J544" s="36"/>
      <c r="K544" s="36"/>
      <c r="L544" s="36"/>
      <c r="M544" s="36"/>
      <c r="N544" s="36"/>
      <c r="O544" s="36"/>
      <c r="P544" s="36"/>
      <c r="Q544" s="36"/>
      <c r="R544" s="36"/>
      <c r="S544" s="38"/>
      <c r="T544" s="38"/>
      <c r="U544" s="38"/>
    </row>
    <row r="545" spans="1:21" x14ac:dyDescent="0.25">
      <c r="B545" s="36" t="s">
        <v>174</v>
      </c>
      <c r="C545" s="36"/>
      <c r="D545" s="36"/>
      <c r="E545" s="36"/>
      <c r="F545" s="36"/>
      <c r="G545" s="36"/>
      <c r="H545" s="36"/>
      <c r="I545" s="33">
        <f>D530</f>
        <v>0</v>
      </c>
      <c r="J545" s="6" t="str">
        <f>H174</f>
        <v xml:space="preserve">± </v>
      </c>
      <c r="K545" s="8">
        <f>C541</f>
        <v>4.0561255554071236</v>
      </c>
      <c r="L545" s="20"/>
      <c r="M545" s="36"/>
      <c r="N545" s="36"/>
      <c r="O545" s="36"/>
      <c r="P545" s="36"/>
      <c r="Q545" s="36"/>
      <c r="R545" s="36"/>
      <c r="S545" s="38"/>
      <c r="T545" s="38"/>
      <c r="U545" s="38"/>
    </row>
    <row r="546" spans="1:21" x14ac:dyDescent="0.25">
      <c r="B546" s="36" t="s">
        <v>173</v>
      </c>
      <c r="C546" s="36"/>
      <c r="D546" s="36"/>
      <c r="E546" s="36"/>
      <c r="F546" s="36"/>
      <c r="G546" s="36"/>
      <c r="H546" s="36"/>
      <c r="I546" s="33">
        <f>D536</f>
        <v>15</v>
      </c>
      <c r="J546" s="6" t="str">
        <f>J545</f>
        <v xml:space="preserve">± </v>
      </c>
      <c r="K546" s="8">
        <f>C543</f>
        <v>4.9653339967436985</v>
      </c>
      <c r="L546" s="20"/>
      <c r="M546" s="36"/>
      <c r="N546" s="36"/>
      <c r="O546" s="36"/>
      <c r="P546" s="36"/>
      <c r="Q546" s="36"/>
      <c r="R546" s="36"/>
      <c r="S546" s="38"/>
      <c r="T546" s="38"/>
      <c r="U546" s="38"/>
    </row>
    <row r="547" spans="1:21" x14ac:dyDescent="0.25">
      <c r="B547" s="36"/>
      <c r="C547" s="36"/>
      <c r="D547" s="36"/>
      <c r="E547" s="36"/>
      <c r="F547" s="36"/>
      <c r="G547" s="36"/>
      <c r="H547" s="36"/>
      <c r="I547" s="36"/>
      <c r="J547" s="36"/>
      <c r="K547" s="36"/>
      <c r="L547" s="36"/>
      <c r="M547" s="36"/>
      <c r="N547" s="36"/>
      <c r="O547" s="36"/>
      <c r="P547" s="36"/>
      <c r="Q547" s="36"/>
      <c r="R547" s="36"/>
      <c r="S547" s="38"/>
      <c r="T547" s="38"/>
      <c r="U547" s="38"/>
    </row>
    <row r="548" spans="1:21" x14ac:dyDescent="0.25">
      <c r="B548" s="4" t="s">
        <v>175</v>
      </c>
      <c r="C548" s="36"/>
      <c r="D548" s="36"/>
      <c r="E548" s="36"/>
      <c r="F548" s="36"/>
      <c r="G548" s="36"/>
      <c r="H548" s="36"/>
      <c r="I548" s="36"/>
      <c r="J548" s="36"/>
      <c r="K548" s="36"/>
      <c r="L548" s="36"/>
      <c r="M548" s="36"/>
      <c r="N548" s="36"/>
      <c r="O548" s="36"/>
      <c r="P548" s="36"/>
      <c r="Q548" s="36"/>
      <c r="R548" s="36"/>
      <c r="S548" s="38"/>
      <c r="T548" s="38"/>
      <c r="U548" s="38"/>
    </row>
    <row r="549" spans="1:21" x14ac:dyDescent="0.25">
      <c r="B549" s="36" t="s">
        <v>176</v>
      </c>
      <c r="C549" s="36"/>
      <c r="D549" s="36"/>
      <c r="E549" s="36"/>
      <c r="F549" s="36"/>
      <c r="G549" s="36"/>
      <c r="H549" s="36"/>
      <c r="I549" s="36"/>
      <c r="J549" s="36"/>
      <c r="K549" s="36"/>
      <c r="L549" s="36"/>
      <c r="M549" s="36"/>
      <c r="N549" s="36"/>
      <c r="O549" s="36"/>
      <c r="P549" s="36"/>
      <c r="Q549" s="36"/>
      <c r="R549" s="36"/>
      <c r="S549" s="38"/>
      <c r="T549" s="38"/>
      <c r="U549" s="38"/>
    </row>
    <row r="550" spans="1:21" x14ac:dyDescent="0.25">
      <c r="B550" s="36"/>
      <c r="C550" s="36"/>
      <c r="D550" s="36"/>
      <c r="E550" s="36"/>
      <c r="F550" s="36"/>
      <c r="G550" s="36"/>
      <c r="H550" s="36"/>
      <c r="I550" s="36"/>
      <c r="J550" s="36"/>
      <c r="K550" s="36"/>
      <c r="L550" s="36"/>
      <c r="M550" s="36"/>
      <c r="N550" s="36"/>
      <c r="O550" s="36"/>
      <c r="P550" s="36"/>
      <c r="Q550" s="36"/>
      <c r="R550" s="36"/>
      <c r="S550" s="38"/>
      <c r="T550" s="38"/>
      <c r="U550" s="38"/>
    </row>
    <row r="551" spans="1:21" x14ac:dyDescent="0.25">
      <c r="B551" s="36"/>
      <c r="C551" s="36"/>
      <c r="D551" s="36"/>
      <c r="E551" s="36"/>
      <c r="F551" s="36" t="s">
        <v>28</v>
      </c>
      <c r="G551" s="36"/>
      <c r="H551" s="36"/>
      <c r="I551" s="36" t="s">
        <v>177</v>
      </c>
      <c r="J551" s="36"/>
      <c r="K551" s="36"/>
      <c r="L551" s="36"/>
      <c r="M551" s="36"/>
      <c r="N551" s="36"/>
      <c r="O551" s="36"/>
      <c r="P551" s="36"/>
      <c r="Q551" s="36"/>
      <c r="R551" s="36"/>
      <c r="S551" s="38"/>
      <c r="T551" s="38"/>
      <c r="U551" s="38"/>
    </row>
    <row r="552" spans="1:21" x14ac:dyDescent="0.25">
      <c r="B552" s="36"/>
      <c r="C552" s="36"/>
      <c r="D552" s="36"/>
      <c r="E552" s="36"/>
      <c r="F552" s="36"/>
      <c r="G552" s="36"/>
      <c r="H552" s="36"/>
      <c r="I552" s="36" t="s">
        <v>178</v>
      </c>
      <c r="J552" s="36"/>
      <c r="K552" s="36"/>
      <c r="L552" s="36"/>
      <c r="M552" s="36"/>
      <c r="N552" s="36"/>
      <c r="O552" s="36"/>
      <c r="P552" s="36"/>
      <c r="Q552" s="36"/>
      <c r="R552" s="36"/>
      <c r="S552" s="38"/>
      <c r="T552" s="38"/>
      <c r="U552" s="38"/>
    </row>
    <row r="553" spans="1:21" x14ac:dyDescent="0.25">
      <c r="B553" s="36"/>
      <c r="C553" s="36"/>
      <c r="D553" s="36"/>
      <c r="E553" s="36"/>
      <c r="F553" s="36"/>
      <c r="G553" s="36"/>
      <c r="H553" s="36"/>
      <c r="I553" s="36"/>
      <c r="J553" s="36"/>
      <c r="K553" s="36"/>
      <c r="L553" s="36"/>
      <c r="M553" s="36"/>
      <c r="N553" s="36"/>
      <c r="O553" s="36"/>
      <c r="P553" s="36"/>
      <c r="Q553" s="36"/>
      <c r="R553" s="36"/>
      <c r="S553" s="38"/>
      <c r="T553" s="38"/>
      <c r="U553" s="38"/>
    </row>
    <row r="554" spans="1:21" x14ac:dyDescent="0.25">
      <c r="B554" s="36" t="s">
        <v>179</v>
      </c>
      <c r="C554" s="36"/>
      <c r="D554" s="36"/>
      <c r="E554" s="36"/>
      <c r="F554" s="36"/>
      <c r="G554" s="36"/>
      <c r="H554" s="36"/>
      <c r="I554" s="36"/>
      <c r="J554" s="36"/>
      <c r="K554" s="36"/>
      <c r="L554" s="36"/>
      <c r="M554" s="36"/>
      <c r="N554" s="36"/>
      <c r="O554" s="36"/>
      <c r="P554" s="36"/>
      <c r="Q554" s="36"/>
      <c r="R554" s="36"/>
      <c r="S554" s="38"/>
      <c r="T554" s="38"/>
      <c r="U554" s="38"/>
    </row>
    <row r="555" spans="1:21" x14ac:dyDescent="0.25">
      <c r="B555" s="36"/>
      <c r="C555" s="36"/>
      <c r="D555" s="36"/>
      <c r="E555" s="36"/>
      <c r="F555" s="36"/>
      <c r="G555" s="36"/>
      <c r="H555" s="36"/>
      <c r="I555" s="36"/>
      <c r="J555" s="36"/>
      <c r="K555" s="36"/>
      <c r="L555" s="36"/>
      <c r="M555" s="36"/>
      <c r="N555" s="36"/>
      <c r="O555" s="36"/>
      <c r="P555" s="36"/>
      <c r="Q555" s="36"/>
      <c r="R555" s="36"/>
      <c r="S555" s="38"/>
      <c r="T555" s="38"/>
      <c r="U555" s="38"/>
    </row>
    <row r="556" spans="1:21" x14ac:dyDescent="0.25">
      <c r="B556" s="36"/>
      <c r="C556" s="36"/>
      <c r="D556" s="21"/>
      <c r="G556" s="36"/>
      <c r="H556" s="36"/>
      <c r="I556" s="36"/>
      <c r="J556" s="36"/>
      <c r="K556" s="36"/>
      <c r="L556" s="36"/>
      <c r="M556" s="36"/>
      <c r="N556" s="36"/>
      <c r="O556" s="36"/>
      <c r="P556" s="36"/>
      <c r="Q556" s="36"/>
      <c r="R556" s="36"/>
      <c r="S556" s="36"/>
      <c r="T556" s="38"/>
      <c r="U556" s="38"/>
    </row>
    <row r="557" spans="1:21" s="456" customFormat="1" x14ac:dyDescent="0.25">
      <c r="B557" s="451"/>
      <c r="C557" s="451"/>
      <c r="D557" s="21"/>
      <c r="E557" s="21"/>
      <c r="F557" s="451"/>
      <c r="G557" s="451"/>
      <c r="H557" s="451"/>
      <c r="I557" s="451"/>
      <c r="J557" s="451"/>
      <c r="K557" s="451"/>
      <c r="L557" s="451"/>
      <c r="M557" s="451"/>
      <c r="N557" s="451"/>
      <c r="O557" s="451"/>
      <c r="P557" s="451"/>
      <c r="Q557" s="451"/>
      <c r="R557" s="451"/>
      <c r="S557" s="451"/>
      <c r="T557" s="38"/>
      <c r="U557" s="38"/>
    </row>
    <row r="558" spans="1:21" s="456" customFormat="1" ht="15.75" x14ac:dyDescent="0.25">
      <c r="B558" s="451"/>
      <c r="C558" s="451"/>
      <c r="D558" s="320" t="s">
        <v>33</v>
      </c>
      <c r="E558" s="298">
        <f>(I176*K194)/(100*(3^0.5))</f>
        <v>31.956337399645786</v>
      </c>
      <c r="F558" s="36" t="s">
        <v>116</v>
      </c>
      <c r="G558" s="459" t="s">
        <v>2379</v>
      </c>
      <c r="I558" s="451"/>
      <c r="J558" s="451"/>
      <c r="K558" s="451"/>
      <c r="L558" s="451"/>
      <c r="M558" s="451"/>
      <c r="N558" s="451"/>
      <c r="O558" s="451"/>
      <c r="P558" s="451"/>
      <c r="Q558" s="451"/>
      <c r="R558" s="451"/>
      <c r="S558" s="451"/>
      <c r="T558" s="38"/>
      <c r="U558" s="38"/>
    </row>
    <row r="559" spans="1:21" s="456" customFormat="1" ht="15.75" x14ac:dyDescent="0.25">
      <c r="A559" s="458"/>
      <c r="B559" s="461"/>
      <c r="C559" s="459"/>
      <c r="D559" s="459"/>
      <c r="E559" s="298"/>
      <c r="F559" s="451"/>
      <c r="G559" s="459" t="s">
        <v>2374</v>
      </c>
      <c r="I559" s="451"/>
      <c r="J559" s="451"/>
      <c r="K559" s="451"/>
      <c r="L559" s="451"/>
      <c r="M559" s="451"/>
      <c r="N559" s="451"/>
      <c r="O559" s="451"/>
      <c r="P559" s="451"/>
      <c r="Q559" s="451"/>
      <c r="R559" s="451"/>
      <c r="S559" s="451"/>
      <c r="T559" s="38"/>
      <c r="U559" s="38"/>
    </row>
    <row r="560" spans="1:21" s="456" customFormat="1" ht="15.75" x14ac:dyDescent="0.25">
      <c r="A560" s="458"/>
      <c r="B560" s="461"/>
      <c r="C560" s="459"/>
      <c r="E560" s="102"/>
      <c r="G560" s="459"/>
      <c r="I560" s="451"/>
      <c r="J560" s="451"/>
      <c r="K560" s="451"/>
      <c r="L560" s="451"/>
      <c r="M560" s="451"/>
      <c r="N560" s="451"/>
      <c r="O560" s="451"/>
      <c r="P560" s="451"/>
      <c r="Q560" s="451"/>
      <c r="R560" s="451"/>
      <c r="S560" s="451"/>
      <c r="T560" s="38"/>
      <c r="U560" s="38"/>
    </row>
    <row r="561" spans="1:21" s="456" customFormat="1" ht="15.75" x14ac:dyDescent="0.25">
      <c r="A561" s="458"/>
      <c r="B561" s="461"/>
      <c r="C561" s="459"/>
      <c r="D561" s="320" t="s">
        <v>33</v>
      </c>
      <c r="E561" s="298">
        <f>1/(2*(3^0.5))</f>
        <v>0.28867513459481292</v>
      </c>
      <c r="F561" s="451" t="s">
        <v>116</v>
      </c>
      <c r="G561" s="460" t="s">
        <v>2373</v>
      </c>
      <c r="I561" s="451"/>
      <c r="J561" s="451"/>
      <c r="K561" s="451"/>
      <c r="L561" s="451"/>
      <c r="M561" s="451"/>
      <c r="N561" s="451"/>
      <c r="O561" s="451"/>
      <c r="P561" s="451"/>
      <c r="Q561" s="451"/>
      <c r="R561" s="451"/>
      <c r="S561" s="451"/>
      <c r="T561" s="38"/>
      <c r="U561" s="38"/>
    </row>
    <row r="562" spans="1:21" s="456" customFormat="1" ht="15.75" x14ac:dyDescent="0.25">
      <c r="A562" s="458"/>
      <c r="B562" s="461"/>
      <c r="C562" s="459"/>
      <c r="D562" s="459"/>
      <c r="E562" s="21"/>
      <c r="F562" s="451"/>
      <c r="G562" s="451"/>
      <c r="H562" s="451"/>
      <c r="I562" s="451"/>
      <c r="J562" s="451"/>
      <c r="K562" s="451"/>
      <c r="L562" s="451"/>
      <c r="M562" s="451"/>
      <c r="N562" s="451"/>
      <c r="O562" s="451"/>
      <c r="P562" s="451"/>
      <c r="Q562" s="451"/>
      <c r="R562" s="451"/>
      <c r="S562" s="451"/>
      <c r="T562" s="38"/>
      <c r="U562" s="38"/>
    </row>
    <row r="563" spans="1:21" ht="15.75" x14ac:dyDescent="0.25">
      <c r="A563" s="458"/>
      <c r="B563" s="461"/>
      <c r="C563" s="459"/>
      <c r="D563" s="320"/>
      <c r="E563" s="22"/>
      <c r="F563" s="36"/>
      <c r="G563" s="36"/>
      <c r="H563" s="36"/>
      <c r="I563" s="36"/>
      <c r="J563" s="36"/>
      <c r="K563" s="36"/>
      <c r="L563" s="36"/>
      <c r="M563" s="36"/>
      <c r="N563" s="36"/>
      <c r="O563" s="36"/>
      <c r="P563" s="36"/>
      <c r="Q563" s="36"/>
      <c r="R563" s="36"/>
      <c r="S563" s="36"/>
      <c r="T563" s="38"/>
      <c r="U563" s="38"/>
    </row>
    <row r="564" spans="1:21" s="458" customFormat="1" ht="15.75" x14ac:dyDescent="0.25">
      <c r="B564" s="461"/>
      <c r="C564" s="459"/>
      <c r="D564" s="320"/>
      <c r="E564" s="22">
        <f>(E558^2+E561^2)^0.5</f>
        <v>31.957641235443727</v>
      </c>
      <c r="F564" s="460" t="s">
        <v>116</v>
      </c>
      <c r="G564" s="460"/>
      <c r="H564" s="460"/>
      <c r="I564" s="460"/>
      <c r="J564" s="460"/>
      <c r="K564" s="460"/>
      <c r="L564" s="460"/>
      <c r="M564" s="460"/>
      <c r="N564" s="460"/>
      <c r="O564" s="460"/>
      <c r="P564" s="460"/>
      <c r="Q564" s="460"/>
      <c r="R564" s="460"/>
      <c r="S564" s="460"/>
      <c r="T564" s="38"/>
      <c r="U564" s="38"/>
    </row>
    <row r="565" spans="1:21" s="458" customFormat="1" ht="15.75" x14ac:dyDescent="0.25">
      <c r="B565" s="461"/>
      <c r="C565" s="459"/>
      <c r="D565" s="320"/>
      <c r="E565" s="22"/>
      <c r="F565" s="460"/>
      <c r="G565" s="460"/>
      <c r="H565" s="460"/>
      <c r="I565" s="460"/>
      <c r="J565" s="460"/>
      <c r="K565" s="460"/>
      <c r="L565" s="460"/>
      <c r="M565" s="460"/>
      <c r="N565" s="460"/>
      <c r="O565" s="460"/>
      <c r="P565" s="460"/>
      <c r="Q565" s="460"/>
      <c r="R565" s="460"/>
      <c r="S565" s="460"/>
      <c r="T565" s="38"/>
      <c r="U565" s="38"/>
    </row>
    <row r="566" spans="1:21" s="458" customFormat="1" ht="15.75" x14ac:dyDescent="0.25">
      <c r="B566" s="461"/>
      <c r="C566" s="459"/>
      <c r="D566" s="320"/>
      <c r="E566" s="22">
        <f>(I176*K196)/(100*(3^0.5))</f>
        <v>17.233905535310331</v>
      </c>
      <c r="F566" s="460" t="s">
        <v>116</v>
      </c>
      <c r="G566" s="460"/>
      <c r="H566" s="460"/>
      <c r="I566" s="460"/>
      <c r="J566" s="460"/>
      <c r="K566" s="460"/>
      <c r="L566" s="460"/>
      <c r="M566" s="460"/>
      <c r="N566" s="460"/>
      <c r="O566" s="460"/>
      <c r="P566" s="460"/>
      <c r="Q566" s="460"/>
      <c r="R566" s="460"/>
      <c r="S566" s="460"/>
      <c r="T566" s="38"/>
      <c r="U566" s="38"/>
    </row>
    <row r="567" spans="1:21" s="458" customFormat="1" ht="15.75" x14ac:dyDescent="0.25">
      <c r="B567" s="461"/>
      <c r="C567" s="459"/>
      <c r="D567" s="320"/>
      <c r="E567" s="22"/>
      <c r="F567" s="460"/>
      <c r="G567" s="460"/>
      <c r="H567" s="460"/>
      <c r="I567" s="460"/>
      <c r="J567" s="460"/>
      <c r="K567" s="460"/>
      <c r="L567" s="460"/>
      <c r="M567" s="460"/>
      <c r="N567" s="460"/>
      <c r="O567" s="460"/>
      <c r="P567" s="460"/>
      <c r="Q567" s="460"/>
      <c r="R567" s="460"/>
      <c r="S567" s="460"/>
      <c r="T567" s="38"/>
      <c r="U567" s="38"/>
    </row>
    <row r="568" spans="1:21" s="458" customFormat="1" ht="15.75" x14ac:dyDescent="0.25">
      <c r="B568" s="461"/>
      <c r="C568" s="459"/>
      <c r="D568" s="320"/>
      <c r="E568" s="22">
        <f>1/(2*(3^0.5))</f>
        <v>0.28867513459481292</v>
      </c>
      <c r="F568" s="460" t="s">
        <v>116</v>
      </c>
      <c r="G568" s="460"/>
      <c r="H568" s="460"/>
      <c r="I568" s="460"/>
      <c r="J568" s="460"/>
      <c r="K568" s="460"/>
      <c r="L568" s="460"/>
      <c r="M568" s="460"/>
      <c r="N568" s="460"/>
      <c r="O568" s="460"/>
      <c r="P568" s="460"/>
      <c r="Q568" s="460"/>
      <c r="R568" s="460"/>
      <c r="S568" s="460"/>
      <c r="T568" s="38"/>
      <c r="U568" s="38"/>
    </row>
    <row r="569" spans="1:21" s="458" customFormat="1" ht="15.75" x14ac:dyDescent="0.25">
      <c r="B569" s="461"/>
      <c r="C569" s="459"/>
      <c r="D569" s="320"/>
      <c r="E569" s="22"/>
      <c r="F569" s="460"/>
      <c r="G569" s="460"/>
      <c r="H569" s="460"/>
      <c r="I569" s="460"/>
      <c r="J569" s="460"/>
      <c r="K569" s="460"/>
      <c r="L569" s="460"/>
      <c r="M569" s="460"/>
      <c r="N569" s="460"/>
      <c r="O569" s="460"/>
      <c r="P569" s="460"/>
      <c r="Q569" s="460"/>
      <c r="R569" s="460"/>
      <c r="S569" s="460"/>
      <c r="T569" s="38"/>
      <c r="U569" s="38"/>
    </row>
    <row r="570" spans="1:21" ht="15.75" x14ac:dyDescent="0.25">
      <c r="A570" s="458"/>
      <c r="B570" s="461"/>
      <c r="C570" s="459"/>
      <c r="D570" s="459"/>
      <c r="E570" s="22">
        <f>(I176*K196)/(100*(3^0.5))</f>
        <v>17.233905535310331</v>
      </c>
      <c r="F570" s="36" t="s">
        <v>116</v>
      </c>
      <c r="G570" s="36" t="s">
        <v>2378</v>
      </c>
      <c r="H570" s="36"/>
      <c r="I570" s="36"/>
      <c r="J570" s="36"/>
      <c r="K570" s="36"/>
      <c r="L570" s="36"/>
      <c r="M570" s="36"/>
      <c r="N570" s="36"/>
      <c r="O570" s="36"/>
      <c r="P570" s="36"/>
      <c r="Q570" s="36"/>
      <c r="R570" s="36"/>
      <c r="S570" s="36"/>
      <c r="T570" s="38"/>
      <c r="U570" s="38"/>
    </row>
    <row r="571" spans="1:21" ht="15.75" x14ac:dyDescent="0.25">
      <c r="A571" s="458"/>
      <c r="B571" s="461"/>
      <c r="C571" s="459"/>
      <c r="E571" s="475"/>
      <c r="H571" s="36"/>
      <c r="I571" s="36"/>
      <c r="J571" s="36" t="s">
        <v>180</v>
      </c>
      <c r="K571" s="36"/>
      <c r="L571" s="36"/>
      <c r="M571" s="36"/>
      <c r="N571" s="36"/>
      <c r="O571" s="36"/>
      <c r="P571" s="36"/>
      <c r="Q571" s="36"/>
      <c r="R571" s="36"/>
      <c r="S571" s="36"/>
      <c r="T571" s="38"/>
      <c r="U571" s="38"/>
    </row>
    <row r="572" spans="1:21" s="458" customFormat="1" ht="15.75" x14ac:dyDescent="0.25">
      <c r="B572" s="461"/>
      <c r="C572" s="459"/>
      <c r="D572" s="320"/>
      <c r="E572" s="22">
        <f>(I176*L196)/(100*(3^0.5))</f>
        <v>14.722431864335457</v>
      </c>
      <c r="F572" s="460" t="s">
        <v>116</v>
      </c>
      <c r="G572" s="460"/>
      <c r="H572" s="460"/>
      <c r="I572" s="460"/>
      <c r="J572" s="460"/>
      <c r="K572" s="460"/>
      <c r="L572" s="460"/>
      <c r="M572" s="460"/>
      <c r="N572" s="460"/>
      <c r="O572" s="460"/>
      <c r="P572" s="460"/>
      <c r="Q572" s="460"/>
      <c r="R572" s="460"/>
      <c r="S572" s="460"/>
      <c r="T572" s="38"/>
      <c r="U572" s="38"/>
    </row>
    <row r="573" spans="1:21" s="458" customFormat="1" ht="15.75" x14ac:dyDescent="0.25">
      <c r="B573" s="461"/>
      <c r="C573" s="459"/>
      <c r="D573" s="320"/>
      <c r="E573" s="22"/>
      <c r="F573" s="460"/>
      <c r="G573" s="460"/>
      <c r="H573" s="460"/>
      <c r="I573" s="460"/>
      <c r="J573" s="460"/>
      <c r="K573" s="460"/>
      <c r="L573" s="460"/>
      <c r="M573" s="460"/>
      <c r="N573" s="460"/>
      <c r="O573" s="460"/>
      <c r="P573" s="460"/>
      <c r="Q573" s="460"/>
      <c r="R573" s="460"/>
      <c r="S573" s="460"/>
      <c r="T573" s="38"/>
      <c r="U573" s="38"/>
    </row>
    <row r="574" spans="1:21" s="458" customFormat="1" ht="15.75" x14ac:dyDescent="0.25">
      <c r="B574" s="461"/>
      <c r="C574" s="459"/>
      <c r="D574" s="320"/>
      <c r="E574" s="22">
        <f>1/(2*(3^0.5))</f>
        <v>0.28867513459481292</v>
      </c>
      <c r="F574" s="460" t="s">
        <v>116</v>
      </c>
      <c r="G574" s="460"/>
      <c r="H574" s="460"/>
      <c r="I574" s="460"/>
      <c r="J574" s="460"/>
      <c r="K574" s="460"/>
      <c r="L574" s="460"/>
      <c r="M574" s="460"/>
      <c r="N574" s="460"/>
      <c r="O574" s="460"/>
      <c r="P574" s="460"/>
      <c r="Q574" s="460"/>
      <c r="R574" s="460"/>
      <c r="S574" s="460"/>
      <c r="T574" s="38"/>
      <c r="U574" s="38"/>
    </row>
    <row r="575" spans="1:21" x14ac:dyDescent="0.25">
      <c r="B575" s="36"/>
      <c r="C575" s="36"/>
      <c r="D575" s="36"/>
      <c r="E575" s="22"/>
      <c r="F575" s="36"/>
      <c r="G575" s="36"/>
      <c r="H575" s="36"/>
      <c r="I575" s="36"/>
      <c r="J575" s="36"/>
      <c r="K575" s="36"/>
      <c r="L575" s="36"/>
      <c r="M575" s="36"/>
      <c r="N575" s="36"/>
      <c r="O575" s="36"/>
      <c r="P575" s="36"/>
      <c r="Q575" s="36"/>
      <c r="R575" s="36"/>
      <c r="S575" s="36"/>
      <c r="T575" s="38"/>
      <c r="U575" s="38"/>
    </row>
    <row r="576" spans="1:21" x14ac:dyDescent="0.25">
      <c r="B576" s="36"/>
      <c r="C576" s="36"/>
      <c r="D576" s="21"/>
      <c r="E576" s="22">
        <f>(I176*L196)/(100*(3^0.5))</f>
        <v>14.722431864335457</v>
      </c>
      <c r="F576" s="36" t="s">
        <v>116</v>
      </c>
      <c r="G576" s="36"/>
      <c r="H576" s="36"/>
      <c r="I576" s="36"/>
      <c r="J576" s="36"/>
      <c r="K576" s="36"/>
      <c r="L576" s="36"/>
      <c r="M576" s="36"/>
      <c r="N576" s="36"/>
      <c r="O576" s="36"/>
      <c r="P576" s="36"/>
      <c r="Q576" s="36"/>
      <c r="R576" s="36"/>
      <c r="S576" s="38"/>
      <c r="T576" s="38"/>
      <c r="U576" s="38"/>
    </row>
    <row r="577" spans="2:21" x14ac:dyDescent="0.25">
      <c r="B577" s="36"/>
      <c r="C577" s="36"/>
      <c r="D577" s="36"/>
      <c r="E577" s="36"/>
      <c r="F577" s="36"/>
      <c r="G577" s="36"/>
      <c r="H577" s="36"/>
      <c r="I577" s="36"/>
      <c r="J577" s="36"/>
      <c r="K577" s="36"/>
      <c r="L577" s="36"/>
      <c r="M577" s="36"/>
      <c r="N577" s="36"/>
      <c r="O577" s="36"/>
      <c r="P577" s="36"/>
      <c r="Q577" s="36"/>
      <c r="R577" s="36"/>
      <c r="S577" s="38"/>
      <c r="T577" s="38"/>
      <c r="U577" s="38"/>
    </row>
    <row r="578" spans="2:21" x14ac:dyDescent="0.25">
      <c r="B578" s="36" t="s">
        <v>181</v>
      </c>
      <c r="C578" s="36"/>
      <c r="D578" s="36"/>
      <c r="E578" s="36"/>
      <c r="F578" s="36"/>
      <c r="G578" s="36"/>
      <c r="H578" s="36"/>
      <c r="I578" s="24"/>
      <c r="J578" s="36"/>
      <c r="K578" s="36"/>
      <c r="L578" s="36"/>
      <c r="M578" s="36"/>
      <c r="N578" s="36"/>
      <c r="O578" s="36"/>
      <c r="P578" s="36"/>
      <c r="Q578" s="36"/>
      <c r="R578" s="36"/>
      <c r="S578" s="38"/>
      <c r="T578" s="38"/>
      <c r="U578" s="38"/>
    </row>
    <row r="579" spans="2:21" x14ac:dyDescent="0.25">
      <c r="B579" s="21" t="s">
        <v>33</v>
      </c>
      <c r="C579" s="21">
        <f>((E564^2+0^2)^0.5)</f>
        <v>31.957641235443727</v>
      </c>
      <c r="D579" s="36" t="s">
        <v>116</v>
      </c>
      <c r="E579" s="36"/>
      <c r="F579" s="36"/>
      <c r="G579" s="36"/>
      <c r="H579" s="36"/>
      <c r="I579" s="24"/>
      <c r="J579" s="36"/>
      <c r="K579" s="36"/>
      <c r="L579" s="36"/>
      <c r="M579" s="36"/>
      <c r="N579" s="36"/>
      <c r="O579" s="36"/>
      <c r="P579" s="36"/>
      <c r="Q579" s="36"/>
      <c r="R579" s="36"/>
      <c r="S579" s="38"/>
      <c r="T579" s="38"/>
      <c r="U579" s="38"/>
    </row>
    <row r="580" spans="2:21" x14ac:dyDescent="0.25">
      <c r="B580" s="21"/>
      <c r="C580" s="21"/>
      <c r="D580" s="36"/>
      <c r="E580" s="36"/>
      <c r="F580" s="36"/>
      <c r="G580" s="36"/>
      <c r="H580" s="36"/>
      <c r="I580" s="24"/>
      <c r="J580" s="36"/>
      <c r="K580" s="36"/>
      <c r="L580" s="36"/>
      <c r="M580" s="36"/>
      <c r="N580" s="36"/>
      <c r="O580" s="36"/>
      <c r="P580" s="36"/>
      <c r="Q580" s="36"/>
      <c r="R580" s="36"/>
      <c r="S580" s="38"/>
      <c r="T580" s="38"/>
      <c r="U580" s="38"/>
    </row>
    <row r="581" spans="2:21" x14ac:dyDescent="0.25">
      <c r="B581" s="21" t="s">
        <v>33</v>
      </c>
      <c r="C581" s="21">
        <f>((E570^2+0^2)^0.5)</f>
        <v>17.233905535310331</v>
      </c>
      <c r="D581" s="36" t="s">
        <v>116</v>
      </c>
      <c r="E581" s="36"/>
      <c r="F581" s="36"/>
      <c r="G581" s="36"/>
      <c r="H581" s="36"/>
      <c r="I581" s="36"/>
      <c r="J581" s="36"/>
      <c r="K581" s="36"/>
      <c r="L581" s="36"/>
      <c r="M581" s="36"/>
      <c r="N581" s="36"/>
      <c r="O581" s="36"/>
      <c r="P581" s="36"/>
      <c r="Q581" s="36"/>
      <c r="R581" s="36"/>
      <c r="S581" s="38"/>
      <c r="T581" s="38"/>
      <c r="U581" s="38"/>
    </row>
    <row r="582" spans="2:21" x14ac:dyDescent="0.25">
      <c r="B582" s="21"/>
      <c r="C582" s="21"/>
      <c r="D582" s="36"/>
      <c r="E582" s="36"/>
      <c r="F582" s="36"/>
      <c r="G582" s="36"/>
      <c r="H582" s="36"/>
      <c r="I582" s="36"/>
      <c r="J582" s="36"/>
      <c r="K582" s="36"/>
      <c r="L582" s="36"/>
      <c r="M582" s="36"/>
      <c r="N582" s="36"/>
      <c r="O582" s="36"/>
      <c r="P582" s="36"/>
      <c r="Q582" s="36"/>
      <c r="R582" s="36"/>
      <c r="S582" s="38"/>
      <c r="T582" s="38"/>
      <c r="U582" s="38"/>
    </row>
    <row r="583" spans="2:21" x14ac:dyDescent="0.25">
      <c r="B583" s="21" t="s">
        <v>33</v>
      </c>
      <c r="C583" s="21">
        <f>((E576^2+0^2)^0.5)</f>
        <v>14.722431864335457</v>
      </c>
      <c r="D583" s="36" t="s">
        <v>116</v>
      </c>
      <c r="E583" s="36"/>
      <c r="F583" s="36"/>
      <c r="G583" s="36"/>
      <c r="H583" s="36"/>
      <c r="I583" s="36"/>
      <c r="J583" s="36"/>
      <c r="K583" s="36"/>
      <c r="L583" s="36"/>
      <c r="M583" s="36"/>
      <c r="N583" s="36"/>
      <c r="O583" s="36"/>
      <c r="P583" s="36"/>
      <c r="Q583" s="36"/>
      <c r="R583" s="36"/>
      <c r="S583" s="38"/>
      <c r="T583" s="38"/>
      <c r="U583" s="38"/>
    </row>
    <row r="584" spans="2:21" x14ac:dyDescent="0.25">
      <c r="B584" s="36"/>
      <c r="C584" s="36"/>
      <c r="D584" s="36"/>
      <c r="E584" s="36"/>
      <c r="F584" s="36"/>
      <c r="G584" s="36"/>
      <c r="H584" s="36"/>
      <c r="I584" s="36"/>
      <c r="J584" s="36"/>
      <c r="K584" s="36"/>
      <c r="L584" s="36"/>
      <c r="M584" s="36"/>
      <c r="N584" s="36"/>
      <c r="O584" s="36"/>
      <c r="P584" s="36"/>
      <c r="Q584" s="36"/>
      <c r="R584" s="36"/>
      <c r="S584" s="38"/>
      <c r="T584" s="38"/>
      <c r="U584" s="38"/>
    </row>
    <row r="585" spans="2:21" x14ac:dyDescent="0.25">
      <c r="B585" s="36" t="s">
        <v>35</v>
      </c>
      <c r="C585" s="36"/>
      <c r="D585" s="36"/>
      <c r="E585" s="36"/>
      <c r="F585" s="36"/>
      <c r="G585" s="36"/>
      <c r="H585" s="36"/>
      <c r="I585" s="36"/>
      <c r="J585" s="36"/>
      <c r="K585" s="36"/>
      <c r="L585" s="36"/>
      <c r="M585" s="36"/>
      <c r="N585" s="36"/>
      <c r="O585" s="36"/>
      <c r="P585" s="36"/>
      <c r="Q585" s="36"/>
      <c r="R585" s="36"/>
      <c r="S585" s="38"/>
      <c r="T585" s="38"/>
      <c r="U585" s="38"/>
    </row>
    <row r="586" spans="2:21" x14ac:dyDescent="0.25">
      <c r="B586" s="36"/>
      <c r="C586" s="36"/>
      <c r="D586" s="36"/>
      <c r="E586" s="36" t="s">
        <v>28</v>
      </c>
      <c r="F586" s="36"/>
      <c r="G586" s="36" t="s">
        <v>182</v>
      </c>
      <c r="H586" s="36"/>
      <c r="I586" s="36"/>
      <c r="J586" s="36"/>
      <c r="K586" s="36"/>
      <c r="L586" s="36"/>
      <c r="M586" s="36"/>
      <c r="N586" s="36"/>
      <c r="O586" s="36"/>
      <c r="P586" s="36"/>
      <c r="Q586" s="36"/>
      <c r="R586" s="36"/>
      <c r="S586" s="38"/>
      <c r="T586" s="38"/>
      <c r="U586" s="38"/>
    </row>
    <row r="587" spans="2:21" x14ac:dyDescent="0.25">
      <c r="B587" s="36"/>
      <c r="C587" s="36"/>
      <c r="D587" s="36"/>
      <c r="E587" s="36"/>
      <c r="F587" s="36"/>
      <c r="G587" s="36" t="s">
        <v>183</v>
      </c>
      <c r="H587" s="36"/>
      <c r="I587" s="36"/>
      <c r="J587" s="36"/>
      <c r="K587" s="36"/>
      <c r="L587" s="36"/>
      <c r="M587" s="36"/>
      <c r="N587" s="36"/>
      <c r="O587" s="36"/>
      <c r="P587" s="36"/>
      <c r="Q587" s="36"/>
      <c r="R587" s="36"/>
      <c r="S587" s="38"/>
      <c r="T587" s="38"/>
      <c r="U587" s="38"/>
    </row>
    <row r="588" spans="2:21" x14ac:dyDescent="0.25">
      <c r="B588" s="36" t="s">
        <v>184</v>
      </c>
      <c r="C588" s="36"/>
      <c r="D588" s="36"/>
      <c r="E588" s="36"/>
      <c r="F588" s="36"/>
      <c r="G588" s="36"/>
      <c r="H588" s="36"/>
      <c r="I588" s="36"/>
      <c r="J588" s="36"/>
      <c r="K588" s="36"/>
      <c r="L588" s="36"/>
      <c r="M588" s="36"/>
      <c r="N588" s="36"/>
      <c r="O588" s="36"/>
      <c r="P588" s="36"/>
      <c r="Q588" s="36"/>
      <c r="R588" s="36"/>
      <c r="S588" s="38"/>
      <c r="T588" s="38"/>
      <c r="U588" s="38"/>
    </row>
    <row r="589" spans="2:21" ht="29.25" customHeight="1" x14ac:dyDescent="0.25">
      <c r="B589" s="878" t="s">
        <v>40</v>
      </c>
      <c r="C589" s="878"/>
      <c r="D589" s="878" t="s">
        <v>185</v>
      </c>
      <c r="E589" s="878"/>
      <c r="F589" s="878" t="s">
        <v>186</v>
      </c>
      <c r="G589" s="878"/>
      <c r="H589" s="878" t="s">
        <v>45</v>
      </c>
      <c r="I589" s="878"/>
      <c r="J589" s="878" t="s">
        <v>46</v>
      </c>
      <c r="K589" s="878"/>
      <c r="L589" s="878" t="s">
        <v>43</v>
      </c>
      <c r="M589" s="878"/>
      <c r="N589" s="878" t="s">
        <v>44</v>
      </c>
      <c r="O589" s="878"/>
      <c r="P589" s="36"/>
      <c r="Q589" s="36"/>
      <c r="R589" s="36"/>
      <c r="S589" s="38"/>
      <c r="T589" s="38"/>
      <c r="U589" s="38"/>
    </row>
    <row r="590" spans="2:21" x14ac:dyDescent="0.25">
      <c r="B590" s="878"/>
      <c r="C590" s="878"/>
      <c r="D590" s="975">
        <f>K194</f>
        <v>1845</v>
      </c>
      <c r="E590" s="975"/>
      <c r="F590" s="975">
        <v>0</v>
      </c>
      <c r="G590" s="975"/>
      <c r="H590" s="900" t="s">
        <v>189</v>
      </c>
      <c r="I590" s="900"/>
      <c r="J590" s="878">
        <v>1</v>
      </c>
      <c r="K590" s="878"/>
      <c r="L590" s="977">
        <v>0</v>
      </c>
      <c r="M590" s="977"/>
      <c r="N590" s="878">
        <v>0</v>
      </c>
      <c r="O590" s="878"/>
      <c r="P590" s="36"/>
      <c r="Q590" s="36"/>
      <c r="R590" s="36"/>
      <c r="S590" s="38"/>
      <c r="T590" s="38"/>
      <c r="U590" s="38"/>
    </row>
    <row r="591" spans="2:21" x14ac:dyDescent="0.25">
      <c r="B591" s="878"/>
      <c r="C591" s="878"/>
      <c r="D591" s="975">
        <v>0</v>
      </c>
      <c r="E591" s="975"/>
      <c r="F591" s="975">
        <f>C579</f>
        <v>31.957641235443727</v>
      </c>
      <c r="G591" s="975"/>
      <c r="H591" s="856" t="s">
        <v>90</v>
      </c>
      <c r="I591" s="857"/>
      <c r="J591" s="878">
        <v>1</v>
      </c>
      <c r="K591" s="878"/>
      <c r="L591" s="977">
        <f>F591</f>
        <v>31.957641235443727</v>
      </c>
      <c r="M591" s="977"/>
      <c r="N591" s="878">
        <v>100</v>
      </c>
      <c r="O591" s="878"/>
      <c r="P591" s="36"/>
      <c r="Q591" s="36"/>
      <c r="R591" s="36"/>
      <c r="S591" s="38"/>
      <c r="T591" s="38"/>
      <c r="U591" s="38"/>
    </row>
    <row r="592" spans="2:21" x14ac:dyDescent="0.25">
      <c r="B592" s="878"/>
      <c r="C592" s="878"/>
      <c r="D592" s="975">
        <f>D590</f>
        <v>1845</v>
      </c>
      <c r="E592" s="975"/>
      <c r="F592" s="975">
        <f>F591</f>
        <v>31.957641235443727</v>
      </c>
      <c r="G592" s="975"/>
      <c r="H592" s="976"/>
      <c r="I592" s="976"/>
      <c r="J592" s="976"/>
      <c r="K592" s="976"/>
      <c r="L592" s="976"/>
      <c r="M592" s="976"/>
      <c r="N592" s="878">
        <v>100</v>
      </c>
      <c r="O592" s="878"/>
      <c r="P592" s="36"/>
      <c r="Q592" s="36"/>
      <c r="R592" s="36"/>
      <c r="S592" s="38"/>
      <c r="T592" s="38"/>
      <c r="U592" s="38"/>
    </row>
    <row r="593" spans="2:21" x14ac:dyDescent="0.25">
      <c r="B593" s="36"/>
      <c r="C593" s="36"/>
      <c r="D593" s="36"/>
      <c r="E593" s="36"/>
      <c r="F593" s="36"/>
      <c r="G593" s="36"/>
      <c r="H593" s="36"/>
      <c r="I593" s="36"/>
      <c r="J593" s="36"/>
      <c r="K593" s="36"/>
      <c r="L593" s="36"/>
      <c r="M593" s="36"/>
      <c r="N593" s="36"/>
      <c r="O593" s="36"/>
      <c r="P593" s="36"/>
      <c r="Q593" s="36"/>
      <c r="R593" s="36"/>
      <c r="S593" s="38"/>
      <c r="T593" s="38"/>
      <c r="U593" s="38"/>
    </row>
    <row r="594" spans="2:21" x14ac:dyDescent="0.25">
      <c r="B594" s="36" t="s">
        <v>187</v>
      </c>
      <c r="C594" s="36"/>
      <c r="D594" s="36"/>
      <c r="E594" s="36"/>
      <c r="F594" s="36"/>
      <c r="G594" s="36"/>
      <c r="H594" s="36"/>
      <c r="I594" s="36"/>
      <c r="J594" s="36"/>
      <c r="K594" s="36"/>
      <c r="L594" s="36"/>
      <c r="M594" s="36"/>
      <c r="N594" s="36"/>
      <c r="O594" s="36"/>
      <c r="P594" s="36"/>
      <c r="Q594" s="36"/>
      <c r="R594" s="36"/>
      <c r="S594" s="38"/>
      <c r="T594" s="38"/>
      <c r="U594" s="38"/>
    </row>
    <row r="595" spans="2:21" ht="33" customHeight="1" x14ac:dyDescent="0.25">
      <c r="B595" s="878" t="s">
        <v>40</v>
      </c>
      <c r="C595" s="878"/>
      <c r="D595" s="878" t="s">
        <v>185</v>
      </c>
      <c r="E595" s="878"/>
      <c r="F595" s="878" t="s">
        <v>186</v>
      </c>
      <c r="G595" s="878"/>
      <c r="H595" s="878" t="s">
        <v>45</v>
      </c>
      <c r="I595" s="878"/>
      <c r="J595" s="878" t="s">
        <v>46</v>
      </c>
      <c r="K595" s="878"/>
      <c r="L595" s="878" t="s">
        <v>43</v>
      </c>
      <c r="M595" s="878"/>
      <c r="N595" s="878" t="s">
        <v>44</v>
      </c>
      <c r="O595" s="878"/>
      <c r="P595" s="36"/>
      <c r="Q595" s="36"/>
      <c r="R595" s="36"/>
      <c r="S595" s="38"/>
      <c r="T595" s="38"/>
      <c r="U595" s="38"/>
    </row>
    <row r="596" spans="2:21" x14ac:dyDescent="0.25">
      <c r="B596" s="878"/>
      <c r="C596" s="878"/>
      <c r="D596" s="975">
        <f>K196</f>
        <v>995</v>
      </c>
      <c r="E596" s="975"/>
      <c r="F596" s="975">
        <v>0</v>
      </c>
      <c r="G596" s="975"/>
      <c r="H596" s="900" t="s">
        <v>189</v>
      </c>
      <c r="I596" s="900"/>
      <c r="J596" s="878">
        <v>1</v>
      </c>
      <c r="K596" s="878"/>
      <c r="L596" s="977">
        <v>0</v>
      </c>
      <c r="M596" s="977"/>
      <c r="N596" s="878">
        <v>0</v>
      </c>
      <c r="O596" s="878"/>
      <c r="P596" s="36"/>
      <c r="Q596" s="36"/>
      <c r="R596" s="36"/>
      <c r="S596" s="38"/>
      <c r="T596" s="38"/>
      <c r="U596" s="38"/>
    </row>
    <row r="597" spans="2:21" x14ac:dyDescent="0.25">
      <c r="B597" s="878"/>
      <c r="C597" s="878"/>
      <c r="D597" s="975">
        <v>0</v>
      </c>
      <c r="E597" s="975"/>
      <c r="F597" s="975">
        <f>C581</f>
        <v>17.233905535310331</v>
      </c>
      <c r="G597" s="975"/>
      <c r="H597" s="856" t="s">
        <v>90</v>
      </c>
      <c r="I597" s="857"/>
      <c r="J597" s="878">
        <v>1</v>
      </c>
      <c r="K597" s="878"/>
      <c r="L597" s="977">
        <f>F597</f>
        <v>17.233905535310331</v>
      </c>
      <c r="M597" s="977"/>
      <c r="N597" s="878">
        <v>100</v>
      </c>
      <c r="O597" s="878"/>
      <c r="P597" s="36"/>
      <c r="Q597" s="36"/>
      <c r="R597" s="36"/>
      <c r="S597" s="38"/>
      <c r="T597" s="38"/>
      <c r="U597" s="38"/>
    </row>
    <row r="598" spans="2:21" x14ac:dyDescent="0.25">
      <c r="B598" s="878"/>
      <c r="C598" s="878"/>
      <c r="D598" s="975">
        <f>D596</f>
        <v>995</v>
      </c>
      <c r="E598" s="975"/>
      <c r="F598" s="975">
        <f>F597</f>
        <v>17.233905535310331</v>
      </c>
      <c r="G598" s="975"/>
      <c r="H598" s="976"/>
      <c r="I598" s="976"/>
      <c r="J598" s="976"/>
      <c r="K598" s="976"/>
      <c r="L598" s="976"/>
      <c r="M598" s="976"/>
      <c r="N598" s="878">
        <v>100</v>
      </c>
      <c r="O598" s="878"/>
      <c r="P598" s="36"/>
      <c r="Q598" s="36"/>
      <c r="R598" s="36"/>
      <c r="S598" s="38"/>
      <c r="T598" s="38"/>
      <c r="U598" s="38"/>
    </row>
    <row r="599" spans="2:21" x14ac:dyDescent="0.25">
      <c r="B599" s="36"/>
      <c r="C599" s="36"/>
      <c r="D599" s="36"/>
      <c r="E599" s="36"/>
      <c r="F599" s="36"/>
      <c r="G599" s="36"/>
      <c r="H599" s="36"/>
      <c r="I599" s="36"/>
      <c r="J599" s="36"/>
      <c r="K599" s="36"/>
      <c r="L599" s="36"/>
      <c r="M599" s="36"/>
      <c r="N599" s="36"/>
      <c r="O599" s="36"/>
      <c r="P599" s="36"/>
      <c r="Q599" s="36"/>
      <c r="R599" s="36"/>
      <c r="S599" s="38"/>
      <c r="T599" s="38"/>
      <c r="U599" s="38"/>
    </row>
    <row r="600" spans="2:21" x14ac:dyDescent="0.25">
      <c r="B600" s="36" t="s">
        <v>188</v>
      </c>
      <c r="C600" s="36"/>
      <c r="D600" s="36"/>
      <c r="E600" s="36"/>
      <c r="F600" s="36"/>
      <c r="G600" s="36"/>
      <c r="H600" s="36"/>
      <c r="I600" s="36"/>
      <c r="J600" s="36"/>
      <c r="K600" s="36"/>
      <c r="L600" s="36"/>
      <c r="M600" s="36"/>
      <c r="N600" s="36"/>
      <c r="O600" s="36"/>
      <c r="P600" s="36"/>
      <c r="Q600" s="36"/>
      <c r="R600" s="36"/>
      <c r="S600" s="38"/>
      <c r="T600" s="38"/>
      <c r="U600" s="38"/>
    </row>
    <row r="601" spans="2:21" ht="33.75" customHeight="1" x14ac:dyDescent="0.25">
      <c r="B601" s="878" t="s">
        <v>40</v>
      </c>
      <c r="C601" s="878"/>
      <c r="D601" s="878" t="s">
        <v>185</v>
      </c>
      <c r="E601" s="878"/>
      <c r="F601" s="878" t="s">
        <v>186</v>
      </c>
      <c r="G601" s="878"/>
      <c r="H601" s="878" t="s">
        <v>45</v>
      </c>
      <c r="I601" s="878"/>
      <c r="J601" s="878" t="s">
        <v>46</v>
      </c>
      <c r="K601" s="878"/>
      <c r="L601" s="878" t="s">
        <v>43</v>
      </c>
      <c r="M601" s="878"/>
      <c r="N601" s="878" t="s">
        <v>44</v>
      </c>
      <c r="O601" s="878"/>
      <c r="P601" s="36"/>
      <c r="Q601" s="36"/>
      <c r="R601" s="36"/>
      <c r="S601" s="36"/>
      <c r="T601" s="38"/>
      <c r="U601" s="38"/>
    </row>
    <row r="602" spans="2:21" x14ac:dyDescent="0.25">
      <c r="B602" s="878"/>
      <c r="C602" s="878"/>
      <c r="D602" s="975">
        <f>L196</f>
        <v>850</v>
      </c>
      <c r="E602" s="975"/>
      <c r="F602" s="975">
        <v>0</v>
      </c>
      <c r="G602" s="975"/>
      <c r="H602" s="900" t="s">
        <v>189</v>
      </c>
      <c r="I602" s="900"/>
      <c r="J602" s="878">
        <v>1</v>
      </c>
      <c r="K602" s="878"/>
      <c r="L602" s="977">
        <v>0</v>
      </c>
      <c r="M602" s="977"/>
      <c r="N602" s="878">
        <v>0</v>
      </c>
      <c r="O602" s="878"/>
      <c r="P602" s="36"/>
      <c r="Q602" s="36"/>
      <c r="R602" s="36"/>
      <c r="S602" s="36"/>
      <c r="T602" s="38"/>
      <c r="U602" s="38"/>
    </row>
    <row r="603" spans="2:21" x14ac:dyDescent="0.25">
      <c r="B603" s="878"/>
      <c r="C603" s="878"/>
      <c r="D603" s="975">
        <v>0</v>
      </c>
      <c r="E603" s="975"/>
      <c r="F603" s="975">
        <f>C583</f>
        <v>14.722431864335457</v>
      </c>
      <c r="G603" s="975"/>
      <c r="H603" s="856" t="s">
        <v>90</v>
      </c>
      <c r="I603" s="857"/>
      <c r="J603" s="878">
        <v>1</v>
      </c>
      <c r="K603" s="878"/>
      <c r="L603" s="977">
        <f>F603</f>
        <v>14.722431864335457</v>
      </c>
      <c r="M603" s="977"/>
      <c r="N603" s="878">
        <v>100</v>
      </c>
      <c r="O603" s="878"/>
      <c r="P603" s="36"/>
      <c r="Q603" s="36"/>
      <c r="R603" s="36"/>
      <c r="S603" s="36"/>
      <c r="T603" s="38"/>
      <c r="U603" s="38"/>
    </row>
    <row r="604" spans="2:21" x14ac:dyDescent="0.25">
      <c r="B604" s="878"/>
      <c r="C604" s="878"/>
      <c r="D604" s="975">
        <f>D602</f>
        <v>850</v>
      </c>
      <c r="E604" s="975"/>
      <c r="F604" s="975">
        <f>F603</f>
        <v>14.722431864335457</v>
      </c>
      <c r="G604" s="975"/>
      <c r="H604" s="976"/>
      <c r="I604" s="976"/>
      <c r="J604" s="976"/>
      <c r="K604" s="976"/>
      <c r="L604" s="976"/>
      <c r="M604" s="976"/>
      <c r="N604" s="878">
        <v>100</v>
      </c>
      <c r="O604" s="878"/>
      <c r="P604" s="36"/>
      <c r="Q604" s="36"/>
      <c r="R604" s="36"/>
      <c r="S604" s="36"/>
      <c r="T604" s="38"/>
      <c r="U604" s="38"/>
    </row>
    <row r="605" spans="2:21" x14ac:dyDescent="0.25">
      <c r="B605" s="36"/>
      <c r="C605" s="36"/>
      <c r="D605" s="36"/>
      <c r="E605" s="36"/>
      <c r="F605" s="36"/>
      <c r="G605" s="36"/>
      <c r="H605" s="36"/>
      <c r="I605" s="36"/>
      <c r="J605" s="36"/>
      <c r="K605" s="36"/>
      <c r="L605" s="36"/>
      <c r="M605" s="36"/>
      <c r="N605" s="36"/>
      <c r="O605" s="36"/>
      <c r="P605" s="36"/>
      <c r="Q605" s="36"/>
      <c r="R605" s="36"/>
      <c r="S605" s="36"/>
      <c r="T605" s="38"/>
      <c r="U605" s="38"/>
    </row>
    <row r="606" spans="2:21" ht="31.5" customHeight="1" x14ac:dyDescent="0.25">
      <c r="B606" s="862" t="s">
        <v>50</v>
      </c>
      <c r="C606" s="862"/>
      <c r="D606" s="862"/>
      <c r="E606" s="862"/>
      <c r="F606" s="862"/>
      <c r="G606" s="862"/>
      <c r="H606" s="862"/>
      <c r="I606" s="862"/>
      <c r="J606" s="862"/>
      <c r="K606" s="862"/>
      <c r="L606" s="862"/>
      <c r="M606" s="862"/>
      <c r="N606" s="862"/>
      <c r="O606" s="862"/>
      <c r="P606" s="36"/>
      <c r="Q606" s="36"/>
      <c r="R606" s="36"/>
      <c r="S606" s="36"/>
      <c r="T606" s="38"/>
      <c r="U606" s="38"/>
    </row>
    <row r="607" spans="2:21" x14ac:dyDescent="0.25">
      <c r="B607" s="36"/>
      <c r="C607" s="36"/>
      <c r="D607" s="36"/>
      <c r="E607" s="21" t="s">
        <v>51</v>
      </c>
      <c r="F607" s="88">
        <v>1.65</v>
      </c>
      <c r="G607" s="36"/>
      <c r="H607" s="36"/>
      <c r="I607" s="36"/>
      <c r="J607" s="36"/>
      <c r="K607" s="36"/>
      <c r="L607" s="36"/>
      <c r="M607" s="36"/>
      <c r="N607" s="36"/>
      <c r="O607" s="36"/>
      <c r="P607" s="36"/>
      <c r="Q607" s="36"/>
      <c r="R607" s="36"/>
      <c r="S607" s="36"/>
      <c r="T607" s="38"/>
      <c r="U607" s="38"/>
    </row>
    <row r="608" spans="2:21" x14ac:dyDescent="0.25">
      <c r="B608" s="36" t="s">
        <v>190</v>
      </c>
      <c r="C608" s="36"/>
      <c r="D608" s="36"/>
      <c r="E608" s="36"/>
      <c r="F608" s="36"/>
      <c r="G608" s="36"/>
      <c r="H608" s="36"/>
      <c r="I608" s="36"/>
      <c r="J608" s="36"/>
      <c r="K608" s="36"/>
      <c r="L608" s="36"/>
      <c r="M608" s="36"/>
      <c r="N608" s="36"/>
      <c r="O608" s="36"/>
      <c r="P608" s="36"/>
      <c r="Q608" s="36"/>
      <c r="R608" s="36"/>
      <c r="S608" s="36"/>
      <c r="T608" s="38"/>
      <c r="U608" s="38"/>
    </row>
    <row r="609" spans="2:21" x14ac:dyDescent="0.25">
      <c r="B609" s="21" t="s">
        <v>52</v>
      </c>
      <c r="C609" s="47">
        <f>F607*F592</f>
        <v>52.73010803848215</v>
      </c>
      <c r="D609" s="36" t="s">
        <v>116</v>
      </c>
      <c r="E609" s="36"/>
      <c r="F609" s="36"/>
      <c r="G609" s="36"/>
      <c r="H609" s="36"/>
      <c r="I609" s="36"/>
      <c r="J609" s="36"/>
      <c r="K609" s="36"/>
      <c r="L609" s="36"/>
      <c r="M609" s="36"/>
      <c r="N609" s="36"/>
      <c r="O609" s="36"/>
      <c r="P609" s="36"/>
      <c r="Q609" s="36"/>
      <c r="R609" s="36"/>
      <c r="S609" s="36"/>
      <c r="T609" s="38"/>
      <c r="U609" s="38"/>
    </row>
    <row r="610" spans="2:21" x14ac:dyDescent="0.25">
      <c r="B610" s="21" t="s">
        <v>191</v>
      </c>
      <c r="C610" s="47">
        <f>F607*F598</f>
        <v>28.435944133262044</v>
      </c>
      <c r="D610" s="36" t="s">
        <v>116</v>
      </c>
      <c r="E610" s="36"/>
      <c r="F610" s="36"/>
      <c r="G610" s="36"/>
      <c r="H610" s="36"/>
      <c r="I610" s="36"/>
      <c r="J610" s="36"/>
      <c r="K610" s="36"/>
      <c r="L610" s="36"/>
      <c r="M610" s="36"/>
      <c r="N610" s="36"/>
      <c r="O610" s="36"/>
      <c r="P610" s="36"/>
      <c r="Q610" s="36"/>
      <c r="R610" s="36"/>
      <c r="S610" s="36"/>
      <c r="T610" s="38"/>
      <c r="U610" s="38"/>
    </row>
    <row r="611" spans="2:21" x14ac:dyDescent="0.25">
      <c r="B611" s="21" t="s">
        <v>192</v>
      </c>
      <c r="C611" s="47">
        <f>F607*F604</f>
        <v>24.292012576153503</v>
      </c>
      <c r="D611" s="36" t="s">
        <v>116</v>
      </c>
      <c r="E611" s="36"/>
      <c r="F611" s="36"/>
      <c r="G611" s="36"/>
      <c r="H611" s="36"/>
      <c r="I611" s="36"/>
      <c r="J611" s="36"/>
      <c r="K611" s="36"/>
      <c r="L611" s="36"/>
      <c r="M611" s="36"/>
      <c r="N611" s="36"/>
      <c r="O611" s="36"/>
      <c r="P611" s="36"/>
      <c r="Q611" s="36"/>
      <c r="R611" s="36"/>
      <c r="S611" s="36"/>
      <c r="T611" s="38"/>
      <c r="U611" s="38"/>
    </row>
    <row r="612" spans="2:21" x14ac:dyDescent="0.25">
      <c r="B612" s="36" t="s">
        <v>53</v>
      </c>
      <c r="C612" s="36"/>
      <c r="D612" s="36"/>
      <c r="E612" s="36"/>
      <c r="F612" s="36"/>
      <c r="G612" s="36"/>
      <c r="H612" s="36"/>
      <c r="I612" s="36"/>
      <c r="J612" s="36"/>
      <c r="K612" s="36"/>
      <c r="L612" s="36"/>
      <c r="M612" s="36"/>
      <c r="N612" s="36"/>
      <c r="O612" s="36"/>
      <c r="P612" s="36"/>
      <c r="Q612" s="36"/>
      <c r="R612" s="36"/>
      <c r="S612" s="36"/>
      <c r="T612" s="38"/>
      <c r="U612" s="38"/>
    </row>
    <row r="613" spans="2:21" x14ac:dyDescent="0.25">
      <c r="B613" s="36"/>
      <c r="C613" s="36"/>
      <c r="D613" s="36"/>
      <c r="E613" s="36"/>
      <c r="F613" s="36"/>
      <c r="G613" s="36"/>
      <c r="H613" s="36"/>
      <c r="I613" s="36"/>
      <c r="J613" s="36"/>
      <c r="K613" s="36"/>
      <c r="L613" s="36"/>
      <c r="M613" s="36"/>
      <c r="N613" s="36"/>
      <c r="O613" s="36"/>
      <c r="P613" s="36"/>
      <c r="Q613" s="36"/>
      <c r="R613" s="36"/>
      <c r="S613" s="36"/>
      <c r="T613" s="38"/>
      <c r="U613" s="38"/>
    </row>
    <row r="614" spans="2:21" x14ac:dyDescent="0.25">
      <c r="B614" s="36" t="s">
        <v>193</v>
      </c>
      <c r="C614" s="36"/>
      <c r="D614" s="36"/>
      <c r="E614" s="36"/>
      <c r="F614" s="36"/>
      <c r="G614" s="36"/>
      <c r="H614" s="26">
        <f>D592</f>
        <v>1845</v>
      </c>
      <c r="I614" s="27" t="str">
        <f>H176</f>
        <v xml:space="preserve">± </v>
      </c>
      <c r="J614" s="28">
        <f>C609</f>
        <v>52.73010803848215</v>
      </c>
      <c r="K614" s="29" t="s">
        <v>116</v>
      </c>
      <c r="L614" s="36"/>
      <c r="M614" s="36"/>
      <c r="N614" s="36"/>
      <c r="O614" s="36"/>
      <c r="P614" s="36"/>
      <c r="Q614" s="36"/>
      <c r="R614" s="36"/>
      <c r="S614" s="36"/>
      <c r="T614" s="38"/>
      <c r="U614" s="38"/>
    </row>
    <row r="615" spans="2:21" x14ac:dyDescent="0.25">
      <c r="B615" s="36" t="s">
        <v>194</v>
      </c>
      <c r="C615" s="36"/>
      <c r="D615" s="36"/>
      <c r="E615" s="36"/>
      <c r="F615" s="36"/>
      <c r="G615" s="36"/>
      <c r="H615" s="26">
        <f>D598</f>
        <v>995</v>
      </c>
      <c r="I615" s="27" t="str">
        <f>I614</f>
        <v xml:space="preserve">± </v>
      </c>
      <c r="J615" s="28">
        <f t="shared" ref="J615:J616" si="1">C610</f>
        <v>28.435944133262044</v>
      </c>
      <c r="K615" s="29" t="s">
        <v>116</v>
      </c>
      <c r="L615" s="36"/>
      <c r="M615" s="36"/>
      <c r="N615" s="36"/>
      <c r="O615" s="36"/>
      <c r="P615" s="36"/>
      <c r="Q615" s="36"/>
      <c r="R615" s="36"/>
      <c r="S615" s="36"/>
      <c r="T615" s="38"/>
      <c r="U615" s="38"/>
    </row>
    <row r="616" spans="2:21" x14ac:dyDescent="0.25">
      <c r="B616" s="36" t="s">
        <v>195</v>
      </c>
      <c r="C616" s="36"/>
      <c r="D616" s="36"/>
      <c r="E616" s="36"/>
      <c r="F616" s="36"/>
      <c r="G616" s="36"/>
      <c r="H616" s="26">
        <f>D604</f>
        <v>850</v>
      </c>
      <c r="I616" s="27" t="str">
        <f>I615</f>
        <v xml:space="preserve">± </v>
      </c>
      <c r="J616" s="28">
        <f t="shared" si="1"/>
        <v>24.292012576153503</v>
      </c>
      <c r="K616" s="29" t="s">
        <v>116</v>
      </c>
      <c r="L616" s="36"/>
      <c r="M616" s="36"/>
      <c r="N616" s="36"/>
      <c r="O616" s="36"/>
      <c r="P616" s="36"/>
      <c r="Q616" s="36"/>
      <c r="R616" s="36"/>
      <c r="S616" s="36"/>
      <c r="T616" s="38"/>
      <c r="U616" s="38"/>
    </row>
    <row r="617" spans="2:21" x14ac:dyDescent="0.25">
      <c r="B617" s="36"/>
      <c r="C617" s="36"/>
      <c r="D617" s="36"/>
      <c r="E617" s="36"/>
      <c r="F617" s="36"/>
      <c r="G617" s="36"/>
      <c r="H617" s="36"/>
      <c r="I617" s="36"/>
      <c r="J617" s="88"/>
      <c r="K617" s="36"/>
      <c r="L617" s="36"/>
      <c r="M617" s="36"/>
      <c r="N617" s="36"/>
      <c r="O617" s="36"/>
      <c r="P617" s="36"/>
      <c r="Q617" s="36"/>
      <c r="R617" s="36"/>
      <c r="S617" s="36"/>
      <c r="T617" s="38"/>
      <c r="U617" s="38"/>
    </row>
    <row r="618" spans="2:21" x14ac:dyDescent="0.25">
      <c r="B618" s="4" t="s">
        <v>196</v>
      </c>
      <c r="C618" s="36"/>
      <c r="D618" s="36"/>
      <c r="E618" s="36"/>
      <c r="F618" s="36"/>
      <c r="G618" s="36"/>
      <c r="H618" s="36"/>
      <c r="I618" s="36"/>
      <c r="J618" s="88"/>
      <c r="K618" s="36"/>
      <c r="L618" s="36"/>
      <c r="M618" s="36"/>
      <c r="N618" s="36"/>
      <c r="O618" s="36"/>
      <c r="P618" s="36"/>
      <c r="Q618" s="36"/>
      <c r="R618" s="36"/>
      <c r="S618" s="36"/>
      <c r="T618" s="38"/>
      <c r="U618" s="38"/>
    </row>
    <row r="619" spans="2:21" x14ac:dyDescent="0.25">
      <c r="B619" s="36" t="s">
        <v>0</v>
      </c>
      <c r="C619" s="36"/>
      <c r="D619" s="36"/>
      <c r="E619" s="36"/>
      <c r="F619" s="36"/>
      <c r="G619" s="36"/>
      <c r="H619" s="36"/>
      <c r="I619" s="36"/>
      <c r="J619" s="36"/>
      <c r="K619" s="36"/>
      <c r="L619" s="36"/>
      <c r="M619" s="36"/>
      <c r="N619" s="36"/>
      <c r="O619" s="36"/>
      <c r="P619" s="36"/>
      <c r="Q619" s="36"/>
      <c r="R619" s="36"/>
      <c r="S619" s="36"/>
      <c r="T619" s="38"/>
      <c r="U619" s="38"/>
    </row>
    <row r="620" spans="2:21" ht="39" customHeight="1" x14ac:dyDescent="0.25">
      <c r="B620" s="901" t="s">
        <v>1</v>
      </c>
      <c r="C620" s="901"/>
      <c r="D620" s="901" t="s">
        <v>2</v>
      </c>
      <c r="E620" s="901"/>
      <c r="F620" s="901"/>
      <c r="G620" s="83" t="s">
        <v>17</v>
      </c>
      <c r="H620" s="878" t="s">
        <v>3</v>
      </c>
      <c r="I620" s="878"/>
      <c r="J620" s="878"/>
      <c r="K620" s="878" t="s">
        <v>4</v>
      </c>
      <c r="L620" s="878"/>
      <c r="M620" s="878"/>
      <c r="N620" s="36"/>
      <c r="O620" s="36"/>
      <c r="P620" s="36"/>
      <c r="Q620" s="36"/>
      <c r="R620" s="36"/>
      <c r="S620" s="36"/>
      <c r="T620" s="38"/>
      <c r="U620" s="38"/>
    </row>
    <row r="621" spans="2:21" x14ac:dyDescent="0.25">
      <c r="B621" s="920"/>
      <c r="C621" s="921"/>
      <c r="D621" s="922"/>
      <c r="E621" s="923"/>
      <c r="F621" s="924"/>
      <c r="G621" s="81" t="s">
        <v>14</v>
      </c>
      <c r="H621" s="81" t="s">
        <v>7</v>
      </c>
      <c r="I621" s="907">
        <v>0.15</v>
      </c>
      <c r="J621" s="907"/>
      <c r="K621" s="907" t="s">
        <v>2132</v>
      </c>
      <c r="L621" s="908"/>
      <c r="M621" s="908"/>
      <c r="N621" s="36"/>
      <c r="O621" s="36"/>
      <c r="P621" s="36"/>
      <c r="Q621" s="36"/>
      <c r="R621" s="36"/>
      <c r="S621" s="36"/>
      <c r="T621" s="38"/>
      <c r="U621" s="38"/>
    </row>
    <row r="622" spans="2:21" x14ac:dyDescent="0.25">
      <c r="B622" s="925">
        <v>2438</v>
      </c>
      <c r="C622" s="926"/>
      <c r="D622" s="955" t="s">
        <v>16</v>
      </c>
      <c r="E622" s="956"/>
      <c r="F622" s="957"/>
      <c r="G622" s="81" t="s">
        <v>14</v>
      </c>
      <c r="H622" s="81" t="s">
        <v>7</v>
      </c>
      <c r="I622" s="907">
        <v>0.2</v>
      </c>
      <c r="J622" s="907"/>
      <c r="K622" s="907" t="s">
        <v>10</v>
      </c>
      <c r="L622" s="908"/>
      <c r="M622" s="908"/>
      <c r="N622" s="36"/>
      <c r="O622" s="36"/>
      <c r="P622" s="36"/>
      <c r="Q622" s="36"/>
      <c r="R622" s="36"/>
      <c r="S622" s="36"/>
      <c r="T622" s="38"/>
      <c r="U622" s="38"/>
    </row>
    <row r="623" spans="2:21" x14ac:dyDescent="0.25">
      <c r="B623" s="48"/>
      <c r="C623" s="49"/>
      <c r="D623" s="89"/>
      <c r="E623" s="88"/>
      <c r="F623" s="90"/>
      <c r="G623" s="81" t="s">
        <v>14</v>
      </c>
      <c r="H623" s="81" t="s">
        <v>7</v>
      </c>
      <c r="I623" s="907">
        <v>0.3</v>
      </c>
      <c r="J623" s="907"/>
      <c r="K623" s="907" t="s">
        <v>11</v>
      </c>
      <c r="L623" s="908"/>
      <c r="M623" s="908"/>
      <c r="N623" s="36"/>
      <c r="O623" s="36"/>
      <c r="P623" s="36"/>
      <c r="Q623" s="36"/>
      <c r="R623" s="36"/>
      <c r="S623" s="36"/>
      <c r="T623" s="38"/>
      <c r="U623" s="38"/>
    </row>
    <row r="624" spans="2:21" x14ac:dyDescent="0.25">
      <c r="B624" s="50"/>
      <c r="C624" s="51"/>
      <c r="D624" s="52"/>
      <c r="E624" s="53"/>
      <c r="F624" s="54"/>
      <c r="G624" s="81" t="s">
        <v>14</v>
      </c>
      <c r="H624" s="81" t="s">
        <v>7</v>
      </c>
      <c r="I624" s="907" t="s">
        <v>8</v>
      </c>
      <c r="J624" s="907"/>
      <c r="K624" s="907" t="s">
        <v>12</v>
      </c>
      <c r="L624" s="908"/>
      <c r="M624" s="908"/>
      <c r="N624" s="36"/>
      <c r="O624" s="36"/>
      <c r="P624" s="36"/>
      <c r="Q624" s="36"/>
      <c r="R624" s="36"/>
      <c r="S624" s="36"/>
      <c r="T624" s="38"/>
      <c r="U624" s="38"/>
    </row>
    <row r="625" spans="2:21" x14ac:dyDescent="0.25">
      <c r="B625" s="36"/>
      <c r="C625" s="36"/>
      <c r="D625" s="36"/>
      <c r="E625" s="36"/>
      <c r="F625" s="36"/>
      <c r="G625" s="36"/>
      <c r="H625" s="36"/>
      <c r="I625" s="36"/>
      <c r="J625" s="36"/>
      <c r="K625" s="36"/>
      <c r="L625" s="36"/>
      <c r="M625" s="36"/>
      <c r="N625" s="36"/>
      <c r="O625" s="36"/>
      <c r="P625" s="36"/>
      <c r="Q625" s="36"/>
      <c r="R625" s="36"/>
      <c r="S625" s="36"/>
      <c r="T625" s="38"/>
      <c r="U625" s="38"/>
    </row>
    <row r="626" spans="2:21" x14ac:dyDescent="0.25">
      <c r="B626" s="36" t="s">
        <v>197</v>
      </c>
      <c r="C626" s="36"/>
      <c r="D626" s="36"/>
      <c r="E626" s="36"/>
      <c r="F626" s="36"/>
      <c r="G626" s="36"/>
      <c r="H626" s="36"/>
      <c r="I626" s="36"/>
      <c r="J626" s="36"/>
      <c r="K626" s="36"/>
      <c r="L626" s="36"/>
      <c r="M626" s="36"/>
      <c r="N626" s="36"/>
      <c r="O626" s="36"/>
      <c r="P626" s="36"/>
      <c r="Q626" s="36"/>
      <c r="R626" s="36"/>
      <c r="S626" s="36"/>
      <c r="T626" s="38"/>
      <c r="U626" s="38"/>
    </row>
    <row r="627" spans="2:21" x14ac:dyDescent="0.25">
      <c r="B627" s="919" t="s">
        <v>198</v>
      </c>
      <c r="C627" s="919"/>
      <c r="D627" s="919"/>
      <c r="E627" s="919"/>
      <c r="F627" s="919"/>
      <c r="G627" s="919"/>
      <c r="H627" s="919"/>
      <c r="I627" s="919"/>
      <c r="J627" s="919"/>
      <c r="K627" s="919"/>
      <c r="L627" s="919"/>
      <c r="M627" s="919"/>
      <c r="N627" s="919"/>
      <c r="O627" s="919"/>
      <c r="P627" s="919"/>
      <c r="Q627" s="81" t="s">
        <v>199</v>
      </c>
      <c r="R627" s="81" t="s">
        <v>200</v>
      </c>
      <c r="S627" s="81"/>
      <c r="T627" s="38"/>
      <c r="U627" s="38"/>
    </row>
    <row r="628" spans="2:21" x14ac:dyDescent="0.25">
      <c r="B628" s="919"/>
      <c r="C628" s="919"/>
      <c r="D628" s="919"/>
      <c r="E628" s="919"/>
      <c r="F628" s="919"/>
      <c r="G628" s="919"/>
      <c r="H628" s="919"/>
      <c r="I628" s="919"/>
      <c r="J628" s="919"/>
      <c r="K628" s="919"/>
      <c r="L628" s="919"/>
      <c r="M628" s="919"/>
      <c r="N628" s="919"/>
      <c r="O628" s="919"/>
      <c r="P628" s="919"/>
      <c r="Q628" s="2">
        <f>Вводные!H27</f>
        <v>630</v>
      </c>
      <c r="R628" s="2">
        <f>Вводные!I27</f>
        <v>630</v>
      </c>
      <c r="S628" s="81" t="s">
        <v>201</v>
      </c>
      <c r="T628" s="38"/>
      <c r="U628" s="38"/>
    </row>
    <row r="629" spans="2:21" x14ac:dyDescent="0.25">
      <c r="B629" s="919"/>
      <c r="C629" s="919"/>
      <c r="D629" s="919"/>
      <c r="E629" s="919"/>
      <c r="F629" s="919"/>
      <c r="G629" s="919"/>
      <c r="H629" s="919"/>
      <c r="I629" s="919"/>
      <c r="J629" s="919"/>
      <c r="K629" s="919"/>
      <c r="L629" s="919"/>
      <c r="M629" s="919"/>
      <c r="N629" s="919"/>
      <c r="O629" s="919"/>
      <c r="P629" s="919"/>
      <c r="Q629" s="2">
        <f>Вводные!H29</f>
        <v>780</v>
      </c>
      <c r="R629" s="2">
        <f>Вводные!I29</f>
        <v>780</v>
      </c>
      <c r="S629" s="81" t="s">
        <v>202</v>
      </c>
      <c r="T629" s="38"/>
      <c r="U629" s="38"/>
    </row>
    <row r="630" spans="2:21" ht="45" customHeight="1" x14ac:dyDescent="0.25">
      <c r="B630" s="919" t="s">
        <v>203</v>
      </c>
      <c r="C630" s="919"/>
      <c r="D630" s="919"/>
      <c r="E630" s="919"/>
      <c r="F630" s="919"/>
      <c r="G630" s="919"/>
      <c r="H630" s="919"/>
      <c r="I630" s="919"/>
      <c r="J630" s="919"/>
      <c r="K630" s="919"/>
      <c r="L630" s="919"/>
      <c r="M630" s="919"/>
      <c r="N630" s="919"/>
      <c r="O630" s="919"/>
      <c r="P630" s="919"/>
      <c r="Q630" s="236">
        <f>Вводные!H31</f>
        <v>100</v>
      </c>
      <c r="R630" s="236">
        <f>Вводные!I31</f>
        <v>100</v>
      </c>
      <c r="S630" s="81"/>
      <c r="T630" s="38"/>
      <c r="U630" s="38"/>
    </row>
    <row r="631" spans="2:21" x14ac:dyDescent="0.25">
      <c r="B631" s="919" t="s">
        <v>204</v>
      </c>
      <c r="C631" s="919"/>
      <c r="D631" s="919"/>
      <c r="E631" s="919"/>
      <c r="F631" s="919"/>
      <c r="G631" s="919"/>
      <c r="H631" s="919"/>
      <c r="I631" s="919"/>
      <c r="J631" s="919"/>
      <c r="K631" s="919"/>
      <c r="L631" s="919"/>
      <c r="M631" s="919"/>
      <c r="N631" s="919"/>
      <c r="O631" s="919"/>
      <c r="P631" s="919"/>
      <c r="Q631" s="236">
        <f>Вводные!H34</f>
        <v>260</v>
      </c>
      <c r="R631" s="236">
        <f>Вводные!I34</f>
        <v>260</v>
      </c>
      <c r="S631" s="81" t="s">
        <v>201</v>
      </c>
      <c r="T631" s="38"/>
      <c r="U631" s="38"/>
    </row>
    <row r="632" spans="2:21" x14ac:dyDescent="0.25">
      <c r="B632" s="919"/>
      <c r="C632" s="919"/>
      <c r="D632" s="919"/>
      <c r="E632" s="919"/>
      <c r="F632" s="919"/>
      <c r="G632" s="919"/>
      <c r="H632" s="919"/>
      <c r="I632" s="919"/>
      <c r="J632" s="919"/>
      <c r="K632" s="919"/>
      <c r="L632" s="919"/>
      <c r="M632" s="919"/>
      <c r="N632" s="919"/>
      <c r="O632" s="919"/>
      <c r="P632" s="919"/>
      <c r="Q632" s="2">
        <f>Вводные!H36</f>
        <v>280</v>
      </c>
      <c r="R632" s="2">
        <f>Вводные!I36</f>
        <v>280</v>
      </c>
      <c r="S632" s="81" t="s">
        <v>202</v>
      </c>
      <c r="T632" s="38"/>
      <c r="U632" s="38"/>
    </row>
    <row r="633" spans="2:21" ht="111" customHeight="1" x14ac:dyDescent="0.25">
      <c r="B633" s="919" t="s">
        <v>205</v>
      </c>
      <c r="C633" s="919"/>
      <c r="D633" s="919"/>
      <c r="E633" s="919"/>
      <c r="F633" s="919"/>
      <c r="G633" s="919"/>
      <c r="H633" s="919"/>
      <c r="I633" s="919"/>
      <c r="J633" s="919"/>
      <c r="K633" s="919"/>
      <c r="L633" s="919"/>
      <c r="M633" s="919"/>
      <c r="N633" s="919"/>
      <c r="O633" s="919"/>
      <c r="P633" s="919"/>
      <c r="Q633" s="236">
        <f>Вводные!H38</f>
        <v>150</v>
      </c>
      <c r="R633" s="236">
        <f>Вводные!I38</f>
        <v>150</v>
      </c>
      <c r="S633" s="81"/>
      <c r="T633" s="38"/>
      <c r="U633" s="38"/>
    </row>
    <row r="634" spans="2:21" ht="39.75" customHeight="1" x14ac:dyDescent="0.25">
      <c r="B634" s="909" t="s">
        <v>206</v>
      </c>
      <c r="C634" s="989"/>
      <c r="D634" s="989"/>
      <c r="E634" s="989"/>
      <c r="F634" s="989"/>
      <c r="G634" s="989"/>
      <c r="H634" s="989"/>
      <c r="I634" s="989"/>
      <c r="J634" s="989"/>
      <c r="K634" s="989"/>
      <c r="L634" s="989"/>
      <c r="M634" s="989"/>
      <c r="N634" s="989"/>
      <c r="O634" s="989"/>
      <c r="P634" s="910"/>
      <c r="Q634" s="236">
        <f>Вводные!H42</f>
        <v>890</v>
      </c>
      <c r="R634" s="236">
        <f>Вводные!I42</f>
        <v>890</v>
      </c>
      <c r="S634" s="81" t="s">
        <v>201</v>
      </c>
      <c r="T634" s="38" t="s">
        <v>1910</v>
      </c>
      <c r="U634" s="38"/>
    </row>
    <row r="635" spans="2:21" ht="34.5" customHeight="1" x14ac:dyDescent="0.25">
      <c r="B635" s="911"/>
      <c r="C635" s="990"/>
      <c r="D635" s="990"/>
      <c r="E635" s="990"/>
      <c r="F635" s="990"/>
      <c r="G635" s="990"/>
      <c r="H635" s="990"/>
      <c r="I635" s="990"/>
      <c r="J635" s="990"/>
      <c r="K635" s="990"/>
      <c r="L635" s="990"/>
      <c r="M635" s="990"/>
      <c r="N635" s="990"/>
      <c r="O635" s="990"/>
      <c r="P635" s="912"/>
      <c r="Q635" s="2">
        <f>Вводные!H44</f>
        <v>955</v>
      </c>
      <c r="R635" s="2">
        <f>Вводные!I44</f>
        <v>955</v>
      </c>
      <c r="S635" s="81" t="s">
        <v>202</v>
      </c>
      <c r="T635" s="38"/>
      <c r="U635" s="38"/>
    </row>
    <row r="636" spans="2:21" ht="34.5" customHeight="1" x14ac:dyDescent="0.25">
      <c r="B636" s="911"/>
      <c r="C636" s="990"/>
      <c r="D636" s="990"/>
      <c r="E636" s="990"/>
      <c r="F636" s="990"/>
      <c r="G636" s="990"/>
      <c r="H636" s="990"/>
      <c r="I636" s="990"/>
      <c r="J636" s="990"/>
      <c r="K636" s="990"/>
      <c r="L636" s="990"/>
      <c r="M636" s="990"/>
      <c r="N636" s="990"/>
      <c r="O636" s="990"/>
      <c r="P636" s="912"/>
      <c r="Q636" s="236">
        <f>Вводные!J42</f>
        <v>860</v>
      </c>
      <c r="R636" s="236">
        <f>Вводные!K42</f>
        <v>865</v>
      </c>
      <c r="S636" s="81" t="s">
        <v>201</v>
      </c>
      <c r="T636" s="38" t="s">
        <v>1909</v>
      </c>
      <c r="U636" s="38"/>
    </row>
    <row r="637" spans="2:21" ht="34.5" customHeight="1" x14ac:dyDescent="0.25">
      <c r="B637" s="949"/>
      <c r="C637" s="991"/>
      <c r="D637" s="991"/>
      <c r="E637" s="991"/>
      <c r="F637" s="991"/>
      <c r="G637" s="991"/>
      <c r="H637" s="991"/>
      <c r="I637" s="991"/>
      <c r="J637" s="991"/>
      <c r="K637" s="991"/>
      <c r="L637" s="991"/>
      <c r="M637" s="991"/>
      <c r="N637" s="991"/>
      <c r="O637" s="991"/>
      <c r="P637" s="950"/>
      <c r="Q637" s="2">
        <f>Вводные!J44</f>
        <v>935</v>
      </c>
      <c r="R637" s="2">
        <f>Вводные!K44</f>
        <v>940</v>
      </c>
      <c r="S637" s="81" t="s">
        <v>202</v>
      </c>
      <c r="T637" s="38"/>
      <c r="U637" s="38"/>
    </row>
    <row r="638" spans="2:21" ht="29.25" customHeight="1" x14ac:dyDescent="0.25">
      <c r="B638" s="919" t="s">
        <v>207</v>
      </c>
      <c r="C638" s="919"/>
      <c r="D638" s="919"/>
      <c r="E638" s="919"/>
      <c r="F638" s="919"/>
      <c r="G638" s="919"/>
      <c r="H638" s="919"/>
      <c r="I638" s="919"/>
      <c r="J638" s="919"/>
      <c r="K638" s="919"/>
      <c r="L638" s="919"/>
      <c r="M638" s="919"/>
      <c r="N638" s="919"/>
      <c r="O638" s="919"/>
      <c r="P638" s="919"/>
      <c r="T638" s="38"/>
      <c r="U638" s="38"/>
    </row>
    <row r="639" spans="2:21" ht="29.25" customHeight="1" x14ac:dyDescent="0.25">
      <c r="B639" s="863" t="s">
        <v>1130</v>
      </c>
      <c r="C639" s="864"/>
      <c r="D639" s="864"/>
      <c r="E639" s="864"/>
      <c r="F639" s="864"/>
      <c r="G639" s="864"/>
      <c r="H639" s="864"/>
      <c r="I639" s="864"/>
      <c r="J639" s="864"/>
      <c r="K639" s="864"/>
      <c r="L639" s="864"/>
      <c r="M639" s="864"/>
      <c r="N639" s="864"/>
      <c r="O639" s="864"/>
      <c r="P639" s="865"/>
      <c r="Q639" s="866">
        <f>Вводные!H45</f>
        <v>1140</v>
      </c>
      <c r="R639" s="933"/>
      <c r="S639" s="859"/>
      <c r="T639" s="38"/>
      <c r="U639" s="38"/>
    </row>
    <row r="640" spans="2:21" ht="29.25" customHeight="1" x14ac:dyDescent="0.25">
      <c r="B640" s="863" t="s">
        <v>2128</v>
      </c>
      <c r="C640" s="864"/>
      <c r="D640" s="864"/>
      <c r="E640" s="864"/>
      <c r="F640" s="864"/>
      <c r="G640" s="864"/>
      <c r="H640" s="864"/>
      <c r="I640" s="864"/>
      <c r="J640" s="864"/>
      <c r="K640" s="864"/>
      <c r="L640" s="864"/>
      <c r="M640" s="864"/>
      <c r="N640" s="864"/>
      <c r="O640" s="864"/>
      <c r="P640" s="865"/>
      <c r="Q640" s="866">
        <v>5</v>
      </c>
      <c r="R640" s="867"/>
      <c r="S640" s="868"/>
      <c r="T640" s="38"/>
      <c r="U640" s="38"/>
    </row>
    <row r="641" spans="2:21" ht="14.25" customHeight="1" x14ac:dyDescent="0.25">
      <c r="B641" s="919" t="s">
        <v>208</v>
      </c>
      <c r="C641" s="919"/>
      <c r="D641" s="919"/>
      <c r="E641" s="919"/>
      <c r="F641" s="919"/>
      <c r="G641" s="919"/>
      <c r="H641" s="919"/>
      <c r="I641" s="919"/>
      <c r="J641" s="919"/>
      <c r="K641" s="919"/>
      <c r="L641" s="919"/>
      <c r="M641" s="919"/>
      <c r="N641" s="919"/>
      <c r="O641" s="919"/>
      <c r="P641" s="919"/>
      <c r="Q641" s="866">
        <f>Вводные!H47</f>
        <v>0</v>
      </c>
      <c r="R641" s="933"/>
      <c r="S641" s="859"/>
      <c r="T641" s="38"/>
      <c r="U641" s="38"/>
    </row>
    <row r="642" spans="2:21" x14ac:dyDescent="0.25">
      <c r="B642" s="919" t="s">
        <v>209</v>
      </c>
      <c r="C642" s="919"/>
      <c r="D642" s="919"/>
      <c r="E642" s="919"/>
      <c r="F642" s="919"/>
      <c r="G642" s="919"/>
      <c r="H642" s="919"/>
      <c r="I642" s="919"/>
      <c r="J642" s="919"/>
      <c r="K642" s="919"/>
      <c r="L642" s="919"/>
      <c r="M642" s="919"/>
      <c r="N642" s="919"/>
      <c r="O642" s="919"/>
      <c r="P642" s="919"/>
      <c r="Q642" s="341">
        <f>Вводные!H49</f>
        <v>850</v>
      </c>
      <c r="R642" s="342">
        <f>Вводные!I49</f>
        <v>850</v>
      </c>
      <c r="S642" s="81" t="s">
        <v>201</v>
      </c>
      <c r="T642" s="38"/>
      <c r="U642" s="38"/>
    </row>
    <row r="643" spans="2:21" x14ac:dyDescent="0.25">
      <c r="B643" s="919"/>
      <c r="C643" s="919"/>
      <c r="D643" s="919"/>
      <c r="E643" s="919"/>
      <c r="F643" s="919"/>
      <c r="G643" s="919"/>
      <c r="H643" s="919"/>
      <c r="I643" s="919"/>
      <c r="J643" s="919"/>
      <c r="K643" s="919"/>
      <c r="L643" s="919"/>
      <c r="M643" s="919"/>
      <c r="N643" s="919"/>
      <c r="O643" s="919"/>
      <c r="P643" s="919"/>
      <c r="Q643" s="341">
        <f>Вводные!H50</f>
        <v>940</v>
      </c>
      <c r="R643" s="342">
        <f>Вводные!I50</f>
        <v>940</v>
      </c>
      <c r="S643" s="81" t="s">
        <v>202</v>
      </c>
      <c r="T643" s="38"/>
      <c r="U643" s="38"/>
    </row>
    <row r="644" spans="2:21" x14ac:dyDescent="0.25">
      <c r="B644" s="36"/>
      <c r="C644" s="36"/>
      <c r="D644" s="36"/>
      <c r="E644" s="36"/>
      <c r="F644" s="36"/>
      <c r="G644" s="36"/>
      <c r="H644" s="36"/>
      <c r="I644" s="36"/>
      <c r="J644" s="36"/>
      <c r="K644" s="36"/>
      <c r="L644" s="36"/>
      <c r="M644" s="36"/>
      <c r="N644" s="36"/>
      <c r="O644" s="36"/>
      <c r="P644" s="36"/>
      <c r="Q644" s="36"/>
      <c r="R644" s="36"/>
      <c r="S644" s="36"/>
      <c r="T644" s="38"/>
      <c r="U644" s="38"/>
    </row>
    <row r="645" spans="2:21" x14ac:dyDescent="0.25">
      <c r="B645" s="36" t="s">
        <v>210</v>
      </c>
      <c r="C645" s="36"/>
      <c r="D645" s="36"/>
      <c r="E645" s="36"/>
      <c r="F645" s="36"/>
      <c r="G645" s="36"/>
      <c r="H645" s="36"/>
      <c r="I645" s="36"/>
      <c r="J645" s="36"/>
      <c r="K645" s="36"/>
      <c r="L645" s="36"/>
      <c r="M645" s="36"/>
      <c r="N645" s="36"/>
      <c r="O645" s="36"/>
      <c r="P645" s="36"/>
      <c r="Q645" s="36"/>
      <c r="R645" s="36"/>
      <c r="S645" s="36"/>
      <c r="T645" s="38"/>
      <c r="U645" s="38"/>
    </row>
    <row r="646" spans="2:21" x14ac:dyDescent="0.25">
      <c r="B646" s="36"/>
      <c r="C646" s="36"/>
      <c r="D646" s="36"/>
      <c r="E646" s="36" t="s">
        <v>28</v>
      </c>
      <c r="F646" s="36"/>
      <c r="G646" s="36" t="s">
        <v>211</v>
      </c>
      <c r="H646" s="36"/>
      <c r="I646" s="36"/>
      <c r="J646" s="36"/>
      <c r="K646" s="36"/>
      <c r="L646" s="36"/>
      <c r="M646" s="36"/>
      <c r="N646" s="36"/>
      <c r="O646" s="36"/>
      <c r="P646" s="36"/>
      <c r="Q646" s="36"/>
      <c r="R646" s="36"/>
      <c r="S646" s="36"/>
      <c r="T646" s="38"/>
      <c r="U646" s="38"/>
    </row>
    <row r="647" spans="2:21" x14ac:dyDescent="0.25">
      <c r="B647" s="36"/>
      <c r="C647" s="36"/>
      <c r="D647" s="36"/>
      <c r="E647" s="36"/>
      <c r="F647" s="36"/>
      <c r="G647" s="36" t="s">
        <v>212</v>
      </c>
      <c r="H647" s="36"/>
      <c r="I647" s="36"/>
      <c r="J647" s="36"/>
      <c r="K647" s="36"/>
      <c r="L647" s="36"/>
      <c r="M647" s="36"/>
      <c r="N647" s="36"/>
      <c r="O647" s="36"/>
      <c r="P647" s="36"/>
      <c r="Q647" s="36"/>
      <c r="R647" s="36"/>
      <c r="S647" s="36"/>
      <c r="T647" s="38"/>
      <c r="U647" s="38"/>
    </row>
    <row r="648" spans="2:21" x14ac:dyDescent="0.25">
      <c r="B648" s="36"/>
      <c r="C648" s="36"/>
      <c r="D648" s="36"/>
      <c r="E648" s="36"/>
      <c r="F648" s="36"/>
      <c r="G648" s="36"/>
      <c r="H648" s="36"/>
      <c r="I648" s="36"/>
      <c r="J648" s="36"/>
      <c r="K648" s="36"/>
      <c r="L648" s="36"/>
      <c r="M648" s="36"/>
      <c r="N648" s="36"/>
      <c r="O648" s="36"/>
      <c r="P648" s="36"/>
      <c r="Q648" s="36"/>
      <c r="R648" s="36"/>
      <c r="S648" s="36"/>
      <c r="T648" s="38"/>
      <c r="U648" s="38"/>
    </row>
    <row r="649" spans="2:21" x14ac:dyDescent="0.25">
      <c r="B649" s="36" t="s">
        <v>213</v>
      </c>
      <c r="C649" s="36"/>
      <c r="D649" s="36"/>
      <c r="E649" s="36"/>
      <c r="F649" s="36"/>
      <c r="G649" s="36"/>
      <c r="H649" s="36"/>
      <c r="I649" s="36"/>
      <c r="J649" s="36"/>
      <c r="K649" s="36"/>
      <c r="L649" s="36"/>
      <c r="M649" s="36"/>
      <c r="N649" s="36"/>
      <c r="O649" s="36"/>
      <c r="P649" s="36"/>
      <c r="Q649" s="36"/>
      <c r="R649" s="36"/>
      <c r="S649" s="36"/>
      <c r="T649" s="38"/>
      <c r="U649" s="38"/>
    </row>
    <row r="650" spans="2:21" x14ac:dyDescent="0.25">
      <c r="B650" s="36"/>
      <c r="C650" s="36"/>
      <c r="D650" s="36"/>
      <c r="E650" s="36"/>
      <c r="F650" s="36">
        <v>0.15</v>
      </c>
      <c r="G650" s="36" t="s">
        <v>14</v>
      </c>
      <c r="H650" s="36" t="s">
        <v>2131</v>
      </c>
      <c r="I650" s="36"/>
      <c r="J650" s="36"/>
      <c r="K650" s="36"/>
      <c r="L650" s="36"/>
      <c r="M650" s="36"/>
      <c r="N650" s="36"/>
      <c r="O650" s="36"/>
      <c r="P650" s="36"/>
      <c r="Q650" s="36"/>
      <c r="R650" s="36"/>
      <c r="S650" s="36"/>
      <c r="T650" s="38"/>
      <c r="U650" s="38"/>
    </row>
    <row r="651" spans="2:21" x14ac:dyDescent="0.25">
      <c r="B651" s="36"/>
      <c r="C651" s="36"/>
      <c r="D651" s="21" t="s">
        <v>28</v>
      </c>
      <c r="E651" s="36"/>
      <c r="F651" s="36">
        <f>I622</f>
        <v>0.2</v>
      </c>
      <c r="G651" s="36" t="s">
        <v>14</v>
      </c>
      <c r="H651" s="36" t="s">
        <v>73</v>
      </c>
      <c r="I651" s="36"/>
      <c r="J651" s="36"/>
      <c r="K651" s="36"/>
      <c r="L651" s="36"/>
      <c r="M651" s="36"/>
      <c r="N651" s="36"/>
      <c r="O651" s="36"/>
      <c r="P651" s="36"/>
      <c r="Q651" s="36"/>
      <c r="R651" s="36"/>
      <c r="S651" s="36"/>
      <c r="T651" s="38"/>
      <c r="U651" s="38"/>
    </row>
    <row r="652" spans="2:21" x14ac:dyDescent="0.25">
      <c r="B652" s="36"/>
      <c r="C652" s="36"/>
      <c r="D652" s="36"/>
      <c r="E652" s="36"/>
      <c r="F652" s="36">
        <f>I623</f>
        <v>0.3</v>
      </c>
      <c r="G652" s="36" t="s">
        <v>14</v>
      </c>
      <c r="H652" s="36" t="s">
        <v>74</v>
      </c>
      <c r="I652" s="36"/>
      <c r="J652" s="36"/>
      <c r="K652" s="36"/>
      <c r="L652" s="36"/>
      <c r="M652" s="36"/>
      <c r="N652" s="36"/>
      <c r="O652" s="36"/>
      <c r="P652" s="36"/>
      <c r="Q652" s="36"/>
      <c r="R652" s="36"/>
      <c r="S652" s="36"/>
      <c r="T652" s="38"/>
      <c r="U652" s="38"/>
    </row>
    <row r="653" spans="2:21" x14ac:dyDescent="0.25">
      <c r="B653" s="36"/>
      <c r="C653" s="36"/>
      <c r="D653" s="36"/>
      <c r="E653" s="36"/>
      <c r="F653" s="36">
        <f>0.3+0.15*(1-1)</f>
        <v>0.3</v>
      </c>
      <c r="G653" s="36" t="s">
        <v>14</v>
      </c>
      <c r="H653" s="36" t="s">
        <v>214</v>
      </c>
      <c r="I653" s="36"/>
      <c r="J653" s="36"/>
      <c r="K653" s="36"/>
      <c r="L653" s="36"/>
      <c r="M653" s="36"/>
      <c r="N653" s="36"/>
      <c r="O653" s="36"/>
      <c r="P653" s="36"/>
      <c r="Q653" s="36"/>
      <c r="R653" s="36"/>
      <c r="S653" s="36"/>
      <c r="T653" s="38"/>
      <c r="U653" s="38"/>
    </row>
    <row r="654" spans="2:21" x14ac:dyDescent="0.25">
      <c r="B654" s="36"/>
      <c r="C654" s="36"/>
      <c r="D654" s="36"/>
      <c r="E654" s="36"/>
      <c r="F654" s="36"/>
      <c r="G654" s="36"/>
      <c r="H654" s="36"/>
      <c r="I654" s="36"/>
      <c r="J654" s="36"/>
      <c r="K654" s="36"/>
      <c r="L654" s="36"/>
      <c r="M654" s="36"/>
      <c r="N654" s="36"/>
      <c r="O654" s="36"/>
      <c r="P654" s="36"/>
      <c r="Q654" s="36"/>
      <c r="R654" s="36"/>
      <c r="S654" s="36"/>
      <c r="T654" s="38"/>
      <c r="U654" s="38"/>
    </row>
    <row r="655" spans="2:21" x14ac:dyDescent="0.25">
      <c r="B655" s="36" t="s">
        <v>2130</v>
      </c>
      <c r="C655" s="36"/>
      <c r="D655" s="36"/>
      <c r="E655" s="36"/>
      <c r="F655" s="36"/>
      <c r="G655" s="36"/>
      <c r="H655" s="36"/>
      <c r="I655" s="36"/>
      <c r="J655" s="36"/>
      <c r="K655" s="36"/>
      <c r="L655" s="36"/>
      <c r="M655" s="36"/>
      <c r="N655" s="36"/>
      <c r="O655" s="36"/>
      <c r="P655" s="36"/>
      <c r="Q655" s="36"/>
      <c r="R655" s="36"/>
      <c r="S655" s="36"/>
      <c r="T655" s="38"/>
      <c r="U655" s="38"/>
    </row>
    <row r="656" spans="2:21" x14ac:dyDescent="0.25">
      <c r="B656" s="36"/>
      <c r="C656" s="36"/>
      <c r="D656" s="36"/>
      <c r="E656" s="36"/>
      <c r="F656" s="36"/>
      <c r="G656" s="36"/>
      <c r="H656" s="36"/>
      <c r="I656" s="36"/>
      <c r="J656" s="36"/>
      <c r="K656" s="36"/>
      <c r="L656" s="36"/>
      <c r="M656" s="36"/>
      <c r="N656" s="36"/>
      <c r="O656" s="36"/>
      <c r="P656" s="36"/>
      <c r="Q656" s="36"/>
      <c r="R656" s="36"/>
      <c r="S656" s="36"/>
      <c r="T656" s="38"/>
      <c r="U656" s="38"/>
    </row>
    <row r="657" spans="1:24" x14ac:dyDescent="0.25">
      <c r="B657" s="36"/>
      <c r="C657" s="36"/>
      <c r="D657" s="21" t="s">
        <v>33</v>
      </c>
      <c r="E657" s="36">
        <f>F650/(3)^0.5</f>
        <v>8.6602540378443865E-2</v>
      </c>
      <c r="F657" s="36"/>
      <c r="G657" s="36"/>
      <c r="H657" s="36"/>
      <c r="I657" s="36"/>
      <c r="J657" s="36"/>
      <c r="K657" s="36"/>
      <c r="L657" s="36"/>
      <c r="M657" s="36"/>
      <c r="N657" s="36"/>
      <c r="O657" s="36"/>
      <c r="P657" s="36"/>
      <c r="Q657" s="36"/>
      <c r="R657" s="36"/>
      <c r="S657" s="36"/>
      <c r="T657" s="38"/>
      <c r="U657" s="38"/>
    </row>
    <row r="658" spans="1:24" x14ac:dyDescent="0.25">
      <c r="B658" s="36"/>
      <c r="C658" s="36"/>
      <c r="D658" s="21"/>
      <c r="E658" s="36"/>
      <c r="F658" s="36"/>
      <c r="G658" s="36"/>
      <c r="H658" s="36"/>
      <c r="I658" s="36"/>
      <c r="J658" s="36"/>
      <c r="K658" s="36"/>
      <c r="L658" s="36"/>
      <c r="M658" s="36"/>
      <c r="N658" s="36"/>
      <c r="O658" s="36"/>
      <c r="P658" s="36"/>
      <c r="Q658" s="36"/>
      <c r="R658" s="36"/>
      <c r="S658" s="36"/>
      <c r="T658" s="38"/>
      <c r="U658" s="38"/>
    </row>
    <row r="659" spans="1:24" x14ac:dyDescent="0.25">
      <c r="B659" s="36" t="s">
        <v>76</v>
      </c>
      <c r="C659" s="36"/>
      <c r="D659" s="36"/>
      <c r="E659" s="36"/>
      <c r="F659" s="36"/>
      <c r="G659" s="36"/>
      <c r="H659" s="36"/>
      <c r="I659" s="36"/>
      <c r="J659" s="36"/>
      <c r="K659" s="36"/>
      <c r="L659" s="36"/>
      <c r="M659" s="36"/>
      <c r="N659" s="36"/>
      <c r="O659" s="36"/>
      <c r="P659" s="36"/>
      <c r="Q659" s="36"/>
      <c r="R659" s="36"/>
      <c r="S659" s="36"/>
      <c r="T659" s="38"/>
      <c r="U659" s="38"/>
    </row>
    <row r="660" spans="1:24" x14ac:dyDescent="0.25">
      <c r="B660" s="36"/>
      <c r="C660" s="36"/>
      <c r="D660" s="36"/>
      <c r="E660" s="36"/>
      <c r="F660" s="36"/>
      <c r="G660" s="36"/>
      <c r="H660" s="36"/>
      <c r="I660" s="36"/>
      <c r="J660" s="36"/>
      <c r="K660" s="36"/>
      <c r="L660" s="36"/>
      <c r="M660" s="36"/>
      <c r="N660" s="36"/>
      <c r="O660" s="36"/>
      <c r="P660" s="36"/>
      <c r="Q660" s="36"/>
      <c r="R660" s="36"/>
      <c r="S660" s="36"/>
      <c r="T660" s="38"/>
      <c r="U660" s="38"/>
    </row>
    <row r="661" spans="1:24" x14ac:dyDescent="0.25">
      <c r="B661" s="36"/>
      <c r="C661" s="36"/>
      <c r="D661" s="21" t="s">
        <v>33</v>
      </c>
      <c r="E661" s="36">
        <f>F651/(3)^0.5</f>
        <v>0.11547005383792516</v>
      </c>
      <c r="F661" s="36"/>
      <c r="G661" s="36"/>
      <c r="H661" s="36"/>
      <c r="I661" s="36"/>
      <c r="J661" s="36"/>
      <c r="K661" s="36"/>
      <c r="L661" s="36"/>
      <c r="M661" s="36"/>
      <c r="N661" s="36"/>
      <c r="O661" s="36"/>
      <c r="P661" s="36"/>
      <c r="Q661" s="36"/>
      <c r="R661" s="36"/>
      <c r="S661" s="36"/>
      <c r="T661" s="38"/>
      <c r="U661" s="38"/>
    </row>
    <row r="662" spans="1:24" x14ac:dyDescent="0.25">
      <c r="B662" s="36"/>
      <c r="C662" s="36"/>
      <c r="D662" s="21"/>
      <c r="E662" s="36"/>
      <c r="F662" s="36"/>
      <c r="G662" s="36"/>
      <c r="H662" s="36"/>
      <c r="I662" s="36"/>
      <c r="J662" s="36"/>
      <c r="K662" s="36"/>
      <c r="L662" s="36"/>
      <c r="M662" s="36"/>
      <c r="N662" s="36"/>
      <c r="O662" s="36"/>
      <c r="P662" s="36"/>
      <c r="Q662" s="36"/>
      <c r="R662" s="36"/>
      <c r="S662" s="36"/>
      <c r="T662" s="38"/>
      <c r="U662" s="38"/>
    </row>
    <row r="663" spans="1:24" x14ac:dyDescent="0.25">
      <c r="B663" s="36" t="s">
        <v>215</v>
      </c>
      <c r="C663" s="36"/>
      <c r="D663" s="21"/>
      <c r="E663" s="36"/>
      <c r="F663" s="36"/>
      <c r="G663" s="36"/>
      <c r="H663" s="36"/>
      <c r="I663" s="36"/>
      <c r="J663" s="36"/>
      <c r="K663" s="36"/>
      <c r="L663" s="36"/>
      <c r="M663" s="36"/>
      <c r="N663" s="36"/>
      <c r="O663" s="36"/>
      <c r="P663" s="36"/>
      <c r="Q663" s="36"/>
      <c r="R663" s="36"/>
      <c r="S663" s="36"/>
      <c r="T663" s="38"/>
      <c r="U663" s="38"/>
    </row>
    <row r="664" spans="1:24" x14ac:dyDescent="0.25">
      <c r="B664" s="36"/>
      <c r="C664" s="36"/>
      <c r="D664" s="21"/>
      <c r="E664" s="36"/>
      <c r="F664" s="36"/>
      <c r="G664" s="36"/>
      <c r="H664" s="36"/>
      <c r="I664" s="36"/>
      <c r="J664" s="36"/>
      <c r="K664" s="36"/>
      <c r="L664" s="36"/>
      <c r="M664" s="36"/>
      <c r="N664" s="36"/>
      <c r="O664" s="36"/>
      <c r="P664" s="36"/>
      <c r="Q664" s="36"/>
      <c r="R664" s="36"/>
      <c r="S664" s="36"/>
      <c r="T664" s="38"/>
      <c r="U664" s="38"/>
    </row>
    <row r="665" spans="1:24" x14ac:dyDescent="0.25">
      <c r="B665" s="36"/>
      <c r="C665" s="36"/>
      <c r="D665" s="21" t="s">
        <v>33</v>
      </c>
      <c r="E665" s="36">
        <f>F652/(3)^0.5</f>
        <v>0.17320508075688773</v>
      </c>
      <c r="F665" s="36"/>
      <c r="G665" s="36"/>
      <c r="H665" s="36"/>
      <c r="I665" s="36"/>
      <c r="J665" s="36"/>
      <c r="K665" s="36"/>
      <c r="L665" s="36"/>
      <c r="M665" s="36"/>
      <c r="N665" s="36"/>
      <c r="O665" s="36"/>
      <c r="P665" s="36"/>
      <c r="Q665" s="36"/>
      <c r="R665" s="36"/>
      <c r="S665" s="36"/>
      <c r="T665" s="38"/>
      <c r="U665" s="38"/>
    </row>
    <row r="666" spans="1:24" x14ac:dyDescent="0.25">
      <c r="B666" s="36"/>
      <c r="C666" s="36"/>
      <c r="D666" s="21"/>
      <c r="E666" s="36"/>
      <c r="F666" s="36"/>
      <c r="G666" s="36"/>
      <c r="H666" s="36"/>
      <c r="I666" s="36"/>
      <c r="J666" s="36"/>
      <c r="K666" s="36"/>
      <c r="L666" s="36"/>
      <c r="M666" s="36"/>
      <c r="N666" s="36"/>
      <c r="O666" s="36"/>
      <c r="P666" s="36"/>
      <c r="Q666" s="36"/>
      <c r="R666" s="36"/>
      <c r="S666" s="36"/>
      <c r="T666" s="38"/>
      <c r="U666" s="38"/>
    </row>
    <row r="667" spans="1:24" x14ac:dyDescent="0.25">
      <c r="B667" s="36" t="s">
        <v>216</v>
      </c>
      <c r="C667" s="36"/>
      <c r="D667" s="21"/>
      <c r="E667" s="36"/>
      <c r="F667" s="36"/>
      <c r="G667" s="36"/>
      <c r="H667" s="36"/>
      <c r="I667" s="36"/>
      <c r="J667" s="36"/>
      <c r="K667" s="36"/>
      <c r="L667" s="36"/>
      <c r="M667" s="36"/>
      <c r="N667" s="36"/>
      <c r="O667" s="36"/>
      <c r="P667" s="36"/>
      <c r="Q667" s="36"/>
      <c r="R667" s="36"/>
      <c r="S667" s="36"/>
      <c r="T667" s="38"/>
      <c r="U667" s="38"/>
    </row>
    <row r="668" spans="1:24" x14ac:dyDescent="0.25">
      <c r="B668" s="36"/>
      <c r="C668" s="36"/>
      <c r="D668" s="21"/>
      <c r="E668" s="36"/>
      <c r="F668" s="36"/>
      <c r="G668" s="36"/>
      <c r="H668" s="36"/>
      <c r="I668" s="36"/>
      <c r="J668" s="36"/>
      <c r="K668" s="36"/>
      <c r="L668" s="36"/>
      <c r="M668" s="36"/>
      <c r="N668" s="36"/>
      <c r="O668" s="36"/>
      <c r="P668" s="36"/>
      <c r="Q668" s="36"/>
      <c r="R668" s="36"/>
      <c r="S668" s="36"/>
      <c r="T668" s="38"/>
      <c r="U668" s="38"/>
    </row>
    <row r="669" spans="1:24" x14ac:dyDescent="0.25">
      <c r="B669" s="36"/>
      <c r="C669" s="36"/>
      <c r="D669" s="21" t="s">
        <v>33</v>
      </c>
      <c r="E669" s="36">
        <f>F652/(3)^0.5</f>
        <v>0.17320508075688773</v>
      </c>
      <c r="F669" s="36"/>
      <c r="G669" s="36"/>
      <c r="H669" s="36"/>
      <c r="I669" s="36"/>
      <c r="J669" s="36"/>
      <c r="K669" s="36"/>
      <c r="L669" s="36"/>
      <c r="M669" s="36"/>
      <c r="N669" s="36"/>
      <c r="O669" s="36"/>
      <c r="P669" s="36"/>
      <c r="Q669" s="36"/>
      <c r="R669" s="36"/>
      <c r="S669" s="36"/>
      <c r="T669" s="38"/>
      <c r="U669" s="38"/>
    </row>
    <row r="670" spans="1:24" x14ac:dyDescent="0.25">
      <c r="B670" s="36"/>
      <c r="C670" s="36"/>
      <c r="D670" s="36"/>
      <c r="E670" s="36"/>
      <c r="F670" s="36"/>
      <c r="G670" s="36"/>
      <c r="H670" s="36"/>
      <c r="I670" s="36"/>
      <c r="J670" s="36"/>
      <c r="K670" s="36"/>
      <c r="L670" s="36"/>
      <c r="M670" s="36"/>
      <c r="N670" s="36"/>
      <c r="O670" s="36"/>
      <c r="P670" s="36"/>
      <c r="Q670" s="36"/>
      <c r="R670" s="36"/>
      <c r="S670" s="36"/>
      <c r="T670" s="38"/>
      <c r="U670" s="38"/>
    </row>
    <row r="671" spans="1:24" x14ac:dyDescent="0.25">
      <c r="A671">
        <v>1</v>
      </c>
      <c r="B671" s="36" t="s">
        <v>220</v>
      </c>
      <c r="C671" s="36"/>
      <c r="D671" s="36"/>
      <c r="E671" s="36"/>
      <c r="F671" s="36"/>
      <c r="G671" s="36"/>
      <c r="H671" s="36"/>
      <c r="I671" s="36"/>
      <c r="J671" s="36"/>
      <c r="K671" s="36"/>
      <c r="L671" s="36"/>
      <c r="M671" s="36"/>
      <c r="N671" s="36"/>
      <c r="O671" s="36"/>
      <c r="P671" s="36"/>
      <c r="Q671" s="36"/>
      <c r="R671" s="36"/>
      <c r="S671" s="36"/>
      <c r="T671" s="36"/>
      <c r="U671" s="36"/>
      <c r="V671" s="1"/>
      <c r="W671" s="1"/>
      <c r="X671" s="1"/>
    </row>
    <row r="672" spans="1:24" x14ac:dyDescent="0.25">
      <c r="B672" s="36"/>
      <c r="C672" s="40">
        <f>E665</f>
        <v>0.17320508075688773</v>
      </c>
      <c r="D672" s="36" t="s">
        <v>14</v>
      </c>
      <c r="E672" s="36"/>
      <c r="F672" s="36"/>
      <c r="G672" s="36"/>
      <c r="H672" s="36"/>
      <c r="I672" s="36"/>
      <c r="J672" s="36"/>
      <c r="K672" s="36"/>
      <c r="L672" s="36"/>
      <c r="M672" s="36"/>
      <c r="N672" s="36"/>
      <c r="O672" s="36"/>
      <c r="P672" s="36"/>
      <c r="Q672" s="36"/>
      <c r="R672" s="36"/>
      <c r="S672" s="36"/>
      <c r="T672" s="36"/>
      <c r="U672" s="36"/>
      <c r="V672" s="1"/>
      <c r="W672" s="1"/>
      <c r="X672" s="1"/>
    </row>
    <row r="673" spans="1:24" x14ac:dyDescent="0.25">
      <c r="A673">
        <v>2</v>
      </c>
      <c r="B673" s="36" t="s">
        <v>221</v>
      </c>
      <c r="C673" s="36"/>
      <c r="D673" s="36"/>
      <c r="E673" s="36"/>
      <c r="F673" s="36"/>
      <c r="G673" s="36"/>
      <c r="H673" s="36"/>
      <c r="I673" s="36"/>
      <c r="J673" s="36"/>
      <c r="K673" s="36"/>
      <c r="L673" s="36"/>
      <c r="M673" s="36"/>
      <c r="N673" s="36"/>
      <c r="O673" s="36"/>
      <c r="P673" s="36"/>
      <c r="Q673" s="36"/>
      <c r="R673" s="36"/>
      <c r="S673" s="36"/>
      <c r="T673" s="36"/>
      <c r="U673" s="36"/>
      <c r="V673" s="1"/>
      <c r="W673" s="1"/>
      <c r="X673" s="1"/>
    </row>
    <row r="674" spans="1:24" x14ac:dyDescent="0.25">
      <c r="B674" s="36"/>
      <c r="C674" s="40">
        <f>E665</f>
        <v>0.17320508075688773</v>
      </c>
      <c r="D674" s="36" t="s">
        <v>14</v>
      </c>
      <c r="E674" s="36"/>
      <c r="F674" s="36"/>
      <c r="G674" s="36"/>
      <c r="H674" s="36"/>
      <c r="I674" s="36"/>
      <c r="J674" s="36"/>
      <c r="K674" s="36"/>
      <c r="L674" s="36"/>
      <c r="M674" s="36"/>
      <c r="N674" s="36"/>
      <c r="O674" s="36"/>
      <c r="P674" s="36"/>
      <c r="Q674" s="36"/>
      <c r="R674" s="36"/>
      <c r="S674" s="36"/>
      <c r="T674" s="36"/>
      <c r="U674" s="36"/>
      <c r="V674" s="1"/>
      <c r="W674" s="1"/>
      <c r="X674" s="1"/>
    </row>
    <row r="675" spans="1:24" x14ac:dyDescent="0.25">
      <c r="A675">
        <v>3</v>
      </c>
      <c r="B675" s="36" t="s">
        <v>222</v>
      </c>
      <c r="C675" s="36"/>
      <c r="D675" s="36"/>
      <c r="E675" s="36"/>
      <c r="F675" s="36"/>
      <c r="G675" s="36"/>
      <c r="H675" s="36"/>
      <c r="I675" s="36"/>
      <c r="J675" s="36"/>
      <c r="K675" s="36"/>
      <c r="L675" s="36"/>
      <c r="M675" s="36"/>
      <c r="N675" s="36"/>
      <c r="O675" s="36"/>
      <c r="P675" s="36"/>
      <c r="Q675" s="36"/>
      <c r="R675" s="36"/>
      <c r="S675" s="36"/>
      <c r="T675" s="36"/>
      <c r="U675" s="36"/>
      <c r="V675" s="1"/>
      <c r="W675" s="1"/>
      <c r="X675" s="1"/>
    </row>
    <row r="676" spans="1:24" x14ac:dyDescent="0.25">
      <c r="B676" s="36"/>
      <c r="C676" s="23">
        <f>E665</f>
        <v>0.17320508075688773</v>
      </c>
      <c r="D676" s="36" t="s">
        <v>14</v>
      </c>
      <c r="E676" s="36"/>
      <c r="F676" s="36"/>
      <c r="G676" s="36"/>
      <c r="H676" s="36"/>
      <c r="I676" s="36"/>
      <c r="J676" s="36"/>
      <c r="K676" s="36"/>
      <c r="L676" s="36"/>
      <c r="M676" s="36"/>
      <c r="N676" s="36"/>
      <c r="O676" s="36"/>
      <c r="P676" s="36"/>
      <c r="Q676" s="36"/>
      <c r="R676" s="36"/>
      <c r="S676" s="36"/>
      <c r="T676" s="36"/>
      <c r="U676" s="36"/>
      <c r="V676" s="1"/>
      <c r="W676" s="1"/>
      <c r="X676" s="1"/>
    </row>
    <row r="677" spans="1:24" x14ac:dyDescent="0.25">
      <c r="A677">
        <v>4</v>
      </c>
      <c r="B677" s="36" t="s">
        <v>223</v>
      </c>
      <c r="C677" s="36"/>
      <c r="D677" s="36"/>
      <c r="E677" s="36"/>
      <c r="F677" s="36"/>
      <c r="G677" s="36"/>
      <c r="H677" s="36"/>
      <c r="I677" s="36"/>
      <c r="J677" s="36"/>
      <c r="K677" s="36"/>
      <c r="L677" s="36"/>
      <c r="M677" s="36"/>
      <c r="N677" s="36"/>
      <c r="O677" s="36"/>
      <c r="P677" s="36"/>
      <c r="Q677" s="36"/>
      <c r="R677" s="36"/>
      <c r="S677" s="36"/>
      <c r="T677" s="36"/>
      <c r="U677" s="36"/>
      <c r="V677" s="1"/>
      <c r="W677" s="1"/>
      <c r="X677" s="1"/>
    </row>
    <row r="678" spans="1:24" x14ac:dyDescent="0.25">
      <c r="B678" s="36"/>
      <c r="C678" s="23">
        <f>E665</f>
        <v>0.17320508075688773</v>
      </c>
      <c r="D678" s="36" t="s">
        <v>14</v>
      </c>
      <c r="E678" s="36"/>
      <c r="F678" s="36"/>
      <c r="G678" s="36"/>
      <c r="H678" s="36"/>
      <c r="I678" s="36"/>
      <c r="J678" s="36"/>
      <c r="K678" s="36"/>
      <c r="L678" s="36"/>
      <c r="M678" s="36"/>
      <c r="N678" s="36"/>
      <c r="O678" s="36"/>
      <c r="P678" s="36"/>
      <c r="Q678" s="36"/>
      <c r="R678" s="36"/>
      <c r="S678" s="36"/>
      <c r="T678" s="36"/>
      <c r="U678" s="36"/>
      <c r="V678" s="1"/>
      <c r="W678" s="1"/>
      <c r="X678" s="1"/>
    </row>
    <row r="679" spans="1:24" ht="28.5" customHeight="1" x14ac:dyDescent="0.25">
      <c r="A679">
        <v>5</v>
      </c>
      <c r="B679" s="862" t="s">
        <v>224</v>
      </c>
      <c r="C679" s="988"/>
      <c r="D679" s="988"/>
      <c r="E679" s="988"/>
      <c r="F679" s="988"/>
      <c r="G679" s="988"/>
      <c r="H679" s="988"/>
      <c r="I679" s="988"/>
      <c r="J679" s="988"/>
      <c r="K679" s="988"/>
      <c r="L679" s="988"/>
      <c r="M679" s="988"/>
      <c r="N679" s="988"/>
      <c r="O679" s="988"/>
      <c r="P679" s="80"/>
      <c r="Q679" s="80"/>
      <c r="R679" s="80"/>
      <c r="S679" s="80"/>
      <c r="T679" s="36"/>
      <c r="U679" s="36"/>
      <c r="V679" s="1"/>
      <c r="W679" s="1"/>
      <c r="X679" s="1"/>
    </row>
    <row r="680" spans="1:24" x14ac:dyDescent="0.25">
      <c r="B680" s="36"/>
      <c r="C680" s="23">
        <f>E665</f>
        <v>0.17320508075688773</v>
      </c>
      <c r="D680" s="36" t="s">
        <v>14</v>
      </c>
      <c r="E680" s="36"/>
      <c r="F680" s="36"/>
      <c r="G680" s="36"/>
      <c r="H680" s="36"/>
      <c r="I680" s="36"/>
      <c r="J680" s="36"/>
      <c r="K680" s="36"/>
      <c r="L680" s="36"/>
      <c r="M680" s="36"/>
      <c r="N680" s="36"/>
      <c r="O680" s="36"/>
      <c r="P680" s="36"/>
      <c r="Q680" s="36"/>
      <c r="R680" s="36"/>
      <c r="S680" s="36"/>
      <c r="T680" s="36"/>
      <c r="U680" s="36"/>
      <c r="V680" s="1"/>
      <c r="W680" s="1"/>
      <c r="X680" s="1"/>
    </row>
    <row r="681" spans="1:24" ht="33.75" customHeight="1" x14ac:dyDescent="0.25">
      <c r="A681">
        <v>6</v>
      </c>
      <c r="B681" s="862" t="s">
        <v>225</v>
      </c>
      <c r="C681" s="988"/>
      <c r="D681" s="988"/>
      <c r="E681" s="988"/>
      <c r="F681" s="988"/>
      <c r="G681" s="988"/>
      <c r="H681" s="988"/>
      <c r="I681" s="988"/>
      <c r="J681" s="988"/>
      <c r="K681" s="988"/>
      <c r="L681" s="988"/>
      <c r="M681" s="988"/>
      <c r="N681" s="988"/>
      <c r="O681" s="988"/>
      <c r="P681" s="80"/>
      <c r="Q681" s="80"/>
      <c r="R681" s="80"/>
      <c r="S681" s="80"/>
      <c r="T681" s="36"/>
      <c r="U681" s="36"/>
      <c r="V681" s="1"/>
      <c r="W681" s="1"/>
      <c r="X681" s="1"/>
    </row>
    <row r="682" spans="1:24" x14ac:dyDescent="0.25">
      <c r="B682" s="36"/>
      <c r="C682" s="23">
        <f>E665</f>
        <v>0.17320508075688773</v>
      </c>
      <c r="D682" s="36" t="s">
        <v>14</v>
      </c>
      <c r="E682" s="36"/>
      <c r="F682" s="36"/>
      <c r="G682" s="36"/>
      <c r="H682" s="36"/>
      <c r="I682" s="36"/>
      <c r="J682" s="36"/>
      <c r="K682" s="36"/>
      <c r="L682" s="36"/>
      <c r="M682" s="36"/>
      <c r="N682" s="36"/>
      <c r="O682" s="36"/>
      <c r="P682" s="36"/>
      <c r="Q682" s="36"/>
      <c r="R682" s="36"/>
      <c r="S682" s="36"/>
      <c r="T682" s="36"/>
      <c r="U682" s="36"/>
      <c r="V682" s="1"/>
      <c r="W682" s="1"/>
      <c r="X682" s="1"/>
    </row>
    <row r="683" spans="1:24" x14ac:dyDescent="0.25">
      <c r="A683">
        <v>7</v>
      </c>
      <c r="B683" s="987" t="s">
        <v>226</v>
      </c>
      <c r="C683" s="862"/>
      <c r="D683" s="862"/>
      <c r="E683" s="862"/>
      <c r="F683" s="862"/>
      <c r="G683" s="862"/>
      <c r="H683" s="862"/>
      <c r="I683" s="862"/>
      <c r="J683" s="862"/>
      <c r="K683" s="862"/>
      <c r="L683" s="36"/>
      <c r="M683" s="36"/>
      <c r="N683" s="36"/>
      <c r="O683" s="36"/>
      <c r="P683" s="36"/>
      <c r="Q683" s="36"/>
      <c r="R683" s="36"/>
      <c r="S683" s="36"/>
      <c r="T683" s="36"/>
      <c r="U683" s="36"/>
      <c r="V683" s="1"/>
      <c r="W683" s="1"/>
      <c r="X683" s="1"/>
    </row>
    <row r="684" spans="1:24" x14ac:dyDescent="0.25">
      <c r="B684" s="36"/>
      <c r="C684" s="23">
        <f>E665</f>
        <v>0.17320508075688773</v>
      </c>
      <c r="D684" s="36" t="s">
        <v>14</v>
      </c>
      <c r="E684" s="36"/>
      <c r="F684" s="36"/>
      <c r="G684" s="36"/>
      <c r="H684" s="36"/>
      <c r="I684" s="36"/>
      <c r="J684" s="36"/>
      <c r="K684" s="36"/>
      <c r="L684" s="36"/>
      <c r="M684" s="36"/>
      <c r="N684" s="36"/>
      <c r="O684" s="36"/>
      <c r="P684" s="36"/>
      <c r="Q684" s="36"/>
      <c r="R684" s="36"/>
      <c r="S684" s="36"/>
      <c r="T684" s="36"/>
      <c r="U684" s="36"/>
      <c r="V684" s="1"/>
      <c r="W684" s="1"/>
      <c r="X684" s="1"/>
    </row>
    <row r="685" spans="1:24" ht="21" customHeight="1" x14ac:dyDescent="0.25">
      <c r="A685">
        <v>8</v>
      </c>
      <c r="B685" s="987" t="s">
        <v>227</v>
      </c>
      <c r="C685" s="862"/>
      <c r="D685" s="862"/>
      <c r="E685" s="862"/>
      <c r="F685" s="862"/>
      <c r="G685" s="862"/>
      <c r="H685" s="862"/>
      <c r="I685" s="862"/>
      <c r="J685" s="862"/>
      <c r="K685" s="862"/>
      <c r="L685" s="939"/>
      <c r="M685" s="939"/>
      <c r="N685" s="939"/>
      <c r="O685" s="939"/>
      <c r="P685" s="939"/>
      <c r="Q685" s="939"/>
      <c r="R685" s="939"/>
      <c r="S685" s="939"/>
      <c r="T685" s="36"/>
      <c r="U685" s="36"/>
      <c r="V685" s="1"/>
      <c r="W685" s="1"/>
      <c r="X685" s="1"/>
    </row>
    <row r="686" spans="1:24" x14ac:dyDescent="0.25">
      <c r="B686" s="36"/>
      <c r="C686" s="23">
        <f>E665</f>
        <v>0.17320508075688773</v>
      </c>
      <c r="D686" s="36" t="s">
        <v>14</v>
      </c>
      <c r="E686" s="36"/>
      <c r="F686" s="36"/>
      <c r="G686" s="36"/>
      <c r="H686" s="36"/>
      <c r="I686" s="36"/>
      <c r="J686" s="36"/>
      <c r="K686" s="36"/>
      <c r="L686" s="36"/>
      <c r="M686" s="36"/>
      <c r="N686" s="36"/>
      <c r="O686" s="36"/>
      <c r="P686" s="36"/>
      <c r="Q686" s="36"/>
      <c r="R686" s="36"/>
      <c r="S686" s="36"/>
      <c r="T686" s="36"/>
      <c r="U686" s="36"/>
      <c r="V686" s="1"/>
      <c r="W686" s="1"/>
      <c r="X686" s="1"/>
    </row>
    <row r="687" spans="1:24" x14ac:dyDescent="0.25">
      <c r="A687">
        <v>9</v>
      </c>
      <c r="B687" s="862" t="s">
        <v>228</v>
      </c>
      <c r="C687" s="862"/>
      <c r="D687" s="862"/>
      <c r="E687" s="862"/>
      <c r="F687" s="862"/>
      <c r="G687" s="862"/>
      <c r="H687" s="862"/>
      <c r="I687" s="862"/>
      <c r="J687" s="862"/>
      <c r="K687" s="862"/>
      <c r="L687" s="939"/>
      <c r="M687" s="939"/>
      <c r="N687" s="939"/>
      <c r="O687" s="939"/>
      <c r="P687" s="939"/>
      <c r="Q687" s="939"/>
      <c r="R687" s="939"/>
      <c r="S687" s="939"/>
      <c r="T687" s="36"/>
      <c r="U687" s="36"/>
      <c r="V687" s="1"/>
      <c r="W687" s="1"/>
      <c r="X687" s="1"/>
    </row>
    <row r="688" spans="1:24" x14ac:dyDescent="0.25">
      <c r="B688" s="36"/>
      <c r="C688" s="23">
        <f>E665</f>
        <v>0.17320508075688773</v>
      </c>
      <c r="D688" s="36" t="s">
        <v>14</v>
      </c>
      <c r="E688" s="36"/>
      <c r="F688" s="36"/>
      <c r="G688" s="36"/>
      <c r="H688" s="36"/>
      <c r="I688" s="36"/>
      <c r="J688" s="36"/>
      <c r="K688" s="36"/>
      <c r="L688" s="36"/>
      <c r="M688" s="36"/>
      <c r="N688" s="36"/>
      <c r="O688" s="36"/>
      <c r="P688" s="36"/>
      <c r="Q688" s="36"/>
      <c r="R688" s="36"/>
      <c r="S688" s="36"/>
      <c r="T688" s="36"/>
      <c r="U688" s="36"/>
      <c r="V688" s="1"/>
      <c r="W688" s="1"/>
      <c r="X688" s="1"/>
    </row>
    <row r="689" spans="1:24" ht="21" customHeight="1" x14ac:dyDescent="0.25">
      <c r="A689">
        <v>10</v>
      </c>
      <c r="B689" s="862" t="s">
        <v>229</v>
      </c>
      <c r="C689" s="862"/>
      <c r="D689" s="862"/>
      <c r="E689" s="862"/>
      <c r="F689" s="862"/>
      <c r="G689" s="862"/>
      <c r="H689" s="862"/>
      <c r="I689" s="862"/>
      <c r="J689" s="862"/>
      <c r="K689" s="862"/>
      <c r="L689" s="939"/>
      <c r="M689" s="939"/>
      <c r="N689" s="939"/>
      <c r="O689" s="939"/>
      <c r="P689" s="939"/>
      <c r="Q689" s="939"/>
      <c r="R689" s="939"/>
      <c r="S689" s="939"/>
      <c r="T689" s="36"/>
      <c r="U689" s="36"/>
      <c r="V689" s="1"/>
      <c r="W689" s="1"/>
      <c r="X689" s="1"/>
    </row>
    <row r="690" spans="1:24" x14ac:dyDescent="0.25">
      <c r="B690" s="36"/>
      <c r="C690" s="23">
        <f>E665</f>
        <v>0.17320508075688773</v>
      </c>
      <c r="D690" s="36" t="s">
        <v>14</v>
      </c>
      <c r="E690" s="36"/>
      <c r="F690" s="36"/>
      <c r="G690" s="36"/>
      <c r="H690" s="36"/>
      <c r="I690" s="36"/>
      <c r="J690" s="36"/>
      <c r="K690" s="36"/>
      <c r="L690" s="36"/>
      <c r="M690" s="36"/>
      <c r="N690" s="36"/>
      <c r="O690" s="36"/>
      <c r="P690" s="36"/>
      <c r="Q690" s="36"/>
      <c r="R690" s="36"/>
      <c r="S690" s="36"/>
      <c r="T690" s="36"/>
      <c r="U690" s="36"/>
      <c r="V690" s="1"/>
      <c r="W690" s="1"/>
      <c r="X690" s="1"/>
    </row>
    <row r="691" spans="1:24" ht="36" customHeight="1" x14ac:dyDescent="0.25">
      <c r="A691">
        <v>11</v>
      </c>
      <c r="B691" s="862" t="s">
        <v>230</v>
      </c>
      <c r="C691" s="988"/>
      <c r="D691" s="988"/>
      <c r="E691" s="988"/>
      <c r="F691" s="988"/>
      <c r="G691" s="988"/>
      <c r="H691" s="988"/>
      <c r="I691" s="988"/>
      <c r="J691" s="988"/>
      <c r="K691" s="988"/>
      <c r="L691" s="988"/>
      <c r="M691" s="988"/>
      <c r="N691" s="988"/>
      <c r="O691" s="988"/>
      <c r="P691" s="80"/>
      <c r="Q691" s="80"/>
      <c r="R691" s="80"/>
      <c r="S691" s="80"/>
      <c r="T691" s="36"/>
      <c r="U691" s="36"/>
      <c r="V691" s="1"/>
      <c r="W691" s="1"/>
      <c r="X691" s="1"/>
    </row>
    <row r="692" spans="1:24" x14ac:dyDescent="0.25">
      <c r="B692" s="36"/>
      <c r="C692" s="23">
        <f>E665</f>
        <v>0.17320508075688773</v>
      </c>
      <c r="D692" s="36" t="s">
        <v>14</v>
      </c>
      <c r="E692" s="36"/>
      <c r="F692" s="36"/>
      <c r="G692" s="36"/>
      <c r="H692" s="36"/>
      <c r="I692" s="36"/>
      <c r="J692" s="36"/>
      <c r="K692" s="36"/>
      <c r="L692" s="36"/>
      <c r="M692" s="36"/>
      <c r="N692" s="36"/>
      <c r="O692" s="36"/>
      <c r="P692" s="36"/>
      <c r="Q692" s="36"/>
      <c r="R692" s="36"/>
      <c r="S692" s="36"/>
      <c r="T692" s="36"/>
      <c r="U692" s="36"/>
      <c r="V692" s="1"/>
      <c r="W692" s="1"/>
      <c r="X692" s="1"/>
    </row>
    <row r="693" spans="1:24" ht="28.5" customHeight="1" x14ac:dyDescent="0.25">
      <c r="A693">
        <v>12</v>
      </c>
      <c r="B693" s="862" t="s">
        <v>231</v>
      </c>
      <c r="C693" s="988"/>
      <c r="D693" s="988"/>
      <c r="E693" s="988"/>
      <c r="F693" s="988"/>
      <c r="G693" s="988"/>
      <c r="H693" s="988"/>
      <c r="I693" s="988"/>
      <c r="J693" s="988"/>
      <c r="K693" s="988"/>
      <c r="L693" s="988"/>
      <c r="M693" s="988"/>
      <c r="N693" s="988"/>
      <c r="O693" s="988"/>
      <c r="P693" s="80"/>
      <c r="Q693" s="80"/>
      <c r="R693" s="80"/>
      <c r="S693" s="80"/>
      <c r="T693" s="36"/>
      <c r="U693" s="36"/>
      <c r="V693" s="1"/>
      <c r="W693" s="1"/>
      <c r="X693" s="1"/>
    </row>
    <row r="694" spans="1:24" x14ac:dyDescent="0.25">
      <c r="B694" s="36"/>
      <c r="C694" s="23">
        <f>E665</f>
        <v>0.17320508075688773</v>
      </c>
      <c r="D694" s="36" t="s">
        <v>14</v>
      </c>
      <c r="E694" s="36"/>
      <c r="F694" s="36"/>
      <c r="G694" s="36"/>
      <c r="H694" s="36"/>
      <c r="I694" s="36"/>
      <c r="J694" s="36"/>
      <c r="K694" s="36"/>
      <c r="L694" s="36"/>
      <c r="M694" s="36"/>
      <c r="N694" s="36"/>
      <c r="O694" s="36"/>
      <c r="P694" s="36"/>
      <c r="Q694" s="36"/>
      <c r="R694" s="36"/>
      <c r="S694" s="36"/>
      <c r="T694" s="36"/>
      <c r="U694" s="36"/>
      <c r="V694" s="1"/>
      <c r="W694" s="1"/>
      <c r="X694" s="1"/>
    </row>
    <row r="695" spans="1:24" ht="15" customHeight="1" x14ac:dyDescent="0.25">
      <c r="A695">
        <v>13</v>
      </c>
      <c r="B695" s="862" t="s">
        <v>1913</v>
      </c>
      <c r="C695" s="862"/>
      <c r="D695" s="862"/>
      <c r="E695" s="862"/>
      <c r="F695" s="862"/>
      <c r="G695" s="862"/>
      <c r="H695" s="862"/>
      <c r="I695" s="862"/>
      <c r="J695" s="862"/>
      <c r="K695" s="862"/>
      <c r="L695" s="862"/>
      <c r="M695" s="862"/>
      <c r="N695" s="862"/>
      <c r="O695" s="862"/>
      <c r="P695" s="36"/>
      <c r="Q695" s="36"/>
      <c r="R695" s="36"/>
      <c r="S695" s="36"/>
      <c r="T695" s="36"/>
      <c r="U695" s="36"/>
      <c r="V695" s="1"/>
      <c r="W695" s="1"/>
      <c r="X695" s="1"/>
    </row>
    <row r="696" spans="1:24" x14ac:dyDescent="0.25">
      <c r="B696" s="36"/>
      <c r="C696" s="23">
        <f>E665</f>
        <v>0.17320508075688773</v>
      </c>
      <c r="D696" s="36" t="s">
        <v>14</v>
      </c>
      <c r="E696" s="36"/>
      <c r="F696" s="36"/>
      <c r="G696" s="36"/>
      <c r="H696" s="36"/>
      <c r="I696" s="36"/>
      <c r="J696" s="36"/>
      <c r="K696" s="36"/>
      <c r="L696" s="36"/>
      <c r="M696" s="36"/>
      <c r="N696" s="36"/>
      <c r="O696" s="36"/>
      <c r="P696" s="36"/>
      <c r="Q696" s="36"/>
      <c r="R696" s="36"/>
      <c r="S696" s="36"/>
      <c r="T696" s="36"/>
      <c r="U696" s="36"/>
      <c r="V696" s="1"/>
      <c r="W696" s="1"/>
      <c r="X696" s="1"/>
    </row>
    <row r="697" spans="1:24" ht="13.5" customHeight="1" x14ac:dyDescent="0.25">
      <c r="A697">
        <v>14</v>
      </c>
      <c r="B697" s="862" t="s">
        <v>1914</v>
      </c>
      <c r="C697" s="862"/>
      <c r="D697" s="862"/>
      <c r="E697" s="862"/>
      <c r="F697" s="862"/>
      <c r="G697" s="862"/>
      <c r="H697" s="862"/>
      <c r="I697" s="862"/>
      <c r="J697" s="862"/>
      <c r="K697" s="862"/>
      <c r="L697" s="862"/>
      <c r="M697" s="862"/>
      <c r="N697" s="862"/>
      <c r="O697" s="862"/>
      <c r="P697" s="36"/>
      <c r="Q697" s="36"/>
      <c r="R697" s="36"/>
      <c r="S697" s="36"/>
      <c r="T697" s="36"/>
      <c r="U697" s="36"/>
      <c r="V697" s="1"/>
      <c r="W697" s="1"/>
      <c r="X697" s="1"/>
    </row>
    <row r="698" spans="1:24" x14ac:dyDescent="0.25">
      <c r="B698" s="36"/>
      <c r="C698" s="23">
        <f>E669</f>
        <v>0.17320508075688773</v>
      </c>
      <c r="D698" s="36" t="s">
        <v>14</v>
      </c>
      <c r="E698" s="36"/>
      <c r="F698" s="36"/>
      <c r="G698" s="36"/>
      <c r="H698" s="36"/>
      <c r="I698" s="36"/>
      <c r="J698" s="36"/>
      <c r="K698" s="36"/>
      <c r="L698" s="36"/>
      <c r="M698" s="36"/>
      <c r="N698" s="36"/>
      <c r="O698" s="36"/>
      <c r="P698" s="36"/>
      <c r="Q698" s="36"/>
      <c r="R698" s="36"/>
      <c r="S698" s="36"/>
      <c r="T698" s="36"/>
      <c r="U698" s="36"/>
      <c r="V698" s="1"/>
      <c r="W698" s="1"/>
      <c r="X698" s="1"/>
    </row>
    <row r="699" spans="1:24" ht="15" customHeight="1" x14ac:dyDescent="0.25">
      <c r="A699">
        <v>15</v>
      </c>
      <c r="B699" s="862" t="s">
        <v>1915</v>
      </c>
      <c r="C699" s="862"/>
      <c r="D699" s="862"/>
      <c r="E699" s="862"/>
      <c r="F699" s="862"/>
      <c r="G699" s="862"/>
      <c r="H699" s="862"/>
      <c r="I699" s="862"/>
      <c r="J699" s="862"/>
      <c r="K699" s="862"/>
      <c r="L699" s="862"/>
      <c r="M699" s="862"/>
      <c r="N699" s="862"/>
      <c r="O699" s="862"/>
      <c r="P699" s="36"/>
      <c r="Q699" s="36"/>
      <c r="R699" s="36"/>
      <c r="S699" s="36"/>
      <c r="T699" s="36"/>
      <c r="U699" s="36"/>
      <c r="V699" s="1"/>
      <c r="W699" s="1"/>
      <c r="X699" s="1"/>
    </row>
    <row r="700" spans="1:24" x14ac:dyDescent="0.25">
      <c r="B700" s="36"/>
      <c r="C700" s="23">
        <f>E669</f>
        <v>0.17320508075688773</v>
      </c>
      <c r="D700" s="36" t="s">
        <v>14</v>
      </c>
      <c r="E700" s="36"/>
      <c r="F700" s="36"/>
      <c r="G700" s="36"/>
      <c r="H700" s="36"/>
      <c r="I700" s="36"/>
      <c r="J700" s="36"/>
      <c r="K700" s="36"/>
      <c r="L700" s="36"/>
      <c r="M700" s="36"/>
      <c r="N700" s="36"/>
      <c r="O700" s="36"/>
      <c r="P700" s="36"/>
      <c r="Q700" s="36"/>
      <c r="R700" s="36"/>
      <c r="S700" s="36"/>
      <c r="T700" s="36"/>
      <c r="U700" s="36"/>
      <c r="V700" s="1"/>
      <c r="W700" s="1"/>
      <c r="X700" s="1"/>
    </row>
    <row r="701" spans="1:24" ht="30" customHeight="1" x14ac:dyDescent="0.25">
      <c r="A701">
        <v>16</v>
      </c>
      <c r="B701" s="862" t="s">
        <v>1916</v>
      </c>
      <c r="C701" s="862"/>
      <c r="D701" s="862"/>
      <c r="E701" s="862"/>
      <c r="F701" s="862"/>
      <c r="G701" s="862"/>
      <c r="H701" s="862"/>
      <c r="I701" s="862"/>
      <c r="J701" s="862"/>
      <c r="K701" s="862"/>
      <c r="L701" s="862"/>
      <c r="M701" s="862"/>
      <c r="N701" s="862"/>
      <c r="O701" s="862"/>
      <c r="P701" s="36"/>
      <c r="Q701" s="36"/>
      <c r="R701" s="36"/>
      <c r="S701" s="36"/>
      <c r="T701" s="36"/>
      <c r="U701" s="36"/>
      <c r="V701" s="1"/>
      <c r="W701" s="1"/>
      <c r="X701" s="1"/>
    </row>
    <row r="702" spans="1:24" x14ac:dyDescent="0.25">
      <c r="B702" s="36"/>
      <c r="C702" s="23">
        <f>E669</f>
        <v>0.17320508075688773</v>
      </c>
      <c r="D702" s="36" t="s">
        <v>14</v>
      </c>
      <c r="E702" s="36"/>
      <c r="F702" s="36"/>
      <c r="G702" s="36"/>
      <c r="H702" s="36"/>
      <c r="I702" s="36"/>
      <c r="J702" s="36"/>
      <c r="K702" s="36"/>
      <c r="L702" s="36"/>
      <c r="M702" s="36"/>
      <c r="N702" s="36"/>
      <c r="O702" s="36"/>
      <c r="P702" s="36"/>
      <c r="Q702" s="36"/>
      <c r="R702" s="36"/>
      <c r="S702" s="36"/>
      <c r="T702" s="36"/>
      <c r="U702" s="36"/>
      <c r="V702" s="1"/>
      <c r="W702" s="1"/>
      <c r="X702" s="1"/>
    </row>
    <row r="703" spans="1:24" ht="15" customHeight="1" x14ac:dyDescent="0.25">
      <c r="A703">
        <v>17</v>
      </c>
      <c r="B703" s="990" t="s">
        <v>1917</v>
      </c>
      <c r="C703" s="990"/>
      <c r="D703" s="990"/>
      <c r="E703" s="990"/>
      <c r="F703" s="990"/>
      <c r="G703" s="990"/>
      <c r="H703" s="990"/>
      <c r="I703" s="990"/>
      <c r="J703" s="990"/>
      <c r="K703" s="990"/>
      <c r="L703" s="990"/>
      <c r="M703" s="990"/>
      <c r="N703" s="990"/>
      <c r="O703" s="990"/>
      <c r="P703" s="36"/>
      <c r="Q703" s="36"/>
      <c r="R703" s="36"/>
      <c r="S703" s="36"/>
      <c r="T703" s="36"/>
      <c r="U703" s="36"/>
      <c r="V703" s="1"/>
      <c r="W703" s="1"/>
      <c r="X703" s="1"/>
    </row>
    <row r="704" spans="1:24" x14ac:dyDescent="0.25">
      <c r="B704" s="36"/>
      <c r="C704" s="23">
        <f>E665</f>
        <v>0.17320508075688773</v>
      </c>
      <c r="D704" s="36" t="s">
        <v>14</v>
      </c>
      <c r="E704" s="36"/>
      <c r="F704" s="36"/>
      <c r="G704" s="36"/>
      <c r="H704" s="36"/>
      <c r="I704" s="36"/>
      <c r="J704" s="36"/>
      <c r="K704" s="36"/>
      <c r="L704" s="36"/>
      <c r="M704" s="36"/>
      <c r="N704" s="36"/>
      <c r="O704" s="36"/>
      <c r="P704" s="36"/>
      <c r="Q704" s="36"/>
      <c r="R704" s="36"/>
      <c r="S704" s="36"/>
      <c r="T704" s="36"/>
      <c r="U704" s="36"/>
      <c r="V704" s="1"/>
      <c r="W704" s="1"/>
      <c r="X704" s="1"/>
    </row>
    <row r="705" spans="1:24" ht="15" customHeight="1" x14ac:dyDescent="0.25">
      <c r="A705">
        <v>18</v>
      </c>
      <c r="B705" s="990" t="s">
        <v>1918</v>
      </c>
      <c r="C705" s="990"/>
      <c r="D705" s="990"/>
      <c r="E705" s="990"/>
      <c r="F705" s="990"/>
      <c r="G705" s="990"/>
      <c r="H705" s="990"/>
      <c r="I705" s="990"/>
      <c r="J705" s="990"/>
      <c r="K705" s="990"/>
      <c r="L705" s="990"/>
      <c r="M705" s="990"/>
      <c r="N705" s="990"/>
      <c r="O705" s="990"/>
      <c r="P705" s="36"/>
      <c r="Q705" s="36"/>
      <c r="R705" s="36"/>
      <c r="S705" s="36"/>
      <c r="T705" s="36"/>
      <c r="U705" s="36"/>
      <c r="V705" s="1"/>
      <c r="W705" s="1"/>
      <c r="X705" s="1"/>
    </row>
    <row r="706" spans="1:24" x14ac:dyDescent="0.25">
      <c r="B706" s="36"/>
      <c r="C706" s="23">
        <f>E665</f>
        <v>0.17320508075688773</v>
      </c>
      <c r="D706" s="36" t="s">
        <v>14</v>
      </c>
      <c r="E706" s="36"/>
      <c r="F706" s="36"/>
      <c r="G706" s="36"/>
      <c r="H706" s="36"/>
      <c r="I706" s="36"/>
      <c r="J706" s="36"/>
      <c r="K706" s="36"/>
      <c r="L706" s="36"/>
      <c r="M706" s="36"/>
      <c r="N706" s="36"/>
      <c r="O706" s="36"/>
      <c r="P706" s="36"/>
      <c r="Q706" s="36"/>
      <c r="R706" s="36"/>
      <c r="S706" s="36"/>
      <c r="T706" s="36"/>
      <c r="U706" s="36"/>
      <c r="V706" s="1"/>
      <c r="W706" s="1"/>
      <c r="X706" s="1"/>
    </row>
    <row r="707" spans="1:24" ht="15" customHeight="1" x14ac:dyDescent="0.25">
      <c r="A707">
        <v>19</v>
      </c>
      <c r="B707" s="990" t="s">
        <v>1919</v>
      </c>
      <c r="C707" s="990"/>
      <c r="D707" s="990"/>
      <c r="E707" s="990"/>
      <c r="F707" s="990"/>
      <c r="G707" s="990"/>
      <c r="H707" s="990"/>
      <c r="I707" s="990"/>
      <c r="J707" s="990"/>
      <c r="K707" s="990"/>
      <c r="L707" s="990"/>
      <c r="M707" s="990"/>
      <c r="N707" s="990"/>
      <c r="O707" s="990"/>
      <c r="P707" s="36"/>
      <c r="Q707" s="36"/>
      <c r="R707" s="36"/>
      <c r="S707" s="36"/>
      <c r="T707" s="36"/>
      <c r="U707" s="36"/>
      <c r="V707" s="1"/>
      <c r="W707" s="1"/>
      <c r="X707" s="1"/>
    </row>
    <row r="708" spans="1:24" x14ac:dyDescent="0.25">
      <c r="B708" s="36"/>
      <c r="C708" s="23">
        <f>E665</f>
        <v>0.17320508075688773</v>
      </c>
      <c r="D708" s="36" t="s">
        <v>14</v>
      </c>
      <c r="E708" s="36"/>
      <c r="F708" s="36"/>
      <c r="G708" s="36"/>
      <c r="H708" s="36"/>
      <c r="I708" s="36"/>
      <c r="J708" s="36"/>
      <c r="K708" s="36"/>
      <c r="L708" s="36"/>
      <c r="M708" s="36"/>
      <c r="N708" s="36"/>
      <c r="O708" s="36"/>
      <c r="P708" s="36"/>
      <c r="Q708" s="36"/>
      <c r="R708" s="36"/>
      <c r="S708" s="36"/>
      <c r="T708" s="36"/>
      <c r="U708" s="36"/>
      <c r="V708" s="1"/>
      <c r="W708" s="1"/>
      <c r="X708" s="1"/>
    </row>
    <row r="709" spans="1:24" ht="15" customHeight="1" x14ac:dyDescent="0.25">
      <c r="A709">
        <v>20</v>
      </c>
      <c r="B709" s="990" t="s">
        <v>1920</v>
      </c>
      <c r="C709" s="990"/>
      <c r="D709" s="990"/>
      <c r="E709" s="990"/>
      <c r="F709" s="990"/>
      <c r="G709" s="990"/>
      <c r="H709" s="990"/>
      <c r="I709" s="990"/>
      <c r="J709" s="990"/>
      <c r="K709" s="990"/>
      <c r="L709" s="990"/>
      <c r="M709" s="990"/>
      <c r="N709" s="990"/>
      <c r="O709" s="990"/>
      <c r="P709" s="36"/>
      <c r="Q709" s="36"/>
      <c r="R709" s="36"/>
      <c r="S709" s="36"/>
      <c r="T709" s="36"/>
      <c r="U709" s="36"/>
      <c r="V709" s="1"/>
      <c r="W709" s="1"/>
      <c r="X709" s="1"/>
    </row>
    <row r="710" spans="1:24" x14ac:dyDescent="0.25">
      <c r="B710" s="36"/>
      <c r="C710" s="23">
        <f>E665</f>
        <v>0.17320508075688773</v>
      </c>
      <c r="D710" s="36" t="s">
        <v>14</v>
      </c>
      <c r="E710" s="36"/>
      <c r="F710" s="36"/>
      <c r="G710" s="36"/>
      <c r="H710" s="36"/>
      <c r="I710" s="36"/>
      <c r="J710" s="36"/>
      <c r="K710" s="36"/>
      <c r="L710" s="36"/>
      <c r="M710" s="36"/>
      <c r="N710" s="36"/>
      <c r="O710" s="36"/>
      <c r="P710" s="36"/>
      <c r="Q710" s="36"/>
      <c r="R710" s="36"/>
      <c r="S710" s="36"/>
      <c r="T710" s="36"/>
      <c r="U710" s="36"/>
      <c r="V710" s="1"/>
      <c r="W710" s="1"/>
      <c r="X710" s="1"/>
    </row>
    <row r="711" spans="1:24" ht="15" customHeight="1" x14ac:dyDescent="0.25">
      <c r="A711">
        <v>21</v>
      </c>
      <c r="B711" s="862" t="s">
        <v>217</v>
      </c>
      <c r="C711" s="862"/>
      <c r="D711" s="862"/>
      <c r="E711" s="862"/>
      <c r="F711" s="862"/>
      <c r="G711" s="862"/>
      <c r="H711" s="862"/>
      <c r="I711" s="862"/>
      <c r="J711" s="862"/>
      <c r="K711" s="862"/>
      <c r="L711" s="862"/>
      <c r="M711" s="862"/>
      <c r="N711" s="862"/>
      <c r="O711" s="862"/>
      <c r="P711" s="36"/>
      <c r="Q711" s="36"/>
      <c r="R711" s="36"/>
      <c r="S711" s="36"/>
      <c r="T711" s="36"/>
      <c r="U711" s="36"/>
      <c r="V711" s="1"/>
      <c r="W711" s="1"/>
      <c r="X711" s="1"/>
    </row>
    <row r="712" spans="1:24" ht="15" customHeight="1" x14ac:dyDescent="0.25">
      <c r="B712" s="80"/>
      <c r="C712" s="23">
        <f>E669</f>
        <v>0.17320508075688773</v>
      </c>
      <c r="D712" s="36" t="s">
        <v>14</v>
      </c>
      <c r="E712" s="80"/>
      <c r="F712" s="80"/>
      <c r="G712" s="80"/>
      <c r="H712" s="80"/>
      <c r="I712" s="80"/>
      <c r="J712" s="80"/>
      <c r="K712" s="80"/>
      <c r="L712" s="80"/>
      <c r="M712" s="80"/>
      <c r="N712" s="80"/>
      <c r="O712" s="80"/>
      <c r="P712" s="36"/>
      <c r="Q712" s="36"/>
      <c r="R712" s="36"/>
      <c r="S712" s="36"/>
      <c r="T712" s="36"/>
      <c r="U712" s="36"/>
      <c r="V712" s="1"/>
      <c r="W712" s="1"/>
      <c r="X712" s="1"/>
    </row>
    <row r="713" spans="1:24" ht="15" customHeight="1" x14ac:dyDescent="0.25">
      <c r="A713">
        <v>22</v>
      </c>
      <c r="B713" s="862" t="s">
        <v>2133</v>
      </c>
      <c r="C713" s="862"/>
      <c r="D713" s="862"/>
      <c r="E713" s="862"/>
      <c r="F713" s="862"/>
      <c r="G713" s="862"/>
      <c r="H713" s="862"/>
      <c r="I713" s="862"/>
      <c r="J713" s="862"/>
      <c r="K713" s="862"/>
      <c r="L713" s="862"/>
      <c r="M713" s="862"/>
      <c r="N713" s="862"/>
      <c r="O713" s="862"/>
      <c r="P713" s="36"/>
      <c r="Q713" s="36"/>
      <c r="R713" s="36"/>
      <c r="S713" s="36"/>
      <c r="T713" s="36"/>
      <c r="U713" s="36"/>
      <c r="V713" s="1"/>
      <c r="W713" s="1"/>
      <c r="X713" s="1"/>
    </row>
    <row r="714" spans="1:24" x14ac:dyDescent="0.25">
      <c r="B714" s="80"/>
      <c r="C714" s="359">
        <f>E657</f>
        <v>8.6602540378443865E-2</v>
      </c>
      <c r="D714" s="36" t="s">
        <v>14</v>
      </c>
      <c r="E714" s="80"/>
      <c r="F714" s="80"/>
      <c r="G714" s="80"/>
      <c r="H714" s="80"/>
      <c r="I714" s="80"/>
      <c r="J714" s="80"/>
      <c r="K714" s="80"/>
      <c r="L714" s="80"/>
      <c r="M714" s="80"/>
      <c r="N714" s="80"/>
      <c r="O714" s="80"/>
      <c r="P714" s="36"/>
      <c r="Q714" s="36"/>
      <c r="R714" s="36"/>
      <c r="S714" s="36"/>
      <c r="T714" s="36"/>
      <c r="U714" s="36"/>
      <c r="V714" s="1"/>
      <c r="W714" s="1"/>
      <c r="X714" s="1"/>
    </row>
    <row r="715" spans="1:24" ht="29.25" customHeight="1" x14ac:dyDescent="0.25">
      <c r="A715">
        <v>23</v>
      </c>
      <c r="B715" s="862" t="s">
        <v>218</v>
      </c>
      <c r="C715" s="862"/>
      <c r="D715" s="862"/>
      <c r="E715" s="862"/>
      <c r="F715" s="862"/>
      <c r="G715" s="862"/>
      <c r="H715" s="862"/>
      <c r="I715" s="862"/>
      <c r="J715" s="862"/>
      <c r="K715" s="862"/>
      <c r="L715" s="862"/>
      <c r="M715" s="862"/>
      <c r="N715" s="862"/>
      <c r="O715" s="862"/>
      <c r="P715" s="36"/>
      <c r="Q715" s="36"/>
      <c r="R715" s="36"/>
      <c r="S715" s="36"/>
      <c r="T715" s="36"/>
      <c r="U715" s="36"/>
      <c r="V715" s="1"/>
      <c r="W715" s="1"/>
      <c r="X715" s="1"/>
    </row>
    <row r="716" spans="1:24" x14ac:dyDescent="0.25">
      <c r="B716" s="36"/>
      <c r="C716" s="23">
        <f>E657</f>
        <v>8.6602540378443865E-2</v>
      </c>
      <c r="D716" s="36" t="s">
        <v>14</v>
      </c>
      <c r="E716" s="36"/>
      <c r="F716" s="36"/>
      <c r="G716" s="36"/>
      <c r="H716" s="36"/>
      <c r="I716" s="36"/>
      <c r="J716" s="36"/>
      <c r="K716" s="36"/>
      <c r="L716" s="36"/>
      <c r="M716" s="36"/>
      <c r="N716" s="36"/>
      <c r="O716" s="36"/>
      <c r="P716" s="36"/>
      <c r="Q716" s="36"/>
      <c r="R716" s="36"/>
      <c r="S716" s="36"/>
      <c r="T716" s="36"/>
      <c r="U716" s="36"/>
      <c r="V716" s="1"/>
      <c r="W716" s="1"/>
      <c r="X716" s="1"/>
    </row>
    <row r="717" spans="1:24" x14ac:dyDescent="0.25">
      <c r="B717" s="36"/>
      <c r="C717" s="36"/>
      <c r="D717" s="36"/>
      <c r="E717" s="36"/>
      <c r="F717" s="36"/>
      <c r="G717" s="36"/>
      <c r="H717" s="36"/>
      <c r="I717" s="36"/>
      <c r="J717" s="36"/>
      <c r="K717" s="36"/>
      <c r="L717" s="36"/>
      <c r="M717" s="36"/>
      <c r="N717" s="36"/>
      <c r="O717" s="36"/>
      <c r="P717" s="36"/>
      <c r="Q717" s="36"/>
      <c r="R717" s="36"/>
      <c r="S717" s="36"/>
      <c r="T717" s="36"/>
      <c r="U717" s="36"/>
      <c r="V717" s="1"/>
      <c r="W717" s="1"/>
      <c r="X717" s="1"/>
    </row>
    <row r="718" spans="1:24" ht="15" customHeight="1" x14ac:dyDescent="0.25">
      <c r="A718">
        <v>24</v>
      </c>
      <c r="B718" s="899" t="s">
        <v>1937</v>
      </c>
      <c r="C718" s="899"/>
      <c r="D718" s="899"/>
      <c r="E718" s="899"/>
      <c r="F718" s="899"/>
      <c r="G718" s="899"/>
      <c r="H718" s="899"/>
      <c r="I718" s="899"/>
      <c r="J718" s="899"/>
      <c r="K718" s="899"/>
      <c r="L718" s="899"/>
      <c r="M718" s="899"/>
      <c r="N718" s="899"/>
      <c r="O718" s="899"/>
      <c r="P718" s="36"/>
      <c r="Q718" s="36"/>
      <c r="R718" s="36"/>
      <c r="S718" s="36"/>
      <c r="T718" s="36"/>
      <c r="U718" s="36"/>
      <c r="V718" s="1"/>
      <c r="W718" s="1"/>
      <c r="X718" s="1"/>
    </row>
    <row r="719" spans="1:24" x14ac:dyDescent="0.25">
      <c r="B719" s="36"/>
      <c r="C719" s="23">
        <f>E665</f>
        <v>0.17320508075688773</v>
      </c>
      <c r="D719" s="36" t="s">
        <v>14</v>
      </c>
      <c r="E719" s="36"/>
      <c r="F719" s="36"/>
      <c r="G719" s="36"/>
      <c r="H719" s="36"/>
      <c r="I719" s="36"/>
      <c r="J719" s="36"/>
      <c r="K719" s="36"/>
      <c r="L719" s="36"/>
      <c r="M719" s="36"/>
      <c r="N719" s="36"/>
      <c r="O719" s="36"/>
      <c r="P719" s="36"/>
      <c r="Q719" s="36"/>
      <c r="R719" s="36"/>
      <c r="S719" s="36"/>
      <c r="T719" s="36"/>
      <c r="U719" s="36"/>
      <c r="V719" s="1"/>
      <c r="W719" s="1"/>
      <c r="X719" s="1"/>
    </row>
    <row r="720" spans="1:24" ht="15" customHeight="1" x14ac:dyDescent="0.25">
      <c r="A720">
        <v>25</v>
      </c>
      <c r="B720" s="899" t="s">
        <v>1938</v>
      </c>
      <c r="C720" s="899"/>
      <c r="D720" s="899"/>
      <c r="E720" s="899"/>
      <c r="F720" s="899"/>
      <c r="G720" s="899"/>
      <c r="H720" s="899"/>
      <c r="I720" s="899"/>
      <c r="J720" s="899"/>
      <c r="K720" s="899"/>
      <c r="L720" s="899"/>
      <c r="M720" s="899"/>
      <c r="N720" s="899"/>
      <c r="O720" s="899"/>
      <c r="P720" s="36"/>
      <c r="Q720" s="36"/>
      <c r="R720" s="36"/>
      <c r="S720" s="36"/>
      <c r="T720" s="36"/>
      <c r="U720" s="36"/>
      <c r="V720" s="1"/>
      <c r="W720" s="1"/>
      <c r="X720" s="1"/>
    </row>
    <row r="721" spans="1:24" x14ac:dyDescent="0.25">
      <c r="B721" s="36"/>
      <c r="C721" s="23">
        <f>E665</f>
        <v>0.17320508075688773</v>
      </c>
      <c r="D721" s="36" t="s">
        <v>14</v>
      </c>
      <c r="E721" s="36"/>
      <c r="F721" s="36"/>
      <c r="G721" s="36"/>
      <c r="H721" s="36"/>
      <c r="I721" s="36"/>
      <c r="J721" s="36"/>
      <c r="K721" s="36"/>
      <c r="L721" s="36"/>
      <c r="M721" s="36"/>
      <c r="N721" s="36"/>
      <c r="O721" s="36"/>
      <c r="P721" s="36"/>
      <c r="Q721" s="36"/>
      <c r="R721" s="36"/>
      <c r="S721" s="36"/>
      <c r="T721" s="36"/>
      <c r="U721" s="36"/>
      <c r="V721" s="1"/>
      <c r="W721" s="1"/>
      <c r="X721" s="1"/>
    </row>
    <row r="722" spans="1:24" ht="15" customHeight="1" x14ac:dyDescent="0.25">
      <c r="A722">
        <v>26</v>
      </c>
      <c r="B722" s="899" t="s">
        <v>1939</v>
      </c>
      <c r="C722" s="899"/>
      <c r="D722" s="899"/>
      <c r="E722" s="899"/>
      <c r="F722" s="899"/>
      <c r="G722" s="899"/>
      <c r="H722" s="899"/>
      <c r="I722" s="899"/>
      <c r="J722" s="899"/>
      <c r="K722" s="899"/>
      <c r="L722" s="899"/>
      <c r="M722" s="899"/>
      <c r="N722" s="899"/>
      <c r="O722" s="899"/>
      <c r="P722" s="36"/>
      <c r="Q722" s="36"/>
      <c r="R722" s="36"/>
      <c r="S722" s="36"/>
      <c r="T722" s="36"/>
      <c r="U722" s="36"/>
      <c r="V722" s="1"/>
      <c r="W722" s="1"/>
      <c r="X722" s="1"/>
    </row>
    <row r="723" spans="1:24" x14ac:dyDescent="0.25">
      <c r="B723" s="36"/>
      <c r="C723" s="23">
        <f>E665</f>
        <v>0.17320508075688773</v>
      </c>
      <c r="D723" s="36" t="s">
        <v>14</v>
      </c>
      <c r="E723" s="36"/>
      <c r="F723" s="36"/>
      <c r="G723" s="36"/>
      <c r="H723" s="36"/>
      <c r="I723" s="36"/>
      <c r="J723" s="36"/>
      <c r="K723" s="36"/>
      <c r="L723" s="36"/>
      <c r="M723" s="36"/>
      <c r="N723" s="36"/>
      <c r="O723" s="36"/>
      <c r="P723" s="36"/>
      <c r="Q723" s="36"/>
      <c r="R723" s="36"/>
      <c r="S723" s="36"/>
      <c r="T723" s="36"/>
      <c r="U723" s="36"/>
      <c r="V723" s="1"/>
      <c r="W723" s="1"/>
      <c r="X723" s="1"/>
    </row>
    <row r="724" spans="1:24" ht="15" customHeight="1" x14ac:dyDescent="0.25">
      <c r="A724">
        <v>27</v>
      </c>
      <c r="B724" s="899" t="s">
        <v>1940</v>
      </c>
      <c r="C724" s="899"/>
      <c r="D724" s="899"/>
      <c r="E724" s="899"/>
      <c r="F724" s="899"/>
      <c r="G724" s="899"/>
      <c r="H724" s="899"/>
      <c r="I724" s="899"/>
      <c r="J724" s="899"/>
      <c r="K724" s="899"/>
      <c r="L724" s="899"/>
      <c r="M724" s="899"/>
      <c r="N724" s="899"/>
      <c r="O724" s="899"/>
      <c r="P724" s="36"/>
      <c r="Q724" s="36"/>
      <c r="R724" s="36"/>
      <c r="S724" s="36"/>
      <c r="T724" s="36"/>
      <c r="U724" s="36"/>
      <c r="V724" s="1"/>
      <c r="W724" s="1"/>
      <c r="X724" s="1"/>
    </row>
    <row r="725" spans="1:24" x14ac:dyDescent="0.25">
      <c r="B725" s="36"/>
      <c r="C725" s="23">
        <f>E665</f>
        <v>0.17320508075688773</v>
      </c>
      <c r="D725" s="36" t="s">
        <v>14</v>
      </c>
      <c r="E725" s="36"/>
      <c r="F725" s="36"/>
      <c r="G725" s="36"/>
      <c r="H725" s="36"/>
      <c r="I725" s="36"/>
      <c r="J725" s="36"/>
      <c r="K725" s="36"/>
      <c r="L725" s="36"/>
      <c r="M725" s="36"/>
      <c r="N725" s="36"/>
      <c r="O725" s="36"/>
      <c r="P725" s="36"/>
      <c r="Q725" s="36"/>
      <c r="R725" s="36"/>
      <c r="S725" s="36"/>
      <c r="T725" s="36"/>
      <c r="U725" s="36"/>
      <c r="V725" s="1"/>
      <c r="W725" s="1"/>
      <c r="X725" s="1"/>
    </row>
    <row r="726" spans="1:24" x14ac:dyDescent="0.25">
      <c r="B726" s="36"/>
      <c r="C726" s="36"/>
      <c r="D726" s="36"/>
      <c r="E726" s="36"/>
      <c r="F726" s="36"/>
      <c r="G726" s="36"/>
      <c r="H726" s="36"/>
      <c r="I726" s="36"/>
      <c r="J726" s="36"/>
      <c r="K726" s="36"/>
      <c r="L726" s="36"/>
      <c r="M726" s="36"/>
      <c r="N726" s="36"/>
      <c r="O726" s="36"/>
      <c r="P726" s="36"/>
      <c r="Q726" s="36"/>
      <c r="R726" s="36"/>
      <c r="S726" s="36"/>
      <c r="T726" s="38"/>
      <c r="U726" s="38"/>
    </row>
    <row r="727" spans="1:24" x14ac:dyDescent="0.25">
      <c r="B727" s="36" t="s">
        <v>35</v>
      </c>
      <c r="C727" s="36"/>
      <c r="D727" s="36"/>
      <c r="E727" s="36"/>
      <c r="F727" s="36"/>
      <c r="G727" s="36"/>
      <c r="H727" s="36"/>
      <c r="I727" s="36"/>
      <c r="J727" s="36"/>
      <c r="K727" s="36"/>
      <c r="L727" s="36"/>
      <c r="M727" s="36"/>
      <c r="N727" s="36"/>
      <c r="O727" s="36"/>
      <c r="P727" s="36"/>
      <c r="Q727" s="36"/>
      <c r="R727" s="36"/>
      <c r="S727" s="36"/>
      <c r="T727" s="38"/>
      <c r="U727" s="38"/>
    </row>
    <row r="728" spans="1:24" x14ac:dyDescent="0.25">
      <c r="B728" s="36"/>
      <c r="C728" s="36"/>
      <c r="D728" s="36"/>
      <c r="E728" s="36"/>
      <c r="F728" s="36"/>
      <c r="G728" s="36"/>
      <c r="H728" s="36"/>
      <c r="I728" s="36"/>
      <c r="J728" s="36"/>
      <c r="K728" s="36"/>
      <c r="L728" s="36"/>
      <c r="M728" s="36"/>
      <c r="N728" s="36"/>
      <c r="O728" s="36"/>
      <c r="P728" s="36"/>
      <c r="Q728" s="36"/>
      <c r="R728" s="36"/>
      <c r="S728" s="36"/>
      <c r="T728" s="38"/>
      <c r="U728" s="38"/>
    </row>
    <row r="729" spans="1:24" x14ac:dyDescent="0.25">
      <c r="B729" s="36"/>
      <c r="C729" s="36"/>
      <c r="D729" s="36" t="s">
        <v>28</v>
      </c>
      <c r="E729" s="36" t="s">
        <v>82</v>
      </c>
      <c r="F729" s="36"/>
      <c r="G729" s="36"/>
      <c r="H729" s="36"/>
      <c r="I729" s="36"/>
      <c r="J729" s="36"/>
      <c r="K729" s="36"/>
      <c r="L729" s="36"/>
      <c r="M729" s="36"/>
      <c r="N729" s="36"/>
      <c r="O729" s="36"/>
      <c r="P729" s="36"/>
      <c r="Q729" s="36"/>
      <c r="R729" s="36"/>
      <c r="S729" s="36"/>
      <c r="T729" s="38"/>
      <c r="U729" s="38"/>
    </row>
    <row r="730" spans="1:24" x14ac:dyDescent="0.25">
      <c r="B730" s="36"/>
      <c r="C730" s="36"/>
      <c r="D730" s="36"/>
      <c r="E730" s="36" t="s">
        <v>38</v>
      </c>
      <c r="F730" s="36"/>
      <c r="G730" s="36"/>
      <c r="H730" s="36"/>
      <c r="I730" s="36"/>
      <c r="J730" s="36"/>
      <c r="K730" s="36"/>
      <c r="L730" s="36"/>
      <c r="M730" s="36"/>
      <c r="N730" s="36"/>
      <c r="O730" s="36"/>
      <c r="P730" s="36"/>
      <c r="Q730" s="36"/>
      <c r="R730" s="36"/>
      <c r="S730" s="36"/>
      <c r="T730" s="38"/>
      <c r="U730" s="38"/>
    </row>
    <row r="731" spans="1:24" ht="15.75" customHeight="1" x14ac:dyDescent="0.25">
      <c r="A731">
        <v>1</v>
      </c>
      <c r="B731" s="36" t="s">
        <v>219</v>
      </c>
      <c r="C731" s="36"/>
      <c r="D731" s="36"/>
      <c r="E731" s="36"/>
      <c r="F731" s="36"/>
      <c r="G731" s="36"/>
      <c r="H731" s="36"/>
      <c r="I731" s="36"/>
      <c r="J731" s="36"/>
      <c r="K731" s="36"/>
      <c r="L731" s="36"/>
      <c r="M731" s="36"/>
      <c r="N731" s="36"/>
      <c r="O731" s="36"/>
      <c r="P731" s="36"/>
      <c r="Q731" s="36"/>
      <c r="R731" s="36"/>
      <c r="S731" s="36"/>
      <c r="T731" s="38"/>
      <c r="U731" s="38"/>
    </row>
    <row r="732" spans="1:24" ht="78.75" customHeight="1" x14ac:dyDescent="0.25">
      <c r="B732" s="852" t="s">
        <v>40</v>
      </c>
      <c r="C732" s="853"/>
      <c r="D732" s="852" t="s">
        <v>85</v>
      </c>
      <c r="E732" s="853"/>
      <c r="F732" s="852" t="s">
        <v>86</v>
      </c>
      <c r="G732" s="853"/>
      <c r="H732" s="852" t="s">
        <v>45</v>
      </c>
      <c r="I732" s="853"/>
      <c r="J732" s="852" t="s">
        <v>46</v>
      </c>
      <c r="K732" s="853"/>
      <c r="L732" s="852" t="s">
        <v>43</v>
      </c>
      <c r="M732" s="853"/>
      <c r="N732" s="852" t="s">
        <v>44</v>
      </c>
      <c r="O732" s="853"/>
      <c r="P732" s="36"/>
      <c r="Q732" s="36"/>
      <c r="R732" s="36"/>
      <c r="S732" s="36"/>
      <c r="T732" s="38"/>
      <c r="U732" s="38"/>
    </row>
    <row r="733" spans="1:24" x14ac:dyDescent="0.25">
      <c r="B733" s="852"/>
      <c r="C733" s="853"/>
      <c r="D733" s="854">
        <f>Q628</f>
        <v>630</v>
      </c>
      <c r="E733" s="855"/>
      <c r="F733" s="854">
        <v>0</v>
      </c>
      <c r="G733" s="855"/>
      <c r="H733" s="856" t="s">
        <v>47</v>
      </c>
      <c r="I733" s="857"/>
      <c r="J733" s="858">
        <v>1</v>
      </c>
      <c r="K733" s="859"/>
      <c r="L733" s="854">
        <f>F733*J733</f>
        <v>0</v>
      </c>
      <c r="M733" s="855"/>
      <c r="N733" s="858">
        <v>0</v>
      </c>
      <c r="O733" s="859"/>
      <c r="P733" s="36"/>
      <c r="Q733" s="36"/>
      <c r="R733" s="36"/>
      <c r="S733" s="36"/>
      <c r="T733" s="38"/>
      <c r="U733" s="38"/>
    </row>
    <row r="734" spans="1:24" x14ac:dyDescent="0.25">
      <c r="B734" s="852"/>
      <c r="C734" s="853"/>
      <c r="D734" s="854">
        <v>0</v>
      </c>
      <c r="E734" s="855"/>
      <c r="F734" s="854">
        <f>C672</f>
        <v>0.17320508075688773</v>
      </c>
      <c r="G734" s="855"/>
      <c r="H734" s="856" t="s">
        <v>90</v>
      </c>
      <c r="I734" s="857"/>
      <c r="J734" s="858">
        <v>1</v>
      </c>
      <c r="K734" s="859"/>
      <c r="L734" s="854">
        <f>F734*J734</f>
        <v>0.17320508075688773</v>
      </c>
      <c r="M734" s="855"/>
      <c r="N734" s="858">
        <v>100</v>
      </c>
      <c r="O734" s="859"/>
      <c r="P734" s="36"/>
      <c r="Q734" s="36"/>
      <c r="R734" s="36"/>
      <c r="S734" s="36"/>
      <c r="T734" s="38"/>
      <c r="U734" s="38"/>
    </row>
    <row r="735" spans="1:24" x14ac:dyDescent="0.25">
      <c r="B735" s="852"/>
      <c r="C735" s="853"/>
      <c r="D735" s="854">
        <f>D733</f>
        <v>630</v>
      </c>
      <c r="E735" s="855"/>
      <c r="F735" s="854">
        <f>F734</f>
        <v>0.17320508075688773</v>
      </c>
      <c r="G735" s="855"/>
      <c r="H735" s="860"/>
      <c r="I735" s="861"/>
      <c r="J735" s="860"/>
      <c r="K735" s="861"/>
      <c r="L735" s="860"/>
      <c r="M735" s="861"/>
      <c r="N735" s="858">
        <v>100</v>
      </c>
      <c r="O735" s="859"/>
      <c r="P735" s="36"/>
      <c r="Q735" s="36"/>
      <c r="R735" s="36"/>
      <c r="S735" s="36"/>
      <c r="T735" s="38"/>
      <c r="U735" s="38"/>
    </row>
    <row r="736" spans="1:24" x14ac:dyDescent="0.25">
      <c r="B736" s="36"/>
      <c r="C736" s="36"/>
      <c r="D736" s="36"/>
      <c r="E736" s="36"/>
      <c r="F736" s="36"/>
      <c r="G736" s="36"/>
      <c r="H736" s="36"/>
      <c r="I736" s="36"/>
      <c r="J736" s="36"/>
      <c r="K736" s="36"/>
      <c r="L736" s="36"/>
      <c r="M736" s="36"/>
      <c r="N736" s="36"/>
      <c r="O736" s="36"/>
      <c r="P736" s="36"/>
      <c r="Q736" s="36"/>
      <c r="R736" s="36"/>
      <c r="S736" s="36"/>
      <c r="T736" s="38"/>
      <c r="U736" s="38"/>
    </row>
    <row r="737" spans="1:21" ht="15.75" customHeight="1" x14ac:dyDescent="0.25">
      <c r="A737">
        <v>2</v>
      </c>
      <c r="B737" s="36" t="s">
        <v>232</v>
      </c>
      <c r="C737" s="36"/>
      <c r="D737" s="36"/>
      <c r="E737" s="36"/>
      <c r="F737" s="36"/>
      <c r="G737" s="36"/>
      <c r="H737" s="36"/>
      <c r="I737" s="36"/>
      <c r="J737" s="36"/>
      <c r="K737" s="36"/>
      <c r="L737" s="36"/>
      <c r="M737" s="36"/>
      <c r="N737" s="36"/>
      <c r="O737" s="36"/>
      <c r="P737" s="36"/>
      <c r="Q737" s="36"/>
      <c r="R737" s="36"/>
      <c r="S737" s="36"/>
      <c r="T737" s="38"/>
      <c r="U737" s="38"/>
    </row>
    <row r="738" spans="1:21" ht="78.75" customHeight="1" x14ac:dyDescent="0.25">
      <c r="B738" s="852" t="s">
        <v>40</v>
      </c>
      <c r="C738" s="853"/>
      <c r="D738" s="852" t="s">
        <v>85</v>
      </c>
      <c r="E738" s="853"/>
      <c r="F738" s="852" t="s">
        <v>86</v>
      </c>
      <c r="G738" s="853"/>
      <c r="H738" s="852" t="s">
        <v>45</v>
      </c>
      <c r="I738" s="853"/>
      <c r="J738" s="852" t="s">
        <v>46</v>
      </c>
      <c r="K738" s="853"/>
      <c r="L738" s="852" t="s">
        <v>43</v>
      </c>
      <c r="M738" s="853"/>
      <c r="N738" s="852" t="s">
        <v>44</v>
      </c>
      <c r="O738" s="853"/>
      <c r="P738" s="36"/>
      <c r="Q738" s="36"/>
      <c r="R738" s="36"/>
      <c r="S738" s="36"/>
      <c r="T738" s="38"/>
      <c r="U738" s="38"/>
    </row>
    <row r="739" spans="1:21" x14ac:dyDescent="0.25">
      <c r="B739" s="852"/>
      <c r="C739" s="853"/>
      <c r="D739" s="854">
        <f>R628</f>
        <v>630</v>
      </c>
      <c r="E739" s="855"/>
      <c r="F739" s="854">
        <v>0</v>
      </c>
      <c r="G739" s="855"/>
      <c r="H739" s="856" t="s">
        <v>47</v>
      </c>
      <c r="I739" s="857"/>
      <c r="J739" s="858">
        <v>1</v>
      </c>
      <c r="K739" s="859"/>
      <c r="L739" s="854">
        <f>F739*J739</f>
        <v>0</v>
      </c>
      <c r="M739" s="855"/>
      <c r="N739" s="858">
        <v>0</v>
      </c>
      <c r="O739" s="859"/>
      <c r="P739" s="36"/>
      <c r="Q739" s="36"/>
      <c r="R739" s="36"/>
      <c r="S739" s="36"/>
      <c r="T739" s="38"/>
      <c r="U739" s="38"/>
    </row>
    <row r="740" spans="1:21" x14ac:dyDescent="0.25">
      <c r="B740" s="852"/>
      <c r="C740" s="853"/>
      <c r="D740" s="854">
        <v>0</v>
      </c>
      <c r="E740" s="855"/>
      <c r="F740" s="854">
        <f>C674</f>
        <v>0.17320508075688773</v>
      </c>
      <c r="G740" s="855"/>
      <c r="H740" s="856" t="s">
        <v>90</v>
      </c>
      <c r="I740" s="857"/>
      <c r="J740" s="858">
        <v>1</v>
      </c>
      <c r="K740" s="859"/>
      <c r="L740" s="854">
        <f>F740*J740</f>
        <v>0.17320508075688773</v>
      </c>
      <c r="M740" s="855"/>
      <c r="N740" s="858">
        <v>100</v>
      </c>
      <c r="O740" s="859"/>
      <c r="P740" s="36"/>
      <c r="Q740" s="36"/>
      <c r="R740" s="36"/>
      <c r="S740" s="36"/>
      <c r="T740" s="38"/>
      <c r="U740" s="38"/>
    </row>
    <row r="741" spans="1:21" x14ac:dyDescent="0.25">
      <c r="B741" s="852"/>
      <c r="C741" s="853"/>
      <c r="D741" s="854">
        <f>D739</f>
        <v>630</v>
      </c>
      <c r="E741" s="855"/>
      <c r="F741" s="854">
        <f>F740</f>
        <v>0.17320508075688773</v>
      </c>
      <c r="G741" s="855"/>
      <c r="H741" s="860"/>
      <c r="I741" s="861"/>
      <c r="J741" s="860"/>
      <c r="K741" s="861"/>
      <c r="L741" s="860"/>
      <c r="M741" s="861"/>
      <c r="N741" s="858">
        <v>100</v>
      </c>
      <c r="O741" s="859"/>
      <c r="P741" s="36"/>
      <c r="Q741" s="36"/>
      <c r="R741" s="36"/>
      <c r="S741" s="36"/>
      <c r="T741" s="38"/>
      <c r="U741" s="38"/>
    </row>
    <row r="742" spans="1:21" ht="14.25" customHeight="1" x14ac:dyDescent="0.25">
      <c r="B742" s="36"/>
      <c r="C742" s="36"/>
      <c r="D742" s="36"/>
      <c r="E742" s="36"/>
      <c r="F742" s="36"/>
      <c r="G742" s="36"/>
      <c r="H742" s="36"/>
      <c r="I742" s="36"/>
      <c r="J742" s="36"/>
      <c r="K742" s="36"/>
      <c r="L742" s="36"/>
      <c r="M742" s="36"/>
      <c r="N742" s="36"/>
      <c r="O742" s="36"/>
      <c r="P742" s="36"/>
      <c r="Q742" s="36"/>
      <c r="R742" s="36"/>
      <c r="S742" s="36"/>
      <c r="T742" s="38"/>
      <c r="U742" s="38"/>
    </row>
    <row r="743" spans="1:21" ht="19.5" customHeight="1" x14ac:dyDescent="0.25">
      <c r="A743">
        <v>3</v>
      </c>
      <c r="B743" s="36" t="s">
        <v>233</v>
      </c>
      <c r="C743" s="36"/>
      <c r="D743" s="36"/>
      <c r="E743" s="36"/>
      <c r="F743" s="36"/>
      <c r="G743" s="36"/>
      <c r="H743" s="36"/>
      <c r="I743" s="36"/>
      <c r="J743" s="36"/>
      <c r="K743" s="36"/>
      <c r="L743" s="36"/>
      <c r="M743" s="36"/>
      <c r="N743" s="36"/>
      <c r="O743" s="36"/>
      <c r="P743" s="36"/>
      <c r="Q743" s="36"/>
      <c r="R743" s="36"/>
      <c r="S743" s="36"/>
      <c r="T743" s="38"/>
      <c r="U743" s="38"/>
    </row>
    <row r="744" spans="1:21" ht="42" customHeight="1" x14ac:dyDescent="0.25">
      <c r="B744" s="852" t="s">
        <v>40</v>
      </c>
      <c r="C744" s="853"/>
      <c r="D744" s="852" t="s">
        <v>85</v>
      </c>
      <c r="E744" s="853"/>
      <c r="F744" s="852" t="s">
        <v>86</v>
      </c>
      <c r="G744" s="853"/>
      <c r="H744" s="852" t="s">
        <v>45</v>
      </c>
      <c r="I744" s="853"/>
      <c r="J744" s="852" t="s">
        <v>46</v>
      </c>
      <c r="K744" s="853"/>
      <c r="L744" s="852" t="s">
        <v>43</v>
      </c>
      <c r="M744" s="853"/>
      <c r="N744" s="852" t="s">
        <v>44</v>
      </c>
      <c r="O744" s="853"/>
      <c r="P744" s="36"/>
      <c r="Q744" s="36"/>
      <c r="R744" s="36"/>
      <c r="S744" s="36"/>
      <c r="T744" s="38"/>
      <c r="U744" s="38"/>
    </row>
    <row r="745" spans="1:21" ht="16.5" customHeight="1" x14ac:dyDescent="0.25">
      <c r="B745" s="852"/>
      <c r="C745" s="853"/>
      <c r="D745" s="854">
        <f>Q629</f>
        <v>780</v>
      </c>
      <c r="E745" s="855"/>
      <c r="F745" s="854">
        <v>0</v>
      </c>
      <c r="G745" s="855"/>
      <c r="H745" s="856" t="s">
        <v>47</v>
      </c>
      <c r="I745" s="857"/>
      <c r="J745" s="858">
        <v>1</v>
      </c>
      <c r="K745" s="859"/>
      <c r="L745" s="854">
        <f>F745*J745</f>
        <v>0</v>
      </c>
      <c r="M745" s="855"/>
      <c r="N745" s="858">
        <v>0</v>
      </c>
      <c r="O745" s="859"/>
      <c r="P745" s="36"/>
      <c r="Q745" s="36"/>
      <c r="R745" s="36"/>
      <c r="S745" s="36"/>
      <c r="T745" s="38"/>
      <c r="U745" s="38"/>
    </row>
    <row r="746" spans="1:21" ht="22.5" customHeight="1" x14ac:dyDescent="0.25">
      <c r="B746" s="852"/>
      <c r="C746" s="853"/>
      <c r="D746" s="854">
        <v>0</v>
      </c>
      <c r="E746" s="855"/>
      <c r="F746" s="854">
        <f>C676</f>
        <v>0.17320508075688773</v>
      </c>
      <c r="G746" s="855"/>
      <c r="H746" s="856" t="s">
        <v>90</v>
      </c>
      <c r="I746" s="857"/>
      <c r="J746" s="858">
        <v>1</v>
      </c>
      <c r="K746" s="859"/>
      <c r="L746" s="854">
        <f>F746*J746</f>
        <v>0.17320508075688773</v>
      </c>
      <c r="M746" s="855"/>
      <c r="N746" s="858">
        <v>100</v>
      </c>
      <c r="O746" s="859"/>
      <c r="P746" s="36"/>
      <c r="Q746" s="36"/>
      <c r="R746" s="36"/>
      <c r="S746" s="36"/>
      <c r="T746" s="38"/>
      <c r="U746" s="38"/>
    </row>
    <row r="747" spans="1:21" ht="22.5" customHeight="1" x14ac:dyDescent="0.25">
      <c r="B747" s="852"/>
      <c r="C747" s="853"/>
      <c r="D747" s="854">
        <f>D745</f>
        <v>780</v>
      </c>
      <c r="E747" s="855"/>
      <c r="F747" s="854">
        <f>F746</f>
        <v>0.17320508075688773</v>
      </c>
      <c r="G747" s="855"/>
      <c r="H747" s="860"/>
      <c r="I747" s="861"/>
      <c r="J747" s="860"/>
      <c r="K747" s="861"/>
      <c r="L747" s="860"/>
      <c r="M747" s="861"/>
      <c r="N747" s="858">
        <v>100</v>
      </c>
      <c r="O747" s="859"/>
      <c r="P747" s="36"/>
      <c r="Q747" s="36"/>
      <c r="R747" s="36"/>
      <c r="S747" s="36"/>
      <c r="T747" s="38"/>
      <c r="U747" s="38"/>
    </row>
    <row r="748" spans="1:21" x14ac:dyDescent="0.25">
      <c r="B748" s="36"/>
      <c r="C748" s="36"/>
      <c r="D748" s="36"/>
      <c r="E748" s="36"/>
      <c r="F748" s="36"/>
      <c r="G748" s="36"/>
      <c r="H748" s="36"/>
      <c r="I748" s="36"/>
      <c r="J748" s="36"/>
      <c r="K748" s="36"/>
      <c r="L748" s="36"/>
      <c r="M748" s="36"/>
      <c r="N748" s="36"/>
      <c r="O748" s="36"/>
      <c r="P748" s="36"/>
      <c r="Q748" s="36"/>
      <c r="R748" s="36"/>
      <c r="S748" s="36"/>
      <c r="T748" s="38"/>
      <c r="U748" s="38"/>
    </row>
    <row r="749" spans="1:21" x14ac:dyDescent="0.25">
      <c r="B749" s="36"/>
      <c r="C749" s="36"/>
      <c r="D749" s="36"/>
      <c r="E749" s="36"/>
      <c r="F749" s="36"/>
      <c r="G749" s="36"/>
      <c r="H749" s="36"/>
      <c r="I749" s="36"/>
      <c r="J749" s="36"/>
      <c r="K749" s="36"/>
      <c r="L749" s="36"/>
      <c r="M749" s="36"/>
      <c r="N749" s="36"/>
      <c r="O749" s="36"/>
      <c r="P749" s="36"/>
      <c r="Q749" s="36"/>
      <c r="R749" s="36"/>
      <c r="S749" s="36"/>
      <c r="T749" s="38"/>
      <c r="U749" s="38"/>
    </row>
    <row r="750" spans="1:21" x14ac:dyDescent="0.25">
      <c r="B750" s="36"/>
      <c r="C750" s="36"/>
      <c r="D750" s="36"/>
      <c r="E750" s="36"/>
      <c r="F750" s="36"/>
      <c r="G750" s="36"/>
      <c r="H750" s="36"/>
      <c r="I750" s="36"/>
      <c r="J750" s="36"/>
      <c r="K750" s="36"/>
      <c r="L750" s="36"/>
      <c r="M750" s="36"/>
      <c r="N750" s="36"/>
      <c r="O750" s="36"/>
      <c r="P750" s="36"/>
      <c r="Q750" s="36"/>
      <c r="R750" s="36"/>
      <c r="S750" s="36"/>
      <c r="T750" s="38"/>
      <c r="U750" s="38"/>
    </row>
    <row r="751" spans="1:21" x14ac:dyDescent="0.25">
      <c r="B751" s="36"/>
      <c r="C751" s="36"/>
      <c r="D751" s="36"/>
      <c r="E751" s="36"/>
      <c r="F751" s="36"/>
      <c r="G751" s="36"/>
      <c r="H751" s="36"/>
      <c r="I751" s="36"/>
      <c r="J751" s="36"/>
      <c r="K751" s="36"/>
      <c r="L751" s="36"/>
      <c r="M751" s="36"/>
      <c r="N751" s="36"/>
      <c r="O751" s="36"/>
      <c r="P751" s="36"/>
      <c r="Q751" s="36"/>
      <c r="R751" s="36"/>
      <c r="S751" s="36"/>
      <c r="T751" s="38"/>
      <c r="U751" s="38"/>
    </row>
    <row r="752" spans="1:21" x14ac:dyDescent="0.25">
      <c r="B752" s="36"/>
      <c r="C752" s="36"/>
      <c r="D752" s="36"/>
      <c r="E752" s="36"/>
      <c r="F752" s="36"/>
      <c r="G752" s="36"/>
      <c r="H752" s="36"/>
      <c r="I752" s="36"/>
      <c r="J752" s="36"/>
      <c r="K752" s="36"/>
      <c r="L752" s="36"/>
      <c r="M752" s="36"/>
      <c r="N752" s="36"/>
      <c r="O752" s="36"/>
      <c r="P752" s="36"/>
      <c r="Q752" s="36"/>
      <c r="R752" s="36"/>
      <c r="S752" s="36"/>
      <c r="T752" s="38"/>
      <c r="U752" s="38"/>
    </row>
    <row r="753" spans="1:21" ht="15.75" customHeight="1" x14ac:dyDescent="0.25">
      <c r="A753">
        <v>4</v>
      </c>
      <c r="B753" s="36" t="s">
        <v>234</v>
      </c>
      <c r="C753" s="36"/>
      <c r="D753" s="36"/>
      <c r="E753" s="36"/>
      <c r="F753" s="36"/>
      <c r="G753" s="36"/>
      <c r="H753" s="36"/>
      <c r="I753" s="36"/>
      <c r="J753" s="36"/>
      <c r="K753" s="36"/>
      <c r="L753" s="36"/>
      <c r="M753" s="36"/>
      <c r="N753" s="36"/>
      <c r="O753" s="36"/>
      <c r="P753" s="36"/>
      <c r="Q753" s="36"/>
      <c r="R753" s="36"/>
      <c r="S753" s="36"/>
      <c r="T753" s="38"/>
      <c r="U753" s="38"/>
    </row>
    <row r="754" spans="1:21" ht="35.25" customHeight="1" x14ac:dyDescent="0.25">
      <c r="B754" s="852" t="s">
        <v>40</v>
      </c>
      <c r="C754" s="853"/>
      <c r="D754" s="852" t="s">
        <v>85</v>
      </c>
      <c r="E754" s="853"/>
      <c r="F754" s="852" t="s">
        <v>86</v>
      </c>
      <c r="G754" s="853"/>
      <c r="H754" s="852" t="s">
        <v>45</v>
      </c>
      <c r="I754" s="853"/>
      <c r="J754" s="852" t="s">
        <v>46</v>
      </c>
      <c r="K754" s="853"/>
      <c r="L754" s="852" t="s">
        <v>43</v>
      </c>
      <c r="M754" s="853"/>
      <c r="N754" s="852" t="s">
        <v>44</v>
      </c>
      <c r="O754" s="853"/>
      <c r="P754" s="36"/>
      <c r="Q754" s="36"/>
      <c r="R754" s="36"/>
      <c r="S754" s="36"/>
      <c r="T754" s="38"/>
      <c r="U754" s="38"/>
    </row>
    <row r="755" spans="1:21" ht="16.5" customHeight="1" x14ac:dyDescent="0.25">
      <c r="B755" s="852"/>
      <c r="C755" s="853"/>
      <c r="D755" s="854">
        <f>R629</f>
        <v>780</v>
      </c>
      <c r="E755" s="855"/>
      <c r="F755" s="854">
        <v>0</v>
      </c>
      <c r="G755" s="855"/>
      <c r="H755" s="856" t="s">
        <v>47</v>
      </c>
      <c r="I755" s="857"/>
      <c r="J755" s="858">
        <v>1</v>
      </c>
      <c r="K755" s="859"/>
      <c r="L755" s="854">
        <f>F755*J755</f>
        <v>0</v>
      </c>
      <c r="M755" s="855"/>
      <c r="N755" s="858">
        <v>0</v>
      </c>
      <c r="O755" s="859"/>
      <c r="P755" s="36"/>
      <c r="Q755" s="36"/>
      <c r="R755" s="36"/>
      <c r="S755" s="36"/>
      <c r="T755" s="38"/>
      <c r="U755" s="38"/>
    </row>
    <row r="756" spans="1:21" ht="20.25" customHeight="1" x14ac:dyDescent="0.25">
      <c r="B756" s="852"/>
      <c r="C756" s="853"/>
      <c r="D756" s="854">
        <v>0</v>
      </c>
      <c r="E756" s="855"/>
      <c r="F756" s="854">
        <f>C678</f>
        <v>0.17320508075688773</v>
      </c>
      <c r="G756" s="855"/>
      <c r="H756" s="856" t="s">
        <v>90</v>
      </c>
      <c r="I756" s="857"/>
      <c r="J756" s="858">
        <v>1</v>
      </c>
      <c r="K756" s="859"/>
      <c r="L756" s="854">
        <f>F756*J756</f>
        <v>0.17320508075688773</v>
      </c>
      <c r="M756" s="855"/>
      <c r="N756" s="858">
        <v>100</v>
      </c>
      <c r="O756" s="859"/>
      <c r="P756" s="36"/>
      <c r="Q756" s="36"/>
      <c r="R756" s="36"/>
      <c r="S756" s="36"/>
      <c r="T756" s="38"/>
      <c r="U756" s="38"/>
    </row>
    <row r="757" spans="1:21" x14ac:dyDescent="0.25">
      <c r="B757" s="852"/>
      <c r="C757" s="853"/>
      <c r="D757" s="854">
        <f>D755</f>
        <v>780</v>
      </c>
      <c r="E757" s="855"/>
      <c r="F757" s="854">
        <f>F756</f>
        <v>0.17320508075688773</v>
      </c>
      <c r="G757" s="855"/>
      <c r="H757" s="860"/>
      <c r="I757" s="861"/>
      <c r="J757" s="860"/>
      <c r="K757" s="861"/>
      <c r="L757" s="860"/>
      <c r="M757" s="861"/>
      <c r="N757" s="858">
        <v>100</v>
      </c>
      <c r="O757" s="859"/>
      <c r="P757" s="36"/>
      <c r="Q757" s="36"/>
      <c r="R757" s="36"/>
      <c r="S757" s="36"/>
      <c r="T757" s="38"/>
      <c r="U757" s="38"/>
    </row>
    <row r="758" spans="1:21" x14ac:dyDescent="0.25">
      <c r="B758" s="36"/>
      <c r="C758" s="36"/>
      <c r="D758" s="36"/>
      <c r="E758" s="36"/>
      <c r="F758" s="36"/>
      <c r="G758" s="36"/>
      <c r="H758" s="36"/>
      <c r="I758" s="36"/>
      <c r="J758" s="36"/>
      <c r="K758" s="36"/>
      <c r="L758" s="36"/>
      <c r="M758" s="36"/>
      <c r="N758" s="36"/>
      <c r="O758" s="36"/>
      <c r="P758" s="36"/>
      <c r="Q758" s="36"/>
      <c r="R758" s="36"/>
      <c r="S758" s="36"/>
      <c r="T758" s="38"/>
      <c r="U758" s="38"/>
    </row>
    <row r="759" spans="1:21" ht="36.75" customHeight="1" x14ac:dyDescent="0.25">
      <c r="A759">
        <v>5</v>
      </c>
      <c r="B759" s="992" t="s">
        <v>235</v>
      </c>
      <c r="C759" s="993"/>
      <c r="D759" s="993"/>
      <c r="E759" s="993"/>
      <c r="F759" s="993"/>
      <c r="G759" s="993"/>
      <c r="H759" s="993"/>
      <c r="I759" s="993"/>
      <c r="J759" s="993"/>
      <c r="K759" s="993"/>
      <c r="L759" s="993"/>
      <c r="M759" s="993"/>
      <c r="N759" s="993"/>
      <c r="O759" s="993"/>
      <c r="P759" s="36"/>
      <c r="Q759" s="36"/>
      <c r="R759" s="36"/>
      <c r="S759" s="36"/>
      <c r="T759" s="38"/>
      <c r="U759" s="38"/>
    </row>
    <row r="760" spans="1:21" ht="38.25" customHeight="1" x14ac:dyDescent="0.25">
      <c r="B760" s="852" t="s">
        <v>40</v>
      </c>
      <c r="C760" s="853"/>
      <c r="D760" s="852" t="s">
        <v>85</v>
      </c>
      <c r="E760" s="853"/>
      <c r="F760" s="852" t="s">
        <v>86</v>
      </c>
      <c r="G760" s="853"/>
      <c r="H760" s="852" t="s">
        <v>45</v>
      </c>
      <c r="I760" s="853"/>
      <c r="J760" s="852" t="s">
        <v>46</v>
      </c>
      <c r="K760" s="853"/>
      <c r="L760" s="852" t="s">
        <v>43</v>
      </c>
      <c r="M760" s="853"/>
      <c r="N760" s="852" t="s">
        <v>44</v>
      </c>
      <c r="O760" s="853"/>
      <c r="P760" s="36"/>
      <c r="Q760" s="36"/>
      <c r="R760" s="36"/>
      <c r="S760" s="36"/>
      <c r="T760" s="38"/>
      <c r="U760" s="38"/>
    </row>
    <row r="761" spans="1:21" x14ac:dyDescent="0.25">
      <c r="B761" s="852"/>
      <c r="C761" s="853"/>
      <c r="D761" s="854">
        <f>Q630</f>
        <v>100</v>
      </c>
      <c r="E761" s="855"/>
      <c r="F761" s="854">
        <v>0</v>
      </c>
      <c r="G761" s="855"/>
      <c r="H761" s="856" t="s">
        <v>47</v>
      </c>
      <c r="I761" s="857"/>
      <c r="J761" s="858">
        <v>1</v>
      </c>
      <c r="K761" s="859"/>
      <c r="L761" s="854">
        <f>F761*J761</f>
        <v>0</v>
      </c>
      <c r="M761" s="855"/>
      <c r="N761" s="858">
        <v>0</v>
      </c>
      <c r="O761" s="859"/>
      <c r="P761" s="36"/>
      <c r="Q761" s="36"/>
      <c r="R761" s="36"/>
      <c r="S761" s="36"/>
      <c r="T761" s="38"/>
      <c r="U761" s="38"/>
    </row>
    <row r="762" spans="1:21" x14ac:dyDescent="0.25">
      <c r="B762" s="852"/>
      <c r="C762" s="853"/>
      <c r="D762" s="854">
        <v>0</v>
      </c>
      <c r="E762" s="855"/>
      <c r="F762" s="854">
        <f>C680</f>
        <v>0.17320508075688773</v>
      </c>
      <c r="G762" s="855"/>
      <c r="H762" s="856" t="s">
        <v>90</v>
      </c>
      <c r="I762" s="857"/>
      <c r="J762" s="858">
        <v>1</v>
      </c>
      <c r="K762" s="859"/>
      <c r="L762" s="854">
        <f>F762*J762</f>
        <v>0.17320508075688773</v>
      </c>
      <c r="M762" s="855"/>
      <c r="N762" s="858">
        <v>100</v>
      </c>
      <c r="O762" s="859"/>
      <c r="P762" s="36"/>
      <c r="Q762" s="36"/>
      <c r="R762" s="36"/>
      <c r="S762" s="36"/>
      <c r="T762" s="38"/>
      <c r="U762" s="38"/>
    </row>
    <row r="763" spans="1:21" x14ac:dyDescent="0.25">
      <c r="B763" s="852"/>
      <c r="C763" s="853"/>
      <c r="D763" s="854">
        <f>D761</f>
        <v>100</v>
      </c>
      <c r="E763" s="855"/>
      <c r="F763" s="854">
        <f>F762</f>
        <v>0.17320508075688773</v>
      </c>
      <c r="G763" s="855"/>
      <c r="H763" s="860"/>
      <c r="I763" s="861"/>
      <c r="J763" s="860"/>
      <c r="K763" s="861"/>
      <c r="L763" s="860"/>
      <c r="M763" s="861"/>
      <c r="N763" s="858">
        <v>100</v>
      </c>
      <c r="O763" s="859"/>
      <c r="P763" s="36"/>
      <c r="Q763" s="36"/>
      <c r="R763" s="36"/>
      <c r="S763" s="36"/>
      <c r="T763" s="38"/>
      <c r="U763" s="38"/>
    </row>
    <row r="764" spans="1:21" x14ac:dyDescent="0.25">
      <c r="B764" s="36"/>
      <c r="C764" s="36"/>
      <c r="D764" s="36"/>
      <c r="E764" s="36"/>
      <c r="F764" s="36"/>
      <c r="G764" s="36"/>
      <c r="H764" s="36"/>
      <c r="I764" s="36"/>
      <c r="J764" s="36"/>
      <c r="K764" s="36"/>
      <c r="L764" s="36"/>
      <c r="M764" s="36"/>
      <c r="N764" s="36"/>
      <c r="O764" s="36"/>
      <c r="P764" s="36"/>
      <c r="Q764" s="36"/>
      <c r="R764" s="36"/>
      <c r="S764" s="36"/>
      <c r="T764" s="38"/>
      <c r="U764" s="38"/>
    </row>
    <row r="765" spans="1:21" ht="35.25" customHeight="1" x14ac:dyDescent="0.25">
      <c r="A765">
        <v>6</v>
      </c>
      <c r="B765" s="992" t="s">
        <v>236</v>
      </c>
      <c r="C765" s="993"/>
      <c r="D765" s="993"/>
      <c r="E765" s="993"/>
      <c r="F765" s="993"/>
      <c r="G765" s="993"/>
      <c r="H765" s="993"/>
      <c r="I765" s="993"/>
      <c r="J765" s="993"/>
      <c r="K765" s="993"/>
      <c r="L765" s="993"/>
      <c r="M765" s="993"/>
      <c r="N765" s="993"/>
      <c r="O765" s="993"/>
      <c r="P765" s="36"/>
      <c r="Q765" s="36"/>
      <c r="R765" s="36"/>
      <c r="S765" s="36"/>
      <c r="T765" s="38"/>
      <c r="U765" s="38"/>
    </row>
    <row r="766" spans="1:21" ht="39" customHeight="1" x14ac:dyDescent="0.25">
      <c r="B766" s="852" t="s">
        <v>40</v>
      </c>
      <c r="C766" s="853"/>
      <c r="D766" s="852" t="s">
        <v>85</v>
      </c>
      <c r="E766" s="853"/>
      <c r="F766" s="852" t="s">
        <v>86</v>
      </c>
      <c r="G766" s="853"/>
      <c r="H766" s="852" t="s">
        <v>45</v>
      </c>
      <c r="I766" s="853"/>
      <c r="J766" s="852" t="s">
        <v>46</v>
      </c>
      <c r="K766" s="853"/>
      <c r="L766" s="852" t="s">
        <v>43</v>
      </c>
      <c r="M766" s="853"/>
      <c r="N766" s="852" t="s">
        <v>44</v>
      </c>
      <c r="O766" s="853"/>
      <c r="P766" s="36"/>
      <c r="Q766" s="36"/>
      <c r="R766" s="36"/>
      <c r="S766" s="36"/>
      <c r="T766" s="38"/>
      <c r="U766" s="38"/>
    </row>
    <row r="767" spans="1:21" x14ac:dyDescent="0.25">
      <c r="B767" s="852"/>
      <c r="C767" s="853"/>
      <c r="D767" s="854">
        <f>R630</f>
        <v>100</v>
      </c>
      <c r="E767" s="855"/>
      <c r="F767" s="854">
        <v>0</v>
      </c>
      <c r="G767" s="855"/>
      <c r="H767" s="856" t="s">
        <v>47</v>
      </c>
      <c r="I767" s="857"/>
      <c r="J767" s="858">
        <v>1</v>
      </c>
      <c r="K767" s="859"/>
      <c r="L767" s="854">
        <f>F767*J767</f>
        <v>0</v>
      </c>
      <c r="M767" s="855"/>
      <c r="N767" s="858">
        <v>0</v>
      </c>
      <c r="O767" s="859"/>
      <c r="P767" s="36"/>
      <c r="Q767" s="36"/>
      <c r="R767" s="36"/>
      <c r="S767" s="36"/>
      <c r="T767" s="38"/>
      <c r="U767" s="38"/>
    </row>
    <row r="768" spans="1:21" x14ac:dyDescent="0.25">
      <c r="B768" s="852"/>
      <c r="C768" s="853"/>
      <c r="D768" s="854">
        <v>0</v>
      </c>
      <c r="E768" s="855"/>
      <c r="F768" s="854">
        <f>C682</f>
        <v>0.17320508075688773</v>
      </c>
      <c r="G768" s="855"/>
      <c r="H768" s="856" t="s">
        <v>90</v>
      </c>
      <c r="I768" s="857"/>
      <c r="J768" s="858">
        <v>1</v>
      </c>
      <c r="K768" s="859"/>
      <c r="L768" s="854">
        <f>F768*J768</f>
        <v>0.17320508075688773</v>
      </c>
      <c r="M768" s="855"/>
      <c r="N768" s="858">
        <v>100</v>
      </c>
      <c r="O768" s="859"/>
      <c r="P768" s="36"/>
      <c r="Q768" s="36"/>
      <c r="R768" s="36"/>
      <c r="S768" s="36"/>
      <c r="T768" s="38"/>
      <c r="U768" s="38"/>
    </row>
    <row r="769" spans="1:21" x14ac:dyDescent="0.25">
      <c r="B769" s="852"/>
      <c r="C769" s="853"/>
      <c r="D769" s="854">
        <f>D767</f>
        <v>100</v>
      </c>
      <c r="E769" s="855"/>
      <c r="F769" s="854">
        <f>F768</f>
        <v>0.17320508075688773</v>
      </c>
      <c r="G769" s="855"/>
      <c r="H769" s="860"/>
      <c r="I769" s="861"/>
      <c r="J769" s="860"/>
      <c r="K769" s="861"/>
      <c r="L769" s="860"/>
      <c r="M769" s="861"/>
      <c r="N769" s="858">
        <v>100</v>
      </c>
      <c r="O769" s="859"/>
      <c r="P769" s="36"/>
      <c r="Q769" s="36"/>
      <c r="R769" s="36"/>
      <c r="S769" s="36"/>
      <c r="T769" s="38"/>
      <c r="U769" s="38"/>
    </row>
    <row r="770" spans="1:21" x14ac:dyDescent="0.25">
      <c r="B770" s="36"/>
      <c r="C770" s="36"/>
      <c r="D770" s="36"/>
      <c r="E770" s="36"/>
      <c r="F770" s="36"/>
      <c r="G770" s="36"/>
      <c r="H770" s="36"/>
      <c r="I770" s="36"/>
      <c r="J770" s="36"/>
      <c r="K770" s="36"/>
      <c r="L770" s="36"/>
      <c r="M770" s="36"/>
      <c r="N770" s="36"/>
      <c r="O770" s="36"/>
      <c r="P770" s="36"/>
      <c r="Q770" s="36"/>
      <c r="R770" s="36"/>
      <c r="S770" s="36"/>
      <c r="T770" s="38"/>
      <c r="U770" s="38"/>
    </row>
    <row r="771" spans="1:21" x14ac:dyDescent="0.25">
      <c r="A771">
        <v>7</v>
      </c>
      <c r="B771" s="36" t="s">
        <v>237</v>
      </c>
      <c r="C771" s="36"/>
      <c r="D771" s="36"/>
      <c r="E771" s="36"/>
      <c r="F771" s="36"/>
      <c r="G771" s="36"/>
      <c r="H771" s="36"/>
      <c r="I771" s="36"/>
      <c r="J771" s="36"/>
      <c r="K771" s="36"/>
      <c r="L771" s="36"/>
      <c r="M771" s="36"/>
      <c r="N771" s="36"/>
      <c r="O771" s="36"/>
      <c r="P771" s="36"/>
      <c r="Q771" s="36"/>
      <c r="R771" s="36"/>
      <c r="S771" s="36"/>
      <c r="T771" s="38"/>
      <c r="U771" s="38"/>
    </row>
    <row r="772" spans="1:21" ht="39" customHeight="1" x14ac:dyDescent="0.25">
      <c r="B772" s="852" t="s">
        <v>40</v>
      </c>
      <c r="C772" s="853"/>
      <c r="D772" s="852" t="s">
        <v>85</v>
      </c>
      <c r="E772" s="853"/>
      <c r="F772" s="852" t="s">
        <v>86</v>
      </c>
      <c r="G772" s="853"/>
      <c r="H772" s="852" t="s">
        <v>45</v>
      </c>
      <c r="I772" s="853"/>
      <c r="J772" s="852" t="s">
        <v>46</v>
      </c>
      <c r="K772" s="853"/>
      <c r="L772" s="852" t="s">
        <v>43</v>
      </c>
      <c r="M772" s="853"/>
      <c r="N772" s="852" t="s">
        <v>44</v>
      </c>
      <c r="O772" s="853"/>
      <c r="P772" s="36"/>
      <c r="Q772" s="36"/>
      <c r="R772" s="36"/>
      <c r="S772" s="36"/>
      <c r="T772" s="38"/>
      <c r="U772" s="38"/>
    </row>
    <row r="773" spans="1:21" x14ac:dyDescent="0.25">
      <c r="B773" s="852"/>
      <c r="C773" s="853"/>
      <c r="D773" s="854">
        <f>Q631</f>
        <v>260</v>
      </c>
      <c r="E773" s="855"/>
      <c r="F773" s="854">
        <v>0</v>
      </c>
      <c r="G773" s="855"/>
      <c r="H773" s="856" t="s">
        <v>47</v>
      </c>
      <c r="I773" s="857"/>
      <c r="J773" s="858">
        <v>1</v>
      </c>
      <c r="K773" s="859"/>
      <c r="L773" s="854">
        <f>F773*J773</f>
        <v>0</v>
      </c>
      <c r="M773" s="855"/>
      <c r="N773" s="858">
        <v>0</v>
      </c>
      <c r="O773" s="859"/>
      <c r="P773" s="36"/>
      <c r="Q773" s="36"/>
      <c r="R773" s="36"/>
      <c r="S773" s="36"/>
      <c r="T773" s="38"/>
      <c r="U773" s="38"/>
    </row>
    <row r="774" spans="1:21" x14ac:dyDescent="0.25">
      <c r="B774" s="852"/>
      <c r="C774" s="853"/>
      <c r="D774" s="854">
        <v>0</v>
      </c>
      <c r="E774" s="855"/>
      <c r="F774" s="854">
        <f>C684</f>
        <v>0.17320508075688773</v>
      </c>
      <c r="G774" s="855"/>
      <c r="H774" s="856" t="s">
        <v>90</v>
      </c>
      <c r="I774" s="857"/>
      <c r="J774" s="858">
        <v>1</v>
      </c>
      <c r="K774" s="859"/>
      <c r="L774" s="854">
        <f>F774*J774</f>
        <v>0.17320508075688773</v>
      </c>
      <c r="M774" s="855"/>
      <c r="N774" s="858">
        <v>100</v>
      </c>
      <c r="O774" s="859"/>
      <c r="P774" s="36"/>
      <c r="Q774" s="36"/>
      <c r="R774" s="36"/>
      <c r="S774" s="36"/>
      <c r="T774" s="38"/>
      <c r="U774" s="38"/>
    </row>
    <row r="775" spans="1:21" x14ac:dyDescent="0.25">
      <c r="B775" s="852"/>
      <c r="C775" s="853"/>
      <c r="D775" s="854">
        <f>D773</f>
        <v>260</v>
      </c>
      <c r="E775" s="855"/>
      <c r="F775" s="854">
        <f>F774</f>
        <v>0.17320508075688773</v>
      </c>
      <c r="G775" s="855"/>
      <c r="H775" s="860"/>
      <c r="I775" s="861"/>
      <c r="J775" s="860"/>
      <c r="K775" s="861"/>
      <c r="L775" s="860"/>
      <c r="M775" s="861"/>
      <c r="N775" s="858">
        <v>100</v>
      </c>
      <c r="O775" s="859"/>
      <c r="P775" s="36"/>
      <c r="Q775" s="36"/>
      <c r="R775" s="36"/>
      <c r="S775" s="36"/>
      <c r="T775" s="38"/>
      <c r="U775" s="38"/>
    </row>
    <row r="776" spans="1:21" x14ac:dyDescent="0.25">
      <c r="B776" s="36"/>
      <c r="C776" s="36"/>
      <c r="D776" s="36"/>
      <c r="E776" s="36"/>
      <c r="F776" s="36"/>
      <c r="G776" s="36"/>
      <c r="H776" s="36"/>
      <c r="I776" s="36"/>
      <c r="J776" s="36"/>
      <c r="K776" s="36"/>
      <c r="L776" s="36"/>
      <c r="M776" s="36"/>
      <c r="N776" s="36"/>
      <c r="O776" s="36"/>
      <c r="P776" s="36"/>
      <c r="Q776" s="36"/>
      <c r="R776" s="36"/>
      <c r="S776" s="36"/>
      <c r="T776" s="38"/>
      <c r="U776" s="38"/>
    </row>
    <row r="777" spans="1:21" x14ac:dyDescent="0.25">
      <c r="A777">
        <v>8</v>
      </c>
      <c r="B777" s="36" t="s">
        <v>238</v>
      </c>
      <c r="C777" s="36"/>
      <c r="D777" s="36"/>
      <c r="E777" s="36"/>
      <c r="F777" s="36"/>
      <c r="G777" s="36"/>
      <c r="H777" s="36"/>
      <c r="I777" s="36"/>
      <c r="J777" s="36"/>
      <c r="K777" s="36"/>
      <c r="L777" s="36"/>
      <c r="M777" s="36"/>
      <c r="N777" s="36"/>
      <c r="O777" s="36"/>
      <c r="P777" s="36"/>
      <c r="Q777" s="36"/>
      <c r="R777" s="36"/>
      <c r="S777" s="36"/>
      <c r="T777" s="38"/>
      <c r="U777" s="38"/>
    </row>
    <row r="778" spans="1:21" ht="43.5" customHeight="1" x14ac:dyDescent="0.25">
      <c r="B778" s="852" t="s">
        <v>40</v>
      </c>
      <c r="C778" s="853"/>
      <c r="D778" s="852" t="s">
        <v>85</v>
      </c>
      <c r="E778" s="853"/>
      <c r="F778" s="852" t="s">
        <v>86</v>
      </c>
      <c r="G778" s="853"/>
      <c r="H778" s="852" t="s">
        <v>45</v>
      </c>
      <c r="I778" s="853"/>
      <c r="J778" s="852" t="s">
        <v>46</v>
      </c>
      <c r="K778" s="853"/>
      <c r="L778" s="852" t="s">
        <v>43</v>
      </c>
      <c r="M778" s="853"/>
      <c r="N778" s="852" t="s">
        <v>44</v>
      </c>
      <c r="O778" s="853"/>
      <c r="P778" s="36"/>
      <c r="Q778" s="36"/>
      <c r="R778" s="36"/>
      <c r="S778" s="36"/>
      <c r="T778" s="38"/>
      <c r="U778" s="38"/>
    </row>
    <row r="779" spans="1:21" x14ac:dyDescent="0.25">
      <c r="B779" s="852"/>
      <c r="C779" s="853"/>
      <c r="D779" s="854">
        <f>R631</f>
        <v>260</v>
      </c>
      <c r="E779" s="855"/>
      <c r="F779" s="854">
        <v>0</v>
      </c>
      <c r="G779" s="855"/>
      <c r="H779" s="856" t="s">
        <v>47</v>
      </c>
      <c r="I779" s="857"/>
      <c r="J779" s="858">
        <v>1</v>
      </c>
      <c r="K779" s="859"/>
      <c r="L779" s="854">
        <f>F779*J779</f>
        <v>0</v>
      </c>
      <c r="M779" s="855"/>
      <c r="N779" s="858">
        <v>0</v>
      </c>
      <c r="O779" s="859"/>
      <c r="P779" s="36"/>
      <c r="Q779" s="36"/>
      <c r="R779" s="36"/>
      <c r="S779" s="36"/>
      <c r="T779" s="38"/>
      <c r="U779" s="38"/>
    </row>
    <row r="780" spans="1:21" x14ac:dyDescent="0.25">
      <c r="B780" s="852"/>
      <c r="C780" s="853"/>
      <c r="D780" s="854">
        <v>0</v>
      </c>
      <c r="E780" s="855"/>
      <c r="F780" s="854">
        <f>C686</f>
        <v>0.17320508075688773</v>
      </c>
      <c r="G780" s="855"/>
      <c r="H780" s="856" t="s">
        <v>90</v>
      </c>
      <c r="I780" s="857"/>
      <c r="J780" s="858">
        <v>1</v>
      </c>
      <c r="K780" s="859"/>
      <c r="L780" s="854">
        <f>F780*J780</f>
        <v>0.17320508075688773</v>
      </c>
      <c r="M780" s="855"/>
      <c r="N780" s="858">
        <v>100</v>
      </c>
      <c r="O780" s="859"/>
      <c r="P780" s="36"/>
      <c r="Q780" s="36"/>
      <c r="R780" s="36"/>
      <c r="S780" s="36"/>
      <c r="T780" s="38"/>
      <c r="U780" s="38"/>
    </row>
    <row r="781" spans="1:21" x14ac:dyDescent="0.25">
      <c r="B781" s="852"/>
      <c r="C781" s="853"/>
      <c r="D781" s="854">
        <f>D779</f>
        <v>260</v>
      </c>
      <c r="E781" s="855"/>
      <c r="F781" s="854">
        <f>F780</f>
        <v>0.17320508075688773</v>
      </c>
      <c r="G781" s="855"/>
      <c r="H781" s="860"/>
      <c r="I781" s="861"/>
      <c r="J781" s="860"/>
      <c r="K781" s="861"/>
      <c r="L781" s="860"/>
      <c r="M781" s="861"/>
      <c r="N781" s="858">
        <v>100</v>
      </c>
      <c r="O781" s="859"/>
      <c r="P781" s="36"/>
      <c r="Q781" s="36"/>
      <c r="R781" s="36"/>
      <c r="S781" s="36"/>
      <c r="T781" s="38"/>
      <c r="U781" s="38"/>
    </row>
    <row r="782" spans="1:21" x14ac:dyDescent="0.25">
      <c r="B782" s="36"/>
      <c r="C782" s="36"/>
      <c r="D782" s="36"/>
      <c r="E782" s="36"/>
      <c r="F782" s="36"/>
      <c r="G782" s="36"/>
      <c r="H782" s="36"/>
      <c r="I782" s="36"/>
      <c r="J782" s="36"/>
      <c r="K782" s="36"/>
      <c r="L782" s="36"/>
      <c r="M782" s="36"/>
      <c r="N782" s="36"/>
      <c r="O782" s="36"/>
      <c r="P782" s="36"/>
      <c r="Q782" s="36"/>
      <c r="R782" s="36"/>
      <c r="S782" s="36"/>
      <c r="T782" s="38"/>
      <c r="U782" s="38"/>
    </row>
    <row r="783" spans="1:21" x14ac:dyDescent="0.25">
      <c r="A783">
        <v>9</v>
      </c>
      <c r="B783" s="36" t="s">
        <v>239</v>
      </c>
      <c r="C783" s="36"/>
      <c r="D783" s="36"/>
      <c r="E783" s="36"/>
      <c r="F783" s="36"/>
      <c r="G783" s="36"/>
      <c r="H783" s="36"/>
      <c r="I783" s="36"/>
      <c r="J783" s="36"/>
      <c r="K783" s="36"/>
      <c r="L783" s="36"/>
      <c r="M783" s="36"/>
      <c r="N783" s="36"/>
      <c r="O783" s="36"/>
      <c r="P783" s="36"/>
      <c r="Q783" s="36"/>
      <c r="R783" s="36"/>
      <c r="S783" s="36"/>
      <c r="T783" s="38"/>
      <c r="U783" s="38"/>
    </row>
    <row r="784" spans="1:21" ht="41.25" customHeight="1" x14ac:dyDescent="0.25">
      <c r="B784" s="852" t="s">
        <v>40</v>
      </c>
      <c r="C784" s="853"/>
      <c r="D784" s="852" t="s">
        <v>85</v>
      </c>
      <c r="E784" s="853"/>
      <c r="F784" s="852" t="s">
        <v>86</v>
      </c>
      <c r="G784" s="853"/>
      <c r="H784" s="852" t="s">
        <v>45</v>
      </c>
      <c r="I784" s="853"/>
      <c r="J784" s="852" t="s">
        <v>46</v>
      </c>
      <c r="K784" s="853"/>
      <c r="L784" s="852" t="s">
        <v>43</v>
      </c>
      <c r="M784" s="853"/>
      <c r="N784" s="852" t="s">
        <v>44</v>
      </c>
      <c r="O784" s="853"/>
      <c r="P784" s="36"/>
      <c r="Q784" s="36"/>
      <c r="R784" s="36"/>
      <c r="S784" s="36"/>
      <c r="T784" s="38"/>
      <c r="U784" s="38"/>
    </row>
    <row r="785" spans="1:21" x14ac:dyDescent="0.25">
      <c r="B785" s="852"/>
      <c r="C785" s="853"/>
      <c r="D785" s="854">
        <f>Q632</f>
        <v>280</v>
      </c>
      <c r="E785" s="855"/>
      <c r="F785" s="854">
        <v>0</v>
      </c>
      <c r="G785" s="855"/>
      <c r="H785" s="856" t="s">
        <v>47</v>
      </c>
      <c r="I785" s="857"/>
      <c r="J785" s="858">
        <v>1</v>
      </c>
      <c r="K785" s="859"/>
      <c r="L785" s="854">
        <f>F785*J785</f>
        <v>0</v>
      </c>
      <c r="M785" s="855"/>
      <c r="N785" s="858">
        <v>0</v>
      </c>
      <c r="O785" s="859"/>
      <c r="P785" s="36"/>
      <c r="Q785" s="36"/>
      <c r="R785" s="36"/>
      <c r="S785" s="36"/>
      <c r="T785" s="38"/>
      <c r="U785" s="38"/>
    </row>
    <row r="786" spans="1:21" x14ac:dyDescent="0.25">
      <c r="B786" s="852"/>
      <c r="C786" s="853"/>
      <c r="D786" s="854">
        <v>0</v>
      </c>
      <c r="E786" s="855"/>
      <c r="F786" s="854">
        <f>C688</f>
        <v>0.17320508075688773</v>
      </c>
      <c r="G786" s="855"/>
      <c r="H786" s="856" t="s">
        <v>90</v>
      </c>
      <c r="I786" s="857"/>
      <c r="J786" s="858">
        <v>1</v>
      </c>
      <c r="K786" s="859"/>
      <c r="L786" s="854">
        <f>F786*J786</f>
        <v>0.17320508075688773</v>
      </c>
      <c r="M786" s="855"/>
      <c r="N786" s="858">
        <v>100</v>
      </c>
      <c r="O786" s="859"/>
      <c r="P786" s="36"/>
      <c r="Q786" s="36"/>
      <c r="R786" s="36"/>
      <c r="S786" s="36"/>
      <c r="T786" s="38"/>
      <c r="U786" s="38"/>
    </row>
    <row r="787" spans="1:21" x14ac:dyDescent="0.25">
      <c r="B787" s="852"/>
      <c r="C787" s="853"/>
      <c r="D787" s="854">
        <f>D785</f>
        <v>280</v>
      </c>
      <c r="E787" s="855"/>
      <c r="F787" s="854">
        <f>F786</f>
        <v>0.17320508075688773</v>
      </c>
      <c r="G787" s="855"/>
      <c r="H787" s="860"/>
      <c r="I787" s="861"/>
      <c r="J787" s="860"/>
      <c r="K787" s="861"/>
      <c r="L787" s="860"/>
      <c r="M787" s="861"/>
      <c r="N787" s="858">
        <v>100</v>
      </c>
      <c r="O787" s="859"/>
      <c r="P787" s="36"/>
      <c r="Q787" s="36"/>
      <c r="R787" s="36"/>
      <c r="S787" s="36"/>
      <c r="T787" s="38"/>
      <c r="U787" s="38"/>
    </row>
    <row r="788" spans="1:21" x14ac:dyDescent="0.25">
      <c r="B788" s="36"/>
      <c r="C788" s="36"/>
      <c r="D788" s="36"/>
      <c r="E788" s="36"/>
      <c r="F788" s="36"/>
      <c r="G788" s="36"/>
      <c r="H788" s="36"/>
      <c r="I788" s="36"/>
      <c r="J788" s="36"/>
      <c r="K788" s="36"/>
      <c r="L788" s="36"/>
      <c r="M788" s="36"/>
      <c r="N788" s="36"/>
      <c r="O788" s="36"/>
      <c r="P788" s="36"/>
      <c r="Q788" s="36"/>
      <c r="R788" s="36"/>
      <c r="S788" s="36"/>
      <c r="T788" s="38"/>
      <c r="U788" s="38"/>
    </row>
    <row r="789" spans="1:21" x14ac:dyDescent="0.25">
      <c r="B789" s="36"/>
      <c r="C789" s="36"/>
      <c r="D789" s="36"/>
      <c r="E789" s="36"/>
      <c r="F789" s="36"/>
      <c r="G789" s="36"/>
      <c r="H789" s="36"/>
      <c r="I789" s="36"/>
      <c r="J789" s="36"/>
      <c r="K789" s="36"/>
      <c r="L789" s="36"/>
      <c r="M789" s="36"/>
      <c r="N789" s="36"/>
      <c r="O789" s="36"/>
      <c r="P789" s="36"/>
      <c r="Q789" s="36"/>
      <c r="R789" s="36"/>
      <c r="S789" s="36"/>
      <c r="T789" s="38"/>
      <c r="U789" s="38"/>
    </row>
    <row r="790" spans="1:21" x14ac:dyDescent="0.25">
      <c r="A790">
        <v>10</v>
      </c>
      <c r="B790" s="36" t="s">
        <v>240</v>
      </c>
      <c r="C790" s="36"/>
      <c r="D790" s="36"/>
      <c r="E790" s="36"/>
      <c r="F790" s="36"/>
      <c r="G790" s="36"/>
      <c r="H790" s="36"/>
      <c r="I790" s="36"/>
      <c r="J790" s="36"/>
      <c r="K790" s="36"/>
      <c r="L790" s="36"/>
      <c r="M790" s="36"/>
      <c r="N790" s="36"/>
      <c r="O790" s="36"/>
      <c r="P790" s="36"/>
      <c r="Q790" s="36"/>
      <c r="R790" s="36"/>
      <c r="S790" s="36"/>
      <c r="T790" s="38"/>
      <c r="U790" s="38"/>
    </row>
    <row r="791" spans="1:21" ht="43.5" customHeight="1" x14ac:dyDescent="0.25">
      <c r="B791" s="852" t="s">
        <v>40</v>
      </c>
      <c r="C791" s="853"/>
      <c r="D791" s="852" t="s">
        <v>85</v>
      </c>
      <c r="E791" s="853"/>
      <c r="F791" s="852" t="s">
        <v>86</v>
      </c>
      <c r="G791" s="853"/>
      <c r="H791" s="852" t="s">
        <v>45</v>
      </c>
      <c r="I791" s="853"/>
      <c r="J791" s="852" t="s">
        <v>46</v>
      </c>
      <c r="K791" s="853"/>
      <c r="L791" s="852" t="s">
        <v>43</v>
      </c>
      <c r="M791" s="853"/>
      <c r="N791" s="852" t="s">
        <v>44</v>
      </c>
      <c r="O791" s="853"/>
      <c r="P791" s="36"/>
      <c r="Q791" s="36"/>
      <c r="R791" s="36"/>
      <c r="S791" s="36"/>
      <c r="T791" s="38"/>
      <c r="U791" s="38"/>
    </row>
    <row r="792" spans="1:21" x14ac:dyDescent="0.25">
      <c r="B792" s="852"/>
      <c r="C792" s="853"/>
      <c r="D792" s="854">
        <f>R632</f>
        <v>280</v>
      </c>
      <c r="E792" s="855"/>
      <c r="F792" s="854">
        <v>0</v>
      </c>
      <c r="G792" s="855"/>
      <c r="H792" s="856" t="s">
        <v>47</v>
      </c>
      <c r="I792" s="857"/>
      <c r="J792" s="858">
        <v>1</v>
      </c>
      <c r="K792" s="859"/>
      <c r="L792" s="854">
        <f>F792*J792</f>
        <v>0</v>
      </c>
      <c r="M792" s="855"/>
      <c r="N792" s="858">
        <v>0</v>
      </c>
      <c r="O792" s="859"/>
      <c r="P792" s="36"/>
      <c r="Q792" s="36"/>
      <c r="R792" s="36"/>
      <c r="S792" s="36"/>
      <c r="T792" s="38"/>
      <c r="U792" s="38"/>
    </row>
    <row r="793" spans="1:21" x14ac:dyDescent="0.25">
      <c r="B793" s="852"/>
      <c r="C793" s="853"/>
      <c r="D793" s="854">
        <v>0</v>
      </c>
      <c r="E793" s="855"/>
      <c r="F793" s="854">
        <f>C690</f>
        <v>0.17320508075688773</v>
      </c>
      <c r="G793" s="855"/>
      <c r="H793" s="856" t="s">
        <v>90</v>
      </c>
      <c r="I793" s="857"/>
      <c r="J793" s="858">
        <v>1</v>
      </c>
      <c r="K793" s="859"/>
      <c r="L793" s="854">
        <f>F793*J793</f>
        <v>0.17320508075688773</v>
      </c>
      <c r="M793" s="855"/>
      <c r="N793" s="858">
        <v>100</v>
      </c>
      <c r="O793" s="859"/>
      <c r="P793" s="36"/>
      <c r="Q793" s="36"/>
      <c r="R793" s="36"/>
      <c r="S793" s="36"/>
      <c r="T793" s="38"/>
      <c r="U793" s="38"/>
    </row>
    <row r="794" spans="1:21" x14ac:dyDescent="0.25">
      <c r="B794" s="852"/>
      <c r="C794" s="853"/>
      <c r="D794" s="854">
        <f>D792</f>
        <v>280</v>
      </c>
      <c r="E794" s="855"/>
      <c r="F794" s="854">
        <f>F793</f>
        <v>0.17320508075688773</v>
      </c>
      <c r="G794" s="855"/>
      <c r="H794" s="860"/>
      <c r="I794" s="861"/>
      <c r="J794" s="860"/>
      <c r="K794" s="861"/>
      <c r="L794" s="860"/>
      <c r="M794" s="861"/>
      <c r="N794" s="858">
        <v>100</v>
      </c>
      <c r="O794" s="859"/>
      <c r="P794" s="36"/>
      <c r="Q794" s="36"/>
      <c r="R794" s="36"/>
      <c r="S794" s="36"/>
      <c r="T794" s="38"/>
      <c r="U794" s="38"/>
    </row>
    <row r="795" spans="1:21" x14ac:dyDescent="0.25">
      <c r="B795" s="36"/>
      <c r="C795" s="36"/>
      <c r="D795" s="36"/>
      <c r="E795" s="36"/>
      <c r="F795" s="36"/>
      <c r="G795" s="36"/>
      <c r="H795" s="36"/>
      <c r="I795" s="36"/>
      <c r="J795" s="36"/>
      <c r="K795" s="36"/>
      <c r="L795" s="36"/>
      <c r="M795" s="36"/>
      <c r="N795" s="36"/>
      <c r="O795" s="36"/>
      <c r="P795" s="36"/>
      <c r="Q795" s="36"/>
      <c r="R795" s="36"/>
      <c r="S795" s="36"/>
      <c r="T795" s="38"/>
      <c r="U795" s="38"/>
    </row>
    <row r="796" spans="1:21" ht="42.75" customHeight="1" x14ac:dyDescent="0.25">
      <c r="A796">
        <v>11</v>
      </c>
      <c r="B796" s="992" t="s">
        <v>241</v>
      </c>
      <c r="C796" s="993"/>
      <c r="D796" s="993"/>
      <c r="E796" s="993"/>
      <c r="F796" s="993"/>
      <c r="G796" s="993"/>
      <c r="H796" s="993"/>
      <c r="I796" s="993"/>
      <c r="J796" s="993"/>
      <c r="K796" s="993"/>
      <c r="L796" s="993"/>
      <c r="M796" s="993"/>
      <c r="N796" s="993"/>
      <c r="O796" s="993"/>
      <c r="P796" s="36"/>
      <c r="Q796" s="36"/>
      <c r="R796" s="36"/>
      <c r="S796" s="36"/>
      <c r="T796" s="38"/>
      <c r="U796" s="38"/>
    </row>
    <row r="797" spans="1:21" x14ac:dyDescent="0.25">
      <c r="B797" s="852" t="s">
        <v>40</v>
      </c>
      <c r="C797" s="853"/>
      <c r="D797" s="852" t="s">
        <v>85</v>
      </c>
      <c r="E797" s="853"/>
      <c r="F797" s="852" t="s">
        <v>86</v>
      </c>
      <c r="G797" s="853"/>
      <c r="H797" s="852" t="s">
        <v>45</v>
      </c>
      <c r="I797" s="853"/>
      <c r="J797" s="852" t="s">
        <v>46</v>
      </c>
      <c r="K797" s="853"/>
      <c r="L797" s="852" t="s">
        <v>43</v>
      </c>
      <c r="M797" s="853"/>
      <c r="N797" s="852" t="s">
        <v>44</v>
      </c>
      <c r="O797" s="853"/>
      <c r="P797" s="36"/>
      <c r="Q797" s="36"/>
      <c r="R797" s="36"/>
      <c r="S797" s="36"/>
      <c r="T797" s="38"/>
      <c r="U797" s="38"/>
    </row>
    <row r="798" spans="1:21" x14ac:dyDescent="0.25">
      <c r="B798" s="852"/>
      <c r="C798" s="853"/>
      <c r="D798" s="854">
        <f>Q633</f>
        <v>150</v>
      </c>
      <c r="E798" s="855"/>
      <c r="F798" s="854">
        <v>0</v>
      </c>
      <c r="G798" s="855"/>
      <c r="H798" s="856" t="s">
        <v>47</v>
      </c>
      <c r="I798" s="857"/>
      <c r="J798" s="858">
        <v>1</v>
      </c>
      <c r="K798" s="859"/>
      <c r="L798" s="854">
        <f>F798*J798</f>
        <v>0</v>
      </c>
      <c r="M798" s="855"/>
      <c r="N798" s="858">
        <v>0</v>
      </c>
      <c r="O798" s="859"/>
      <c r="P798" s="36"/>
      <c r="Q798" s="36"/>
      <c r="R798" s="36"/>
      <c r="S798" s="36"/>
      <c r="T798" s="38"/>
      <c r="U798" s="38"/>
    </row>
    <row r="799" spans="1:21" x14ac:dyDescent="0.25">
      <c r="B799" s="852"/>
      <c r="C799" s="853"/>
      <c r="D799" s="854">
        <v>0</v>
      </c>
      <c r="E799" s="855"/>
      <c r="F799" s="854">
        <f>C692</f>
        <v>0.17320508075688773</v>
      </c>
      <c r="G799" s="855"/>
      <c r="H799" s="856" t="s">
        <v>90</v>
      </c>
      <c r="I799" s="857"/>
      <c r="J799" s="858">
        <v>1</v>
      </c>
      <c r="K799" s="859"/>
      <c r="L799" s="854">
        <f>F799*J799</f>
        <v>0.17320508075688773</v>
      </c>
      <c r="M799" s="855"/>
      <c r="N799" s="858">
        <v>100</v>
      </c>
      <c r="O799" s="859"/>
      <c r="P799" s="36"/>
      <c r="Q799" s="36"/>
      <c r="R799" s="36"/>
      <c r="S799" s="36"/>
      <c r="T799" s="38"/>
      <c r="U799" s="38"/>
    </row>
    <row r="800" spans="1:21" x14ac:dyDescent="0.25">
      <c r="B800" s="852"/>
      <c r="C800" s="853"/>
      <c r="D800" s="854">
        <f>D798</f>
        <v>150</v>
      </c>
      <c r="E800" s="855"/>
      <c r="F800" s="854">
        <f>F799</f>
        <v>0.17320508075688773</v>
      </c>
      <c r="G800" s="855"/>
      <c r="H800" s="860"/>
      <c r="I800" s="861"/>
      <c r="J800" s="860"/>
      <c r="K800" s="861"/>
      <c r="L800" s="860"/>
      <c r="M800" s="861"/>
      <c r="N800" s="858">
        <v>100</v>
      </c>
      <c r="O800" s="859"/>
      <c r="P800" s="36"/>
      <c r="Q800" s="36"/>
      <c r="R800" s="36"/>
      <c r="S800" s="36"/>
      <c r="T800" s="38"/>
      <c r="U800" s="38"/>
    </row>
    <row r="801" spans="1:21" x14ac:dyDescent="0.25">
      <c r="B801" s="36"/>
      <c r="C801" s="36"/>
      <c r="D801" s="36"/>
      <c r="E801" s="36"/>
      <c r="F801" s="36"/>
      <c r="G801" s="36"/>
      <c r="H801" s="36"/>
      <c r="I801" s="36"/>
      <c r="J801" s="36"/>
      <c r="K801" s="36"/>
      <c r="L801" s="36"/>
      <c r="M801" s="36"/>
      <c r="N801" s="36"/>
      <c r="O801" s="36"/>
      <c r="P801" s="36"/>
      <c r="Q801" s="36"/>
      <c r="R801" s="36"/>
      <c r="S801" s="36"/>
      <c r="T801" s="38"/>
      <c r="U801" s="38"/>
    </row>
    <row r="802" spans="1:21" ht="36" customHeight="1" x14ac:dyDescent="0.25">
      <c r="A802">
        <v>12</v>
      </c>
      <c r="B802" s="992" t="s">
        <v>242</v>
      </c>
      <c r="C802" s="993"/>
      <c r="D802" s="993"/>
      <c r="E802" s="993"/>
      <c r="F802" s="993"/>
      <c r="G802" s="993"/>
      <c r="H802" s="993"/>
      <c r="I802" s="993"/>
      <c r="J802" s="993"/>
      <c r="K802" s="993"/>
      <c r="L802" s="993"/>
      <c r="M802" s="993"/>
      <c r="N802" s="993"/>
      <c r="O802" s="993"/>
      <c r="P802" s="36"/>
      <c r="Q802" s="36"/>
      <c r="R802" s="36"/>
      <c r="S802" s="36"/>
      <c r="T802" s="38"/>
      <c r="U802" s="38"/>
    </row>
    <row r="803" spans="1:21" ht="39.75" customHeight="1" x14ac:dyDescent="0.25">
      <c r="B803" s="852" t="s">
        <v>40</v>
      </c>
      <c r="C803" s="853"/>
      <c r="D803" s="852" t="s">
        <v>85</v>
      </c>
      <c r="E803" s="853"/>
      <c r="F803" s="852" t="s">
        <v>86</v>
      </c>
      <c r="G803" s="853"/>
      <c r="H803" s="852" t="s">
        <v>45</v>
      </c>
      <c r="I803" s="853"/>
      <c r="J803" s="852" t="s">
        <v>46</v>
      </c>
      <c r="K803" s="853"/>
      <c r="L803" s="852" t="s">
        <v>43</v>
      </c>
      <c r="M803" s="853"/>
      <c r="N803" s="852" t="s">
        <v>44</v>
      </c>
      <c r="O803" s="853"/>
      <c r="P803" s="36"/>
      <c r="Q803" s="36"/>
      <c r="R803" s="36"/>
      <c r="S803" s="36"/>
      <c r="T803" s="38"/>
      <c r="U803" s="38"/>
    </row>
    <row r="804" spans="1:21" x14ac:dyDescent="0.25">
      <c r="B804" s="852"/>
      <c r="C804" s="853"/>
      <c r="D804" s="854">
        <f>R633</f>
        <v>150</v>
      </c>
      <c r="E804" s="855"/>
      <c r="F804" s="854">
        <v>0</v>
      </c>
      <c r="G804" s="855"/>
      <c r="H804" s="856" t="s">
        <v>47</v>
      </c>
      <c r="I804" s="857"/>
      <c r="J804" s="858">
        <v>1</v>
      </c>
      <c r="K804" s="859"/>
      <c r="L804" s="854">
        <f>F804*J804</f>
        <v>0</v>
      </c>
      <c r="M804" s="855"/>
      <c r="N804" s="858">
        <v>0</v>
      </c>
      <c r="O804" s="859"/>
      <c r="P804" s="36"/>
      <c r="Q804" s="36"/>
      <c r="R804" s="36"/>
      <c r="S804" s="36"/>
      <c r="T804" s="38"/>
      <c r="U804" s="38"/>
    </row>
    <row r="805" spans="1:21" x14ac:dyDescent="0.25">
      <c r="B805" s="852"/>
      <c r="C805" s="853"/>
      <c r="D805" s="854">
        <v>0</v>
      </c>
      <c r="E805" s="855"/>
      <c r="F805" s="854">
        <f>C694</f>
        <v>0.17320508075688773</v>
      </c>
      <c r="G805" s="855"/>
      <c r="H805" s="856" t="s">
        <v>90</v>
      </c>
      <c r="I805" s="857"/>
      <c r="J805" s="858">
        <v>1</v>
      </c>
      <c r="K805" s="859"/>
      <c r="L805" s="854">
        <f>F805*J805</f>
        <v>0.17320508075688773</v>
      </c>
      <c r="M805" s="855"/>
      <c r="N805" s="858">
        <v>100</v>
      </c>
      <c r="O805" s="859"/>
      <c r="P805" s="36"/>
      <c r="Q805" s="36"/>
      <c r="R805" s="36"/>
      <c r="S805" s="36"/>
      <c r="T805" s="38"/>
      <c r="U805" s="38"/>
    </row>
    <row r="806" spans="1:21" x14ac:dyDescent="0.25">
      <c r="B806" s="852"/>
      <c r="C806" s="853"/>
      <c r="D806" s="854">
        <f>D804</f>
        <v>150</v>
      </c>
      <c r="E806" s="855"/>
      <c r="F806" s="854">
        <f>F805</f>
        <v>0.17320508075688773</v>
      </c>
      <c r="G806" s="855"/>
      <c r="H806" s="860"/>
      <c r="I806" s="861"/>
      <c r="J806" s="860"/>
      <c r="K806" s="861"/>
      <c r="L806" s="860"/>
      <c r="M806" s="861"/>
      <c r="N806" s="858">
        <v>100</v>
      </c>
      <c r="O806" s="859"/>
      <c r="P806" s="36"/>
      <c r="Q806" s="36"/>
      <c r="R806" s="36"/>
      <c r="S806" s="36"/>
      <c r="T806" s="38"/>
      <c r="U806" s="38"/>
    </row>
    <row r="807" spans="1:21" x14ac:dyDescent="0.25">
      <c r="B807" s="36"/>
      <c r="C807" s="36"/>
      <c r="D807" s="36"/>
      <c r="E807" s="36"/>
      <c r="F807" s="36"/>
      <c r="G807" s="36"/>
      <c r="H807" s="36"/>
      <c r="I807" s="36"/>
      <c r="J807" s="36"/>
      <c r="K807" s="36"/>
      <c r="L807" s="36"/>
      <c r="M807" s="36"/>
      <c r="N807" s="36"/>
      <c r="O807" s="36"/>
      <c r="P807" s="36"/>
      <c r="Q807" s="36"/>
      <c r="R807" s="36"/>
      <c r="S807" s="36"/>
      <c r="T807" s="38"/>
      <c r="U807" s="38"/>
    </row>
    <row r="808" spans="1:21" x14ac:dyDescent="0.25">
      <c r="A808">
        <v>13</v>
      </c>
      <c r="B808" s="36" t="s">
        <v>1921</v>
      </c>
      <c r="C808" s="36"/>
      <c r="D808" s="36"/>
      <c r="E808" s="36"/>
      <c r="F808" s="36"/>
      <c r="G808" s="36"/>
      <c r="H808" s="36"/>
      <c r="I808" s="36"/>
      <c r="J808" s="36"/>
      <c r="K808" s="36"/>
      <c r="L808" s="36"/>
      <c r="M808" s="36"/>
      <c r="N808" s="36"/>
      <c r="O808" s="36"/>
      <c r="P808" s="36"/>
      <c r="Q808" s="36"/>
      <c r="R808" s="36"/>
      <c r="S808" s="36"/>
      <c r="T808" s="38"/>
      <c r="U808" s="38"/>
    </row>
    <row r="809" spans="1:21" ht="45" customHeight="1" x14ac:dyDescent="0.25">
      <c r="B809" s="852" t="s">
        <v>40</v>
      </c>
      <c r="C809" s="853"/>
      <c r="D809" s="852" t="s">
        <v>85</v>
      </c>
      <c r="E809" s="853"/>
      <c r="F809" s="852" t="s">
        <v>86</v>
      </c>
      <c r="G809" s="853"/>
      <c r="H809" s="852" t="s">
        <v>45</v>
      </c>
      <c r="I809" s="853"/>
      <c r="J809" s="852" t="s">
        <v>46</v>
      </c>
      <c r="K809" s="853"/>
      <c r="L809" s="852" t="s">
        <v>43</v>
      </c>
      <c r="M809" s="853"/>
      <c r="N809" s="852" t="s">
        <v>44</v>
      </c>
      <c r="O809" s="853"/>
      <c r="P809" s="36"/>
      <c r="Q809" s="36"/>
      <c r="R809" s="36"/>
      <c r="S809" s="36"/>
      <c r="T809" s="38"/>
      <c r="U809" s="38"/>
    </row>
    <row r="810" spans="1:21" x14ac:dyDescent="0.25">
      <c r="B810" s="852"/>
      <c r="C810" s="853"/>
      <c r="D810" s="854">
        <f>Q634</f>
        <v>890</v>
      </c>
      <c r="E810" s="855"/>
      <c r="F810" s="854">
        <v>0</v>
      </c>
      <c r="G810" s="855"/>
      <c r="H810" s="856" t="s">
        <v>47</v>
      </c>
      <c r="I810" s="857"/>
      <c r="J810" s="858">
        <v>1</v>
      </c>
      <c r="K810" s="859"/>
      <c r="L810" s="854">
        <f>F810*J810</f>
        <v>0</v>
      </c>
      <c r="M810" s="855"/>
      <c r="N810" s="858">
        <v>0</v>
      </c>
      <c r="O810" s="859"/>
      <c r="P810" s="36"/>
      <c r="Q810" s="36"/>
      <c r="R810" s="36"/>
      <c r="S810" s="36"/>
      <c r="T810" s="38"/>
      <c r="U810" s="38"/>
    </row>
    <row r="811" spans="1:21" x14ac:dyDescent="0.25">
      <c r="B811" s="852"/>
      <c r="C811" s="853"/>
      <c r="D811" s="854">
        <v>0</v>
      </c>
      <c r="E811" s="855"/>
      <c r="F811" s="854">
        <f>C696</f>
        <v>0.17320508075688773</v>
      </c>
      <c r="G811" s="855"/>
      <c r="H811" s="856" t="s">
        <v>90</v>
      </c>
      <c r="I811" s="857"/>
      <c r="J811" s="858">
        <v>1</v>
      </c>
      <c r="K811" s="859"/>
      <c r="L811" s="854">
        <f>F811*J811</f>
        <v>0.17320508075688773</v>
      </c>
      <c r="M811" s="855"/>
      <c r="N811" s="858">
        <v>100</v>
      </c>
      <c r="O811" s="859"/>
      <c r="P811" s="36"/>
      <c r="Q811" s="36"/>
      <c r="R811" s="36"/>
      <c r="S811" s="36"/>
      <c r="T811" s="38"/>
      <c r="U811" s="38"/>
    </row>
    <row r="812" spans="1:21" x14ac:dyDescent="0.25">
      <c r="B812" s="852"/>
      <c r="C812" s="853"/>
      <c r="D812" s="854">
        <f>D810</f>
        <v>890</v>
      </c>
      <c r="E812" s="855"/>
      <c r="F812" s="854">
        <f>F811</f>
        <v>0.17320508075688773</v>
      </c>
      <c r="G812" s="855"/>
      <c r="H812" s="860"/>
      <c r="I812" s="861"/>
      <c r="J812" s="860"/>
      <c r="K812" s="861"/>
      <c r="L812" s="860"/>
      <c r="M812" s="861"/>
      <c r="N812" s="858">
        <v>100</v>
      </c>
      <c r="O812" s="859"/>
      <c r="P812" s="36"/>
      <c r="Q812" s="36"/>
      <c r="R812" s="36"/>
      <c r="S812" s="36"/>
      <c r="T812" s="38"/>
      <c r="U812" s="38"/>
    </row>
    <row r="813" spans="1:21" x14ac:dyDescent="0.25">
      <c r="B813" s="36"/>
      <c r="C813" s="36"/>
      <c r="D813" s="36"/>
      <c r="E813" s="36"/>
      <c r="F813" s="36"/>
      <c r="G813" s="36"/>
      <c r="H813" s="36"/>
      <c r="I813" s="36"/>
      <c r="J813" s="36"/>
      <c r="K813" s="36"/>
      <c r="L813" s="36"/>
      <c r="M813" s="36"/>
      <c r="N813" s="36"/>
      <c r="O813" s="36"/>
      <c r="P813" s="36"/>
      <c r="Q813" s="36"/>
      <c r="R813" s="36"/>
      <c r="S813" s="36"/>
      <c r="T813" s="38"/>
      <c r="U813" s="38"/>
    </row>
    <row r="814" spans="1:21" x14ac:dyDescent="0.25">
      <c r="A814">
        <v>14</v>
      </c>
      <c r="B814" s="36" t="s">
        <v>1922</v>
      </c>
      <c r="C814" s="36"/>
      <c r="D814" s="36"/>
      <c r="E814" s="36"/>
      <c r="F814" s="36"/>
      <c r="G814" s="36"/>
      <c r="H814" s="36"/>
      <c r="I814" s="36"/>
      <c r="J814" s="36"/>
      <c r="K814" s="36"/>
      <c r="L814" s="36"/>
      <c r="M814" s="36"/>
      <c r="N814" s="36"/>
      <c r="O814" s="36"/>
      <c r="P814" s="36"/>
      <c r="Q814" s="36"/>
      <c r="R814" s="36"/>
      <c r="S814" s="36"/>
      <c r="T814" s="38"/>
      <c r="U814" s="38"/>
    </row>
    <row r="815" spans="1:21" ht="38.25" customHeight="1" x14ac:dyDescent="0.25">
      <c r="B815" s="852" t="s">
        <v>40</v>
      </c>
      <c r="C815" s="853"/>
      <c r="D815" s="852" t="s">
        <v>85</v>
      </c>
      <c r="E815" s="853"/>
      <c r="F815" s="852" t="s">
        <v>86</v>
      </c>
      <c r="G815" s="853"/>
      <c r="H815" s="852" t="s">
        <v>45</v>
      </c>
      <c r="I815" s="853"/>
      <c r="J815" s="852" t="s">
        <v>46</v>
      </c>
      <c r="K815" s="853"/>
      <c r="L815" s="852" t="s">
        <v>43</v>
      </c>
      <c r="M815" s="853"/>
      <c r="N815" s="852" t="s">
        <v>44</v>
      </c>
      <c r="O815" s="853"/>
      <c r="P815" s="36"/>
      <c r="Q815" s="36"/>
      <c r="R815" s="36"/>
      <c r="S815" s="36"/>
      <c r="T815" s="38"/>
      <c r="U815" s="38"/>
    </row>
    <row r="816" spans="1:21" x14ac:dyDescent="0.25">
      <c r="B816" s="852"/>
      <c r="C816" s="853"/>
      <c r="D816" s="854">
        <f>R634</f>
        <v>890</v>
      </c>
      <c r="E816" s="855"/>
      <c r="F816" s="854">
        <v>0</v>
      </c>
      <c r="G816" s="855"/>
      <c r="H816" s="856" t="s">
        <v>47</v>
      </c>
      <c r="I816" s="857"/>
      <c r="J816" s="858">
        <v>1</v>
      </c>
      <c r="K816" s="859"/>
      <c r="L816" s="854">
        <f>F816*J816</f>
        <v>0</v>
      </c>
      <c r="M816" s="855"/>
      <c r="N816" s="858">
        <v>0</v>
      </c>
      <c r="O816" s="859"/>
      <c r="P816" s="36"/>
      <c r="Q816" s="36"/>
      <c r="R816" s="36"/>
      <c r="S816" s="36"/>
      <c r="T816" s="38"/>
      <c r="U816" s="38"/>
    </row>
    <row r="817" spans="1:21" x14ac:dyDescent="0.25">
      <c r="B817" s="852"/>
      <c r="C817" s="853"/>
      <c r="D817" s="854">
        <v>0</v>
      </c>
      <c r="E817" s="855"/>
      <c r="F817" s="854">
        <f>C698</f>
        <v>0.17320508075688773</v>
      </c>
      <c r="G817" s="855"/>
      <c r="H817" s="856" t="s">
        <v>90</v>
      </c>
      <c r="I817" s="857"/>
      <c r="J817" s="858">
        <v>1</v>
      </c>
      <c r="K817" s="859"/>
      <c r="L817" s="854">
        <f>F817*J817</f>
        <v>0.17320508075688773</v>
      </c>
      <c r="M817" s="855"/>
      <c r="N817" s="858">
        <v>100</v>
      </c>
      <c r="O817" s="859"/>
      <c r="P817" s="36"/>
      <c r="Q817" s="36"/>
      <c r="R817" s="36"/>
      <c r="S817" s="36"/>
      <c r="T817" s="38"/>
      <c r="U817" s="38"/>
    </row>
    <row r="818" spans="1:21" x14ac:dyDescent="0.25">
      <c r="B818" s="852"/>
      <c r="C818" s="853"/>
      <c r="D818" s="854">
        <f>D816</f>
        <v>890</v>
      </c>
      <c r="E818" s="855"/>
      <c r="F818" s="854">
        <f>F817</f>
        <v>0.17320508075688773</v>
      </c>
      <c r="G818" s="855"/>
      <c r="H818" s="860"/>
      <c r="I818" s="861"/>
      <c r="J818" s="860"/>
      <c r="K818" s="861"/>
      <c r="L818" s="860"/>
      <c r="M818" s="861"/>
      <c r="N818" s="858">
        <v>100</v>
      </c>
      <c r="O818" s="859"/>
      <c r="P818" s="36"/>
      <c r="Q818" s="36"/>
      <c r="R818" s="36"/>
      <c r="S818" s="36"/>
      <c r="T818" s="38"/>
      <c r="U818" s="38"/>
    </row>
    <row r="819" spans="1:21" x14ac:dyDescent="0.25">
      <c r="B819" s="36"/>
      <c r="C819" s="36"/>
      <c r="D819" s="36"/>
      <c r="E819" s="36"/>
      <c r="F819" s="36"/>
      <c r="G819" s="36"/>
      <c r="H819" s="36"/>
      <c r="I819" s="36"/>
      <c r="J819" s="36"/>
      <c r="K819" s="36"/>
      <c r="L819" s="36"/>
      <c r="M819" s="36"/>
      <c r="N819" s="36"/>
      <c r="O819" s="36"/>
      <c r="P819" s="36"/>
      <c r="Q819" s="36"/>
      <c r="R819" s="36"/>
      <c r="S819" s="36"/>
      <c r="T819" s="38"/>
      <c r="U819" s="38"/>
    </row>
    <row r="820" spans="1:21" x14ac:dyDescent="0.25">
      <c r="A820">
        <v>15</v>
      </c>
      <c r="B820" s="36" t="s">
        <v>1923</v>
      </c>
      <c r="C820" s="36"/>
      <c r="D820" s="36"/>
      <c r="E820" s="36"/>
      <c r="F820" s="36"/>
      <c r="G820" s="36"/>
      <c r="H820" s="36"/>
      <c r="I820" s="36"/>
      <c r="J820" s="36"/>
      <c r="K820" s="36"/>
      <c r="L820" s="36"/>
      <c r="M820" s="36"/>
      <c r="N820" s="36"/>
      <c r="O820" s="36"/>
      <c r="P820" s="36"/>
      <c r="Q820" s="36"/>
      <c r="R820" s="36"/>
      <c r="S820" s="36"/>
      <c r="T820" s="38"/>
      <c r="U820" s="38"/>
    </row>
    <row r="821" spans="1:21" ht="45" customHeight="1" x14ac:dyDescent="0.25">
      <c r="B821" s="852" t="s">
        <v>40</v>
      </c>
      <c r="C821" s="853"/>
      <c r="D821" s="852" t="s">
        <v>85</v>
      </c>
      <c r="E821" s="853"/>
      <c r="F821" s="852" t="s">
        <v>86</v>
      </c>
      <c r="G821" s="853"/>
      <c r="H821" s="852" t="s">
        <v>45</v>
      </c>
      <c r="I821" s="853"/>
      <c r="J821" s="852" t="s">
        <v>46</v>
      </c>
      <c r="K821" s="853"/>
      <c r="L821" s="852" t="s">
        <v>43</v>
      </c>
      <c r="M821" s="853"/>
      <c r="N821" s="852" t="s">
        <v>44</v>
      </c>
      <c r="O821" s="853"/>
      <c r="P821" s="36"/>
      <c r="Q821" s="36"/>
      <c r="R821" s="36"/>
      <c r="S821" s="36"/>
      <c r="T821" s="38"/>
      <c r="U821" s="38"/>
    </row>
    <row r="822" spans="1:21" x14ac:dyDescent="0.25">
      <c r="B822" s="852"/>
      <c r="C822" s="853"/>
      <c r="D822" s="854">
        <f>Q635</f>
        <v>955</v>
      </c>
      <c r="E822" s="855"/>
      <c r="F822" s="854">
        <v>0</v>
      </c>
      <c r="G822" s="855"/>
      <c r="H822" s="856" t="s">
        <v>47</v>
      </c>
      <c r="I822" s="857"/>
      <c r="J822" s="858">
        <v>1</v>
      </c>
      <c r="K822" s="859"/>
      <c r="L822" s="854">
        <f>F822*J822</f>
        <v>0</v>
      </c>
      <c r="M822" s="855"/>
      <c r="N822" s="858">
        <v>0</v>
      </c>
      <c r="O822" s="859"/>
      <c r="P822" s="36"/>
      <c r="Q822" s="36"/>
      <c r="R822" s="36"/>
      <c r="S822" s="36"/>
      <c r="T822" s="38"/>
      <c r="U822" s="38"/>
    </row>
    <row r="823" spans="1:21" x14ac:dyDescent="0.25">
      <c r="B823" s="852"/>
      <c r="C823" s="853"/>
      <c r="D823" s="854">
        <v>0</v>
      </c>
      <c r="E823" s="855"/>
      <c r="F823" s="854">
        <f>C712</f>
        <v>0.17320508075688773</v>
      </c>
      <c r="G823" s="855"/>
      <c r="H823" s="856" t="s">
        <v>90</v>
      </c>
      <c r="I823" s="857"/>
      <c r="J823" s="858">
        <v>1</v>
      </c>
      <c r="K823" s="859"/>
      <c r="L823" s="854">
        <f>F823*J823</f>
        <v>0.17320508075688773</v>
      </c>
      <c r="M823" s="855"/>
      <c r="N823" s="858">
        <v>100</v>
      </c>
      <c r="O823" s="859"/>
      <c r="P823" s="36"/>
      <c r="Q823" s="36"/>
      <c r="R823" s="36"/>
      <c r="S823" s="36"/>
      <c r="T823" s="38"/>
      <c r="U823" s="38"/>
    </row>
    <row r="824" spans="1:21" x14ac:dyDescent="0.25">
      <c r="B824" s="852"/>
      <c r="C824" s="853"/>
      <c r="D824" s="854">
        <f>D822</f>
        <v>955</v>
      </c>
      <c r="E824" s="855"/>
      <c r="F824" s="854">
        <f>F823</f>
        <v>0.17320508075688773</v>
      </c>
      <c r="G824" s="855"/>
      <c r="H824" s="860"/>
      <c r="I824" s="861"/>
      <c r="J824" s="860"/>
      <c r="K824" s="861"/>
      <c r="L824" s="860"/>
      <c r="M824" s="861"/>
      <c r="N824" s="858">
        <v>100</v>
      </c>
      <c r="O824" s="859"/>
      <c r="P824" s="36"/>
      <c r="Q824" s="36"/>
      <c r="R824" s="36"/>
      <c r="S824" s="36"/>
      <c r="T824" s="38"/>
      <c r="U824" s="38"/>
    </row>
    <row r="825" spans="1:21" x14ac:dyDescent="0.25">
      <c r="B825" s="36"/>
      <c r="C825" s="36"/>
      <c r="D825" s="36"/>
      <c r="E825" s="36"/>
      <c r="F825" s="36"/>
      <c r="G825" s="36"/>
      <c r="H825" s="36"/>
      <c r="I825" s="36"/>
      <c r="J825" s="36"/>
      <c r="K825" s="36"/>
      <c r="L825" s="36"/>
      <c r="M825" s="36"/>
      <c r="N825" s="36"/>
      <c r="O825" s="36"/>
      <c r="P825" s="36"/>
      <c r="Q825" s="36"/>
      <c r="R825" s="36"/>
      <c r="S825" s="36"/>
      <c r="T825" s="38"/>
      <c r="U825" s="38"/>
    </row>
    <row r="826" spans="1:21" x14ac:dyDescent="0.25">
      <c r="A826">
        <v>16</v>
      </c>
      <c r="B826" s="36" t="s">
        <v>1924</v>
      </c>
      <c r="C826" s="36"/>
      <c r="D826" s="36"/>
      <c r="E826" s="36"/>
      <c r="F826" s="36"/>
      <c r="G826" s="36"/>
      <c r="H826" s="36"/>
      <c r="I826" s="36"/>
      <c r="J826" s="36"/>
      <c r="K826" s="36"/>
      <c r="L826" s="36"/>
      <c r="M826" s="36"/>
      <c r="N826" s="36"/>
      <c r="O826" s="36"/>
      <c r="P826" s="36"/>
      <c r="Q826" s="36"/>
      <c r="R826" s="36"/>
      <c r="S826" s="36"/>
      <c r="T826" s="38"/>
      <c r="U826" s="38"/>
    </row>
    <row r="827" spans="1:21" ht="43.5" customHeight="1" x14ac:dyDescent="0.25">
      <c r="B827" s="852" t="s">
        <v>40</v>
      </c>
      <c r="C827" s="853"/>
      <c r="D827" s="852" t="s">
        <v>85</v>
      </c>
      <c r="E827" s="853"/>
      <c r="F827" s="852" t="s">
        <v>86</v>
      </c>
      <c r="G827" s="853"/>
      <c r="H827" s="852" t="s">
        <v>45</v>
      </c>
      <c r="I827" s="853"/>
      <c r="J827" s="852" t="s">
        <v>46</v>
      </c>
      <c r="K827" s="853"/>
      <c r="L827" s="852" t="s">
        <v>43</v>
      </c>
      <c r="M827" s="853"/>
      <c r="N827" s="852" t="s">
        <v>44</v>
      </c>
      <c r="O827" s="853"/>
      <c r="P827" s="36"/>
      <c r="Q827" s="36"/>
      <c r="R827" s="36"/>
      <c r="S827" s="36"/>
      <c r="T827" s="38"/>
      <c r="U827" s="38"/>
    </row>
    <row r="828" spans="1:21" x14ac:dyDescent="0.25">
      <c r="B828" s="852"/>
      <c r="C828" s="853"/>
      <c r="D828" s="854">
        <f>R635</f>
        <v>955</v>
      </c>
      <c r="E828" s="855"/>
      <c r="F828" s="854">
        <v>0</v>
      </c>
      <c r="G828" s="855"/>
      <c r="H828" s="856" t="s">
        <v>47</v>
      </c>
      <c r="I828" s="857"/>
      <c r="J828" s="858">
        <v>1</v>
      </c>
      <c r="K828" s="859"/>
      <c r="L828" s="854">
        <f>F828*J828</f>
        <v>0</v>
      </c>
      <c r="M828" s="855"/>
      <c r="N828" s="858">
        <v>0</v>
      </c>
      <c r="O828" s="859"/>
      <c r="P828" s="36"/>
      <c r="Q828" s="36"/>
      <c r="R828" s="36"/>
      <c r="S828" s="36"/>
      <c r="T828" s="38"/>
      <c r="U828" s="38"/>
    </row>
    <row r="829" spans="1:21" x14ac:dyDescent="0.25">
      <c r="B829" s="852"/>
      <c r="C829" s="853"/>
      <c r="D829" s="854">
        <v>0</v>
      </c>
      <c r="E829" s="855"/>
      <c r="F829" s="854">
        <f>C700</f>
        <v>0.17320508075688773</v>
      </c>
      <c r="G829" s="855"/>
      <c r="H829" s="856" t="s">
        <v>90</v>
      </c>
      <c r="I829" s="857"/>
      <c r="J829" s="858">
        <v>1</v>
      </c>
      <c r="K829" s="859"/>
      <c r="L829" s="854">
        <f>F829*J829</f>
        <v>0.17320508075688773</v>
      </c>
      <c r="M829" s="855"/>
      <c r="N829" s="858">
        <v>100</v>
      </c>
      <c r="O829" s="859"/>
      <c r="P829" s="36"/>
      <c r="Q829" s="36"/>
      <c r="R829" s="36"/>
      <c r="S829" s="36"/>
      <c r="T829" s="38"/>
      <c r="U829" s="38"/>
    </row>
    <row r="830" spans="1:21" x14ac:dyDescent="0.25">
      <c r="B830" s="852"/>
      <c r="C830" s="853"/>
      <c r="D830" s="854">
        <f>D828</f>
        <v>955</v>
      </c>
      <c r="E830" s="855"/>
      <c r="F830" s="854">
        <f>F829</f>
        <v>0.17320508075688773</v>
      </c>
      <c r="G830" s="855"/>
      <c r="H830" s="860"/>
      <c r="I830" s="861"/>
      <c r="J830" s="860"/>
      <c r="K830" s="861"/>
      <c r="L830" s="860"/>
      <c r="M830" s="861"/>
      <c r="N830" s="858">
        <v>100</v>
      </c>
      <c r="O830" s="859"/>
      <c r="P830" s="36"/>
      <c r="Q830" s="36"/>
      <c r="R830" s="36"/>
      <c r="S830" s="36"/>
      <c r="T830" s="38"/>
      <c r="U830" s="38"/>
    </row>
    <row r="831" spans="1:21" x14ac:dyDescent="0.25">
      <c r="B831" s="36"/>
      <c r="C831" s="36"/>
      <c r="D831" s="36"/>
      <c r="E831" s="36"/>
      <c r="F831" s="36"/>
      <c r="G831" s="36"/>
      <c r="H831" s="36"/>
      <c r="I831" s="36"/>
      <c r="J831" s="36"/>
      <c r="K831" s="36"/>
      <c r="L831" s="36"/>
      <c r="M831" s="36"/>
      <c r="N831" s="36"/>
      <c r="O831" s="36"/>
      <c r="P831" s="343"/>
      <c r="Q831" s="36"/>
      <c r="R831" s="36"/>
      <c r="S831" s="36"/>
      <c r="T831" s="38"/>
      <c r="U831" s="38"/>
    </row>
    <row r="832" spans="1:21" x14ac:dyDescent="0.25">
      <c r="A832">
        <v>17</v>
      </c>
      <c r="B832" s="36" t="s">
        <v>1925</v>
      </c>
      <c r="C832" s="36"/>
      <c r="D832" s="36"/>
      <c r="E832" s="36"/>
      <c r="F832" s="36"/>
      <c r="G832" s="36"/>
      <c r="H832" s="36"/>
      <c r="I832" s="36"/>
      <c r="J832" s="36"/>
      <c r="K832" s="36"/>
      <c r="L832" s="36"/>
      <c r="M832" s="36"/>
      <c r="N832" s="36"/>
      <c r="O832" s="36"/>
      <c r="P832" s="36"/>
      <c r="Q832" s="36"/>
      <c r="R832" s="36"/>
      <c r="S832" s="36"/>
      <c r="T832" s="38"/>
      <c r="U832" s="38"/>
    </row>
    <row r="833" spans="1:21" ht="29.25" customHeight="1" x14ac:dyDescent="0.25">
      <c r="B833" s="852" t="s">
        <v>40</v>
      </c>
      <c r="C833" s="853"/>
      <c r="D833" s="852" t="s">
        <v>85</v>
      </c>
      <c r="E833" s="853"/>
      <c r="F833" s="852" t="s">
        <v>86</v>
      </c>
      <c r="G833" s="853"/>
      <c r="H833" s="852" t="s">
        <v>45</v>
      </c>
      <c r="I833" s="853"/>
      <c r="J833" s="852" t="s">
        <v>46</v>
      </c>
      <c r="K833" s="853"/>
      <c r="L833" s="852" t="s">
        <v>43</v>
      </c>
      <c r="M833" s="853"/>
      <c r="N833" s="852" t="s">
        <v>44</v>
      </c>
      <c r="O833" s="853"/>
      <c r="P833" s="36"/>
      <c r="Q833" s="36"/>
      <c r="R833" s="36"/>
      <c r="S833" s="36"/>
      <c r="T833" s="38"/>
      <c r="U833" s="38"/>
    </row>
    <row r="834" spans="1:21" ht="15" customHeight="1" x14ac:dyDescent="0.25">
      <c r="B834" s="852"/>
      <c r="C834" s="853"/>
      <c r="D834" s="854">
        <f>Q636</f>
        <v>860</v>
      </c>
      <c r="E834" s="855"/>
      <c r="F834" s="854">
        <v>0</v>
      </c>
      <c r="G834" s="855"/>
      <c r="H834" s="856" t="s">
        <v>47</v>
      </c>
      <c r="I834" s="857"/>
      <c r="J834" s="858">
        <v>1</v>
      </c>
      <c r="K834" s="859"/>
      <c r="L834" s="854">
        <f>F834*J834</f>
        <v>0</v>
      </c>
      <c r="M834" s="855"/>
      <c r="N834" s="858">
        <v>0</v>
      </c>
      <c r="O834" s="859"/>
      <c r="P834" s="36"/>
      <c r="Q834" s="36"/>
      <c r="R834" s="36"/>
      <c r="S834" s="36"/>
      <c r="T834" s="38"/>
      <c r="U834" s="38"/>
    </row>
    <row r="835" spans="1:21" x14ac:dyDescent="0.25">
      <c r="B835" s="852"/>
      <c r="C835" s="853"/>
      <c r="D835" s="854">
        <v>0</v>
      </c>
      <c r="E835" s="855"/>
      <c r="F835" s="854">
        <f>C721</f>
        <v>0.17320508075688773</v>
      </c>
      <c r="G835" s="855"/>
      <c r="H835" s="856" t="s">
        <v>90</v>
      </c>
      <c r="I835" s="857"/>
      <c r="J835" s="858">
        <v>1</v>
      </c>
      <c r="K835" s="859"/>
      <c r="L835" s="854">
        <f>F835*J835</f>
        <v>0.17320508075688773</v>
      </c>
      <c r="M835" s="855"/>
      <c r="N835" s="858">
        <v>100</v>
      </c>
      <c r="O835" s="859"/>
      <c r="P835" s="36"/>
      <c r="Q835" s="36"/>
      <c r="R835" s="36"/>
      <c r="S835" s="36"/>
      <c r="T835" s="38"/>
      <c r="U835" s="38"/>
    </row>
    <row r="836" spans="1:21" x14ac:dyDescent="0.25">
      <c r="B836" s="852"/>
      <c r="C836" s="853"/>
      <c r="D836" s="854">
        <f>D834</f>
        <v>860</v>
      </c>
      <c r="E836" s="855"/>
      <c r="F836" s="854">
        <f>F835</f>
        <v>0.17320508075688773</v>
      </c>
      <c r="G836" s="855"/>
      <c r="H836" s="860"/>
      <c r="I836" s="861"/>
      <c r="J836" s="860"/>
      <c r="K836" s="861"/>
      <c r="L836" s="860"/>
      <c r="M836" s="861"/>
      <c r="N836" s="858">
        <v>100</v>
      </c>
      <c r="O836" s="859"/>
      <c r="P836" s="36"/>
      <c r="Q836" s="36"/>
      <c r="R836" s="36"/>
      <c r="S836" s="36"/>
      <c r="T836" s="38"/>
      <c r="U836" s="38"/>
    </row>
    <row r="837" spans="1:21" x14ac:dyDescent="0.25">
      <c r="B837" s="36"/>
      <c r="C837" s="36"/>
      <c r="D837" s="36"/>
      <c r="E837" s="36"/>
      <c r="F837" s="36"/>
      <c r="G837" s="36"/>
      <c r="H837" s="36"/>
      <c r="I837" s="36"/>
      <c r="J837" s="36"/>
      <c r="K837" s="36"/>
      <c r="L837" s="36"/>
      <c r="M837" s="36"/>
      <c r="N837" s="36"/>
      <c r="O837" s="36"/>
      <c r="P837" s="36"/>
      <c r="Q837" s="36"/>
      <c r="R837" s="36"/>
      <c r="S837" s="36"/>
      <c r="T837" s="38"/>
      <c r="U837" s="38"/>
    </row>
    <row r="838" spans="1:21" x14ac:dyDescent="0.25">
      <c r="A838">
        <v>18</v>
      </c>
      <c r="B838" s="36" t="s">
        <v>1926</v>
      </c>
      <c r="C838" s="36"/>
      <c r="D838" s="36"/>
      <c r="E838" s="36"/>
      <c r="F838" s="36"/>
      <c r="G838" s="36"/>
      <c r="H838" s="36"/>
      <c r="I838" s="36"/>
      <c r="J838" s="36"/>
      <c r="K838" s="36"/>
      <c r="L838" s="36"/>
      <c r="M838" s="36"/>
      <c r="N838" s="36"/>
      <c r="O838" s="36"/>
      <c r="P838" s="36"/>
      <c r="Q838" s="36"/>
      <c r="R838" s="36"/>
      <c r="S838" s="36"/>
      <c r="T838" s="38"/>
      <c r="U838" s="38"/>
    </row>
    <row r="839" spans="1:21" ht="27" customHeight="1" x14ac:dyDescent="0.25">
      <c r="B839" s="852" t="s">
        <v>40</v>
      </c>
      <c r="C839" s="853"/>
      <c r="D839" s="852" t="s">
        <v>85</v>
      </c>
      <c r="E839" s="853"/>
      <c r="F839" s="852" t="s">
        <v>86</v>
      </c>
      <c r="G839" s="853"/>
      <c r="H839" s="852" t="s">
        <v>45</v>
      </c>
      <c r="I839" s="853"/>
      <c r="J839" s="852" t="s">
        <v>46</v>
      </c>
      <c r="K839" s="853"/>
      <c r="L839" s="852" t="s">
        <v>43</v>
      </c>
      <c r="M839" s="853"/>
      <c r="N839" s="852" t="s">
        <v>44</v>
      </c>
      <c r="O839" s="853"/>
      <c r="P839" s="36"/>
      <c r="Q839" s="36"/>
      <c r="R839" s="36"/>
      <c r="S839" s="36"/>
      <c r="T839" s="38"/>
      <c r="U839" s="38"/>
    </row>
    <row r="840" spans="1:21" ht="15" customHeight="1" x14ac:dyDescent="0.25">
      <c r="B840" s="852"/>
      <c r="C840" s="853"/>
      <c r="D840" s="854">
        <f>R636</f>
        <v>865</v>
      </c>
      <c r="E840" s="855"/>
      <c r="F840" s="854">
        <v>0</v>
      </c>
      <c r="G840" s="855"/>
      <c r="H840" s="856" t="s">
        <v>47</v>
      </c>
      <c r="I840" s="857"/>
      <c r="J840" s="858">
        <v>1</v>
      </c>
      <c r="K840" s="859"/>
      <c r="L840" s="854">
        <f>F840*J840</f>
        <v>0</v>
      </c>
      <c r="M840" s="855"/>
      <c r="N840" s="858">
        <v>0</v>
      </c>
      <c r="O840" s="859"/>
      <c r="P840" s="36"/>
      <c r="Q840" s="36"/>
      <c r="R840" s="36"/>
      <c r="S840" s="36"/>
      <c r="T840" s="38"/>
      <c r="U840" s="38"/>
    </row>
    <row r="841" spans="1:21" x14ac:dyDescent="0.25">
      <c r="B841" s="852"/>
      <c r="C841" s="853"/>
      <c r="D841" s="854">
        <v>0</v>
      </c>
      <c r="E841" s="855"/>
      <c r="F841" s="854">
        <f>C723</f>
        <v>0.17320508075688773</v>
      </c>
      <c r="G841" s="855"/>
      <c r="H841" s="856" t="s">
        <v>90</v>
      </c>
      <c r="I841" s="857"/>
      <c r="J841" s="858">
        <v>1</v>
      </c>
      <c r="K841" s="859"/>
      <c r="L841" s="854">
        <f>F841*J841</f>
        <v>0.17320508075688773</v>
      </c>
      <c r="M841" s="855"/>
      <c r="N841" s="858">
        <v>100</v>
      </c>
      <c r="O841" s="859"/>
      <c r="P841" s="36"/>
      <c r="Q841" s="36"/>
      <c r="R841" s="36"/>
      <c r="S841" s="36"/>
      <c r="T841" s="38"/>
      <c r="U841" s="38"/>
    </row>
    <row r="842" spans="1:21" x14ac:dyDescent="0.25">
      <c r="B842" s="852"/>
      <c r="C842" s="853"/>
      <c r="D842" s="854">
        <f>D840</f>
        <v>865</v>
      </c>
      <c r="E842" s="855"/>
      <c r="F842" s="854">
        <f>F841</f>
        <v>0.17320508075688773</v>
      </c>
      <c r="G842" s="855"/>
      <c r="H842" s="860"/>
      <c r="I842" s="861"/>
      <c r="J842" s="860"/>
      <c r="K842" s="861"/>
      <c r="L842" s="860"/>
      <c r="M842" s="861"/>
      <c r="N842" s="858">
        <v>100</v>
      </c>
      <c r="O842" s="859"/>
      <c r="P842" s="36"/>
      <c r="Q842" s="36"/>
      <c r="R842" s="36"/>
      <c r="S842" s="36"/>
      <c r="T842" s="38"/>
      <c r="U842" s="38"/>
    </row>
    <row r="843" spans="1:21" x14ac:dyDescent="0.25">
      <c r="B843" s="36"/>
      <c r="C843" s="36"/>
      <c r="D843" s="36"/>
      <c r="E843" s="36"/>
      <c r="F843" s="36"/>
      <c r="G843" s="36"/>
      <c r="H843" s="36"/>
      <c r="I843" s="36"/>
      <c r="J843" s="36"/>
      <c r="K843" s="36"/>
      <c r="L843" s="36"/>
      <c r="M843" s="36"/>
      <c r="N843" s="36"/>
      <c r="O843" s="36"/>
      <c r="P843" s="36"/>
      <c r="Q843" s="36"/>
      <c r="R843" s="36"/>
      <c r="S843" s="36"/>
      <c r="T843" s="38"/>
      <c r="U843" s="38"/>
    </row>
    <row r="844" spans="1:21" x14ac:dyDescent="0.25">
      <c r="A844">
        <v>19</v>
      </c>
      <c r="B844" s="36" t="s">
        <v>1927</v>
      </c>
      <c r="C844" s="36"/>
      <c r="D844" s="36"/>
      <c r="E844" s="36"/>
      <c r="F844" s="36"/>
      <c r="G844" s="36"/>
      <c r="H844" s="36"/>
      <c r="I844" s="36"/>
      <c r="J844" s="36"/>
      <c r="K844" s="36"/>
      <c r="L844" s="36"/>
      <c r="M844" s="36"/>
      <c r="N844" s="36"/>
      <c r="O844" s="36"/>
      <c r="P844" s="36"/>
      <c r="Q844" s="36"/>
      <c r="R844" s="36"/>
      <c r="S844" s="36"/>
      <c r="T844" s="38"/>
      <c r="U844" s="38"/>
    </row>
    <row r="845" spans="1:21" ht="27" customHeight="1" x14ac:dyDescent="0.25">
      <c r="B845" s="852" t="s">
        <v>40</v>
      </c>
      <c r="C845" s="853"/>
      <c r="D845" s="852" t="s">
        <v>85</v>
      </c>
      <c r="E845" s="853"/>
      <c r="F845" s="852" t="s">
        <v>86</v>
      </c>
      <c r="G845" s="853"/>
      <c r="H845" s="852" t="s">
        <v>45</v>
      </c>
      <c r="I845" s="853"/>
      <c r="J845" s="852" t="s">
        <v>46</v>
      </c>
      <c r="K845" s="853"/>
      <c r="L845" s="852" t="s">
        <v>43</v>
      </c>
      <c r="M845" s="853"/>
      <c r="N845" s="852" t="s">
        <v>44</v>
      </c>
      <c r="O845" s="853"/>
      <c r="P845" s="36"/>
      <c r="Q845" s="36"/>
      <c r="R845" s="36"/>
      <c r="S845" s="36"/>
      <c r="T845" s="38"/>
      <c r="U845" s="38"/>
    </row>
    <row r="846" spans="1:21" ht="15" customHeight="1" x14ac:dyDescent="0.25">
      <c r="B846" s="852"/>
      <c r="C846" s="853"/>
      <c r="D846" s="854">
        <f>Q637</f>
        <v>935</v>
      </c>
      <c r="E846" s="855"/>
      <c r="F846" s="854">
        <v>0</v>
      </c>
      <c r="G846" s="855"/>
      <c r="H846" s="856" t="s">
        <v>47</v>
      </c>
      <c r="I846" s="857"/>
      <c r="J846" s="858">
        <v>1</v>
      </c>
      <c r="K846" s="859"/>
      <c r="L846" s="854">
        <f>F846*J846</f>
        <v>0</v>
      </c>
      <c r="M846" s="855"/>
      <c r="N846" s="858">
        <v>0</v>
      </c>
      <c r="O846" s="859"/>
      <c r="P846" s="36"/>
      <c r="Q846" s="36"/>
      <c r="R846" s="36"/>
      <c r="S846" s="36"/>
      <c r="T846" s="38"/>
      <c r="U846" s="38"/>
    </row>
    <row r="847" spans="1:21" x14ac:dyDescent="0.25">
      <c r="B847" s="852"/>
      <c r="C847" s="853"/>
      <c r="D847" s="854">
        <v>0</v>
      </c>
      <c r="E847" s="855"/>
      <c r="F847" s="854">
        <f>C737</f>
        <v>0</v>
      </c>
      <c r="G847" s="855"/>
      <c r="H847" s="856" t="s">
        <v>90</v>
      </c>
      <c r="I847" s="857"/>
      <c r="J847" s="858">
        <v>1</v>
      </c>
      <c r="K847" s="859"/>
      <c r="L847" s="854">
        <f>F847*J847</f>
        <v>0</v>
      </c>
      <c r="M847" s="855"/>
      <c r="N847" s="858">
        <v>100</v>
      </c>
      <c r="O847" s="859"/>
      <c r="P847" s="36"/>
      <c r="Q847" s="36"/>
      <c r="R847" s="36"/>
      <c r="S847" s="36"/>
      <c r="T847" s="38"/>
      <c r="U847" s="38"/>
    </row>
    <row r="848" spans="1:21" x14ac:dyDescent="0.25">
      <c r="B848" s="852"/>
      <c r="C848" s="853"/>
      <c r="D848" s="854">
        <f>D846</f>
        <v>935</v>
      </c>
      <c r="E848" s="855"/>
      <c r="F848" s="854">
        <f>F847</f>
        <v>0</v>
      </c>
      <c r="G848" s="855"/>
      <c r="H848" s="860"/>
      <c r="I848" s="861"/>
      <c r="J848" s="860"/>
      <c r="K848" s="861"/>
      <c r="L848" s="860"/>
      <c r="M848" s="861"/>
      <c r="N848" s="858">
        <v>100</v>
      </c>
      <c r="O848" s="859"/>
      <c r="P848" s="36"/>
      <c r="Q848" s="36"/>
      <c r="R848" s="36"/>
      <c r="S848" s="36"/>
      <c r="T848" s="38"/>
      <c r="U848" s="38"/>
    </row>
    <row r="849" spans="1:21" x14ac:dyDescent="0.25">
      <c r="B849" s="36"/>
      <c r="C849" s="36"/>
      <c r="D849" s="36"/>
      <c r="E849" s="36"/>
      <c r="F849" s="36"/>
      <c r="G849" s="36"/>
      <c r="H849" s="36"/>
      <c r="I849" s="36"/>
      <c r="J849" s="36"/>
      <c r="K849" s="36"/>
      <c r="L849" s="36"/>
      <c r="M849" s="36"/>
      <c r="N849" s="36"/>
      <c r="O849" s="36"/>
      <c r="P849" s="36"/>
      <c r="Q849" s="36"/>
      <c r="R849" s="36"/>
      <c r="S849" s="36"/>
      <c r="T849" s="38"/>
      <c r="U849" s="38"/>
    </row>
    <row r="850" spans="1:21" x14ac:dyDescent="0.25">
      <c r="A850">
        <v>20</v>
      </c>
      <c r="B850" s="36" t="s">
        <v>1928</v>
      </c>
      <c r="C850" s="36"/>
      <c r="D850" s="36"/>
      <c r="E850" s="36"/>
      <c r="F850" s="36"/>
      <c r="G850" s="36"/>
      <c r="H850" s="36"/>
      <c r="I850" s="36"/>
      <c r="J850" s="36"/>
      <c r="K850" s="36"/>
      <c r="L850" s="36"/>
      <c r="M850" s="36"/>
      <c r="N850" s="36"/>
      <c r="O850" s="36"/>
      <c r="P850" s="36"/>
      <c r="Q850" s="36"/>
      <c r="R850" s="36"/>
      <c r="S850" s="36"/>
      <c r="T850" s="38"/>
      <c r="U850" s="38"/>
    </row>
    <row r="851" spans="1:21" ht="29.25" customHeight="1" x14ac:dyDescent="0.25">
      <c r="B851" s="852" t="s">
        <v>40</v>
      </c>
      <c r="C851" s="853"/>
      <c r="D851" s="852" t="s">
        <v>85</v>
      </c>
      <c r="E851" s="853"/>
      <c r="F851" s="852" t="s">
        <v>86</v>
      </c>
      <c r="G851" s="853"/>
      <c r="H851" s="852" t="s">
        <v>45</v>
      </c>
      <c r="I851" s="853"/>
      <c r="J851" s="852" t="s">
        <v>46</v>
      </c>
      <c r="K851" s="853"/>
      <c r="L851" s="852" t="s">
        <v>43</v>
      </c>
      <c r="M851" s="853"/>
      <c r="N851" s="852" t="s">
        <v>44</v>
      </c>
      <c r="O851" s="853"/>
      <c r="P851" s="36"/>
      <c r="Q851" s="36"/>
      <c r="R851" s="36"/>
      <c r="S851" s="36"/>
      <c r="T851" s="38"/>
      <c r="U851" s="38"/>
    </row>
    <row r="852" spans="1:21" ht="15" customHeight="1" x14ac:dyDescent="0.25">
      <c r="B852" s="852"/>
      <c r="C852" s="853"/>
      <c r="D852" s="854">
        <f>R637</f>
        <v>940</v>
      </c>
      <c r="E852" s="855"/>
      <c r="F852" s="854">
        <v>0</v>
      </c>
      <c r="G852" s="855"/>
      <c r="H852" s="856" t="s">
        <v>47</v>
      </c>
      <c r="I852" s="857"/>
      <c r="J852" s="858">
        <v>1</v>
      </c>
      <c r="K852" s="859"/>
      <c r="L852" s="854">
        <f>F852*J852</f>
        <v>0</v>
      </c>
      <c r="M852" s="855"/>
      <c r="N852" s="858">
        <v>0</v>
      </c>
      <c r="O852" s="859"/>
      <c r="P852" s="36"/>
      <c r="Q852" s="36"/>
      <c r="R852" s="36"/>
      <c r="S852" s="36"/>
      <c r="T852" s="38"/>
      <c r="U852" s="38"/>
    </row>
    <row r="853" spans="1:21" x14ac:dyDescent="0.25">
      <c r="B853" s="852"/>
      <c r="C853" s="853"/>
      <c r="D853" s="854">
        <v>0</v>
      </c>
      <c r="E853" s="855"/>
      <c r="F853" s="854">
        <f>C725</f>
        <v>0.17320508075688773</v>
      </c>
      <c r="G853" s="855"/>
      <c r="H853" s="856" t="s">
        <v>90</v>
      </c>
      <c r="I853" s="857"/>
      <c r="J853" s="858">
        <v>1</v>
      </c>
      <c r="K853" s="859"/>
      <c r="L853" s="854">
        <f>F853*J853</f>
        <v>0.17320508075688773</v>
      </c>
      <c r="M853" s="855"/>
      <c r="N853" s="858">
        <v>100</v>
      </c>
      <c r="O853" s="859"/>
      <c r="P853" s="36"/>
      <c r="Q853" s="36"/>
      <c r="R853" s="36"/>
      <c r="S853" s="36"/>
      <c r="T853" s="38"/>
      <c r="U853" s="38"/>
    </row>
    <row r="854" spans="1:21" x14ac:dyDescent="0.25">
      <c r="B854" s="852"/>
      <c r="C854" s="853"/>
      <c r="D854" s="854">
        <f>D852</f>
        <v>940</v>
      </c>
      <c r="E854" s="855"/>
      <c r="F854" s="854">
        <f>F853</f>
        <v>0.17320508075688773</v>
      </c>
      <c r="G854" s="855"/>
      <c r="H854" s="860"/>
      <c r="I854" s="861"/>
      <c r="J854" s="860"/>
      <c r="K854" s="861"/>
      <c r="L854" s="860"/>
      <c r="M854" s="861"/>
      <c r="N854" s="858">
        <v>100</v>
      </c>
      <c r="O854" s="859"/>
      <c r="P854" s="343"/>
      <c r="Q854" s="36"/>
      <c r="R854" s="36"/>
      <c r="S854" s="36"/>
      <c r="T854" s="38"/>
      <c r="U854" s="38"/>
    </row>
    <row r="855" spans="1:21" x14ac:dyDescent="0.25">
      <c r="B855" s="36"/>
      <c r="C855" s="36"/>
      <c r="D855" s="36"/>
      <c r="E855" s="36"/>
      <c r="F855" s="36"/>
      <c r="G855" s="36"/>
      <c r="H855" s="36"/>
      <c r="I855" s="36"/>
      <c r="J855" s="36"/>
      <c r="K855" s="36"/>
      <c r="L855" s="36"/>
      <c r="M855" s="36"/>
      <c r="N855" s="36"/>
      <c r="O855" s="36"/>
      <c r="P855" s="36"/>
      <c r="Q855" s="36"/>
      <c r="R855" s="36"/>
      <c r="S855" s="36"/>
      <c r="T855" s="38"/>
      <c r="U855" s="38"/>
    </row>
    <row r="856" spans="1:21" x14ac:dyDescent="0.25">
      <c r="A856">
        <v>21</v>
      </c>
      <c r="B856" s="36" t="s">
        <v>243</v>
      </c>
      <c r="C856" s="36"/>
      <c r="D856" s="36"/>
      <c r="E856" s="36"/>
      <c r="F856" s="36"/>
      <c r="G856" s="36"/>
      <c r="H856" s="36"/>
      <c r="I856" s="36"/>
      <c r="J856" s="36"/>
      <c r="K856" s="36"/>
      <c r="L856" s="36"/>
      <c r="M856" s="36"/>
      <c r="N856" s="36"/>
      <c r="O856" s="36"/>
      <c r="P856" s="36"/>
      <c r="Q856" s="36"/>
      <c r="R856" s="36"/>
      <c r="S856" s="36"/>
      <c r="T856" s="38"/>
      <c r="U856" s="38"/>
    </row>
    <row r="857" spans="1:21" ht="48.75" customHeight="1" x14ac:dyDescent="0.25">
      <c r="B857" s="852" t="s">
        <v>40</v>
      </c>
      <c r="C857" s="853"/>
      <c r="D857" s="852" t="s">
        <v>85</v>
      </c>
      <c r="E857" s="853"/>
      <c r="F857" s="852" t="s">
        <v>86</v>
      </c>
      <c r="G857" s="853"/>
      <c r="H857" s="852" t="s">
        <v>45</v>
      </c>
      <c r="I857" s="853"/>
      <c r="J857" s="852" t="s">
        <v>46</v>
      </c>
      <c r="K857" s="853"/>
      <c r="L857" s="852" t="s">
        <v>43</v>
      </c>
      <c r="M857" s="853"/>
      <c r="N857" s="852" t="s">
        <v>44</v>
      </c>
      <c r="O857" s="853"/>
      <c r="P857" s="36"/>
      <c r="Q857" s="36"/>
      <c r="R857" s="36"/>
      <c r="S857" s="36"/>
      <c r="T857" s="38"/>
      <c r="U857" s="38"/>
    </row>
    <row r="858" spans="1:21" x14ac:dyDescent="0.25">
      <c r="B858" s="852"/>
      <c r="C858" s="853"/>
      <c r="D858" s="854">
        <f>Q639</f>
        <v>1140</v>
      </c>
      <c r="E858" s="855"/>
      <c r="F858" s="854">
        <v>0</v>
      </c>
      <c r="G858" s="855"/>
      <c r="H858" s="856" t="s">
        <v>47</v>
      </c>
      <c r="I858" s="857"/>
      <c r="J858" s="858">
        <v>1</v>
      </c>
      <c r="K858" s="859"/>
      <c r="L858" s="854">
        <f>F858*J858</f>
        <v>0</v>
      </c>
      <c r="M858" s="855"/>
      <c r="N858" s="858">
        <v>0</v>
      </c>
      <c r="O858" s="859"/>
      <c r="P858" s="36"/>
      <c r="Q858" s="36"/>
      <c r="R858" s="36"/>
      <c r="S858" s="36"/>
      <c r="T858" s="38"/>
      <c r="U858" s="38"/>
    </row>
    <row r="859" spans="1:21" x14ac:dyDescent="0.25">
      <c r="B859" s="852"/>
      <c r="C859" s="853"/>
      <c r="D859" s="854">
        <v>0</v>
      </c>
      <c r="E859" s="855"/>
      <c r="F859" s="854">
        <f>C702</f>
        <v>0.17320508075688773</v>
      </c>
      <c r="G859" s="855"/>
      <c r="H859" s="856" t="s">
        <v>90</v>
      </c>
      <c r="I859" s="857"/>
      <c r="J859" s="858">
        <v>1</v>
      </c>
      <c r="K859" s="859"/>
      <c r="L859" s="854">
        <f>F859*J859</f>
        <v>0.17320508075688773</v>
      </c>
      <c r="M859" s="855"/>
      <c r="N859" s="858">
        <v>100</v>
      </c>
      <c r="O859" s="859"/>
      <c r="P859" s="36"/>
      <c r="Q859" s="36"/>
      <c r="R859" s="36"/>
      <c r="S859" s="36"/>
      <c r="T859" s="38"/>
      <c r="U859" s="38"/>
    </row>
    <row r="860" spans="1:21" x14ac:dyDescent="0.25">
      <c r="B860" s="852"/>
      <c r="C860" s="853"/>
      <c r="D860" s="854">
        <f>D858</f>
        <v>1140</v>
      </c>
      <c r="E860" s="855"/>
      <c r="F860" s="854">
        <f>F859</f>
        <v>0.17320508075688773</v>
      </c>
      <c r="G860" s="855"/>
      <c r="H860" s="860"/>
      <c r="I860" s="861"/>
      <c r="J860" s="860"/>
      <c r="K860" s="861"/>
      <c r="L860" s="860"/>
      <c r="M860" s="861"/>
      <c r="N860" s="858">
        <v>100</v>
      </c>
      <c r="O860" s="859"/>
      <c r="P860" s="36"/>
      <c r="Q860" s="36"/>
      <c r="R860" s="36"/>
      <c r="S860" s="36"/>
      <c r="T860" s="38"/>
      <c r="U860" s="38"/>
    </row>
    <row r="861" spans="1:21" x14ac:dyDescent="0.25">
      <c r="B861" s="36"/>
      <c r="C861" s="36"/>
      <c r="D861" s="36"/>
      <c r="E861" s="36"/>
      <c r="F861" s="36"/>
      <c r="G861" s="36"/>
      <c r="H861" s="36"/>
      <c r="I861" s="36"/>
      <c r="J861" s="36"/>
      <c r="K861" s="36"/>
      <c r="L861" s="36"/>
      <c r="M861" s="36"/>
      <c r="N861" s="36"/>
      <c r="O861" s="36"/>
      <c r="P861" s="36"/>
      <c r="Q861" s="36"/>
      <c r="R861" s="36"/>
      <c r="S861" s="36"/>
      <c r="T861" s="38"/>
      <c r="U861" s="38"/>
    </row>
    <row r="862" spans="1:21" x14ac:dyDescent="0.25">
      <c r="A862">
        <v>22</v>
      </c>
      <c r="B862" s="358" t="s">
        <v>243</v>
      </c>
      <c r="C862" s="36"/>
      <c r="D862" s="36"/>
      <c r="E862" s="36"/>
      <c r="F862" s="36"/>
      <c r="G862" s="36"/>
      <c r="H862" s="36"/>
      <c r="I862" s="36"/>
      <c r="J862" s="36"/>
      <c r="K862" s="36"/>
      <c r="L862" s="36"/>
      <c r="M862" s="36"/>
      <c r="N862" s="36"/>
      <c r="O862" s="36"/>
      <c r="P862" s="36"/>
      <c r="Q862" s="36"/>
      <c r="R862" s="36"/>
      <c r="S862" s="36"/>
      <c r="T862" s="38"/>
      <c r="U862" s="38"/>
    </row>
    <row r="863" spans="1:21" x14ac:dyDescent="0.25">
      <c r="B863" s="852" t="s">
        <v>40</v>
      </c>
      <c r="C863" s="853"/>
      <c r="D863" s="852" t="s">
        <v>85</v>
      </c>
      <c r="E863" s="853"/>
      <c r="F863" s="852" t="s">
        <v>86</v>
      </c>
      <c r="G863" s="853"/>
      <c r="H863" s="852" t="s">
        <v>45</v>
      </c>
      <c r="I863" s="853"/>
      <c r="J863" s="852" t="s">
        <v>46</v>
      </c>
      <c r="K863" s="853"/>
      <c r="L863" s="852" t="s">
        <v>43</v>
      </c>
      <c r="M863" s="853"/>
      <c r="N863" s="852" t="s">
        <v>44</v>
      </c>
      <c r="O863" s="853"/>
      <c r="P863" s="36"/>
      <c r="Q863" s="36"/>
      <c r="R863" s="36"/>
      <c r="S863" s="36"/>
      <c r="T863" s="38"/>
      <c r="U863" s="38"/>
    </row>
    <row r="864" spans="1:21" x14ac:dyDescent="0.25">
      <c r="B864" s="852"/>
      <c r="C864" s="853"/>
      <c r="D864" s="854">
        <f>Q640</f>
        <v>5</v>
      </c>
      <c r="E864" s="855"/>
      <c r="F864" s="854">
        <v>0</v>
      </c>
      <c r="G864" s="855"/>
      <c r="H864" s="856" t="s">
        <v>47</v>
      </c>
      <c r="I864" s="857"/>
      <c r="J864" s="858">
        <v>1</v>
      </c>
      <c r="K864" s="859"/>
      <c r="L864" s="854">
        <f>F864*J864</f>
        <v>0</v>
      </c>
      <c r="M864" s="855"/>
      <c r="N864" s="858">
        <v>0</v>
      </c>
      <c r="O864" s="859"/>
      <c r="P864" s="36"/>
      <c r="Q864" s="36"/>
      <c r="R864" s="36"/>
      <c r="S864" s="36"/>
      <c r="T864" s="38"/>
      <c r="U864" s="38"/>
    </row>
    <row r="865" spans="1:21" x14ac:dyDescent="0.25">
      <c r="B865" s="852"/>
      <c r="C865" s="853"/>
      <c r="D865" s="854">
        <v>0</v>
      </c>
      <c r="E865" s="855"/>
      <c r="F865" s="854">
        <f>C714</f>
        <v>8.6602540378443865E-2</v>
      </c>
      <c r="G865" s="855"/>
      <c r="H865" s="856" t="s">
        <v>90</v>
      </c>
      <c r="I865" s="857"/>
      <c r="J865" s="858">
        <v>1</v>
      </c>
      <c r="K865" s="859"/>
      <c r="L865" s="854">
        <f>F865*J865</f>
        <v>8.6602540378443865E-2</v>
      </c>
      <c r="M865" s="855"/>
      <c r="N865" s="858">
        <v>100</v>
      </c>
      <c r="O865" s="859"/>
      <c r="P865" s="36"/>
      <c r="Q865" s="36"/>
      <c r="R865" s="36"/>
      <c r="S865" s="36"/>
      <c r="T865" s="38"/>
      <c r="U865" s="38"/>
    </row>
    <row r="866" spans="1:21" x14ac:dyDescent="0.25">
      <c r="B866" s="852"/>
      <c r="C866" s="853"/>
      <c r="D866" s="854">
        <f>D864</f>
        <v>5</v>
      </c>
      <c r="E866" s="855"/>
      <c r="F866" s="854">
        <f>F865</f>
        <v>8.6602540378443865E-2</v>
      </c>
      <c r="G866" s="855"/>
      <c r="H866" s="860"/>
      <c r="I866" s="861"/>
      <c r="J866" s="860"/>
      <c r="K866" s="861"/>
      <c r="L866" s="860"/>
      <c r="M866" s="861"/>
      <c r="N866" s="858">
        <v>100</v>
      </c>
      <c r="O866" s="859"/>
      <c r="P866" s="36"/>
      <c r="Q866" s="36"/>
      <c r="R866" s="36"/>
      <c r="S866" s="36"/>
      <c r="T866" s="38"/>
      <c r="U866" s="38"/>
    </row>
    <row r="867" spans="1:21" x14ac:dyDescent="0.25">
      <c r="B867" s="36"/>
      <c r="C867" s="36"/>
      <c r="D867" s="36"/>
      <c r="E867" s="36"/>
      <c r="F867" s="36"/>
      <c r="G867" s="36"/>
      <c r="H867" s="36"/>
      <c r="I867" s="36"/>
      <c r="J867" s="36"/>
      <c r="K867" s="36"/>
      <c r="L867" s="36"/>
      <c r="M867" s="36"/>
      <c r="N867" s="36"/>
      <c r="O867" s="36"/>
      <c r="P867" s="36"/>
      <c r="Q867" s="36"/>
      <c r="R867" s="36"/>
      <c r="S867" s="36"/>
      <c r="T867" s="38"/>
      <c r="U867" s="38"/>
    </row>
    <row r="868" spans="1:21" x14ac:dyDescent="0.25">
      <c r="A868">
        <v>23</v>
      </c>
      <c r="B868" s="36" t="s">
        <v>244</v>
      </c>
      <c r="C868" s="36"/>
      <c r="D868" s="36"/>
      <c r="E868" s="36"/>
      <c r="F868" s="36"/>
      <c r="G868" s="36"/>
      <c r="H868" s="36"/>
      <c r="I868" s="36"/>
      <c r="J868" s="36"/>
      <c r="K868" s="36"/>
      <c r="L868" s="36"/>
      <c r="M868" s="36"/>
      <c r="N868" s="36"/>
      <c r="O868" s="36"/>
      <c r="P868" s="36"/>
      <c r="Q868" s="36"/>
      <c r="R868" s="36"/>
      <c r="S868" s="36"/>
      <c r="T868" s="38"/>
      <c r="U868" s="38"/>
    </row>
    <row r="869" spans="1:21" ht="48.75" customHeight="1" x14ac:dyDescent="0.25">
      <c r="B869" s="852" t="s">
        <v>40</v>
      </c>
      <c r="C869" s="853"/>
      <c r="D869" s="852" t="s">
        <v>85</v>
      </c>
      <c r="E869" s="853"/>
      <c r="F869" s="852" t="s">
        <v>86</v>
      </c>
      <c r="G869" s="853"/>
      <c r="H869" s="852" t="s">
        <v>45</v>
      </c>
      <c r="I869" s="853"/>
      <c r="J869" s="852" t="s">
        <v>46</v>
      </c>
      <c r="K869" s="853"/>
      <c r="L869" s="852" t="s">
        <v>43</v>
      </c>
      <c r="M869" s="853"/>
      <c r="N869" s="852" t="s">
        <v>44</v>
      </c>
      <c r="O869" s="853"/>
      <c r="P869" s="36"/>
      <c r="Q869" s="36"/>
      <c r="R869" s="36"/>
      <c r="S869" s="36"/>
      <c r="T869" s="38"/>
      <c r="U869" s="38"/>
    </row>
    <row r="870" spans="1:21" x14ac:dyDescent="0.25">
      <c r="B870" s="852"/>
      <c r="C870" s="853"/>
      <c r="D870" s="854">
        <f>Q641</f>
        <v>0</v>
      </c>
      <c r="E870" s="855"/>
      <c r="F870" s="854">
        <v>0</v>
      </c>
      <c r="G870" s="855"/>
      <c r="H870" s="856" t="s">
        <v>47</v>
      </c>
      <c r="I870" s="857"/>
      <c r="J870" s="858">
        <v>1</v>
      </c>
      <c r="K870" s="859"/>
      <c r="L870" s="854">
        <f>F870*J870</f>
        <v>0</v>
      </c>
      <c r="M870" s="855"/>
      <c r="N870" s="858">
        <v>0</v>
      </c>
      <c r="O870" s="859"/>
      <c r="P870" s="36"/>
      <c r="Q870" s="36"/>
      <c r="R870" s="36"/>
      <c r="S870" s="36"/>
      <c r="T870" s="38"/>
      <c r="U870" s="38"/>
    </row>
    <row r="871" spans="1:21" x14ac:dyDescent="0.25">
      <c r="B871" s="852"/>
      <c r="C871" s="853"/>
      <c r="D871" s="854">
        <v>0</v>
      </c>
      <c r="E871" s="855"/>
      <c r="F871" s="854">
        <f>C716</f>
        <v>8.6602540378443865E-2</v>
      </c>
      <c r="G871" s="855"/>
      <c r="H871" s="856" t="s">
        <v>90</v>
      </c>
      <c r="I871" s="857"/>
      <c r="J871" s="858">
        <v>1</v>
      </c>
      <c r="K871" s="859"/>
      <c r="L871" s="854">
        <f>F871*J871</f>
        <v>8.6602540378443865E-2</v>
      </c>
      <c r="M871" s="855"/>
      <c r="N871" s="858">
        <v>100</v>
      </c>
      <c r="O871" s="859"/>
      <c r="P871" s="36"/>
      <c r="Q871" s="36"/>
      <c r="R871" s="36"/>
      <c r="S871" s="36"/>
      <c r="T871" s="38"/>
      <c r="U871" s="38"/>
    </row>
    <row r="872" spans="1:21" x14ac:dyDescent="0.25">
      <c r="B872" s="852"/>
      <c r="C872" s="853"/>
      <c r="D872" s="854">
        <f>D870</f>
        <v>0</v>
      </c>
      <c r="E872" s="855"/>
      <c r="F872" s="854">
        <f>F871</f>
        <v>8.6602540378443865E-2</v>
      </c>
      <c r="G872" s="855"/>
      <c r="H872" s="860"/>
      <c r="I872" s="861"/>
      <c r="J872" s="860"/>
      <c r="K872" s="861"/>
      <c r="L872" s="860"/>
      <c r="M872" s="861"/>
      <c r="N872" s="858">
        <v>100</v>
      </c>
      <c r="O872" s="859"/>
      <c r="P872" s="36"/>
      <c r="Q872" s="36"/>
      <c r="R872" s="36"/>
      <c r="S872" s="36"/>
      <c r="T872" s="38"/>
      <c r="U872" s="38"/>
    </row>
    <row r="873" spans="1:21" x14ac:dyDescent="0.25">
      <c r="B873" s="36"/>
      <c r="C873" s="36"/>
      <c r="D873" s="36"/>
      <c r="E873" s="36"/>
      <c r="F873" s="36"/>
      <c r="G873" s="36"/>
      <c r="H873" s="36"/>
      <c r="I873" s="36"/>
      <c r="J873" s="36"/>
      <c r="K873" s="36"/>
      <c r="L873" s="36"/>
      <c r="M873" s="36"/>
      <c r="N873" s="36"/>
      <c r="O873" s="36"/>
      <c r="P873" s="36"/>
      <c r="Q873" s="36"/>
      <c r="R873" s="36"/>
      <c r="S873" s="36"/>
      <c r="T873" s="38"/>
      <c r="U873" s="38"/>
    </row>
    <row r="874" spans="1:21" x14ac:dyDescent="0.25">
      <c r="A874">
        <v>24</v>
      </c>
      <c r="B874" s="36" t="s">
        <v>1944</v>
      </c>
      <c r="C874" s="36"/>
      <c r="D874" s="36"/>
      <c r="E874" s="36"/>
      <c r="F874" s="36"/>
      <c r="G874" s="36"/>
      <c r="H874" s="36"/>
      <c r="I874" s="36"/>
      <c r="J874" s="36"/>
      <c r="K874" s="36"/>
      <c r="L874" s="36"/>
      <c r="M874" s="36"/>
      <c r="N874" s="36"/>
      <c r="O874" s="36"/>
      <c r="P874" s="36"/>
      <c r="Q874" s="36"/>
      <c r="R874" s="36"/>
      <c r="S874" s="36"/>
      <c r="T874" s="38"/>
      <c r="U874" s="38"/>
    </row>
    <row r="875" spans="1:21" ht="46.5" customHeight="1" x14ac:dyDescent="0.25">
      <c r="B875" s="852" t="s">
        <v>40</v>
      </c>
      <c r="C875" s="853"/>
      <c r="D875" s="852" t="s">
        <v>85</v>
      </c>
      <c r="E875" s="853"/>
      <c r="F875" s="852" t="s">
        <v>86</v>
      </c>
      <c r="G875" s="853"/>
      <c r="H875" s="852" t="s">
        <v>45</v>
      </c>
      <c r="I875" s="853"/>
      <c r="J875" s="852" t="s">
        <v>46</v>
      </c>
      <c r="K875" s="853"/>
      <c r="L875" s="852" t="s">
        <v>43</v>
      </c>
      <c r="M875" s="853"/>
      <c r="N875" s="852" t="s">
        <v>44</v>
      </c>
      <c r="O875" s="853"/>
      <c r="P875" s="36"/>
      <c r="Q875" s="36"/>
      <c r="R875" s="36"/>
      <c r="S875" s="36"/>
      <c r="T875" s="38"/>
      <c r="U875" s="38"/>
    </row>
    <row r="876" spans="1:21" x14ac:dyDescent="0.25">
      <c r="B876" s="852"/>
      <c r="C876" s="853"/>
      <c r="D876" s="854">
        <f>Q642</f>
        <v>850</v>
      </c>
      <c r="E876" s="855"/>
      <c r="F876" s="854">
        <v>0</v>
      </c>
      <c r="G876" s="855"/>
      <c r="H876" s="856" t="s">
        <v>47</v>
      </c>
      <c r="I876" s="857"/>
      <c r="J876" s="858">
        <v>1</v>
      </c>
      <c r="K876" s="859"/>
      <c r="L876" s="854">
        <f>F876*J876</f>
        <v>0</v>
      </c>
      <c r="M876" s="855"/>
      <c r="N876" s="858">
        <v>0</v>
      </c>
      <c r="O876" s="859"/>
      <c r="P876" s="36"/>
      <c r="Q876" s="36"/>
      <c r="R876" s="36"/>
      <c r="S876" s="36"/>
      <c r="T876" s="38"/>
      <c r="U876" s="38"/>
    </row>
    <row r="877" spans="1:21" x14ac:dyDescent="0.25">
      <c r="B877" s="852"/>
      <c r="C877" s="853"/>
      <c r="D877" s="854">
        <v>0</v>
      </c>
      <c r="E877" s="855"/>
      <c r="F877" s="854">
        <f>C719</f>
        <v>0.17320508075688773</v>
      </c>
      <c r="G877" s="855"/>
      <c r="H877" s="856" t="s">
        <v>90</v>
      </c>
      <c r="I877" s="857"/>
      <c r="J877" s="858">
        <v>1</v>
      </c>
      <c r="K877" s="859"/>
      <c r="L877" s="854">
        <f>F877*J877</f>
        <v>0.17320508075688773</v>
      </c>
      <c r="M877" s="855"/>
      <c r="N877" s="858">
        <v>100</v>
      </c>
      <c r="O877" s="859"/>
      <c r="P877" s="36"/>
      <c r="Q877" s="36"/>
      <c r="R877" s="36"/>
      <c r="S877" s="36"/>
      <c r="T877" s="38"/>
      <c r="U877" s="38"/>
    </row>
    <row r="878" spans="1:21" x14ac:dyDescent="0.25">
      <c r="B878" s="852"/>
      <c r="C878" s="853"/>
      <c r="D878" s="854">
        <f>D876</f>
        <v>850</v>
      </c>
      <c r="E878" s="855"/>
      <c r="F878" s="854">
        <f>F877</f>
        <v>0.17320508075688773</v>
      </c>
      <c r="G878" s="855"/>
      <c r="H878" s="860"/>
      <c r="I878" s="861"/>
      <c r="J878" s="860"/>
      <c r="K878" s="861"/>
      <c r="L878" s="860"/>
      <c r="M878" s="861"/>
      <c r="N878" s="858">
        <v>100</v>
      </c>
      <c r="O878" s="859"/>
      <c r="P878" s="36"/>
      <c r="Q878" s="36"/>
      <c r="R878" s="36"/>
      <c r="S878" s="36"/>
      <c r="T878" s="38"/>
      <c r="U878" s="38"/>
    </row>
    <row r="879" spans="1:21" x14ac:dyDescent="0.25">
      <c r="B879" s="36"/>
      <c r="C879" s="36"/>
      <c r="D879" s="36"/>
      <c r="E879" s="36"/>
      <c r="F879" s="36"/>
      <c r="G879" s="36"/>
      <c r="H879" s="36"/>
      <c r="I879" s="36"/>
      <c r="J879" s="36"/>
      <c r="K879" s="36"/>
      <c r="L879" s="36"/>
      <c r="M879" s="36"/>
      <c r="N879" s="36"/>
      <c r="O879" s="36"/>
      <c r="P879" s="36"/>
      <c r="Q879" s="36"/>
      <c r="R879" s="36"/>
      <c r="S879" s="36"/>
      <c r="T879" s="38"/>
      <c r="U879" s="38"/>
    </row>
    <row r="880" spans="1:21" x14ac:dyDescent="0.25">
      <c r="A880">
        <v>25</v>
      </c>
      <c r="B880" s="36" t="s">
        <v>1943</v>
      </c>
      <c r="C880" s="36"/>
      <c r="D880" s="36"/>
      <c r="E880" s="36"/>
      <c r="F880" s="36"/>
      <c r="G880" s="36"/>
      <c r="H880" s="36"/>
      <c r="I880" s="36"/>
      <c r="J880" s="36"/>
      <c r="K880" s="36"/>
      <c r="L880" s="36"/>
      <c r="M880" s="36"/>
      <c r="N880" s="36"/>
      <c r="O880" s="36"/>
      <c r="P880" s="36"/>
      <c r="Q880" s="36"/>
      <c r="R880" s="36"/>
      <c r="S880" s="36"/>
      <c r="T880" s="38"/>
      <c r="U880" s="38"/>
    </row>
    <row r="881" spans="1:21" ht="33" customHeight="1" x14ac:dyDescent="0.25">
      <c r="B881" s="852" t="s">
        <v>40</v>
      </c>
      <c r="C881" s="853"/>
      <c r="D881" s="852" t="s">
        <v>85</v>
      </c>
      <c r="E881" s="853"/>
      <c r="F881" s="852" t="s">
        <v>86</v>
      </c>
      <c r="G881" s="853"/>
      <c r="H881" s="852" t="s">
        <v>45</v>
      </c>
      <c r="I881" s="853"/>
      <c r="J881" s="852" t="s">
        <v>46</v>
      </c>
      <c r="K881" s="853"/>
      <c r="L881" s="852" t="s">
        <v>43</v>
      </c>
      <c r="M881" s="853"/>
      <c r="N881" s="852" t="s">
        <v>44</v>
      </c>
      <c r="O881" s="853"/>
      <c r="P881" s="36"/>
      <c r="Q881" s="36"/>
      <c r="R881" s="36"/>
      <c r="S881" s="36"/>
      <c r="T881" s="38"/>
      <c r="U881" s="38"/>
    </row>
    <row r="882" spans="1:21" x14ac:dyDescent="0.25">
      <c r="B882" s="852"/>
      <c r="C882" s="853"/>
      <c r="D882" s="854">
        <f>R642</f>
        <v>850</v>
      </c>
      <c r="E882" s="855"/>
      <c r="F882" s="854">
        <v>0</v>
      </c>
      <c r="G882" s="855"/>
      <c r="H882" s="856" t="s">
        <v>47</v>
      </c>
      <c r="I882" s="857"/>
      <c r="J882" s="858">
        <v>1</v>
      </c>
      <c r="K882" s="859"/>
      <c r="L882" s="854">
        <f>F882*J882</f>
        <v>0</v>
      </c>
      <c r="M882" s="855"/>
      <c r="N882" s="858">
        <v>0</v>
      </c>
      <c r="O882" s="859"/>
      <c r="P882" s="36"/>
      <c r="Q882" s="36"/>
      <c r="R882" s="36"/>
      <c r="S882" s="36"/>
      <c r="T882" s="38"/>
      <c r="U882" s="38"/>
    </row>
    <row r="883" spans="1:21" x14ac:dyDescent="0.25">
      <c r="B883" s="852"/>
      <c r="C883" s="853"/>
      <c r="D883" s="854">
        <v>0</v>
      </c>
      <c r="E883" s="855"/>
      <c r="F883" s="854">
        <f>C721</f>
        <v>0.17320508075688773</v>
      </c>
      <c r="G883" s="855"/>
      <c r="H883" s="856" t="s">
        <v>90</v>
      </c>
      <c r="I883" s="857"/>
      <c r="J883" s="858">
        <v>1</v>
      </c>
      <c r="K883" s="859"/>
      <c r="L883" s="854">
        <f>F883*J883</f>
        <v>0.17320508075688773</v>
      </c>
      <c r="M883" s="855"/>
      <c r="N883" s="858">
        <v>100</v>
      </c>
      <c r="O883" s="859"/>
      <c r="P883" s="36"/>
      <c r="Q883" s="36"/>
      <c r="R883" s="36"/>
      <c r="S883" s="36"/>
      <c r="T883" s="38"/>
      <c r="U883" s="38"/>
    </row>
    <row r="884" spans="1:21" x14ac:dyDescent="0.25">
      <c r="B884" s="852"/>
      <c r="C884" s="853"/>
      <c r="D884" s="854">
        <f>D882</f>
        <v>850</v>
      </c>
      <c r="E884" s="855"/>
      <c r="F884" s="854">
        <f>F883</f>
        <v>0.17320508075688773</v>
      </c>
      <c r="G884" s="855"/>
      <c r="H884" s="860"/>
      <c r="I884" s="861"/>
      <c r="J884" s="860"/>
      <c r="K884" s="861"/>
      <c r="L884" s="860"/>
      <c r="M884" s="861"/>
      <c r="N884" s="858">
        <v>100</v>
      </c>
      <c r="O884" s="859"/>
      <c r="P884" s="36"/>
      <c r="Q884" s="36"/>
      <c r="R884" s="36"/>
      <c r="S884" s="36"/>
      <c r="T884" s="38"/>
      <c r="U884" s="38"/>
    </row>
    <row r="885" spans="1:21" x14ac:dyDescent="0.25">
      <c r="B885" s="306"/>
      <c r="C885" s="306"/>
      <c r="D885" s="339"/>
      <c r="E885" s="339"/>
      <c r="F885" s="339"/>
      <c r="G885" s="339"/>
      <c r="H885" s="92"/>
      <c r="I885" s="92"/>
      <c r="J885" s="92"/>
      <c r="K885" s="92"/>
      <c r="L885" s="92"/>
      <c r="M885" s="92"/>
      <c r="N885" s="92"/>
      <c r="O885" s="92"/>
      <c r="P885" s="36"/>
      <c r="Q885" s="36"/>
      <c r="R885" s="36"/>
      <c r="S885" s="36"/>
      <c r="T885" s="38"/>
      <c r="U885" s="38"/>
    </row>
    <row r="886" spans="1:21" x14ac:dyDescent="0.25">
      <c r="A886">
        <v>26</v>
      </c>
      <c r="B886" s="36" t="s">
        <v>1942</v>
      </c>
      <c r="C886" s="36"/>
      <c r="D886" s="36"/>
      <c r="E886" s="36"/>
      <c r="F886" s="36"/>
      <c r="G886" s="36"/>
      <c r="H886" s="36"/>
      <c r="I886" s="36"/>
      <c r="J886" s="36"/>
      <c r="K886" s="36"/>
      <c r="L886" s="36"/>
      <c r="M886" s="36"/>
      <c r="N886" s="36"/>
      <c r="O886" s="36"/>
      <c r="P886" s="36"/>
      <c r="Q886" s="36"/>
      <c r="R886" s="36"/>
      <c r="S886" s="36"/>
      <c r="T886" s="38"/>
      <c r="U886" s="38"/>
    </row>
    <row r="887" spans="1:21" ht="42" customHeight="1" x14ac:dyDescent="0.25">
      <c r="B887" s="852" t="s">
        <v>40</v>
      </c>
      <c r="C887" s="853"/>
      <c r="D887" s="852" t="s">
        <v>85</v>
      </c>
      <c r="E887" s="853"/>
      <c r="F887" s="852" t="s">
        <v>86</v>
      </c>
      <c r="G887" s="853"/>
      <c r="H887" s="852" t="s">
        <v>45</v>
      </c>
      <c r="I887" s="853"/>
      <c r="J887" s="852" t="s">
        <v>46</v>
      </c>
      <c r="K887" s="853"/>
      <c r="L887" s="852" t="s">
        <v>43</v>
      </c>
      <c r="M887" s="853"/>
      <c r="N887" s="852" t="s">
        <v>44</v>
      </c>
      <c r="O887" s="853"/>
      <c r="P887" s="36"/>
      <c r="Q887" s="36"/>
      <c r="R887" s="36"/>
      <c r="S887" s="36"/>
      <c r="T887" s="38"/>
      <c r="U887" s="38"/>
    </row>
    <row r="888" spans="1:21" x14ac:dyDescent="0.25">
      <c r="B888" s="852"/>
      <c r="C888" s="853"/>
      <c r="D888" s="854">
        <f>Q643</f>
        <v>940</v>
      </c>
      <c r="E888" s="855"/>
      <c r="F888" s="854">
        <v>0</v>
      </c>
      <c r="G888" s="855"/>
      <c r="H888" s="856" t="s">
        <v>47</v>
      </c>
      <c r="I888" s="857"/>
      <c r="J888" s="858">
        <v>1</v>
      </c>
      <c r="K888" s="859"/>
      <c r="L888" s="854">
        <f>F888*J888</f>
        <v>0</v>
      </c>
      <c r="M888" s="855"/>
      <c r="N888" s="858">
        <v>0</v>
      </c>
      <c r="O888" s="859"/>
      <c r="P888" s="36"/>
      <c r="Q888" s="36"/>
      <c r="R888" s="36"/>
      <c r="S888" s="36"/>
      <c r="T888" s="38"/>
      <c r="U888" s="38"/>
    </row>
    <row r="889" spans="1:21" x14ac:dyDescent="0.25">
      <c r="B889" s="852"/>
      <c r="C889" s="853"/>
      <c r="D889" s="854">
        <v>0</v>
      </c>
      <c r="E889" s="855"/>
      <c r="F889" s="854">
        <f>C723</f>
        <v>0.17320508075688773</v>
      </c>
      <c r="G889" s="855"/>
      <c r="H889" s="856" t="s">
        <v>90</v>
      </c>
      <c r="I889" s="857"/>
      <c r="J889" s="858">
        <v>1</v>
      </c>
      <c r="K889" s="859"/>
      <c r="L889" s="854">
        <f>F889*J889</f>
        <v>0.17320508075688773</v>
      </c>
      <c r="M889" s="855"/>
      <c r="N889" s="858">
        <v>100</v>
      </c>
      <c r="O889" s="859"/>
      <c r="P889" s="36"/>
      <c r="Q889" s="36"/>
      <c r="R889" s="36"/>
      <c r="S889" s="36"/>
      <c r="T889" s="38"/>
      <c r="U889" s="38"/>
    </row>
    <row r="890" spans="1:21" x14ac:dyDescent="0.25">
      <c r="B890" s="852"/>
      <c r="C890" s="853"/>
      <c r="D890" s="854">
        <f>D888</f>
        <v>940</v>
      </c>
      <c r="E890" s="855"/>
      <c r="F890" s="854">
        <f>F889</f>
        <v>0.17320508075688773</v>
      </c>
      <c r="G890" s="855"/>
      <c r="H890" s="860"/>
      <c r="I890" s="861"/>
      <c r="J890" s="860"/>
      <c r="K890" s="861"/>
      <c r="L890" s="860"/>
      <c r="M890" s="861"/>
      <c r="N890" s="858">
        <v>100</v>
      </c>
      <c r="O890" s="859"/>
      <c r="P890" s="36"/>
      <c r="Q890" s="36"/>
      <c r="R890" s="36"/>
      <c r="S890" s="36"/>
      <c r="T890" s="38"/>
      <c r="U890" s="38"/>
    </row>
    <row r="891" spans="1:21" x14ac:dyDescent="0.25">
      <c r="B891" s="306"/>
      <c r="C891" s="306"/>
      <c r="D891" s="339"/>
      <c r="E891" s="339"/>
      <c r="F891" s="339"/>
      <c r="G891" s="339"/>
      <c r="H891" s="92"/>
      <c r="I891" s="92"/>
      <c r="J891" s="92"/>
      <c r="K891" s="92"/>
      <c r="L891" s="92"/>
      <c r="M891" s="92"/>
      <c r="N891" s="92"/>
      <c r="O891" s="92"/>
      <c r="P891" s="36"/>
      <c r="Q891" s="36"/>
      <c r="R891" s="36"/>
      <c r="S891" s="36"/>
      <c r="T891" s="38"/>
      <c r="U891" s="38"/>
    </row>
    <row r="892" spans="1:21" x14ac:dyDescent="0.25">
      <c r="A892">
        <v>27</v>
      </c>
      <c r="B892" s="36" t="s">
        <v>1941</v>
      </c>
      <c r="C892" s="36"/>
      <c r="D892" s="36"/>
      <c r="E892" s="36"/>
      <c r="F892" s="36"/>
      <c r="G892" s="36"/>
      <c r="H892" s="36"/>
      <c r="I892" s="36"/>
      <c r="J892" s="36"/>
      <c r="K892" s="36"/>
      <c r="L892" s="36"/>
      <c r="M892" s="36"/>
      <c r="N892" s="36"/>
      <c r="O892" s="36"/>
      <c r="P892" s="36"/>
      <c r="Q892" s="36"/>
      <c r="R892" s="36"/>
      <c r="S892" s="36"/>
      <c r="T892" s="38"/>
      <c r="U892" s="38"/>
    </row>
    <row r="893" spans="1:21" x14ac:dyDescent="0.25">
      <c r="B893" s="852" t="s">
        <v>40</v>
      </c>
      <c r="C893" s="853"/>
      <c r="D893" s="852" t="s">
        <v>85</v>
      </c>
      <c r="E893" s="853"/>
      <c r="F893" s="852" t="s">
        <v>86</v>
      </c>
      <c r="G893" s="853"/>
      <c r="H893" s="852" t="s">
        <v>45</v>
      </c>
      <c r="I893" s="853"/>
      <c r="J893" s="852" t="s">
        <v>46</v>
      </c>
      <c r="K893" s="853"/>
      <c r="L893" s="852" t="s">
        <v>43</v>
      </c>
      <c r="M893" s="853"/>
      <c r="N893" s="852" t="s">
        <v>44</v>
      </c>
      <c r="O893" s="853"/>
      <c r="P893" s="36"/>
      <c r="Q893" s="36"/>
      <c r="R893" s="36"/>
      <c r="S893" s="36"/>
      <c r="T893" s="38"/>
      <c r="U893" s="38"/>
    </row>
    <row r="894" spans="1:21" x14ac:dyDescent="0.25">
      <c r="B894" s="852"/>
      <c r="C894" s="853"/>
      <c r="D894" s="854">
        <f>R643</f>
        <v>940</v>
      </c>
      <c r="E894" s="855"/>
      <c r="F894" s="854">
        <v>0</v>
      </c>
      <c r="G894" s="855"/>
      <c r="H894" s="856" t="s">
        <v>47</v>
      </c>
      <c r="I894" s="857"/>
      <c r="J894" s="858">
        <v>1</v>
      </c>
      <c r="K894" s="859"/>
      <c r="L894" s="854">
        <f>F894*J894</f>
        <v>0</v>
      </c>
      <c r="M894" s="855"/>
      <c r="N894" s="858">
        <v>0</v>
      </c>
      <c r="O894" s="859"/>
      <c r="P894" s="36"/>
      <c r="Q894" s="36"/>
      <c r="R894" s="36"/>
      <c r="S894" s="36"/>
      <c r="T894" s="38"/>
      <c r="U894" s="38"/>
    </row>
    <row r="895" spans="1:21" x14ac:dyDescent="0.25">
      <c r="B895" s="852"/>
      <c r="C895" s="853"/>
      <c r="D895" s="854">
        <v>0</v>
      </c>
      <c r="E895" s="855"/>
      <c r="F895" s="854">
        <f>C725</f>
        <v>0.17320508075688773</v>
      </c>
      <c r="G895" s="855"/>
      <c r="H895" s="856" t="s">
        <v>90</v>
      </c>
      <c r="I895" s="857"/>
      <c r="J895" s="858">
        <v>1</v>
      </c>
      <c r="K895" s="859"/>
      <c r="L895" s="854">
        <f>F895*J895</f>
        <v>0.17320508075688773</v>
      </c>
      <c r="M895" s="855"/>
      <c r="N895" s="858">
        <v>100</v>
      </c>
      <c r="O895" s="859"/>
      <c r="P895" s="36"/>
      <c r="Q895" s="36"/>
      <c r="R895" s="36"/>
      <c r="S895" s="36"/>
      <c r="T895" s="38"/>
      <c r="U895" s="38"/>
    </row>
    <row r="896" spans="1:21" x14ac:dyDescent="0.25">
      <c r="B896" s="852"/>
      <c r="C896" s="853"/>
      <c r="D896" s="854">
        <f>D894</f>
        <v>940</v>
      </c>
      <c r="E896" s="855"/>
      <c r="F896" s="854">
        <f>F895</f>
        <v>0.17320508075688773</v>
      </c>
      <c r="G896" s="855"/>
      <c r="H896" s="860"/>
      <c r="I896" s="861"/>
      <c r="J896" s="860"/>
      <c r="K896" s="861"/>
      <c r="L896" s="860"/>
      <c r="M896" s="861"/>
      <c r="N896" s="858">
        <v>100</v>
      </c>
      <c r="O896" s="859"/>
      <c r="P896" s="36"/>
      <c r="Q896" s="36"/>
      <c r="R896" s="36"/>
      <c r="S896" s="36"/>
      <c r="T896" s="38"/>
      <c r="U896" s="38"/>
    </row>
    <row r="897" spans="1:21" x14ac:dyDescent="0.25">
      <c r="B897" s="36"/>
      <c r="C897" s="36"/>
      <c r="D897" s="36"/>
      <c r="E897" s="36"/>
      <c r="F897" s="36"/>
      <c r="G897" s="36"/>
      <c r="H897" s="36"/>
      <c r="I897" s="36"/>
      <c r="J897" s="36"/>
      <c r="K897" s="36"/>
      <c r="L897" s="36"/>
      <c r="M897" s="36"/>
      <c r="N897" s="36"/>
      <c r="O897" s="36"/>
      <c r="P897" s="36"/>
      <c r="Q897" s="36"/>
      <c r="R897" s="36"/>
      <c r="S897" s="36"/>
      <c r="T897" s="38"/>
      <c r="U897" s="38"/>
    </row>
    <row r="898" spans="1:21" ht="31.5" customHeight="1" x14ac:dyDescent="0.25">
      <c r="B898" s="862" t="s">
        <v>245</v>
      </c>
      <c r="C898" s="988"/>
      <c r="D898" s="988"/>
      <c r="E898" s="988"/>
      <c r="F898" s="988"/>
      <c r="G898" s="988"/>
      <c r="H898" s="988"/>
      <c r="I898" s="988"/>
      <c r="J898" s="988"/>
      <c r="K898" s="988"/>
      <c r="L898" s="988"/>
      <c r="M898" s="988"/>
      <c r="N898" s="988"/>
      <c r="O898" s="988"/>
      <c r="P898" s="36"/>
      <c r="Q898" s="36"/>
      <c r="R898" s="36"/>
      <c r="S898" s="36"/>
      <c r="T898" s="38"/>
      <c r="U898" s="38"/>
    </row>
    <row r="899" spans="1:21" x14ac:dyDescent="0.25">
      <c r="B899" s="36"/>
      <c r="C899" s="36"/>
      <c r="D899" s="36"/>
      <c r="E899" s="36"/>
      <c r="F899" s="36"/>
      <c r="G899" s="36"/>
      <c r="H899" s="36"/>
      <c r="I899" s="36"/>
      <c r="J899" s="36"/>
      <c r="K899" s="36"/>
      <c r="L899" s="36"/>
      <c r="M899" s="36"/>
      <c r="N899" s="36"/>
      <c r="O899" s="36"/>
      <c r="P899" s="36"/>
      <c r="Q899" s="36"/>
      <c r="R899" s="36"/>
      <c r="S899" s="36"/>
      <c r="T899" s="38"/>
      <c r="U899" s="38"/>
    </row>
    <row r="900" spans="1:21" x14ac:dyDescent="0.25">
      <c r="B900" s="36"/>
      <c r="C900" s="36"/>
      <c r="D900" s="36"/>
      <c r="E900" s="21" t="s">
        <v>51</v>
      </c>
      <c r="F900" s="88">
        <v>1.65</v>
      </c>
      <c r="G900" s="36"/>
      <c r="H900" s="36"/>
      <c r="I900" s="36"/>
      <c r="J900" s="36"/>
      <c r="K900" s="36"/>
      <c r="L900" s="36"/>
      <c r="M900" s="36"/>
      <c r="N900" s="36"/>
      <c r="O900" s="36"/>
      <c r="P900" s="36"/>
      <c r="Q900" s="36"/>
      <c r="R900" s="36"/>
      <c r="S900" s="36"/>
      <c r="T900" s="38"/>
      <c r="U900" s="38"/>
    </row>
    <row r="901" spans="1:21" x14ac:dyDescent="0.25">
      <c r="B901" s="470" t="s">
        <v>2422</v>
      </c>
      <c r="C901" s="36"/>
      <c r="D901" s="36"/>
      <c r="E901" s="36"/>
      <c r="F901" s="36"/>
      <c r="G901" s="36"/>
      <c r="H901" s="36"/>
      <c r="I901" s="36"/>
      <c r="J901" s="36"/>
      <c r="K901" s="36"/>
      <c r="L901" s="36"/>
      <c r="M901" s="36"/>
      <c r="N901" s="36"/>
      <c r="O901" s="36"/>
      <c r="P901" s="36"/>
      <c r="Q901" s="36"/>
      <c r="R901" s="36"/>
      <c r="S901" s="36"/>
      <c r="T901" s="38"/>
      <c r="U901" s="38"/>
    </row>
    <row r="902" spans="1:21" x14ac:dyDescent="0.25">
      <c r="B902" s="21" t="s">
        <v>52</v>
      </c>
      <c r="C902" s="39">
        <f>F866*F900</f>
        <v>0.14289419162443237</v>
      </c>
      <c r="D902" s="470" t="s">
        <v>14</v>
      </c>
      <c r="K902" s="36"/>
      <c r="L902" s="36"/>
      <c r="M902" s="36"/>
      <c r="N902" s="36"/>
      <c r="O902" s="36"/>
      <c r="P902" s="36"/>
      <c r="Q902" s="36"/>
      <c r="R902" s="36"/>
      <c r="S902" s="36"/>
      <c r="T902" s="38"/>
      <c r="U902" s="38"/>
    </row>
    <row r="903" spans="1:21" x14ac:dyDescent="0.25">
      <c r="B903" s="36" t="s">
        <v>246</v>
      </c>
      <c r="C903" s="36"/>
      <c r="D903" s="36"/>
      <c r="E903" s="36"/>
      <c r="F903" s="36"/>
      <c r="G903" s="36"/>
      <c r="H903" s="36"/>
      <c r="I903" s="36"/>
      <c r="J903" s="36"/>
      <c r="K903" s="36"/>
      <c r="L903" s="36"/>
      <c r="M903" s="36"/>
      <c r="N903" s="36"/>
      <c r="O903" s="36"/>
      <c r="P903" s="36"/>
      <c r="Q903" s="36"/>
      <c r="R903" s="36"/>
      <c r="S903" s="36"/>
      <c r="T903" s="38"/>
      <c r="U903" s="38"/>
    </row>
    <row r="904" spans="1:21" x14ac:dyDescent="0.25">
      <c r="B904" s="21" t="s">
        <v>52</v>
      </c>
      <c r="C904" s="39">
        <f>F900*C725</f>
        <v>0.28578838324886474</v>
      </c>
      <c r="D904" s="36" t="s">
        <v>14</v>
      </c>
      <c r="E904" s="36"/>
      <c r="F904" s="36"/>
      <c r="G904" s="36"/>
      <c r="H904" s="36"/>
      <c r="I904" s="36"/>
      <c r="J904" s="36"/>
      <c r="K904" s="36"/>
      <c r="L904" s="36"/>
      <c r="M904" s="36"/>
      <c r="N904" s="36"/>
      <c r="O904" s="36"/>
      <c r="P904" s="36"/>
      <c r="Q904" s="36"/>
      <c r="R904" s="36"/>
      <c r="S904" s="36"/>
      <c r="T904" s="38"/>
      <c r="U904" s="38"/>
    </row>
    <row r="905" spans="1:21" x14ac:dyDescent="0.25">
      <c r="B905" s="36"/>
      <c r="C905" s="36"/>
      <c r="D905" s="36"/>
      <c r="E905" s="36"/>
      <c r="F905" s="36"/>
      <c r="G905" s="36"/>
      <c r="H905" s="36"/>
      <c r="I905" s="36"/>
      <c r="J905" s="36"/>
      <c r="K905" s="36"/>
      <c r="L905" s="36"/>
      <c r="M905" s="36"/>
      <c r="N905" s="36"/>
      <c r="O905" s="36"/>
      <c r="P905" s="36"/>
      <c r="Q905" s="36"/>
      <c r="R905" s="36"/>
      <c r="S905" s="36"/>
      <c r="T905" s="38"/>
      <c r="U905" s="38"/>
    </row>
    <row r="906" spans="1:21" x14ac:dyDescent="0.25">
      <c r="B906" s="36"/>
      <c r="C906" s="36"/>
      <c r="D906" s="36"/>
      <c r="E906" s="36"/>
      <c r="F906" s="36"/>
      <c r="G906" s="36"/>
      <c r="H906" s="36"/>
      <c r="I906" s="36"/>
      <c r="J906" s="36"/>
      <c r="K906" s="36"/>
      <c r="L906" s="36"/>
      <c r="M906" s="36"/>
      <c r="N906" s="36"/>
      <c r="O906" s="36"/>
      <c r="P906" s="36"/>
      <c r="Q906" s="36"/>
      <c r="R906" s="36"/>
      <c r="S906" s="36"/>
      <c r="T906" s="38"/>
      <c r="U906" s="38"/>
    </row>
    <row r="907" spans="1:21" x14ac:dyDescent="0.25">
      <c r="B907" s="36" t="s">
        <v>53</v>
      </c>
      <c r="C907" s="36"/>
      <c r="D907" s="36"/>
      <c r="E907" s="36"/>
      <c r="F907" s="36"/>
      <c r="G907" s="36"/>
      <c r="H907" s="36"/>
      <c r="I907" s="36"/>
      <c r="J907" s="36"/>
      <c r="K907" s="36"/>
      <c r="L907" s="36"/>
      <c r="M907" s="36"/>
      <c r="N907" s="36"/>
      <c r="O907" s="36"/>
      <c r="P907" s="36"/>
      <c r="Q907" s="36"/>
      <c r="R907" s="36"/>
      <c r="S907" s="36"/>
      <c r="T907" s="38"/>
      <c r="U907" s="38"/>
    </row>
    <row r="908" spans="1:21" x14ac:dyDescent="0.25">
      <c r="A908">
        <v>1</v>
      </c>
      <c r="B908" s="36" t="s">
        <v>247</v>
      </c>
      <c r="C908" s="36"/>
      <c r="D908" s="36"/>
      <c r="E908" s="36"/>
      <c r="F908" s="36"/>
      <c r="G908" s="36"/>
      <c r="H908" s="36"/>
      <c r="I908" s="36"/>
      <c r="J908" s="36"/>
      <c r="K908" s="36"/>
      <c r="L908" s="36"/>
      <c r="M908" s="36"/>
      <c r="O908" s="25">
        <f>D735</f>
        <v>630</v>
      </c>
      <c r="P908" s="6" t="s">
        <v>7</v>
      </c>
      <c r="Q908" s="34">
        <f>C904</f>
        <v>0.28578838324886474</v>
      </c>
      <c r="R908" s="20" t="s">
        <v>14</v>
      </c>
      <c r="S908" s="36"/>
      <c r="T908" s="38"/>
      <c r="U908" s="38"/>
    </row>
    <row r="909" spans="1:21" x14ac:dyDescent="0.25">
      <c r="A909">
        <f>A908+1</f>
        <v>2</v>
      </c>
      <c r="B909" s="36" t="s">
        <v>248</v>
      </c>
      <c r="C909" s="36"/>
      <c r="D909" s="36"/>
      <c r="E909" s="36"/>
      <c r="F909" s="36"/>
      <c r="G909" s="36"/>
      <c r="H909" s="36"/>
      <c r="I909" s="36"/>
      <c r="J909" s="36"/>
      <c r="K909" s="36"/>
      <c r="L909" s="36"/>
      <c r="M909" s="36"/>
      <c r="O909" s="25">
        <f>D741</f>
        <v>630</v>
      </c>
      <c r="P909" s="6" t="s">
        <v>7</v>
      </c>
      <c r="Q909" s="34">
        <f>C904</f>
        <v>0.28578838324886474</v>
      </c>
      <c r="R909" s="20" t="s">
        <v>14</v>
      </c>
      <c r="S909" s="36"/>
      <c r="T909" s="38"/>
      <c r="U909" s="38"/>
    </row>
    <row r="910" spans="1:21" x14ac:dyDescent="0.25">
      <c r="A910">
        <f t="shared" ref="A910:A934" si="2">A909+1</f>
        <v>3</v>
      </c>
      <c r="B910" s="36" t="s">
        <v>249</v>
      </c>
      <c r="C910" s="36"/>
      <c r="D910" s="36"/>
      <c r="E910" s="36"/>
      <c r="F910" s="36"/>
      <c r="G910" s="36"/>
      <c r="H910" s="36"/>
      <c r="I910" s="36"/>
      <c r="J910" s="36"/>
      <c r="K910" s="36"/>
      <c r="L910" s="36"/>
      <c r="M910" s="36"/>
      <c r="O910" s="25">
        <f>D747</f>
        <v>780</v>
      </c>
      <c r="P910" s="6" t="s">
        <v>7</v>
      </c>
      <c r="Q910" s="34">
        <f>C904</f>
        <v>0.28578838324886474</v>
      </c>
      <c r="R910" s="20" t="s">
        <v>14</v>
      </c>
      <c r="S910" s="36"/>
      <c r="T910" s="38"/>
      <c r="U910" s="38"/>
    </row>
    <row r="911" spans="1:21" x14ac:dyDescent="0.25">
      <c r="A911">
        <f t="shared" si="2"/>
        <v>4</v>
      </c>
      <c r="B911" s="36" t="s">
        <v>250</v>
      </c>
      <c r="C911" s="36"/>
      <c r="D911" s="36"/>
      <c r="E911" s="36"/>
      <c r="F911" s="36"/>
      <c r="G911" s="36"/>
      <c r="H911" s="36"/>
      <c r="I911" s="36"/>
      <c r="J911" s="36"/>
      <c r="K911" s="36"/>
      <c r="L911" s="36"/>
      <c r="M911" s="36"/>
      <c r="O911" s="25">
        <f>D757</f>
        <v>780</v>
      </c>
      <c r="P911" s="6" t="s">
        <v>7</v>
      </c>
      <c r="Q911" s="34">
        <f>C904</f>
        <v>0.28578838324886474</v>
      </c>
      <c r="R911" s="20" t="s">
        <v>14</v>
      </c>
      <c r="S911" s="36"/>
      <c r="T911" s="38"/>
      <c r="U911" s="38"/>
    </row>
    <row r="912" spans="1:21" x14ac:dyDescent="0.25">
      <c r="A912">
        <f t="shared" si="2"/>
        <v>5</v>
      </c>
      <c r="B912" s="862" t="s">
        <v>251</v>
      </c>
      <c r="C912" s="862"/>
      <c r="D912" s="862"/>
      <c r="E912" s="862"/>
      <c r="F912" s="862"/>
      <c r="G912" s="862"/>
      <c r="H912" s="36"/>
      <c r="I912" s="36"/>
      <c r="J912" s="36"/>
      <c r="K912" s="36"/>
      <c r="L912" s="36"/>
      <c r="M912" s="36"/>
      <c r="O912" s="25">
        <f>D763</f>
        <v>100</v>
      </c>
      <c r="P912" s="6" t="s">
        <v>7</v>
      </c>
      <c r="Q912" s="34">
        <f>C904</f>
        <v>0.28578838324886474</v>
      </c>
      <c r="R912" s="20" t="s">
        <v>14</v>
      </c>
      <c r="S912" s="36"/>
      <c r="T912" s="38"/>
      <c r="U912" s="38"/>
    </row>
    <row r="913" spans="1:21" x14ac:dyDescent="0.25">
      <c r="A913">
        <f t="shared" si="2"/>
        <v>6</v>
      </c>
      <c r="B913" s="862" t="s">
        <v>252</v>
      </c>
      <c r="C913" s="862"/>
      <c r="D913" s="862"/>
      <c r="E913" s="862"/>
      <c r="F913" s="862"/>
      <c r="G913" s="862"/>
      <c r="H913" s="36"/>
      <c r="I913" s="36"/>
      <c r="J913" s="36"/>
      <c r="K913" s="36"/>
      <c r="L913" s="36"/>
      <c r="M913" s="36"/>
      <c r="O913" s="25">
        <f>D769</f>
        <v>100</v>
      </c>
      <c r="P913" s="6" t="s">
        <v>7</v>
      </c>
      <c r="Q913" s="34">
        <f>C904</f>
        <v>0.28578838324886474</v>
      </c>
      <c r="R913" s="20" t="s">
        <v>14</v>
      </c>
      <c r="S913" s="36"/>
      <c r="T913" s="38"/>
      <c r="U913" s="38"/>
    </row>
    <row r="914" spans="1:21" x14ac:dyDescent="0.25">
      <c r="A914">
        <f t="shared" si="2"/>
        <v>7</v>
      </c>
      <c r="B914" s="36" t="s">
        <v>253</v>
      </c>
      <c r="C914" s="80"/>
      <c r="D914" s="80"/>
      <c r="E914" s="80"/>
      <c r="F914" s="80"/>
      <c r="G914" s="80"/>
      <c r="H914" s="36"/>
      <c r="I914" s="36"/>
      <c r="J914" s="36"/>
      <c r="K914" s="36"/>
      <c r="L914" s="36"/>
      <c r="M914" s="36"/>
      <c r="O914" s="25">
        <f>D775</f>
        <v>260</v>
      </c>
      <c r="P914" s="6" t="s">
        <v>7</v>
      </c>
      <c r="Q914" s="34">
        <f>C904</f>
        <v>0.28578838324886474</v>
      </c>
      <c r="R914" s="20" t="s">
        <v>14</v>
      </c>
      <c r="S914" s="36"/>
      <c r="T914" s="38"/>
      <c r="U914" s="38"/>
    </row>
    <row r="915" spans="1:21" x14ac:dyDescent="0.25">
      <c r="A915">
        <f t="shared" si="2"/>
        <v>8</v>
      </c>
      <c r="B915" s="36" t="s">
        <v>254</v>
      </c>
      <c r="C915" s="36"/>
      <c r="D915" s="36"/>
      <c r="E915" s="36"/>
      <c r="F915" s="36"/>
      <c r="G915" s="36"/>
      <c r="H915" s="36"/>
      <c r="I915" s="36"/>
      <c r="J915" s="36"/>
      <c r="K915" s="36"/>
      <c r="L915" s="36"/>
      <c r="M915" s="36"/>
      <c r="O915" s="25">
        <f>D781</f>
        <v>260</v>
      </c>
      <c r="P915" s="6" t="s">
        <v>7</v>
      </c>
      <c r="Q915" s="34">
        <f>C904</f>
        <v>0.28578838324886474</v>
      </c>
      <c r="R915" s="20" t="s">
        <v>14</v>
      </c>
      <c r="S915" s="36"/>
      <c r="T915" s="38"/>
      <c r="U915" s="38"/>
    </row>
    <row r="916" spans="1:21" x14ac:dyDescent="0.25">
      <c r="A916">
        <f t="shared" si="2"/>
        <v>9</v>
      </c>
      <c r="B916" s="36" t="s">
        <v>255</v>
      </c>
      <c r="C916" s="36"/>
      <c r="D916" s="36"/>
      <c r="E916" s="36"/>
      <c r="F916" s="36"/>
      <c r="G916" s="36"/>
      <c r="H916" s="36"/>
      <c r="I916" s="36"/>
      <c r="J916" s="36"/>
      <c r="K916" s="36"/>
      <c r="L916" s="36"/>
      <c r="M916" s="36"/>
      <c r="O916" s="25">
        <f>D787</f>
        <v>280</v>
      </c>
      <c r="P916" s="6" t="s">
        <v>7</v>
      </c>
      <c r="Q916" s="34">
        <f>C904</f>
        <v>0.28578838324886474</v>
      </c>
      <c r="R916" s="20" t="s">
        <v>14</v>
      </c>
      <c r="S916" s="36"/>
      <c r="T916" s="38"/>
      <c r="U916" s="38"/>
    </row>
    <row r="917" spans="1:21" x14ac:dyDescent="0.25">
      <c r="A917">
        <f t="shared" si="2"/>
        <v>10</v>
      </c>
      <c r="B917" s="36" t="s">
        <v>256</v>
      </c>
      <c r="C917" s="36"/>
      <c r="D917" s="36"/>
      <c r="E917" s="36"/>
      <c r="F917" s="36"/>
      <c r="G917" s="36"/>
      <c r="H917" s="36"/>
      <c r="I917" s="36"/>
      <c r="J917" s="36"/>
      <c r="K917" s="36"/>
      <c r="L917" s="36"/>
      <c r="M917" s="36"/>
      <c r="O917" s="25">
        <f>D794</f>
        <v>280</v>
      </c>
      <c r="P917" s="6" t="s">
        <v>7</v>
      </c>
      <c r="Q917" s="34">
        <f>C904</f>
        <v>0.28578838324886474</v>
      </c>
      <c r="R917" s="20" t="s">
        <v>14</v>
      </c>
      <c r="S917" s="36"/>
      <c r="T917" s="38"/>
      <c r="U917" s="38"/>
    </row>
    <row r="918" spans="1:21" x14ac:dyDescent="0.25">
      <c r="A918">
        <f t="shared" si="2"/>
        <v>11</v>
      </c>
      <c r="B918" s="862" t="s">
        <v>257</v>
      </c>
      <c r="C918" s="862"/>
      <c r="D918" s="862"/>
      <c r="E918" s="862"/>
      <c r="F918" s="862"/>
      <c r="G918" s="862"/>
      <c r="H918" s="36"/>
      <c r="I918" s="36"/>
      <c r="J918" s="36"/>
      <c r="K918" s="36"/>
      <c r="L918" s="36"/>
      <c r="M918" s="36"/>
      <c r="O918" s="25">
        <f>D800</f>
        <v>150</v>
      </c>
      <c r="P918" s="6" t="s">
        <v>7</v>
      </c>
      <c r="Q918" s="34">
        <f>C904</f>
        <v>0.28578838324886474</v>
      </c>
      <c r="R918" s="20" t="s">
        <v>14</v>
      </c>
      <c r="S918" s="36"/>
      <c r="T918" s="38"/>
      <c r="U918" s="38"/>
    </row>
    <row r="919" spans="1:21" x14ac:dyDescent="0.25">
      <c r="A919">
        <f t="shared" si="2"/>
        <v>12</v>
      </c>
      <c r="B919" s="862" t="s">
        <v>258</v>
      </c>
      <c r="C919" s="862"/>
      <c r="D919" s="862"/>
      <c r="E919" s="862"/>
      <c r="F919" s="862"/>
      <c r="G919" s="862"/>
      <c r="H919" s="36"/>
      <c r="I919" s="36"/>
      <c r="J919" s="36"/>
      <c r="K919" s="36"/>
      <c r="L919" s="36"/>
      <c r="M919" s="36"/>
      <c r="O919" s="25">
        <f>D806</f>
        <v>150</v>
      </c>
      <c r="P919" s="6" t="s">
        <v>7</v>
      </c>
      <c r="Q919" s="34">
        <f>C904</f>
        <v>0.28578838324886474</v>
      </c>
      <c r="R919" s="20" t="s">
        <v>14</v>
      </c>
      <c r="S919" s="36"/>
      <c r="T919" s="38"/>
      <c r="U919" s="38"/>
    </row>
    <row r="920" spans="1:21" x14ac:dyDescent="0.25">
      <c r="A920">
        <f t="shared" si="2"/>
        <v>13</v>
      </c>
      <c r="B920" s="36" t="s">
        <v>1929</v>
      </c>
      <c r="C920" s="80"/>
      <c r="D920" s="80"/>
      <c r="E920" s="80"/>
      <c r="F920" s="80"/>
      <c r="G920" s="80"/>
      <c r="H920" s="36"/>
      <c r="I920" s="36"/>
      <c r="J920" s="36"/>
      <c r="K920" s="36"/>
      <c r="L920" s="36"/>
      <c r="M920" s="36"/>
      <c r="O920" s="25">
        <f>D812</f>
        <v>890</v>
      </c>
      <c r="P920" s="6" t="s">
        <v>7</v>
      </c>
      <c r="Q920" s="34">
        <f>C904</f>
        <v>0.28578838324886474</v>
      </c>
      <c r="R920" s="20" t="s">
        <v>14</v>
      </c>
      <c r="S920" s="36"/>
      <c r="T920" s="38"/>
      <c r="U920" s="38"/>
    </row>
    <row r="921" spans="1:21" x14ac:dyDescent="0.25">
      <c r="A921">
        <f t="shared" si="2"/>
        <v>14</v>
      </c>
      <c r="B921" s="36" t="s">
        <v>1930</v>
      </c>
      <c r="C921" s="36"/>
      <c r="D921" s="36"/>
      <c r="E921" s="36"/>
      <c r="F921" s="36"/>
      <c r="G921" s="36"/>
      <c r="H921" s="36"/>
      <c r="I921" s="36"/>
      <c r="J921" s="36"/>
      <c r="K921" s="36"/>
      <c r="L921" s="36"/>
      <c r="M921" s="36"/>
      <c r="O921" s="25">
        <f>D818</f>
        <v>890</v>
      </c>
      <c r="P921" s="6" t="s">
        <v>7</v>
      </c>
      <c r="Q921" s="34">
        <f>C904</f>
        <v>0.28578838324886474</v>
      </c>
      <c r="R921" s="20" t="s">
        <v>14</v>
      </c>
      <c r="S921" s="36"/>
      <c r="T921" s="38"/>
      <c r="U921" s="38"/>
    </row>
    <row r="922" spans="1:21" x14ac:dyDescent="0.25">
      <c r="A922">
        <f t="shared" si="2"/>
        <v>15</v>
      </c>
      <c r="B922" s="36" t="s">
        <v>1931</v>
      </c>
      <c r="C922" s="36"/>
      <c r="D922" s="36"/>
      <c r="E922" s="36"/>
      <c r="F922" s="36"/>
      <c r="G922" s="36"/>
      <c r="H922" s="36"/>
      <c r="I922" s="36"/>
      <c r="J922" s="36"/>
      <c r="K922" s="36"/>
      <c r="L922" s="36"/>
      <c r="M922" s="36"/>
      <c r="O922" s="25">
        <f>D824</f>
        <v>955</v>
      </c>
      <c r="P922" s="6" t="s">
        <v>7</v>
      </c>
      <c r="Q922" s="34">
        <f>C904</f>
        <v>0.28578838324886474</v>
      </c>
      <c r="R922" s="20" t="s">
        <v>14</v>
      </c>
      <c r="S922" s="36"/>
      <c r="T922" s="38"/>
      <c r="U922" s="38"/>
    </row>
    <row r="923" spans="1:21" x14ac:dyDescent="0.25">
      <c r="A923">
        <f t="shared" si="2"/>
        <v>16</v>
      </c>
      <c r="B923" s="36" t="s">
        <v>1932</v>
      </c>
      <c r="C923" s="36"/>
      <c r="D923" s="36"/>
      <c r="E923" s="36"/>
      <c r="F923" s="36"/>
      <c r="G923" s="36"/>
      <c r="H923" s="36"/>
      <c r="I923" s="36"/>
      <c r="J923" s="36"/>
      <c r="K923" s="36"/>
      <c r="L923" s="36"/>
      <c r="M923" s="36"/>
      <c r="O923" s="25">
        <f>D830</f>
        <v>955</v>
      </c>
      <c r="P923" s="6" t="s">
        <v>7</v>
      </c>
      <c r="Q923" s="34">
        <f>C904</f>
        <v>0.28578838324886474</v>
      </c>
      <c r="R923" s="20" t="s">
        <v>14</v>
      </c>
      <c r="S923" s="36"/>
      <c r="T923" s="38"/>
      <c r="U923" s="38"/>
    </row>
    <row r="924" spans="1:21" x14ac:dyDescent="0.25">
      <c r="A924">
        <f t="shared" si="2"/>
        <v>17</v>
      </c>
      <c r="B924" s="36" t="s">
        <v>1933</v>
      </c>
      <c r="C924" s="36"/>
      <c r="D924" s="36"/>
      <c r="E924" s="36"/>
      <c r="F924" s="36"/>
      <c r="G924" s="36"/>
      <c r="H924" s="36"/>
      <c r="I924" s="36"/>
      <c r="J924" s="36"/>
      <c r="K924" s="36"/>
      <c r="L924" s="36"/>
      <c r="M924" s="36"/>
      <c r="O924" s="25">
        <f>D836</f>
        <v>860</v>
      </c>
      <c r="P924" s="6" t="s">
        <v>7</v>
      </c>
      <c r="Q924" s="34">
        <f>C904</f>
        <v>0.28578838324886474</v>
      </c>
      <c r="R924" s="20" t="s">
        <v>14</v>
      </c>
      <c r="S924" s="36"/>
      <c r="T924" s="38"/>
      <c r="U924" s="38"/>
    </row>
    <row r="925" spans="1:21" x14ac:dyDescent="0.25">
      <c r="A925">
        <f t="shared" si="2"/>
        <v>18</v>
      </c>
      <c r="B925" s="36" t="s">
        <v>1934</v>
      </c>
      <c r="C925" s="36"/>
      <c r="D925" s="36"/>
      <c r="E925" s="36"/>
      <c r="F925" s="36"/>
      <c r="G925" s="36"/>
      <c r="H925" s="36"/>
      <c r="I925" s="36"/>
      <c r="J925" s="36"/>
      <c r="K925" s="36"/>
      <c r="L925" s="36"/>
      <c r="M925" s="36"/>
      <c r="O925" s="25">
        <f>D842</f>
        <v>865</v>
      </c>
      <c r="P925" s="6" t="s">
        <v>7</v>
      </c>
      <c r="Q925" s="34">
        <f>C904</f>
        <v>0.28578838324886474</v>
      </c>
      <c r="R925" s="20" t="s">
        <v>14</v>
      </c>
      <c r="S925" s="36"/>
      <c r="T925" s="38"/>
      <c r="U925" s="38"/>
    </row>
    <row r="926" spans="1:21" x14ac:dyDescent="0.25">
      <c r="A926">
        <f t="shared" si="2"/>
        <v>19</v>
      </c>
      <c r="B926" s="36" t="s">
        <v>1935</v>
      </c>
      <c r="C926" s="36"/>
      <c r="D926" s="36"/>
      <c r="E926" s="36"/>
      <c r="F926" s="36"/>
      <c r="G926" s="36"/>
      <c r="H926" s="36"/>
      <c r="I926" s="36"/>
      <c r="J926" s="36"/>
      <c r="K926" s="36"/>
      <c r="L926" s="36"/>
      <c r="M926" s="36"/>
      <c r="O926" s="25">
        <f>D848</f>
        <v>935</v>
      </c>
      <c r="P926" s="6" t="s">
        <v>7</v>
      </c>
      <c r="Q926" s="34">
        <f>C904</f>
        <v>0.28578838324886474</v>
      </c>
      <c r="R926" s="20" t="s">
        <v>14</v>
      </c>
      <c r="S926" s="36"/>
      <c r="T926" s="38"/>
      <c r="U926" s="38"/>
    </row>
    <row r="927" spans="1:21" x14ac:dyDescent="0.25">
      <c r="A927">
        <f t="shared" si="2"/>
        <v>20</v>
      </c>
      <c r="B927" s="36" t="s">
        <v>1936</v>
      </c>
      <c r="C927" s="36"/>
      <c r="D927" s="36"/>
      <c r="E927" s="36"/>
      <c r="F927" s="36"/>
      <c r="G927" s="36"/>
      <c r="H927" s="36"/>
      <c r="I927" s="36"/>
      <c r="J927" s="36"/>
      <c r="K927" s="36"/>
      <c r="L927" s="36"/>
      <c r="M927" s="36"/>
      <c r="O927" s="25">
        <f>D854</f>
        <v>940</v>
      </c>
      <c r="P927" s="6" t="s">
        <v>7</v>
      </c>
      <c r="Q927" s="34">
        <f>C904</f>
        <v>0.28578838324886474</v>
      </c>
      <c r="R927" s="20" t="s">
        <v>14</v>
      </c>
      <c r="S927" s="36"/>
      <c r="T927" s="38"/>
      <c r="U927" s="38"/>
    </row>
    <row r="928" spans="1:21" x14ac:dyDescent="0.25">
      <c r="A928">
        <f t="shared" si="2"/>
        <v>21</v>
      </c>
      <c r="B928" s="36" t="s">
        <v>259</v>
      </c>
      <c r="C928" s="36"/>
      <c r="D928" s="36"/>
      <c r="E928" s="36"/>
      <c r="F928" s="36"/>
      <c r="G928" s="36"/>
      <c r="H928" s="36"/>
      <c r="I928" s="36"/>
      <c r="J928" s="36"/>
      <c r="K928" s="36"/>
      <c r="L928" s="36"/>
      <c r="M928" s="36"/>
      <c r="O928" s="25">
        <f>D860</f>
        <v>1140</v>
      </c>
      <c r="P928" s="6" t="s">
        <v>7</v>
      </c>
      <c r="Q928" s="34">
        <f>C904</f>
        <v>0.28578838324886474</v>
      </c>
      <c r="R928" s="20" t="s">
        <v>14</v>
      </c>
      <c r="S928" s="36"/>
      <c r="T928" s="38"/>
      <c r="U928" s="38"/>
    </row>
    <row r="929" spans="1:21" x14ac:dyDescent="0.25">
      <c r="A929">
        <f t="shared" si="2"/>
        <v>22</v>
      </c>
      <c r="B929" s="36" t="s">
        <v>2134</v>
      </c>
      <c r="C929" s="36"/>
      <c r="D929" s="36"/>
      <c r="E929" s="36"/>
      <c r="F929" s="36"/>
      <c r="G929" s="36"/>
      <c r="H929" s="36"/>
      <c r="I929" s="36"/>
      <c r="J929" s="36"/>
      <c r="K929" s="36"/>
      <c r="L929" s="36"/>
      <c r="M929" s="36"/>
      <c r="O929" s="25">
        <f>D866</f>
        <v>5</v>
      </c>
      <c r="P929" s="6" t="s">
        <v>7</v>
      </c>
      <c r="Q929" s="34">
        <f>C902</f>
        <v>0.14289419162443237</v>
      </c>
      <c r="R929" s="20" t="s">
        <v>14</v>
      </c>
      <c r="S929" s="36"/>
      <c r="T929" s="38"/>
      <c r="U929" s="38"/>
    </row>
    <row r="930" spans="1:21" ht="15" customHeight="1" x14ac:dyDescent="0.25">
      <c r="A930">
        <f t="shared" si="2"/>
        <v>23</v>
      </c>
      <c r="B930" s="899" t="s">
        <v>260</v>
      </c>
      <c r="C930" s="899"/>
      <c r="D930" s="899"/>
      <c r="E930" s="899"/>
      <c r="F930" s="899"/>
      <c r="G930" s="899"/>
      <c r="H930" s="899"/>
      <c r="I930" s="899"/>
      <c r="J930" s="899"/>
      <c r="K930" s="899"/>
      <c r="L930" s="899"/>
      <c r="M930" s="899"/>
      <c r="N930" s="899"/>
      <c r="O930" s="25">
        <f>D872</f>
        <v>0</v>
      </c>
      <c r="P930" s="6" t="s">
        <v>7</v>
      </c>
      <c r="Q930" s="34">
        <f>C902</f>
        <v>0.14289419162443237</v>
      </c>
      <c r="R930" s="20" t="s">
        <v>14</v>
      </c>
      <c r="S930" s="36"/>
      <c r="T930" s="36"/>
      <c r="U930" s="36"/>
    </row>
    <row r="931" spans="1:21" x14ac:dyDescent="0.25">
      <c r="A931">
        <f t="shared" si="2"/>
        <v>24</v>
      </c>
      <c r="B931" s="36" t="s">
        <v>1945</v>
      </c>
      <c r="C931" s="36"/>
      <c r="D931" s="36"/>
      <c r="E931" s="36"/>
      <c r="F931" s="36"/>
      <c r="G931" s="36"/>
      <c r="H931" s="36"/>
      <c r="I931" s="36"/>
      <c r="J931" s="36"/>
      <c r="K931" s="36"/>
      <c r="L931" s="36"/>
      <c r="M931" s="36"/>
      <c r="O931" s="25">
        <f>D878</f>
        <v>850</v>
      </c>
      <c r="P931" s="6" t="s">
        <v>7</v>
      </c>
      <c r="Q931" s="34">
        <f>C904</f>
        <v>0.28578838324886474</v>
      </c>
      <c r="R931" s="20" t="s">
        <v>14</v>
      </c>
      <c r="S931" s="36"/>
      <c r="T931" s="36"/>
      <c r="U931" s="36"/>
    </row>
    <row r="932" spans="1:21" x14ac:dyDescent="0.25">
      <c r="A932">
        <f t="shared" si="2"/>
        <v>25</v>
      </c>
      <c r="B932" s="36" t="s">
        <v>1946</v>
      </c>
      <c r="C932" s="36"/>
      <c r="D932" s="36"/>
      <c r="E932" s="36"/>
      <c r="F932" s="36"/>
      <c r="G932" s="36"/>
      <c r="H932" s="36"/>
      <c r="I932" s="36"/>
      <c r="J932" s="36"/>
      <c r="K932" s="36"/>
      <c r="L932" s="36"/>
      <c r="M932" s="36"/>
      <c r="O932" s="25">
        <f>D884</f>
        <v>850</v>
      </c>
      <c r="P932" s="6" t="s">
        <v>7</v>
      </c>
      <c r="Q932" s="34">
        <f>C904</f>
        <v>0.28578838324886474</v>
      </c>
      <c r="R932" s="20" t="s">
        <v>14</v>
      </c>
      <c r="S932" s="36"/>
      <c r="T932" s="36"/>
      <c r="U932" s="36"/>
    </row>
    <row r="933" spans="1:21" x14ac:dyDescent="0.25">
      <c r="A933">
        <f t="shared" si="2"/>
        <v>26</v>
      </c>
      <c r="B933" s="36" t="s">
        <v>1947</v>
      </c>
      <c r="C933" s="36"/>
      <c r="D933" s="36"/>
      <c r="E933" s="36"/>
      <c r="F933" s="36"/>
      <c r="G933" s="36"/>
      <c r="H933" s="36"/>
      <c r="I933" s="36"/>
      <c r="J933" s="36"/>
      <c r="K933" s="36"/>
      <c r="L933" s="36"/>
      <c r="M933" s="36"/>
      <c r="O933" s="25">
        <f>D890</f>
        <v>940</v>
      </c>
      <c r="P933" s="6" t="s">
        <v>7</v>
      </c>
      <c r="Q933" s="34">
        <f>C904</f>
        <v>0.28578838324886474</v>
      </c>
      <c r="R933" s="20" t="s">
        <v>14</v>
      </c>
      <c r="S933" s="36"/>
      <c r="T933" s="36"/>
      <c r="U933" s="36"/>
    </row>
    <row r="934" spans="1:21" x14ac:dyDescent="0.25">
      <c r="A934">
        <f t="shared" si="2"/>
        <v>27</v>
      </c>
      <c r="B934" s="36" t="s">
        <v>1947</v>
      </c>
      <c r="C934" s="36"/>
      <c r="D934" s="36"/>
      <c r="E934" s="36"/>
      <c r="F934" s="36"/>
      <c r="G934" s="36"/>
      <c r="H934" s="36"/>
      <c r="I934" s="36"/>
      <c r="J934" s="36"/>
      <c r="K934" s="36"/>
      <c r="L934" s="36"/>
      <c r="M934" s="36"/>
      <c r="O934" s="25">
        <f>D896</f>
        <v>940</v>
      </c>
      <c r="P934" s="6" t="s">
        <v>7</v>
      </c>
      <c r="Q934" s="34">
        <f>C904</f>
        <v>0.28578838324886474</v>
      </c>
      <c r="R934" s="20" t="s">
        <v>14</v>
      </c>
      <c r="S934" s="36"/>
      <c r="T934" s="36"/>
      <c r="U934" s="36"/>
    </row>
    <row r="935" spans="1:21" x14ac:dyDescent="0.25">
      <c r="B935" s="36"/>
      <c r="C935" s="36"/>
      <c r="D935" s="36"/>
      <c r="E935" s="36"/>
      <c r="F935" s="36"/>
      <c r="G935" s="36"/>
      <c r="H935" s="36"/>
      <c r="I935" s="36"/>
      <c r="J935" s="36"/>
      <c r="K935" s="36"/>
      <c r="L935" s="36"/>
      <c r="M935" s="36"/>
      <c r="N935" s="36"/>
      <c r="O935" s="36"/>
      <c r="P935" s="36"/>
      <c r="Q935" s="36"/>
      <c r="R935" s="36"/>
      <c r="S935" s="36"/>
      <c r="T935" s="36"/>
      <c r="U935" s="36"/>
    </row>
    <row r="936" spans="1:21" x14ac:dyDescent="0.25">
      <c r="B936" s="4" t="s">
        <v>261</v>
      </c>
      <c r="C936" s="36"/>
      <c r="D936" s="36"/>
      <c r="E936" s="36"/>
      <c r="F936" s="36"/>
      <c r="G936" s="36"/>
      <c r="H936" s="36"/>
      <c r="I936" s="36"/>
      <c r="J936" s="36"/>
      <c r="K936" s="36"/>
      <c r="L936" s="36"/>
      <c r="M936" s="36"/>
      <c r="N936" s="36"/>
      <c r="O936" s="36"/>
      <c r="P936" s="36"/>
      <c r="Q936" s="36"/>
      <c r="R936" s="36"/>
      <c r="S936" s="36"/>
      <c r="T936" s="36"/>
      <c r="U936" s="36"/>
    </row>
    <row r="937" spans="1:21" x14ac:dyDescent="0.25">
      <c r="B937" s="36" t="s">
        <v>0</v>
      </c>
      <c r="C937" s="36"/>
      <c r="D937" s="36"/>
      <c r="E937" s="36"/>
      <c r="F937" s="36"/>
      <c r="G937" s="36"/>
      <c r="H937" s="36"/>
      <c r="I937" s="36"/>
      <c r="J937" s="36"/>
      <c r="K937" s="36"/>
      <c r="L937" s="36"/>
      <c r="M937" s="36"/>
      <c r="N937" s="36"/>
      <c r="O937" s="36"/>
      <c r="P937" s="36"/>
      <c r="Q937" s="36"/>
      <c r="R937" s="36"/>
      <c r="S937" s="36"/>
      <c r="T937" s="36"/>
      <c r="U937" s="36"/>
    </row>
    <row r="938" spans="1:21" ht="38.25" customHeight="1" x14ac:dyDescent="0.25">
      <c r="B938" s="901" t="s">
        <v>1</v>
      </c>
      <c r="C938" s="901"/>
      <c r="D938" s="901" t="s">
        <v>2</v>
      </c>
      <c r="E938" s="901"/>
      <c r="F938" s="901"/>
      <c r="G938" s="83" t="s">
        <v>17</v>
      </c>
      <c r="H938" s="878" t="s">
        <v>262</v>
      </c>
      <c r="I938" s="878"/>
      <c r="J938" s="878"/>
      <c r="K938" s="878" t="s">
        <v>4</v>
      </c>
      <c r="L938" s="878"/>
      <c r="M938" s="878"/>
      <c r="N938" s="919"/>
      <c r="O938" s="919"/>
      <c r="P938" s="36"/>
      <c r="Q938" s="36"/>
      <c r="R938" s="36"/>
      <c r="S938" s="36"/>
      <c r="T938" s="36"/>
      <c r="U938" s="36"/>
    </row>
    <row r="939" spans="1:21" x14ac:dyDescent="0.25">
      <c r="B939" s="595">
        <v>9843</v>
      </c>
      <c r="C939" s="595"/>
      <c r="D939" s="934" t="s">
        <v>266</v>
      </c>
      <c r="E939" s="934"/>
      <c r="F939" s="934"/>
      <c r="G939" s="82" t="s">
        <v>97</v>
      </c>
      <c r="H939" s="81" t="s">
        <v>7</v>
      </c>
      <c r="I939" s="907">
        <v>15</v>
      </c>
      <c r="J939" s="907"/>
      <c r="K939" s="935" t="s">
        <v>263</v>
      </c>
      <c r="L939" s="919"/>
      <c r="M939" s="919"/>
      <c r="N939" s="919"/>
      <c r="O939" s="919"/>
      <c r="P939" s="36"/>
      <c r="Q939" s="36"/>
      <c r="R939" s="36"/>
      <c r="S939" s="36"/>
      <c r="T939" s="36"/>
      <c r="U939" s="36"/>
    </row>
    <row r="940" spans="1:21" x14ac:dyDescent="0.25">
      <c r="B940" s="595"/>
      <c r="C940" s="595"/>
      <c r="D940" s="934"/>
      <c r="E940" s="934"/>
      <c r="F940" s="934"/>
      <c r="G940" s="82" t="s">
        <v>265</v>
      </c>
      <c r="H940" s="81" t="s">
        <v>7</v>
      </c>
      <c r="I940" s="907">
        <v>0.1</v>
      </c>
      <c r="J940" s="907"/>
      <c r="K940" s="935" t="s">
        <v>264</v>
      </c>
      <c r="L940" s="919"/>
      <c r="M940" s="919"/>
      <c r="N940" s="919"/>
      <c r="O940" s="919"/>
      <c r="P940" s="36"/>
      <c r="Q940" s="36"/>
      <c r="R940" s="36"/>
      <c r="S940" s="36"/>
      <c r="T940" s="36"/>
      <c r="U940" s="36"/>
    </row>
    <row r="941" spans="1:21" x14ac:dyDescent="0.25">
      <c r="B941" s="36"/>
      <c r="C941" s="36"/>
      <c r="D941" s="36"/>
      <c r="E941" s="36"/>
      <c r="F941" s="36"/>
      <c r="G941" s="36"/>
      <c r="H941" s="36"/>
      <c r="I941" s="36"/>
      <c r="J941" s="36"/>
      <c r="K941" s="36"/>
      <c r="L941" s="36"/>
      <c r="M941" s="36"/>
      <c r="N941" s="36"/>
      <c r="O941" s="36"/>
      <c r="P941" s="36"/>
      <c r="Q941" s="36"/>
      <c r="R941" s="36"/>
      <c r="S941" s="36"/>
      <c r="T941" s="36"/>
      <c r="U941" s="36"/>
    </row>
    <row r="942" spans="1:21" x14ac:dyDescent="0.25">
      <c r="B942" s="36" t="s">
        <v>197</v>
      </c>
      <c r="C942" s="36"/>
      <c r="D942" s="36"/>
      <c r="E942" s="36"/>
      <c r="F942" s="36"/>
      <c r="G942" s="36"/>
      <c r="H942" s="36"/>
      <c r="I942" s="36"/>
      <c r="J942" s="36"/>
      <c r="K942" s="36"/>
      <c r="L942" s="36"/>
      <c r="M942" s="36"/>
      <c r="N942" s="36"/>
      <c r="O942" s="36"/>
      <c r="P942" s="36"/>
      <c r="Q942" s="36"/>
      <c r="R942" s="36"/>
      <c r="S942" s="36"/>
      <c r="T942" s="36"/>
      <c r="U942" s="36"/>
    </row>
    <row r="943" spans="1:21" ht="29.25" customHeight="1" x14ac:dyDescent="0.25">
      <c r="B943" s="935" t="s">
        <v>272</v>
      </c>
      <c r="C943" s="935"/>
      <c r="D943" s="935"/>
      <c r="E943" s="935"/>
      <c r="F943" s="935"/>
      <c r="G943" s="935"/>
      <c r="H943" s="935"/>
      <c r="I943" s="935"/>
      <c r="J943" s="935"/>
      <c r="K943" s="595" t="s">
        <v>199</v>
      </c>
      <c r="L943" s="595"/>
      <c r="M943" s="595" t="s">
        <v>200</v>
      </c>
      <c r="N943" s="595"/>
      <c r="O943" s="81"/>
      <c r="P943" s="36"/>
      <c r="Q943" s="36"/>
      <c r="R943" s="36"/>
      <c r="S943" s="36"/>
      <c r="T943" s="36"/>
      <c r="U943" s="36"/>
    </row>
    <row r="944" spans="1:21" ht="26.25" customHeight="1" x14ac:dyDescent="0.25">
      <c r="B944" s="935"/>
      <c r="C944" s="935"/>
      <c r="D944" s="935"/>
      <c r="E944" s="935"/>
      <c r="F944" s="935"/>
      <c r="G944" s="935"/>
      <c r="H944" s="935"/>
      <c r="I944" s="935"/>
      <c r="J944" s="935"/>
      <c r="K944" s="81" t="s">
        <v>267</v>
      </c>
      <c r="L944" s="91">
        <f>Вводные!L52</f>
        <v>643</v>
      </c>
      <c r="M944" s="81" t="s">
        <v>267</v>
      </c>
      <c r="N944" s="91">
        <f>Вводные!N52</f>
        <v>470</v>
      </c>
      <c r="O944" s="81" t="s">
        <v>269</v>
      </c>
      <c r="P944" s="36"/>
      <c r="Q944" s="36"/>
      <c r="R944" s="36"/>
      <c r="S944" s="36"/>
      <c r="T944" s="36"/>
      <c r="U944" s="36"/>
    </row>
    <row r="945" spans="2:21" ht="24.75" customHeight="1" x14ac:dyDescent="0.25">
      <c r="B945" s="935"/>
      <c r="C945" s="935"/>
      <c r="D945" s="935"/>
      <c r="E945" s="935"/>
      <c r="F945" s="935"/>
      <c r="G945" s="935"/>
      <c r="H945" s="935"/>
      <c r="I945" s="935"/>
      <c r="J945" s="935"/>
      <c r="K945" s="81" t="s">
        <v>268</v>
      </c>
      <c r="L945" s="91">
        <f>Вводные!L53</f>
        <v>1600</v>
      </c>
      <c r="M945" s="81" t="s">
        <v>268</v>
      </c>
      <c r="N945" s="91">
        <f>Вводные!N53</f>
        <v>3800</v>
      </c>
      <c r="O945" s="81" t="s">
        <v>269</v>
      </c>
      <c r="P945" s="36"/>
      <c r="Q945" s="36"/>
      <c r="R945" s="36"/>
      <c r="S945" s="36"/>
      <c r="T945" s="36"/>
      <c r="U945" s="36"/>
    </row>
    <row r="946" spans="2:21" x14ac:dyDescent="0.25">
      <c r="B946" s="935" t="s">
        <v>271</v>
      </c>
      <c r="C946" s="935"/>
      <c r="D946" s="935"/>
      <c r="E946" s="935"/>
      <c r="F946" s="935"/>
      <c r="G946" s="935"/>
      <c r="H946" s="935"/>
      <c r="I946" s="935"/>
      <c r="J946" s="935"/>
      <c r="K946" s="595" t="s">
        <v>199</v>
      </c>
      <c r="L946" s="595"/>
      <c r="M946" s="595" t="s">
        <v>200</v>
      </c>
      <c r="N946" s="595"/>
      <c r="O946" s="81"/>
      <c r="P946" s="36"/>
      <c r="Q946" s="36"/>
      <c r="R946" s="36"/>
      <c r="S946" s="36"/>
      <c r="T946" s="36"/>
      <c r="U946" s="36"/>
    </row>
    <row r="947" spans="2:21" x14ac:dyDescent="0.25">
      <c r="B947" s="935"/>
      <c r="C947" s="935"/>
      <c r="D947" s="935"/>
      <c r="E947" s="935"/>
      <c r="F947" s="935"/>
      <c r="G947" s="935"/>
      <c r="H947" s="935"/>
      <c r="I947" s="935"/>
      <c r="J947" s="935"/>
      <c r="K947" s="938">
        <f>Вводные!K55</f>
        <v>125000</v>
      </c>
      <c r="L947" s="938"/>
      <c r="M947" s="938">
        <f>Вводные!M55</f>
        <v>125000</v>
      </c>
      <c r="N947" s="938"/>
      <c r="O947" s="81" t="s">
        <v>269</v>
      </c>
      <c r="P947" s="36"/>
      <c r="Q947" s="36"/>
      <c r="R947" s="36"/>
      <c r="S947" s="36"/>
      <c r="T947" s="36"/>
      <c r="U947" s="36"/>
    </row>
    <row r="948" spans="2:21" x14ac:dyDescent="0.25">
      <c r="B948" s="935"/>
      <c r="C948" s="935"/>
      <c r="D948" s="935"/>
      <c r="E948" s="935"/>
      <c r="F948" s="935"/>
      <c r="G948" s="935"/>
      <c r="H948" s="935"/>
      <c r="I948" s="935"/>
      <c r="J948" s="935"/>
      <c r="K948" s="595" t="s">
        <v>270</v>
      </c>
      <c r="L948" s="595"/>
      <c r="M948" s="595"/>
      <c r="N948" s="595"/>
      <c r="O948" s="81"/>
      <c r="P948" s="36"/>
      <c r="Q948" s="36"/>
      <c r="R948" s="36"/>
      <c r="S948" s="36"/>
      <c r="T948" s="36"/>
      <c r="U948" s="36"/>
    </row>
    <row r="949" spans="2:21" x14ac:dyDescent="0.25">
      <c r="B949" s="935"/>
      <c r="C949" s="935"/>
      <c r="D949" s="935"/>
      <c r="E949" s="935"/>
      <c r="F949" s="935"/>
      <c r="G949" s="935"/>
      <c r="H949" s="935"/>
      <c r="I949" s="935"/>
      <c r="J949" s="935"/>
      <c r="K949" s="938">
        <f>Вводные!K57</f>
        <v>250000</v>
      </c>
      <c r="L949" s="938"/>
      <c r="M949" s="938"/>
      <c r="N949" s="938"/>
      <c r="O949" s="81" t="s">
        <v>269</v>
      </c>
      <c r="P949" s="36"/>
      <c r="Q949" s="36"/>
      <c r="R949" s="36"/>
      <c r="S949" s="36"/>
      <c r="T949" s="36"/>
      <c r="U949" s="36"/>
    </row>
    <row r="950" spans="2:21" x14ac:dyDescent="0.25">
      <c r="B950" s="935" t="s">
        <v>273</v>
      </c>
      <c r="C950" s="935"/>
      <c r="D950" s="935"/>
      <c r="E950" s="935"/>
      <c r="F950" s="935"/>
      <c r="G950" s="935"/>
      <c r="H950" s="935"/>
      <c r="I950" s="935"/>
      <c r="J950" s="935"/>
      <c r="K950" s="938">
        <f>Вводные!K58</f>
        <v>1.4</v>
      </c>
      <c r="L950" s="938"/>
      <c r="M950" s="938"/>
      <c r="N950" s="938"/>
      <c r="O950" s="81" t="s">
        <v>265</v>
      </c>
      <c r="P950" s="36"/>
      <c r="Q950" s="36"/>
      <c r="R950" s="36"/>
      <c r="S950" s="36"/>
      <c r="T950" s="36"/>
      <c r="U950" s="36"/>
    </row>
    <row r="951" spans="2:21" x14ac:dyDescent="0.25">
      <c r="B951" s="935" t="s">
        <v>274</v>
      </c>
      <c r="C951" s="935"/>
      <c r="D951" s="935"/>
      <c r="E951" s="935"/>
      <c r="F951" s="935"/>
      <c r="G951" s="935"/>
      <c r="H951" s="935"/>
      <c r="I951" s="935"/>
      <c r="J951" s="935"/>
      <c r="K951" s="938">
        <f>Вводные!K59</f>
        <v>1.4</v>
      </c>
      <c r="L951" s="938"/>
      <c r="M951" s="938"/>
      <c r="N951" s="938"/>
      <c r="O951" s="81" t="s">
        <v>265</v>
      </c>
      <c r="P951" s="36"/>
      <c r="Q951" s="36"/>
      <c r="R951" s="36"/>
      <c r="S951" s="36"/>
      <c r="T951" s="36"/>
      <c r="U951" s="36"/>
    </row>
    <row r="952" spans="2:21" x14ac:dyDescent="0.25">
      <c r="B952" s="36"/>
      <c r="C952" s="36"/>
      <c r="D952" s="36"/>
      <c r="E952" s="36"/>
      <c r="F952" s="36"/>
      <c r="G952" s="36"/>
      <c r="H952" s="36"/>
      <c r="I952" s="36"/>
      <c r="J952" s="36"/>
      <c r="K952" s="36"/>
      <c r="L952" s="36"/>
      <c r="M952" s="36"/>
      <c r="N952" s="36"/>
      <c r="O952" s="36"/>
      <c r="P952" s="36"/>
      <c r="Q952" s="36"/>
      <c r="R952" s="36"/>
      <c r="S952" s="36"/>
      <c r="T952" s="36"/>
      <c r="U952" s="36"/>
    </row>
    <row r="953" spans="2:21" x14ac:dyDescent="0.25">
      <c r="B953" s="4" t="s">
        <v>275</v>
      </c>
      <c r="C953" s="36"/>
      <c r="D953" s="36"/>
      <c r="E953" s="36"/>
      <c r="F953" s="36"/>
      <c r="G953" s="36"/>
      <c r="H953" s="36"/>
      <c r="I953" s="36"/>
      <c r="J953" s="36"/>
      <c r="K953" s="36"/>
      <c r="L953" s="36"/>
      <c r="M953" s="36"/>
      <c r="N953" s="36"/>
      <c r="O953" s="36"/>
      <c r="P953" s="36"/>
      <c r="Q953" s="36"/>
      <c r="R953" s="36"/>
      <c r="S953" s="36"/>
      <c r="T953" s="36"/>
      <c r="U953" s="36"/>
    </row>
    <row r="954" spans="2:21" x14ac:dyDescent="0.25">
      <c r="B954" s="36" t="s">
        <v>276</v>
      </c>
      <c r="C954" s="36"/>
      <c r="D954" s="36"/>
      <c r="E954" s="36"/>
      <c r="F954" s="36"/>
      <c r="G954" s="36"/>
      <c r="H954" s="36"/>
      <c r="I954" s="36"/>
      <c r="J954" s="36"/>
      <c r="K954" s="36"/>
      <c r="L954" s="36"/>
      <c r="M954" s="36"/>
      <c r="N954" s="36"/>
      <c r="O954" s="36"/>
      <c r="P954" s="36"/>
      <c r="Q954" s="36"/>
      <c r="R954" s="36"/>
      <c r="S954" s="36"/>
      <c r="T954" s="36"/>
      <c r="U954" s="36"/>
    </row>
    <row r="955" spans="2:21" x14ac:dyDescent="0.25">
      <c r="B955" s="36"/>
      <c r="C955" s="36"/>
      <c r="D955" s="36"/>
      <c r="E955" s="36"/>
      <c r="F955" s="36"/>
      <c r="G955" s="36"/>
      <c r="H955" s="36"/>
      <c r="I955" s="36"/>
      <c r="J955" s="36"/>
      <c r="K955" s="36"/>
      <c r="L955" s="36"/>
      <c r="M955" s="36"/>
      <c r="N955" s="36"/>
      <c r="O955" s="36"/>
      <c r="P955" s="36"/>
      <c r="Q955" s="36"/>
      <c r="R955" s="36"/>
      <c r="S955" s="36"/>
      <c r="T955" s="36"/>
      <c r="U955" s="36"/>
    </row>
    <row r="956" spans="2:21" x14ac:dyDescent="0.25">
      <c r="B956" s="36"/>
      <c r="C956" s="36"/>
      <c r="D956" s="36"/>
      <c r="E956" s="36" t="s">
        <v>28</v>
      </c>
      <c r="F956" s="36"/>
      <c r="G956" s="36" t="s">
        <v>277</v>
      </c>
      <c r="H956" s="36"/>
      <c r="I956" s="36"/>
      <c r="J956" s="36"/>
      <c r="K956" s="36"/>
      <c r="L956" s="36"/>
      <c r="M956" s="36"/>
      <c r="N956" s="36"/>
      <c r="O956" s="36"/>
      <c r="P956" s="36"/>
      <c r="Q956" s="36"/>
      <c r="R956" s="36"/>
      <c r="S956" s="36"/>
      <c r="T956" s="36"/>
      <c r="U956" s="36"/>
    </row>
    <row r="957" spans="2:21" x14ac:dyDescent="0.25">
      <c r="B957" s="36"/>
      <c r="C957" s="36"/>
      <c r="D957" s="36"/>
      <c r="E957" s="36"/>
      <c r="F957" s="36"/>
      <c r="G957" s="36" t="s">
        <v>278</v>
      </c>
      <c r="H957" s="36"/>
      <c r="I957" s="36"/>
      <c r="J957" s="36"/>
      <c r="K957" s="36"/>
      <c r="L957" s="36"/>
      <c r="M957" s="36"/>
      <c r="N957" s="36"/>
      <c r="O957" s="36"/>
      <c r="P957" s="36"/>
      <c r="Q957" s="36"/>
      <c r="R957" s="36"/>
      <c r="S957" s="36"/>
      <c r="T957" s="36"/>
      <c r="U957" s="36"/>
    </row>
    <row r="958" spans="2:21" x14ac:dyDescent="0.25">
      <c r="B958" s="36"/>
      <c r="C958" s="36"/>
      <c r="D958" s="36"/>
      <c r="E958" s="36"/>
      <c r="F958" s="36"/>
      <c r="G958" s="36"/>
      <c r="H958" s="36"/>
      <c r="I958" s="36"/>
      <c r="J958" s="36"/>
      <c r="K958" s="36"/>
      <c r="L958" s="36"/>
      <c r="M958" s="36"/>
      <c r="N958" s="36"/>
      <c r="O958" s="36"/>
      <c r="P958" s="36"/>
      <c r="Q958" s="36"/>
      <c r="R958" s="36"/>
      <c r="S958" s="36"/>
      <c r="T958" s="36"/>
      <c r="U958" s="36"/>
    </row>
    <row r="959" spans="2:21" x14ac:dyDescent="0.25">
      <c r="B959" s="36"/>
      <c r="C959" s="36"/>
      <c r="D959" s="36"/>
      <c r="E959" s="36"/>
      <c r="F959" s="36"/>
      <c r="G959" s="36"/>
      <c r="H959" s="36"/>
      <c r="I959" s="36"/>
      <c r="J959" s="36"/>
      <c r="K959" s="36"/>
      <c r="L959" s="36"/>
      <c r="M959" s="36"/>
      <c r="N959" s="36"/>
      <c r="O959" s="36"/>
      <c r="P959" s="36"/>
      <c r="Q959" s="36"/>
      <c r="R959" s="36"/>
      <c r="S959" s="36"/>
      <c r="T959" s="36"/>
      <c r="U959" s="36"/>
    </row>
    <row r="960" spans="2:21" x14ac:dyDescent="0.25">
      <c r="B960" s="36" t="s">
        <v>279</v>
      </c>
      <c r="C960" s="36"/>
      <c r="D960" s="36"/>
      <c r="E960" s="36"/>
      <c r="F960" s="36"/>
      <c r="G960" s="36"/>
      <c r="H960" s="36"/>
      <c r="I960" s="36"/>
      <c r="J960" s="36"/>
      <c r="K960" s="36"/>
      <c r="L960" s="36"/>
      <c r="M960" s="36"/>
      <c r="N960" s="36"/>
      <c r="O960" s="36"/>
      <c r="P960" s="36"/>
      <c r="Q960" s="36"/>
      <c r="R960" s="36"/>
      <c r="S960" s="36"/>
      <c r="T960" s="36"/>
      <c r="U960" s="36"/>
    </row>
    <row r="961" spans="2:21" x14ac:dyDescent="0.25">
      <c r="B961" s="36"/>
      <c r="C961" s="36"/>
      <c r="D961" s="36"/>
      <c r="E961" s="36"/>
      <c r="F961" s="36"/>
      <c r="G961" s="36"/>
      <c r="H961" s="36"/>
      <c r="I961" s="36"/>
      <c r="J961" s="36"/>
      <c r="K961" s="36"/>
      <c r="L961" s="36"/>
      <c r="M961" s="36"/>
      <c r="N961" s="36"/>
      <c r="O961" s="36"/>
      <c r="P961" s="36"/>
      <c r="Q961" s="36"/>
      <c r="R961" s="36"/>
      <c r="S961" s="36"/>
      <c r="T961" s="36"/>
      <c r="U961" s="36"/>
    </row>
    <row r="962" spans="2:21" x14ac:dyDescent="0.25">
      <c r="B962" s="36"/>
      <c r="C962" s="36"/>
      <c r="D962" s="36"/>
      <c r="E962" s="36"/>
      <c r="F962" s="36"/>
      <c r="G962" s="36"/>
      <c r="H962" s="36"/>
      <c r="I962" s="36"/>
      <c r="J962" s="36"/>
      <c r="K962" s="36"/>
      <c r="L962" s="36"/>
      <c r="M962" s="36"/>
      <c r="N962" s="36"/>
      <c r="O962" s="36"/>
      <c r="P962" s="36"/>
      <c r="Q962" s="36"/>
      <c r="R962" s="36"/>
      <c r="S962" s="36"/>
      <c r="T962" s="36"/>
      <c r="U962" s="36"/>
    </row>
    <row r="963" spans="2:21" x14ac:dyDescent="0.25">
      <c r="B963" s="36"/>
      <c r="C963" s="36"/>
      <c r="D963" s="36"/>
      <c r="E963" s="36"/>
      <c r="F963" s="36"/>
      <c r="G963" s="36"/>
      <c r="H963" s="36"/>
      <c r="I963" s="36"/>
      <c r="J963" s="36"/>
      <c r="K963" s="36"/>
      <c r="L963" s="36"/>
      <c r="M963" s="36"/>
      <c r="N963" s="36"/>
      <c r="O963" s="36"/>
      <c r="P963" s="36"/>
      <c r="Q963" s="36"/>
      <c r="R963" s="36"/>
      <c r="S963" s="36"/>
      <c r="T963" s="36"/>
      <c r="U963" s="36"/>
    </row>
    <row r="964" spans="2:21" x14ac:dyDescent="0.25">
      <c r="B964" s="36" t="s">
        <v>280</v>
      </c>
      <c r="C964" s="36"/>
      <c r="D964" s="36"/>
      <c r="E964" s="36"/>
      <c r="F964" s="36"/>
      <c r="G964" s="36"/>
      <c r="H964" s="36"/>
      <c r="I964" s="36"/>
      <c r="J964" s="36"/>
      <c r="K964" s="36"/>
      <c r="L964" s="36"/>
      <c r="M964" s="36"/>
      <c r="N964" s="36"/>
      <c r="O964" s="36"/>
      <c r="P964" s="36"/>
      <c r="Q964" s="36"/>
      <c r="R964" s="36"/>
      <c r="S964" s="36"/>
      <c r="T964" s="36"/>
      <c r="U964" s="36"/>
    </row>
    <row r="965" spans="2:21" s="458" customFormat="1" x14ac:dyDescent="0.25">
      <c r="B965" s="460"/>
      <c r="C965" s="460"/>
      <c r="D965" s="460"/>
      <c r="E965" s="460"/>
      <c r="F965" s="460"/>
      <c r="G965" s="460"/>
      <c r="H965" s="460"/>
      <c r="I965" s="460"/>
      <c r="J965" s="460"/>
      <c r="K965" s="460"/>
      <c r="L965" s="460"/>
      <c r="M965" s="460"/>
      <c r="N965" s="460"/>
      <c r="O965" s="460"/>
      <c r="P965" s="460"/>
      <c r="Q965" s="460"/>
      <c r="R965" s="460"/>
      <c r="S965" s="460"/>
      <c r="T965" s="460"/>
      <c r="U965" s="460"/>
    </row>
    <row r="966" spans="2:21" s="458" customFormat="1" ht="15.75" x14ac:dyDescent="0.25">
      <c r="B966" s="460"/>
      <c r="C966" s="460"/>
      <c r="D966" s="460"/>
      <c r="E966" s="22">
        <f>(I939*L944)/(100*(3)^0.5)</f>
        <v>55.685433463339407</v>
      </c>
      <c r="F966" s="460" t="s">
        <v>269</v>
      </c>
      <c r="G966" s="459" t="s">
        <v>2387</v>
      </c>
      <c r="H966" s="460"/>
      <c r="I966" s="460"/>
      <c r="J966" s="460"/>
      <c r="K966" s="460"/>
      <c r="L966" s="460"/>
      <c r="M966" s="460"/>
      <c r="N966" s="460"/>
      <c r="O966" s="460"/>
      <c r="P966" s="460"/>
      <c r="Q966" s="460"/>
      <c r="R966" s="460"/>
      <c r="S966" s="460"/>
      <c r="T966" s="460"/>
      <c r="U966" s="460"/>
    </row>
    <row r="967" spans="2:21" s="458" customFormat="1" ht="15.75" x14ac:dyDescent="0.25">
      <c r="B967" s="460"/>
      <c r="C967" s="460"/>
      <c r="D967" s="460"/>
      <c r="E967" s="22"/>
      <c r="F967" s="460"/>
      <c r="G967" s="459" t="s">
        <v>2388</v>
      </c>
      <c r="H967" s="460"/>
      <c r="I967" s="460"/>
      <c r="J967" s="460"/>
      <c r="K967" s="460"/>
      <c r="L967" s="460"/>
      <c r="M967" s="460"/>
      <c r="N967" s="460"/>
      <c r="O967" s="460"/>
      <c r="P967" s="460"/>
      <c r="Q967" s="460"/>
      <c r="R967" s="460"/>
      <c r="S967" s="460"/>
      <c r="T967" s="460"/>
      <c r="U967" s="460"/>
    </row>
    <row r="968" spans="2:21" s="458" customFormat="1" ht="15.75" x14ac:dyDescent="0.25">
      <c r="B968" s="460"/>
      <c r="C968" s="460"/>
      <c r="D968" s="460"/>
      <c r="E968" s="22"/>
      <c r="F968" s="460"/>
      <c r="G968" s="459"/>
      <c r="H968" s="460"/>
      <c r="I968" s="460"/>
      <c r="J968" s="460"/>
      <c r="K968" s="460"/>
      <c r="L968" s="460"/>
      <c r="M968" s="460"/>
      <c r="N968" s="460"/>
      <c r="O968" s="460"/>
      <c r="P968" s="460"/>
      <c r="Q968" s="460"/>
      <c r="R968" s="460"/>
      <c r="S968" s="460"/>
      <c r="T968" s="460"/>
      <c r="U968" s="460"/>
    </row>
    <row r="969" spans="2:21" s="458" customFormat="1" x14ac:dyDescent="0.25">
      <c r="B969" s="460"/>
      <c r="C969" s="460"/>
      <c r="D969" s="460"/>
      <c r="E969" s="22">
        <f>0.1/(2*(3^0.5))</f>
        <v>2.8867513459481291E-2</v>
      </c>
      <c r="F969" s="460" t="s">
        <v>269</v>
      </c>
      <c r="G969" s="460" t="s">
        <v>2373</v>
      </c>
      <c r="H969" s="460"/>
      <c r="I969" s="460"/>
      <c r="J969" s="460"/>
      <c r="K969" s="460"/>
      <c r="L969" s="460"/>
      <c r="M969" s="460"/>
      <c r="N969" s="460"/>
      <c r="O969" s="460"/>
      <c r="P969" s="460"/>
      <c r="Q969" s="460"/>
      <c r="R969" s="460"/>
      <c r="S969" s="460"/>
      <c r="T969" s="460"/>
      <c r="U969" s="460"/>
    </row>
    <row r="970" spans="2:21" s="458" customFormat="1" x14ac:dyDescent="0.25">
      <c r="B970" s="460"/>
      <c r="C970" s="460"/>
      <c r="D970" s="460"/>
      <c r="E970" s="22"/>
      <c r="F970" s="460"/>
      <c r="H970" s="460"/>
      <c r="I970" s="460"/>
      <c r="J970" s="460"/>
      <c r="K970" s="460"/>
      <c r="L970" s="460"/>
      <c r="M970" s="460"/>
      <c r="N970" s="460"/>
      <c r="O970" s="460"/>
      <c r="P970" s="460"/>
      <c r="Q970" s="460"/>
      <c r="R970" s="460"/>
      <c r="S970" s="460"/>
      <c r="T970" s="460"/>
      <c r="U970" s="460"/>
    </row>
    <row r="971" spans="2:21" s="458" customFormat="1" x14ac:dyDescent="0.25">
      <c r="B971" s="460"/>
      <c r="C971" s="460"/>
      <c r="D971" s="460"/>
      <c r="E971" s="22">
        <f>(E966^2+E969^2)^0.5</f>
        <v>55.685440945846281</v>
      </c>
      <c r="F971" s="36" t="s">
        <v>269</v>
      </c>
      <c r="H971" s="460"/>
      <c r="I971" s="460"/>
      <c r="J971" s="460"/>
      <c r="K971" s="460"/>
      <c r="L971" s="460"/>
      <c r="M971" s="460"/>
      <c r="N971" s="460"/>
      <c r="O971" s="460"/>
      <c r="P971" s="460"/>
      <c r="Q971" s="460"/>
      <c r="R971" s="460"/>
      <c r="S971" s="460"/>
      <c r="T971" s="460"/>
      <c r="U971" s="460"/>
    </row>
    <row r="972" spans="2:21" x14ac:dyDescent="0.25">
      <c r="B972" s="36" t="s">
        <v>281</v>
      </c>
      <c r="C972" s="36"/>
      <c r="D972" s="36"/>
      <c r="E972" s="36"/>
      <c r="F972" s="36"/>
      <c r="G972" s="435"/>
      <c r="H972" s="36"/>
      <c r="I972" s="24"/>
      <c r="J972" s="36"/>
      <c r="K972" s="36"/>
      <c r="L972" s="36"/>
      <c r="M972" s="36"/>
      <c r="N972" s="36"/>
      <c r="O972" s="36"/>
      <c r="P972" s="36"/>
      <c r="Q972" s="36"/>
      <c r="R972" s="36"/>
      <c r="S972" s="36"/>
      <c r="T972" s="36"/>
      <c r="U972" s="36"/>
    </row>
    <row r="973" spans="2:21" s="458" customFormat="1" x14ac:dyDescent="0.25">
      <c r="B973" s="460"/>
      <c r="C973" s="460"/>
      <c r="D973" s="460"/>
      <c r="E973" s="460"/>
      <c r="F973" s="460"/>
      <c r="G973" s="460"/>
      <c r="H973" s="460"/>
      <c r="I973" s="24"/>
      <c r="J973" s="460"/>
      <c r="K973" s="460"/>
      <c r="L973" s="460"/>
      <c r="M973" s="460"/>
      <c r="N973" s="460"/>
      <c r="O973" s="460"/>
      <c r="P973" s="460"/>
      <c r="Q973" s="460"/>
      <c r="R973" s="460"/>
      <c r="S973" s="460"/>
      <c r="T973" s="460"/>
      <c r="U973" s="460"/>
    </row>
    <row r="974" spans="2:21" s="458" customFormat="1" x14ac:dyDescent="0.25">
      <c r="B974" s="460"/>
      <c r="C974" s="460"/>
      <c r="D974" s="460"/>
      <c r="E974" s="24">
        <f>(I939*N944)/(100*(3)^0.5)</f>
        <v>40.703193977868615</v>
      </c>
      <c r="F974" s="460" t="s">
        <v>269</v>
      </c>
      <c r="G974" s="460"/>
      <c r="H974" s="460"/>
      <c r="I974" s="24"/>
      <c r="J974" s="460"/>
      <c r="K974" s="460"/>
      <c r="L974" s="460"/>
      <c r="M974" s="460"/>
      <c r="N974" s="460"/>
      <c r="O974" s="460"/>
      <c r="P974" s="460"/>
      <c r="Q974" s="460"/>
      <c r="R974" s="460"/>
      <c r="S974" s="460"/>
      <c r="T974" s="460"/>
      <c r="U974" s="460"/>
    </row>
    <row r="975" spans="2:21" s="458" customFormat="1" x14ac:dyDescent="0.25">
      <c r="B975" s="460"/>
      <c r="C975" s="460"/>
      <c r="D975" s="460"/>
      <c r="E975" s="24"/>
      <c r="F975" s="460"/>
      <c r="G975" s="460"/>
      <c r="H975" s="460"/>
      <c r="I975" s="24"/>
      <c r="J975" s="460"/>
      <c r="K975" s="460"/>
      <c r="L975" s="460"/>
      <c r="M975" s="460"/>
      <c r="N975" s="460"/>
      <c r="O975" s="460"/>
      <c r="P975" s="460"/>
      <c r="Q975" s="460"/>
      <c r="R975" s="460"/>
      <c r="S975" s="460"/>
      <c r="T975" s="460"/>
      <c r="U975" s="460"/>
    </row>
    <row r="976" spans="2:21" s="458" customFormat="1" x14ac:dyDescent="0.25">
      <c r="B976" s="460"/>
      <c r="C976" s="460"/>
      <c r="D976" s="460"/>
      <c r="E976" s="24">
        <f>0.1/(2*(3^0.5))</f>
        <v>2.8867513459481291E-2</v>
      </c>
      <c r="F976" s="460" t="s">
        <v>269</v>
      </c>
      <c r="G976" s="460"/>
      <c r="H976" s="460"/>
      <c r="I976" s="24"/>
      <c r="J976" s="460"/>
      <c r="K976" s="460"/>
      <c r="L976" s="460"/>
      <c r="M976" s="460"/>
      <c r="N976" s="460"/>
      <c r="O976" s="460"/>
      <c r="P976" s="460"/>
      <c r="Q976" s="460"/>
      <c r="R976" s="460"/>
      <c r="S976" s="460"/>
      <c r="T976" s="460"/>
      <c r="U976" s="460"/>
    </row>
    <row r="977" spans="2:21" s="458" customFormat="1" x14ac:dyDescent="0.25">
      <c r="B977" s="460"/>
      <c r="C977" s="460"/>
      <c r="D977" s="460"/>
      <c r="E977" s="24"/>
      <c r="F977" s="460"/>
      <c r="G977" s="460"/>
      <c r="H977" s="460"/>
      <c r="I977" s="24"/>
      <c r="J977" s="460"/>
      <c r="K977" s="460"/>
      <c r="L977" s="460"/>
      <c r="M977" s="460"/>
      <c r="N977" s="460"/>
      <c r="O977" s="460"/>
      <c r="P977" s="460"/>
      <c r="Q977" s="460"/>
      <c r="R977" s="460"/>
      <c r="S977" s="460"/>
      <c r="T977" s="460"/>
      <c r="U977" s="460"/>
    </row>
    <row r="978" spans="2:21" s="458" customFormat="1" x14ac:dyDescent="0.25">
      <c r="B978" s="460"/>
      <c r="C978" s="460"/>
      <c r="D978" s="460"/>
      <c r="E978" s="24">
        <f>(E974^2+E976^2)^0.5</f>
        <v>40.703204214574228</v>
      </c>
      <c r="F978" s="36" t="s">
        <v>269</v>
      </c>
      <c r="G978" s="460"/>
      <c r="H978" s="460"/>
      <c r="I978" s="24"/>
      <c r="J978" s="460"/>
      <c r="K978" s="460"/>
      <c r="L978" s="460"/>
      <c r="M978" s="460"/>
      <c r="N978" s="460"/>
      <c r="O978" s="460"/>
      <c r="P978" s="460"/>
      <c r="Q978" s="460"/>
      <c r="R978" s="460"/>
      <c r="S978" s="460"/>
      <c r="T978" s="460"/>
      <c r="U978" s="460"/>
    </row>
    <row r="979" spans="2:21" x14ac:dyDescent="0.25">
      <c r="B979" s="460"/>
      <c r="C979" s="460"/>
      <c r="D979" s="460"/>
      <c r="E979" s="24"/>
      <c r="F979" s="36"/>
      <c r="G979" s="435"/>
      <c r="H979" s="36"/>
      <c r="I979" s="24"/>
      <c r="J979" s="36"/>
      <c r="K979" s="36"/>
      <c r="L979" s="36"/>
      <c r="M979" s="36"/>
      <c r="N979" s="36"/>
      <c r="O979" s="36"/>
      <c r="P979" s="36"/>
      <c r="Q979" s="36"/>
      <c r="R979" s="36"/>
      <c r="S979" s="36"/>
      <c r="T979" s="36"/>
      <c r="U979" s="36"/>
    </row>
    <row r="980" spans="2:21" x14ac:dyDescent="0.25">
      <c r="B980" s="36" t="s">
        <v>282</v>
      </c>
      <c r="C980" s="36"/>
      <c r="D980" s="21"/>
      <c r="E980" s="102"/>
      <c r="G980" s="435"/>
      <c r="H980" s="36"/>
      <c r="I980" s="24"/>
      <c r="J980" s="36"/>
      <c r="K980" s="36"/>
      <c r="L980" s="36"/>
      <c r="M980" s="36"/>
      <c r="N980" s="36"/>
      <c r="O980" s="36"/>
      <c r="P980" s="36"/>
      <c r="Q980" s="36"/>
      <c r="R980" s="36"/>
      <c r="S980" s="36"/>
      <c r="T980" s="36"/>
      <c r="U980" s="36"/>
    </row>
    <row r="981" spans="2:21" x14ac:dyDescent="0.25">
      <c r="B981" s="36"/>
      <c r="C981" s="36"/>
      <c r="D981" s="36"/>
      <c r="E981" s="24"/>
      <c r="F981" s="36"/>
      <c r="G981" s="435"/>
      <c r="H981" s="36"/>
      <c r="I981" s="24"/>
      <c r="J981" s="36"/>
      <c r="K981" s="36"/>
      <c r="L981" s="36"/>
      <c r="M981" s="36"/>
      <c r="N981" s="36"/>
      <c r="O981" s="36"/>
      <c r="P981" s="36"/>
      <c r="Q981" s="36"/>
      <c r="R981" s="36"/>
      <c r="S981" s="36"/>
      <c r="T981" s="36"/>
      <c r="U981" s="36"/>
    </row>
    <row r="982" spans="2:21" x14ac:dyDescent="0.25">
      <c r="C982" s="460"/>
      <c r="D982" s="460"/>
      <c r="E982" s="24">
        <f>(I939*L945)/(100*(3)^0.5)</f>
        <v>138.5640646055102</v>
      </c>
      <c r="F982" s="460" t="s">
        <v>269</v>
      </c>
      <c r="G982" s="435"/>
      <c r="H982" s="36"/>
      <c r="I982" s="24"/>
      <c r="J982" s="36"/>
      <c r="K982" s="36"/>
      <c r="L982" s="36"/>
      <c r="M982" s="36"/>
      <c r="N982" s="36"/>
      <c r="O982" s="36"/>
      <c r="P982" s="36"/>
      <c r="Q982" s="36"/>
      <c r="R982" s="36"/>
      <c r="S982" s="36"/>
      <c r="T982" s="36"/>
      <c r="U982" s="36"/>
    </row>
    <row r="983" spans="2:21" s="458" customFormat="1" x14ac:dyDescent="0.25">
      <c r="B983" s="460"/>
      <c r="C983" s="460"/>
      <c r="D983" s="460"/>
      <c r="E983" s="24"/>
      <c r="F983" s="460"/>
      <c r="G983" s="460"/>
      <c r="H983" s="460"/>
      <c r="I983" s="24"/>
      <c r="J983" s="460"/>
      <c r="K983" s="460"/>
      <c r="L983" s="460"/>
      <c r="M983" s="460"/>
      <c r="N983" s="460"/>
      <c r="O983" s="460"/>
      <c r="P983" s="460"/>
      <c r="Q983" s="460"/>
      <c r="R983" s="460"/>
      <c r="S983" s="460"/>
      <c r="T983" s="460"/>
      <c r="U983" s="460"/>
    </row>
    <row r="984" spans="2:21" s="458" customFormat="1" x14ac:dyDescent="0.25">
      <c r="B984" s="460"/>
      <c r="C984" s="460"/>
      <c r="D984" s="460"/>
      <c r="E984" s="24">
        <f>0.1/(2*(3^0.5))</f>
        <v>2.8867513459481291E-2</v>
      </c>
      <c r="F984" s="460" t="s">
        <v>269</v>
      </c>
      <c r="G984" s="460"/>
      <c r="H984" s="460"/>
      <c r="I984" s="24"/>
      <c r="J984" s="460"/>
      <c r="K984" s="460"/>
      <c r="L984" s="460"/>
      <c r="M984" s="460"/>
      <c r="N984" s="460"/>
      <c r="O984" s="460"/>
      <c r="P984" s="460"/>
      <c r="Q984" s="460"/>
      <c r="R984" s="460"/>
      <c r="S984" s="460"/>
      <c r="T984" s="460"/>
      <c r="U984" s="460"/>
    </row>
    <row r="985" spans="2:21" s="458" customFormat="1" x14ac:dyDescent="0.25">
      <c r="B985" s="460"/>
      <c r="C985" s="460"/>
      <c r="D985" s="460"/>
      <c r="E985" s="24"/>
      <c r="F985" s="460"/>
      <c r="G985" s="460"/>
      <c r="H985" s="460"/>
      <c r="I985" s="24"/>
      <c r="J985" s="460"/>
      <c r="K985" s="460"/>
      <c r="L985" s="460"/>
      <c r="M985" s="460"/>
      <c r="N985" s="460"/>
      <c r="O985" s="460"/>
      <c r="P985" s="460"/>
      <c r="Q985" s="460"/>
      <c r="R985" s="460"/>
      <c r="S985" s="460"/>
      <c r="T985" s="460"/>
      <c r="U985" s="460"/>
    </row>
    <row r="986" spans="2:21" s="458" customFormat="1" x14ac:dyDescent="0.25">
      <c r="B986" s="460"/>
      <c r="C986" s="460"/>
      <c r="D986" s="460"/>
      <c r="E986" s="24">
        <f>(E982^2+E984^2)^0.5</f>
        <v>138.5640676125428</v>
      </c>
      <c r="F986" s="36" t="s">
        <v>269</v>
      </c>
      <c r="G986" s="460"/>
      <c r="H986" s="460"/>
      <c r="I986" s="24"/>
      <c r="J986" s="460"/>
      <c r="K986" s="460"/>
      <c r="L986" s="460"/>
      <c r="M986" s="460"/>
      <c r="N986" s="460"/>
      <c r="O986" s="460"/>
      <c r="P986" s="460"/>
      <c r="Q986" s="460"/>
      <c r="R986" s="460"/>
      <c r="S986" s="460"/>
      <c r="T986" s="460"/>
      <c r="U986" s="460"/>
    </row>
    <row r="987" spans="2:21" s="458" customFormat="1" x14ac:dyDescent="0.25">
      <c r="B987" s="460"/>
      <c r="C987" s="460"/>
      <c r="D987" s="460"/>
      <c r="E987" s="24"/>
      <c r="F987" s="460"/>
      <c r="G987" s="460"/>
      <c r="H987" s="460"/>
      <c r="I987" s="24"/>
      <c r="J987" s="460"/>
      <c r="K987" s="460"/>
      <c r="L987" s="460"/>
      <c r="M987" s="460"/>
      <c r="N987" s="460"/>
      <c r="O987" s="460"/>
      <c r="P987" s="460"/>
      <c r="Q987" s="460"/>
      <c r="R987" s="460"/>
      <c r="S987" s="460"/>
      <c r="T987" s="460"/>
      <c r="U987" s="460"/>
    </row>
    <row r="988" spans="2:21" x14ac:dyDescent="0.25">
      <c r="B988" s="36" t="s">
        <v>283</v>
      </c>
      <c r="C988" s="36"/>
      <c r="D988" s="36"/>
      <c r="E988" s="24"/>
      <c r="F988" s="36"/>
      <c r="G988" s="435"/>
      <c r="H988" s="36"/>
      <c r="I988" s="24"/>
      <c r="J988" s="36"/>
      <c r="K988" s="36"/>
      <c r="L988" s="36"/>
      <c r="M988" s="36"/>
      <c r="N988" s="36"/>
      <c r="O988" s="36"/>
      <c r="P988" s="36"/>
      <c r="Q988" s="36"/>
      <c r="R988" s="36"/>
      <c r="S988" s="36"/>
      <c r="T988" s="36"/>
      <c r="U988" s="36"/>
    </row>
    <row r="989" spans="2:21" s="458" customFormat="1" x14ac:dyDescent="0.25">
      <c r="B989" s="460"/>
      <c r="C989" s="460"/>
      <c r="D989" s="460"/>
      <c r="E989" s="24"/>
      <c r="F989" s="460"/>
      <c r="G989" s="460"/>
      <c r="H989" s="460"/>
      <c r="I989" s="24"/>
      <c r="J989" s="460"/>
      <c r="K989" s="460"/>
      <c r="L989" s="460"/>
      <c r="M989" s="460"/>
      <c r="N989" s="460"/>
      <c r="O989" s="460"/>
      <c r="P989" s="460"/>
      <c r="Q989" s="460"/>
      <c r="R989" s="460"/>
      <c r="S989" s="460"/>
      <c r="T989" s="460"/>
      <c r="U989" s="460"/>
    </row>
    <row r="990" spans="2:21" s="458" customFormat="1" x14ac:dyDescent="0.25">
      <c r="B990" s="460"/>
      <c r="C990" s="460"/>
      <c r="D990" s="460"/>
      <c r="E990" s="24">
        <f>(I939*N945)/(100*(3)^0.5)</f>
        <v>329.08965343808671</v>
      </c>
      <c r="F990" s="460" t="s">
        <v>269</v>
      </c>
      <c r="G990" s="460"/>
      <c r="H990" s="460"/>
      <c r="I990" s="24"/>
      <c r="J990" s="460"/>
      <c r="K990" s="460"/>
      <c r="L990" s="460"/>
      <c r="M990" s="460"/>
      <c r="N990" s="460"/>
      <c r="O990" s="460"/>
      <c r="P990" s="460"/>
      <c r="Q990" s="460"/>
      <c r="R990" s="460"/>
      <c r="S990" s="460"/>
      <c r="T990" s="460"/>
      <c r="U990" s="460"/>
    </row>
    <row r="991" spans="2:21" s="458" customFormat="1" x14ac:dyDescent="0.25">
      <c r="B991" s="460"/>
      <c r="C991" s="460"/>
      <c r="D991" s="460"/>
      <c r="E991" s="24"/>
      <c r="F991" s="460"/>
      <c r="G991" s="460"/>
      <c r="H991" s="460"/>
      <c r="I991" s="24"/>
      <c r="J991" s="460"/>
      <c r="K991" s="460"/>
      <c r="L991" s="460"/>
      <c r="M991" s="460"/>
      <c r="N991" s="460"/>
      <c r="O991" s="460"/>
      <c r="P991" s="460"/>
      <c r="Q991" s="460"/>
      <c r="R991" s="460"/>
      <c r="S991" s="460"/>
      <c r="T991" s="460"/>
      <c r="U991" s="460"/>
    </row>
    <row r="992" spans="2:21" s="458" customFormat="1" x14ac:dyDescent="0.25">
      <c r="B992" s="460"/>
      <c r="C992" s="460"/>
      <c r="D992" s="460"/>
      <c r="E992" s="24">
        <f>0.1/(2*(3^0.5))</f>
        <v>2.8867513459481291E-2</v>
      </c>
      <c r="F992" s="460" t="s">
        <v>269</v>
      </c>
      <c r="G992" s="460"/>
      <c r="H992" s="460"/>
      <c r="I992" s="24"/>
      <c r="J992" s="460"/>
      <c r="K992" s="460"/>
      <c r="L992" s="460"/>
      <c r="M992" s="460"/>
      <c r="N992" s="460"/>
      <c r="O992" s="460"/>
      <c r="P992" s="460"/>
      <c r="Q992" s="460"/>
      <c r="R992" s="460"/>
      <c r="S992" s="460"/>
      <c r="T992" s="460"/>
      <c r="U992" s="460"/>
    </row>
    <row r="993" spans="2:21" s="458" customFormat="1" x14ac:dyDescent="0.25">
      <c r="B993" s="460"/>
      <c r="C993" s="460"/>
      <c r="D993" s="460"/>
      <c r="E993" s="24"/>
      <c r="F993" s="460"/>
      <c r="G993" s="460"/>
      <c r="H993" s="460"/>
      <c r="I993" s="24"/>
      <c r="J993" s="460"/>
      <c r="K993" s="460"/>
      <c r="L993" s="460"/>
      <c r="M993" s="460"/>
      <c r="N993" s="460"/>
      <c r="O993" s="460"/>
      <c r="P993" s="460"/>
      <c r="Q993" s="460"/>
      <c r="R993" s="460"/>
      <c r="S993" s="460"/>
      <c r="T993" s="460"/>
      <c r="U993" s="460"/>
    </row>
    <row r="994" spans="2:21" s="458" customFormat="1" x14ac:dyDescent="0.25">
      <c r="B994" s="460"/>
      <c r="C994" s="460"/>
      <c r="D994" s="460"/>
      <c r="E994" s="24">
        <f>(E990^2+E992^2)^0.5</f>
        <v>329.08965470420571</v>
      </c>
      <c r="F994" s="460" t="s">
        <v>269</v>
      </c>
      <c r="G994" s="460"/>
      <c r="H994" s="460"/>
      <c r="I994" s="24"/>
      <c r="J994" s="460"/>
      <c r="K994" s="460"/>
      <c r="L994" s="460"/>
      <c r="M994" s="460"/>
      <c r="N994" s="460"/>
      <c r="O994" s="460"/>
      <c r="P994" s="460"/>
      <c r="Q994" s="460"/>
      <c r="R994" s="460"/>
      <c r="S994" s="460"/>
      <c r="T994" s="460"/>
      <c r="U994" s="460"/>
    </row>
    <row r="995" spans="2:21" x14ac:dyDescent="0.25">
      <c r="B995" s="36"/>
      <c r="C995" s="36"/>
      <c r="D995" s="36"/>
      <c r="E995" s="36"/>
      <c r="F995" s="36"/>
      <c r="G995" s="435"/>
      <c r="H995" s="36"/>
      <c r="I995" s="24"/>
      <c r="J995" s="36"/>
      <c r="K995" s="36"/>
      <c r="L995" s="36"/>
      <c r="M995" s="36"/>
      <c r="N995" s="36"/>
      <c r="O995" s="36"/>
      <c r="P995" s="36"/>
      <c r="Q995" s="36"/>
      <c r="R995" s="36"/>
      <c r="S995" s="36"/>
      <c r="T995" s="36"/>
      <c r="U995" s="36"/>
    </row>
    <row r="996" spans="2:21" x14ac:dyDescent="0.25">
      <c r="B996" s="36" t="s">
        <v>61</v>
      </c>
      <c r="C996" s="36"/>
      <c r="D996" s="36"/>
      <c r="E996" s="36"/>
      <c r="F996" s="36"/>
      <c r="G996" s="36"/>
      <c r="H996" s="36"/>
      <c r="I996" s="36"/>
      <c r="J996" s="36"/>
      <c r="K996" s="36"/>
      <c r="L996" s="36"/>
      <c r="M996" s="36"/>
      <c r="N996" s="36"/>
      <c r="O996" s="36"/>
      <c r="P996" s="36"/>
      <c r="Q996" s="36"/>
      <c r="R996" s="36"/>
      <c r="S996" s="36"/>
      <c r="T996" s="36"/>
      <c r="U996" s="36"/>
    </row>
    <row r="997" spans="2:21" x14ac:dyDescent="0.25">
      <c r="B997" s="36" t="s">
        <v>36</v>
      </c>
      <c r="C997" s="36"/>
      <c r="D997" s="36"/>
      <c r="E997" s="36"/>
      <c r="F997" s="36"/>
      <c r="G997" s="36"/>
      <c r="H997" s="36"/>
      <c r="I997" s="36"/>
      <c r="J997" s="36"/>
      <c r="K997" s="36"/>
      <c r="L997" s="36"/>
      <c r="M997" s="36"/>
      <c r="N997" s="36"/>
      <c r="O997" s="36"/>
      <c r="P997" s="36"/>
      <c r="Q997" s="36"/>
      <c r="R997" s="36"/>
      <c r="S997" s="36"/>
      <c r="T997" s="36"/>
      <c r="U997" s="36"/>
    </row>
    <row r="998" spans="2:21" x14ac:dyDescent="0.25">
      <c r="B998" s="36"/>
      <c r="C998" s="36"/>
      <c r="D998" s="36"/>
      <c r="E998" s="36"/>
      <c r="F998" s="36"/>
      <c r="G998" s="36"/>
      <c r="H998" s="36"/>
      <c r="I998" s="36"/>
      <c r="J998" s="36"/>
      <c r="K998" s="36"/>
      <c r="L998" s="36"/>
      <c r="M998" s="36"/>
      <c r="N998" s="36"/>
      <c r="O998" s="36"/>
      <c r="P998" s="36"/>
      <c r="Q998" s="36"/>
      <c r="R998" s="36"/>
      <c r="S998" s="36"/>
      <c r="T998" s="36"/>
      <c r="U998" s="36"/>
    </row>
    <row r="999" spans="2:21" x14ac:dyDescent="0.25">
      <c r="B999" s="36"/>
      <c r="C999" s="36"/>
      <c r="D999" s="36"/>
      <c r="E999" s="36"/>
      <c r="F999" s="36" t="s">
        <v>28</v>
      </c>
      <c r="G999" s="36"/>
      <c r="H999" s="36" t="s">
        <v>284</v>
      </c>
      <c r="I999" s="36"/>
      <c r="J999" s="36"/>
      <c r="K999" s="36"/>
      <c r="L999" s="36"/>
      <c r="M999" s="36"/>
      <c r="N999" s="36"/>
      <c r="O999" s="36"/>
      <c r="P999" s="36"/>
      <c r="Q999" s="36"/>
      <c r="R999" s="36"/>
      <c r="S999" s="36"/>
      <c r="T999" s="36"/>
      <c r="U999" s="36"/>
    </row>
    <row r="1000" spans="2:21" x14ac:dyDescent="0.25">
      <c r="B1000" s="36"/>
      <c r="C1000" s="36"/>
      <c r="D1000" s="36"/>
      <c r="E1000" s="36"/>
      <c r="F1000" s="36"/>
      <c r="G1000" s="36"/>
      <c r="H1000" s="36" t="s">
        <v>183</v>
      </c>
      <c r="I1000" s="36"/>
      <c r="J1000" s="36"/>
      <c r="K1000" s="36"/>
      <c r="L1000" s="36"/>
      <c r="M1000" s="36"/>
      <c r="N1000" s="36"/>
      <c r="O1000" s="36"/>
      <c r="P1000" s="36"/>
      <c r="Q1000" s="36"/>
      <c r="R1000" s="36"/>
      <c r="S1000" s="36"/>
      <c r="T1000" s="36"/>
      <c r="U1000" s="36"/>
    </row>
    <row r="1001" spans="2:21" x14ac:dyDescent="0.25">
      <c r="B1001" s="36" t="s">
        <v>285</v>
      </c>
      <c r="C1001" s="36"/>
      <c r="D1001" s="36"/>
      <c r="E1001" s="36"/>
      <c r="F1001" s="36"/>
      <c r="G1001" s="36"/>
      <c r="H1001" s="36"/>
      <c r="I1001" s="36"/>
      <c r="J1001" s="36"/>
      <c r="K1001" s="36"/>
      <c r="L1001" s="36"/>
      <c r="M1001" s="36"/>
      <c r="N1001" s="36"/>
      <c r="O1001" s="36"/>
      <c r="P1001" s="36"/>
      <c r="Q1001" s="36"/>
      <c r="R1001" s="36"/>
      <c r="S1001" s="36"/>
      <c r="T1001" s="36"/>
      <c r="U1001" s="36"/>
    </row>
    <row r="1002" spans="2:21" ht="41.25" customHeight="1" x14ac:dyDescent="0.25">
      <c r="B1002" s="852" t="s">
        <v>40</v>
      </c>
      <c r="C1002" s="853"/>
      <c r="D1002" s="852" t="s">
        <v>286</v>
      </c>
      <c r="E1002" s="853"/>
      <c r="F1002" s="852" t="s">
        <v>287</v>
      </c>
      <c r="G1002" s="853"/>
      <c r="H1002" s="852" t="s">
        <v>45</v>
      </c>
      <c r="I1002" s="853"/>
      <c r="J1002" s="852" t="s">
        <v>46</v>
      </c>
      <c r="K1002" s="853"/>
      <c r="L1002" s="852" t="s">
        <v>43</v>
      </c>
      <c r="M1002" s="853"/>
      <c r="N1002" s="852" t="s">
        <v>44</v>
      </c>
      <c r="O1002" s="853"/>
      <c r="P1002" s="36"/>
      <c r="Q1002" s="36"/>
      <c r="R1002" s="36"/>
      <c r="S1002" s="36"/>
      <c r="T1002" s="36"/>
      <c r="U1002" s="36"/>
    </row>
    <row r="1003" spans="2:21" x14ac:dyDescent="0.25">
      <c r="B1003" s="852"/>
      <c r="C1003" s="853"/>
      <c r="D1003" s="854">
        <f>L944</f>
        <v>643</v>
      </c>
      <c r="E1003" s="855"/>
      <c r="F1003" s="854">
        <v>0</v>
      </c>
      <c r="G1003" s="855"/>
      <c r="H1003" s="856" t="s">
        <v>47</v>
      </c>
      <c r="I1003" s="857"/>
      <c r="J1003" s="858">
        <v>1</v>
      </c>
      <c r="K1003" s="859"/>
      <c r="L1003" s="854">
        <f>F1003*J1003</f>
        <v>0</v>
      </c>
      <c r="M1003" s="855"/>
      <c r="N1003" s="858">
        <v>0</v>
      </c>
      <c r="O1003" s="859"/>
      <c r="P1003" s="36"/>
      <c r="Q1003" s="36"/>
      <c r="R1003" s="36"/>
      <c r="S1003" s="36"/>
      <c r="T1003" s="36"/>
      <c r="U1003" s="36"/>
    </row>
    <row r="1004" spans="2:21" x14ac:dyDescent="0.25">
      <c r="B1004" s="852"/>
      <c r="C1004" s="853"/>
      <c r="D1004" s="854">
        <v>0</v>
      </c>
      <c r="E1004" s="855"/>
      <c r="F1004" s="854">
        <f>E971</f>
        <v>55.685440945846281</v>
      </c>
      <c r="G1004" s="855"/>
      <c r="H1004" s="856" t="s">
        <v>90</v>
      </c>
      <c r="I1004" s="857"/>
      <c r="J1004" s="858">
        <v>1</v>
      </c>
      <c r="K1004" s="859"/>
      <c r="L1004" s="854">
        <f>F1004*J1004</f>
        <v>55.685440945846281</v>
      </c>
      <c r="M1004" s="855"/>
      <c r="N1004" s="858">
        <v>100</v>
      </c>
      <c r="O1004" s="859"/>
      <c r="P1004" s="36"/>
      <c r="Q1004" s="36"/>
      <c r="R1004" s="36"/>
      <c r="S1004" s="36"/>
      <c r="T1004" s="36"/>
      <c r="U1004" s="36"/>
    </row>
    <row r="1005" spans="2:21" x14ac:dyDescent="0.25">
      <c r="B1005" s="852"/>
      <c r="C1005" s="853"/>
      <c r="D1005" s="854">
        <f>D1003</f>
        <v>643</v>
      </c>
      <c r="E1005" s="855"/>
      <c r="F1005" s="854">
        <f>F1004</f>
        <v>55.685440945846281</v>
      </c>
      <c r="G1005" s="855"/>
      <c r="H1005" s="860"/>
      <c r="I1005" s="861"/>
      <c r="J1005" s="860"/>
      <c r="K1005" s="861"/>
      <c r="L1005" s="860"/>
      <c r="M1005" s="861"/>
      <c r="N1005" s="858">
        <v>100</v>
      </c>
      <c r="O1005" s="859"/>
      <c r="P1005" s="36"/>
      <c r="Q1005" s="36"/>
      <c r="R1005" s="36"/>
      <c r="S1005" s="36"/>
      <c r="T1005" s="36"/>
      <c r="U1005" s="36"/>
    </row>
    <row r="1006" spans="2:21" x14ac:dyDescent="0.25">
      <c r="B1006" s="36"/>
      <c r="C1006" s="36"/>
      <c r="D1006" s="36"/>
      <c r="E1006" s="36"/>
      <c r="F1006" s="36"/>
      <c r="G1006" s="36"/>
      <c r="H1006" s="36"/>
      <c r="I1006" s="36"/>
      <c r="J1006" s="36"/>
      <c r="K1006" s="36"/>
      <c r="L1006" s="36"/>
      <c r="M1006" s="36"/>
      <c r="N1006" s="36"/>
      <c r="O1006" s="36"/>
      <c r="P1006" s="36"/>
      <c r="Q1006" s="36"/>
      <c r="R1006" s="36"/>
      <c r="S1006" s="36"/>
      <c r="T1006" s="36"/>
      <c r="U1006" s="36"/>
    </row>
    <row r="1007" spans="2:21" x14ac:dyDescent="0.25">
      <c r="B1007" s="36" t="s">
        <v>288</v>
      </c>
      <c r="C1007" s="36"/>
      <c r="D1007" s="36"/>
      <c r="E1007" s="36"/>
      <c r="F1007" s="36"/>
      <c r="G1007" s="36"/>
      <c r="H1007" s="36"/>
      <c r="I1007" s="36"/>
      <c r="J1007" s="36"/>
      <c r="K1007" s="36"/>
      <c r="L1007" s="36"/>
      <c r="M1007" s="36"/>
      <c r="N1007" s="36"/>
      <c r="O1007" s="36"/>
      <c r="P1007" s="36"/>
      <c r="Q1007" s="36"/>
      <c r="R1007" s="36"/>
      <c r="S1007" s="36"/>
      <c r="T1007" s="36"/>
      <c r="U1007" s="36"/>
    </row>
    <row r="1008" spans="2:21" ht="30" customHeight="1" x14ac:dyDescent="0.25">
      <c r="B1008" s="852" t="s">
        <v>40</v>
      </c>
      <c r="C1008" s="853"/>
      <c r="D1008" s="852" t="s">
        <v>286</v>
      </c>
      <c r="E1008" s="853"/>
      <c r="F1008" s="852" t="s">
        <v>287</v>
      </c>
      <c r="G1008" s="853"/>
      <c r="H1008" s="852" t="s">
        <v>45</v>
      </c>
      <c r="I1008" s="853"/>
      <c r="J1008" s="852" t="s">
        <v>46</v>
      </c>
      <c r="K1008" s="853"/>
      <c r="L1008" s="852" t="s">
        <v>43</v>
      </c>
      <c r="M1008" s="853"/>
      <c r="N1008" s="852" t="s">
        <v>44</v>
      </c>
      <c r="O1008" s="853"/>
      <c r="P1008" s="36"/>
      <c r="Q1008" s="36"/>
      <c r="R1008" s="36"/>
      <c r="S1008" s="36"/>
      <c r="T1008" s="36"/>
      <c r="U1008" s="36"/>
    </row>
    <row r="1009" spans="2:21" x14ac:dyDescent="0.25">
      <c r="B1009" s="852"/>
      <c r="C1009" s="853"/>
      <c r="D1009" s="854">
        <f>N944</f>
        <v>470</v>
      </c>
      <c r="E1009" s="855"/>
      <c r="F1009" s="854">
        <v>0</v>
      </c>
      <c r="G1009" s="855"/>
      <c r="H1009" s="856" t="s">
        <v>47</v>
      </c>
      <c r="I1009" s="857"/>
      <c r="J1009" s="858">
        <v>1</v>
      </c>
      <c r="K1009" s="859"/>
      <c r="L1009" s="854">
        <f>F1009*J1009</f>
        <v>0</v>
      </c>
      <c r="M1009" s="855"/>
      <c r="N1009" s="858">
        <v>0</v>
      </c>
      <c r="O1009" s="859"/>
      <c r="P1009" s="36"/>
      <c r="Q1009" s="36"/>
      <c r="R1009" s="36"/>
      <c r="S1009" s="36"/>
      <c r="T1009" s="36"/>
      <c r="U1009" s="36"/>
    </row>
    <row r="1010" spans="2:21" x14ac:dyDescent="0.25">
      <c r="B1010" s="852"/>
      <c r="C1010" s="853"/>
      <c r="D1010" s="854">
        <v>0</v>
      </c>
      <c r="E1010" s="855"/>
      <c r="F1010" s="854">
        <f>E978</f>
        <v>40.703204214574228</v>
      </c>
      <c r="G1010" s="855"/>
      <c r="H1010" s="856" t="s">
        <v>90</v>
      </c>
      <c r="I1010" s="857"/>
      <c r="J1010" s="858">
        <v>1</v>
      </c>
      <c r="K1010" s="859"/>
      <c r="L1010" s="854">
        <f>F1010*J1010</f>
        <v>40.703204214574228</v>
      </c>
      <c r="M1010" s="855"/>
      <c r="N1010" s="858">
        <v>100</v>
      </c>
      <c r="O1010" s="859"/>
      <c r="P1010" s="36"/>
      <c r="Q1010" s="36"/>
      <c r="R1010" s="36"/>
      <c r="S1010" s="36"/>
      <c r="T1010" s="36"/>
      <c r="U1010" s="36"/>
    </row>
    <row r="1011" spans="2:21" x14ac:dyDescent="0.25">
      <c r="B1011" s="852"/>
      <c r="C1011" s="853"/>
      <c r="D1011" s="854">
        <f>D1009</f>
        <v>470</v>
      </c>
      <c r="E1011" s="855"/>
      <c r="F1011" s="854">
        <f>F1010</f>
        <v>40.703204214574228</v>
      </c>
      <c r="G1011" s="855"/>
      <c r="H1011" s="860"/>
      <c r="I1011" s="861"/>
      <c r="J1011" s="860"/>
      <c r="K1011" s="861"/>
      <c r="L1011" s="860"/>
      <c r="M1011" s="861"/>
      <c r="N1011" s="858">
        <v>100</v>
      </c>
      <c r="O1011" s="859"/>
      <c r="P1011" s="36"/>
      <c r="Q1011" s="36"/>
      <c r="R1011" s="36"/>
      <c r="S1011" s="36"/>
      <c r="T1011" s="36"/>
      <c r="U1011" s="36"/>
    </row>
    <row r="1012" spans="2:21" x14ac:dyDescent="0.25">
      <c r="B1012" s="36"/>
      <c r="C1012" s="36"/>
      <c r="D1012" s="36"/>
      <c r="E1012" s="36"/>
      <c r="F1012" s="36"/>
      <c r="G1012" s="36"/>
      <c r="H1012" s="36"/>
      <c r="I1012" s="36"/>
      <c r="J1012" s="36"/>
      <c r="K1012" s="36"/>
      <c r="L1012" s="36"/>
      <c r="M1012" s="36"/>
      <c r="N1012" s="36"/>
      <c r="O1012" s="36"/>
      <c r="P1012" s="36"/>
      <c r="Q1012" s="36"/>
      <c r="R1012" s="36"/>
      <c r="S1012" s="36"/>
      <c r="T1012" s="36"/>
      <c r="U1012" s="36"/>
    </row>
    <row r="1013" spans="2:21" x14ac:dyDescent="0.25">
      <c r="B1013" s="36" t="s">
        <v>289</v>
      </c>
      <c r="C1013" s="36"/>
      <c r="D1013" s="36"/>
      <c r="E1013" s="36"/>
      <c r="F1013" s="36"/>
      <c r="G1013" s="36"/>
      <c r="H1013" s="36"/>
      <c r="I1013" s="36"/>
      <c r="J1013" s="36"/>
      <c r="K1013" s="36"/>
      <c r="L1013" s="36"/>
      <c r="M1013" s="36"/>
      <c r="N1013" s="36"/>
      <c r="O1013" s="36"/>
      <c r="P1013" s="36"/>
      <c r="Q1013" s="36"/>
      <c r="R1013" s="36"/>
      <c r="S1013" s="36"/>
      <c r="T1013" s="36"/>
      <c r="U1013" s="36"/>
    </row>
    <row r="1014" spans="2:21" ht="31.5" customHeight="1" x14ac:dyDescent="0.25">
      <c r="B1014" s="852" t="s">
        <v>40</v>
      </c>
      <c r="C1014" s="853"/>
      <c r="D1014" s="852" t="s">
        <v>286</v>
      </c>
      <c r="E1014" s="853"/>
      <c r="F1014" s="852" t="s">
        <v>287</v>
      </c>
      <c r="G1014" s="853"/>
      <c r="H1014" s="852" t="s">
        <v>45</v>
      </c>
      <c r="I1014" s="853"/>
      <c r="J1014" s="852" t="s">
        <v>46</v>
      </c>
      <c r="K1014" s="853"/>
      <c r="L1014" s="852" t="s">
        <v>43</v>
      </c>
      <c r="M1014" s="853"/>
      <c r="N1014" s="852" t="s">
        <v>44</v>
      </c>
      <c r="O1014" s="853"/>
      <c r="P1014" s="36"/>
      <c r="Q1014" s="36"/>
      <c r="R1014" s="36"/>
      <c r="S1014" s="36"/>
      <c r="T1014" s="36"/>
      <c r="U1014" s="36"/>
    </row>
    <row r="1015" spans="2:21" x14ac:dyDescent="0.25">
      <c r="B1015" s="852"/>
      <c r="C1015" s="853"/>
      <c r="D1015" s="854">
        <f>L945</f>
        <v>1600</v>
      </c>
      <c r="E1015" s="855"/>
      <c r="F1015" s="854">
        <v>0</v>
      </c>
      <c r="G1015" s="855"/>
      <c r="H1015" s="856" t="s">
        <v>47</v>
      </c>
      <c r="I1015" s="857"/>
      <c r="J1015" s="858">
        <v>1</v>
      </c>
      <c r="K1015" s="859"/>
      <c r="L1015" s="854">
        <f>F1015*J1015</f>
        <v>0</v>
      </c>
      <c r="M1015" s="855"/>
      <c r="N1015" s="858">
        <v>0</v>
      </c>
      <c r="O1015" s="859"/>
      <c r="P1015" s="36"/>
      <c r="Q1015" s="36"/>
      <c r="R1015" s="36"/>
      <c r="S1015" s="36"/>
      <c r="T1015" s="36"/>
      <c r="U1015" s="36"/>
    </row>
    <row r="1016" spans="2:21" x14ac:dyDescent="0.25">
      <c r="B1016" s="852"/>
      <c r="C1016" s="853"/>
      <c r="D1016" s="854">
        <v>0</v>
      </c>
      <c r="E1016" s="855"/>
      <c r="F1016" s="854">
        <f>E986</f>
        <v>138.5640676125428</v>
      </c>
      <c r="G1016" s="855"/>
      <c r="H1016" s="856" t="s">
        <v>90</v>
      </c>
      <c r="I1016" s="857"/>
      <c r="J1016" s="858">
        <v>1</v>
      </c>
      <c r="K1016" s="859"/>
      <c r="L1016" s="854">
        <f>F1016*J1016</f>
        <v>138.5640676125428</v>
      </c>
      <c r="M1016" s="855"/>
      <c r="N1016" s="858">
        <v>100</v>
      </c>
      <c r="O1016" s="859"/>
      <c r="P1016" s="36"/>
      <c r="Q1016" s="36"/>
      <c r="R1016" s="36"/>
      <c r="S1016" s="36"/>
      <c r="T1016" s="36"/>
      <c r="U1016" s="36"/>
    </row>
    <row r="1017" spans="2:21" x14ac:dyDescent="0.25">
      <c r="B1017" s="852"/>
      <c r="C1017" s="853"/>
      <c r="D1017" s="854">
        <f>D1015</f>
        <v>1600</v>
      </c>
      <c r="E1017" s="855"/>
      <c r="F1017" s="854">
        <f>F1016</f>
        <v>138.5640676125428</v>
      </c>
      <c r="G1017" s="855"/>
      <c r="H1017" s="860"/>
      <c r="I1017" s="861"/>
      <c r="J1017" s="860"/>
      <c r="K1017" s="861"/>
      <c r="L1017" s="860"/>
      <c r="M1017" s="861"/>
      <c r="N1017" s="858">
        <v>100</v>
      </c>
      <c r="O1017" s="859"/>
      <c r="P1017" s="36"/>
      <c r="Q1017" s="36"/>
      <c r="R1017" s="36"/>
      <c r="S1017" s="36"/>
      <c r="T1017" s="36"/>
      <c r="U1017" s="36"/>
    </row>
    <row r="1018" spans="2:21" x14ac:dyDescent="0.25">
      <c r="B1018" s="36"/>
      <c r="C1018" s="36"/>
      <c r="D1018" s="36"/>
      <c r="E1018" s="36"/>
      <c r="F1018" s="36"/>
      <c r="G1018" s="36"/>
      <c r="H1018" s="36"/>
      <c r="I1018" s="36"/>
      <c r="J1018" s="36"/>
      <c r="K1018" s="36"/>
      <c r="L1018" s="36"/>
      <c r="M1018" s="36"/>
      <c r="N1018" s="36"/>
      <c r="O1018" s="36"/>
      <c r="P1018" s="36"/>
      <c r="Q1018" s="36"/>
      <c r="R1018" s="36"/>
      <c r="S1018" s="36"/>
      <c r="T1018" s="36"/>
      <c r="U1018" s="36"/>
    </row>
    <row r="1019" spans="2:21" x14ac:dyDescent="0.25">
      <c r="B1019" s="36" t="s">
        <v>290</v>
      </c>
      <c r="C1019" s="36"/>
      <c r="D1019" s="36"/>
      <c r="E1019" s="36"/>
      <c r="F1019" s="36"/>
      <c r="G1019" s="36"/>
      <c r="H1019" s="36"/>
      <c r="I1019" s="36"/>
      <c r="J1019" s="36"/>
      <c r="K1019" s="36"/>
      <c r="L1019" s="36"/>
      <c r="M1019" s="36"/>
      <c r="N1019" s="36"/>
      <c r="O1019" s="36"/>
      <c r="P1019" s="36"/>
      <c r="Q1019" s="36"/>
      <c r="R1019" s="36"/>
      <c r="S1019" s="36"/>
      <c r="T1019" s="36"/>
      <c r="U1019" s="36"/>
    </row>
    <row r="1020" spans="2:21" ht="30.75" customHeight="1" x14ac:dyDescent="0.25">
      <c r="B1020" s="852" t="s">
        <v>40</v>
      </c>
      <c r="C1020" s="853"/>
      <c r="D1020" s="852" t="s">
        <v>286</v>
      </c>
      <c r="E1020" s="853"/>
      <c r="F1020" s="852" t="s">
        <v>287</v>
      </c>
      <c r="G1020" s="853"/>
      <c r="H1020" s="852" t="s">
        <v>45</v>
      </c>
      <c r="I1020" s="853"/>
      <c r="J1020" s="852" t="s">
        <v>46</v>
      </c>
      <c r="K1020" s="853"/>
      <c r="L1020" s="852" t="s">
        <v>43</v>
      </c>
      <c r="M1020" s="853"/>
      <c r="N1020" s="852" t="s">
        <v>44</v>
      </c>
      <c r="O1020" s="853"/>
      <c r="P1020" s="36"/>
      <c r="Q1020" s="36"/>
      <c r="R1020" s="36"/>
      <c r="S1020" s="36"/>
      <c r="T1020" s="36"/>
      <c r="U1020" s="36"/>
    </row>
    <row r="1021" spans="2:21" x14ac:dyDescent="0.25">
      <c r="B1021" s="852"/>
      <c r="C1021" s="853"/>
      <c r="D1021" s="854">
        <f>N945</f>
        <v>3800</v>
      </c>
      <c r="E1021" s="855"/>
      <c r="F1021" s="854">
        <v>0</v>
      </c>
      <c r="G1021" s="855"/>
      <c r="H1021" s="856" t="s">
        <v>47</v>
      </c>
      <c r="I1021" s="857"/>
      <c r="J1021" s="858">
        <v>1</v>
      </c>
      <c r="K1021" s="859"/>
      <c r="L1021" s="854">
        <f>F1021*J1021</f>
        <v>0</v>
      </c>
      <c r="M1021" s="855"/>
      <c r="N1021" s="858">
        <v>0</v>
      </c>
      <c r="O1021" s="859"/>
      <c r="P1021" s="36"/>
      <c r="Q1021" s="36"/>
      <c r="R1021" s="36"/>
      <c r="S1021" s="36"/>
      <c r="T1021" s="36"/>
      <c r="U1021" s="36"/>
    </row>
    <row r="1022" spans="2:21" x14ac:dyDescent="0.25">
      <c r="B1022" s="852"/>
      <c r="C1022" s="853"/>
      <c r="D1022" s="854">
        <v>0</v>
      </c>
      <c r="E1022" s="855"/>
      <c r="F1022" s="854">
        <f>E994</f>
        <v>329.08965470420571</v>
      </c>
      <c r="G1022" s="855"/>
      <c r="H1022" s="856" t="s">
        <v>90</v>
      </c>
      <c r="I1022" s="857"/>
      <c r="J1022" s="858">
        <v>1</v>
      </c>
      <c r="K1022" s="859"/>
      <c r="L1022" s="854">
        <f>F1022*J1022</f>
        <v>329.08965470420571</v>
      </c>
      <c r="M1022" s="855"/>
      <c r="N1022" s="858">
        <v>100</v>
      </c>
      <c r="O1022" s="859"/>
      <c r="P1022" s="36"/>
      <c r="Q1022" s="36"/>
      <c r="R1022" s="36"/>
      <c r="S1022" s="36"/>
      <c r="T1022" s="36"/>
      <c r="U1022" s="36"/>
    </row>
    <row r="1023" spans="2:21" x14ac:dyDescent="0.25">
      <c r="B1023" s="852"/>
      <c r="C1023" s="853"/>
      <c r="D1023" s="854">
        <f>D1021</f>
        <v>3800</v>
      </c>
      <c r="E1023" s="855"/>
      <c r="F1023" s="854">
        <f>F1022</f>
        <v>329.08965470420571</v>
      </c>
      <c r="G1023" s="855"/>
      <c r="H1023" s="860"/>
      <c r="I1023" s="861"/>
      <c r="J1023" s="860"/>
      <c r="K1023" s="861"/>
      <c r="L1023" s="860"/>
      <c r="M1023" s="861"/>
      <c r="N1023" s="858">
        <v>100</v>
      </c>
      <c r="O1023" s="859"/>
      <c r="P1023" s="36"/>
      <c r="Q1023" s="36"/>
      <c r="R1023" s="36"/>
      <c r="S1023" s="36"/>
      <c r="T1023" s="36"/>
      <c r="U1023" s="36"/>
    </row>
    <row r="1024" spans="2:21" x14ac:dyDescent="0.25">
      <c r="B1024" s="36"/>
      <c r="C1024" s="36"/>
      <c r="D1024" s="36"/>
      <c r="E1024" s="36"/>
      <c r="F1024" s="36"/>
      <c r="G1024" s="36"/>
      <c r="H1024" s="36"/>
      <c r="I1024" s="36"/>
      <c r="J1024" s="36"/>
      <c r="K1024" s="36"/>
      <c r="L1024" s="36"/>
      <c r="M1024" s="36"/>
      <c r="N1024" s="36"/>
      <c r="O1024" s="36"/>
      <c r="P1024" s="36"/>
      <c r="Q1024" s="36"/>
      <c r="R1024" s="36"/>
      <c r="S1024" s="36"/>
      <c r="T1024" s="36"/>
      <c r="U1024" s="36"/>
    </row>
    <row r="1025" spans="2:21" ht="29.25" customHeight="1" x14ac:dyDescent="0.25">
      <c r="B1025" s="862" t="s">
        <v>50</v>
      </c>
      <c r="C1025" s="862"/>
      <c r="D1025" s="862"/>
      <c r="E1025" s="862"/>
      <c r="F1025" s="862"/>
      <c r="G1025" s="862"/>
      <c r="H1025" s="862"/>
      <c r="I1025" s="862"/>
      <c r="J1025" s="862"/>
      <c r="K1025" s="862"/>
      <c r="L1025" s="862"/>
      <c r="M1025" s="862"/>
      <c r="N1025" s="862"/>
      <c r="O1025" s="862"/>
      <c r="P1025" s="36"/>
      <c r="Q1025" s="36"/>
      <c r="R1025" s="36"/>
      <c r="S1025" s="36"/>
      <c r="T1025" s="36"/>
      <c r="U1025" s="36"/>
    </row>
    <row r="1026" spans="2:21" x14ac:dyDescent="0.25">
      <c r="B1026" s="36"/>
      <c r="C1026" s="36"/>
      <c r="D1026" s="36"/>
      <c r="E1026" s="21" t="s">
        <v>51</v>
      </c>
      <c r="F1026" s="88">
        <v>1.65</v>
      </c>
      <c r="G1026" s="36"/>
      <c r="H1026" s="36"/>
      <c r="I1026" s="36"/>
      <c r="J1026" s="36"/>
      <c r="K1026" s="36"/>
      <c r="L1026" s="36"/>
      <c r="M1026" s="36"/>
      <c r="N1026" s="36"/>
      <c r="O1026" s="36"/>
      <c r="P1026" s="36"/>
      <c r="Q1026" s="36"/>
      <c r="R1026" s="36"/>
      <c r="S1026" s="36"/>
      <c r="T1026" s="36"/>
      <c r="U1026" s="36"/>
    </row>
    <row r="1027" spans="2:21" x14ac:dyDescent="0.25">
      <c r="B1027" s="36" t="s">
        <v>291</v>
      </c>
      <c r="C1027" s="36"/>
      <c r="D1027" s="36"/>
      <c r="E1027" s="36"/>
      <c r="F1027" s="36"/>
      <c r="G1027" s="36"/>
      <c r="H1027" s="36"/>
      <c r="I1027" s="36"/>
      <c r="J1027" s="36"/>
      <c r="K1027" s="36"/>
      <c r="L1027" s="36"/>
      <c r="M1027" s="36"/>
      <c r="N1027" s="36"/>
      <c r="O1027" s="36"/>
      <c r="P1027" s="36"/>
      <c r="Q1027" s="36"/>
      <c r="R1027" s="36"/>
      <c r="S1027" s="36"/>
      <c r="T1027" s="36"/>
      <c r="U1027" s="36"/>
    </row>
    <row r="1028" spans="2:21" x14ac:dyDescent="0.25">
      <c r="B1028" s="21" t="s">
        <v>52</v>
      </c>
      <c r="C1028" s="22">
        <f>F1026*F1005</f>
        <v>91.880977560646357</v>
      </c>
      <c r="D1028" s="36" t="s">
        <v>269</v>
      </c>
      <c r="E1028" s="36"/>
      <c r="F1028" s="36"/>
      <c r="G1028" s="36"/>
      <c r="H1028" s="36"/>
      <c r="I1028" s="36"/>
      <c r="J1028" s="36"/>
      <c r="K1028" s="36"/>
      <c r="L1028" s="36"/>
      <c r="M1028" s="36"/>
      <c r="N1028" s="36"/>
      <c r="O1028" s="36"/>
      <c r="P1028" s="36"/>
      <c r="Q1028" s="36"/>
      <c r="R1028" s="36"/>
      <c r="S1028" s="36"/>
      <c r="T1028" s="36"/>
      <c r="U1028" s="36"/>
    </row>
    <row r="1029" spans="2:21" x14ac:dyDescent="0.25">
      <c r="B1029" s="21"/>
      <c r="C1029" s="22"/>
      <c r="D1029" s="36"/>
      <c r="E1029" s="36"/>
      <c r="F1029" s="36"/>
      <c r="G1029" s="36"/>
      <c r="H1029" s="36"/>
      <c r="I1029" s="36"/>
      <c r="J1029" s="36"/>
      <c r="K1029" s="36"/>
      <c r="L1029" s="36"/>
      <c r="M1029" s="36"/>
      <c r="N1029" s="36"/>
      <c r="O1029" s="36"/>
      <c r="P1029" s="36"/>
      <c r="Q1029" s="36"/>
      <c r="R1029" s="36"/>
      <c r="S1029" s="36"/>
      <c r="T1029" s="36"/>
      <c r="U1029" s="36"/>
    </row>
    <row r="1030" spans="2:21" x14ac:dyDescent="0.25">
      <c r="B1030" s="36" t="s">
        <v>291</v>
      </c>
      <c r="C1030" s="36"/>
      <c r="D1030" s="36"/>
      <c r="E1030" s="36"/>
      <c r="F1030" s="36"/>
      <c r="G1030" s="36"/>
      <c r="H1030" s="36"/>
      <c r="I1030" s="36"/>
      <c r="J1030" s="36"/>
      <c r="K1030" s="36"/>
      <c r="L1030" s="36"/>
      <c r="M1030" s="36"/>
      <c r="N1030" s="36"/>
      <c r="O1030" s="36"/>
      <c r="P1030" s="36"/>
      <c r="Q1030" s="36"/>
      <c r="R1030" s="36"/>
      <c r="S1030" s="36"/>
      <c r="T1030" s="36"/>
      <c r="U1030" s="36"/>
    </row>
    <row r="1031" spans="2:21" x14ac:dyDescent="0.25">
      <c r="B1031" s="21" t="s">
        <v>52</v>
      </c>
      <c r="C1031" s="22">
        <f>F1026*F1011</f>
        <v>67.160286954047479</v>
      </c>
      <c r="D1031" s="36" t="s">
        <v>269</v>
      </c>
      <c r="E1031" s="36"/>
      <c r="F1031" s="36"/>
      <c r="G1031" s="36"/>
      <c r="H1031" s="36"/>
      <c r="I1031" s="36"/>
      <c r="J1031" s="36"/>
      <c r="K1031" s="36"/>
      <c r="L1031" s="36"/>
      <c r="M1031" s="36"/>
      <c r="N1031" s="36"/>
      <c r="O1031" s="36"/>
      <c r="P1031" s="36"/>
      <c r="Q1031" s="36"/>
      <c r="R1031" s="36"/>
      <c r="S1031" s="36"/>
      <c r="T1031" s="36"/>
      <c r="U1031" s="36"/>
    </row>
    <row r="1032" spans="2:21" x14ac:dyDescent="0.25">
      <c r="B1032" s="36"/>
      <c r="C1032" s="36"/>
      <c r="D1032" s="36"/>
      <c r="E1032" s="36"/>
      <c r="F1032" s="36"/>
      <c r="G1032" s="36"/>
      <c r="H1032" s="36"/>
      <c r="I1032" s="36"/>
      <c r="J1032" s="36"/>
      <c r="K1032" s="36"/>
      <c r="L1032" s="36"/>
      <c r="M1032" s="36"/>
      <c r="N1032" s="36"/>
      <c r="O1032" s="36"/>
      <c r="P1032" s="36"/>
      <c r="Q1032" s="36"/>
      <c r="R1032" s="36"/>
      <c r="S1032" s="36"/>
      <c r="T1032" s="36"/>
      <c r="U1032" s="36"/>
    </row>
    <row r="1033" spans="2:21" x14ac:dyDescent="0.25">
      <c r="B1033" s="36" t="s">
        <v>292</v>
      </c>
      <c r="C1033" s="36"/>
      <c r="D1033" s="36"/>
      <c r="E1033" s="36"/>
      <c r="F1033" s="36"/>
      <c r="G1033" s="36"/>
      <c r="H1033" s="36"/>
      <c r="I1033" s="36"/>
      <c r="J1033" s="36"/>
      <c r="K1033" s="36"/>
      <c r="L1033" s="36"/>
      <c r="M1033" s="36"/>
      <c r="N1033" s="36"/>
      <c r="O1033" s="36"/>
      <c r="P1033" s="36"/>
      <c r="Q1033" s="36"/>
      <c r="R1033" s="36"/>
      <c r="S1033" s="36"/>
      <c r="T1033" s="36"/>
      <c r="U1033" s="36"/>
    </row>
    <row r="1034" spans="2:21" x14ac:dyDescent="0.25">
      <c r="B1034" s="21" t="s">
        <v>52</v>
      </c>
      <c r="C1034" s="22">
        <f>F1026*F1017</f>
        <v>228.6307115606956</v>
      </c>
      <c r="D1034" s="36" t="s">
        <v>269</v>
      </c>
      <c r="E1034" s="36"/>
      <c r="F1034" s="36"/>
      <c r="G1034" s="36"/>
      <c r="H1034" s="36"/>
      <c r="I1034" s="36"/>
      <c r="J1034" s="36"/>
      <c r="K1034" s="36"/>
      <c r="L1034" s="36"/>
      <c r="M1034" s="36"/>
      <c r="N1034" s="36"/>
      <c r="O1034" s="36"/>
      <c r="P1034" s="36"/>
      <c r="Q1034" s="36"/>
      <c r="R1034" s="36"/>
      <c r="S1034" s="36"/>
      <c r="T1034" s="36"/>
      <c r="U1034" s="36"/>
    </row>
    <row r="1035" spans="2:21" x14ac:dyDescent="0.25">
      <c r="B1035" s="36"/>
      <c r="C1035" s="36"/>
      <c r="D1035" s="36"/>
      <c r="E1035" s="36"/>
      <c r="F1035" s="36"/>
      <c r="G1035" s="36"/>
      <c r="H1035" s="36"/>
      <c r="I1035" s="36"/>
      <c r="J1035" s="36"/>
      <c r="K1035" s="36"/>
      <c r="L1035" s="36"/>
      <c r="M1035" s="36"/>
      <c r="N1035" s="36"/>
      <c r="O1035" s="36"/>
      <c r="P1035" s="36"/>
      <c r="Q1035" s="36"/>
      <c r="R1035" s="36"/>
      <c r="S1035" s="36"/>
      <c r="T1035" s="36"/>
      <c r="U1035" s="36"/>
    </row>
    <row r="1036" spans="2:21" x14ac:dyDescent="0.25">
      <c r="B1036" s="36" t="s">
        <v>292</v>
      </c>
      <c r="C1036" s="36"/>
      <c r="D1036" s="36"/>
      <c r="E1036" s="36"/>
      <c r="F1036" s="36"/>
      <c r="G1036" s="36"/>
      <c r="H1036" s="36"/>
      <c r="I1036" s="36"/>
      <c r="J1036" s="36"/>
      <c r="K1036" s="36"/>
      <c r="L1036" s="36"/>
      <c r="M1036" s="36"/>
      <c r="N1036" s="36"/>
      <c r="O1036" s="36"/>
      <c r="P1036" s="36"/>
      <c r="Q1036" s="36"/>
      <c r="R1036" s="36"/>
      <c r="S1036" s="36"/>
      <c r="T1036" s="36"/>
      <c r="U1036" s="36"/>
    </row>
    <row r="1037" spans="2:21" x14ac:dyDescent="0.25">
      <c r="B1037" s="21" t="s">
        <v>52</v>
      </c>
      <c r="C1037" s="22">
        <f>F1026*F1023</f>
        <v>542.99793026193936</v>
      </c>
      <c r="D1037" s="36" t="s">
        <v>269</v>
      </c>
      <c r="E1037" s="36"/>
      <c r="F1037" s="36"/>
      <c r="G1037" s="36"/>
      <c r="H1037" s="36"/>
      <c r="I1037" s="36"/>
      <c r="J1037" s="36"/>
      <c r="K1037" s="36"/>
      <c r="L1037" s="36"/>
      <c r="M1037" s="36"/>
      <c r="N1037" s="36"/>
      <c r="O1037" s="36"/>
      <c r="P1037" s="36"/>
      <c r="Q1037" s="36"/>
      <c r="R1037" s="36"/>
      <c r="S1037" s="36"/>
      <c r="T1037" s="36"/>
      <c r="U1037" s="36"/>
    </row>
    <row r="1038" spans="2:21" x14ac:dyDescent="0.25">
      <c r="B1038" s="36" t="s">
        <v>53</v>
      </c>
      <c r="C1038" s="36"/>
      <c r="D1038" s="36"/>
      <c r="E1038" s="36"/>
      <c r="F1038" s="36"/>
      <c r="G1038" s="36"/>
      <c r="H1038" s="36"/>
      <c r="I1038" s="36"/>
      <c r="J1038" s="36"/>
      <c r="K1038" s="36"/>
      <c r="L1038" s="36"/>
      <c r="M1038" s="36"/>
      <c r="N1038" s="36"/>
      <c r="O1038" s="36"/>
      <c r="P1038" s="36"/>
      <c r="Q1038" s="36"/>
      <c r="R1038" s="36"/>
      <c r="S1038" s="36"/>
      <c r="T1038" s="36"/>
      <c r="U1038" s="36"/>
    </row>
    <row r="1039" spans="2:21" x14ac:dyDescent="0.25">
      <c r="B1039" s="36" t="s">
        <v>2380</v>
      </c>
      <c r="C1039" s="36"/>
      <c r="D1039" s="36"/>
      <c r="E1039" s="36"/>
      <c r="F1039" s="36"/>
      <c r="G1039" s="36"/>
      <c r="H1039" s="36"/>
      <c r="I1039" s="36"/>
      <c r="J1039" s="36"/>
      <c r="K1039" s="36"/>
      <c r="L1039" s="36"/>
      <c r="M1039" s="36"/>
      <c r="N1039" s="25">
        <f>D1005</f>
        <v>643</v>
      </c>
      <c r="O1039" s="6" t="str">
        <f>H939</f>
        <v xml:space="preserve">± </v>
      </c>
      <c r="P1039" s="34">
        <f>C1028</f>
        <v>91.880977560646357</v>
      </c>
      <c r="Q1039" s="20" t="s">
        <v>269</v>
      </c>
      <c r="R1039" s="36"/>
      <c r="S1039" s="36"/>
      <c r="T1039" s="36"/>
      <c r="U1039" s="36"/>
    </row>
    <row r="1040" spans="2:21" x14ac:dyDescent="0.25">
      <c r="B1040" s="36" t="s">
        <v>2381</v>
      </c>
      <c r="C1040" s="36"/>
      <c r="D1040" s="36"/>
      <c r="E1040" s="36"/>
      <c r="F1040" s="36"/>
      <c r="G1040" s="36"/>
      <c r="H1040" s="36"/>
      <c r="I1040" s="36"/>
      <c r="J1040" s="36"/>
      <c r="K1040" s="36"/>
      <c r="L1040" s="36"/>
      <c r="M1040" s="36"/>
      <c r="N1040" s="25">
        <f>D1011</f>
        <v>470</v>
      </c>
      <c r="O1040" s="6" t="str">
        <f>O1039</f>
        <v xml:space="preserve">± </v>
      </c>
      <c r="P1040" s="34">
        <f>C1031</f>
        <v>67.160286954047479</v>
      </c>
      <c r="Q1040" s="20" t="s">
        <v>269</v>
      </c>
      <c r="R1040" s="36"/>
      <c r="S1040" s="36"/>
      <c r="T1040" s="36"/>
      <c r="U1040" s="36"/>
    </row>
    <row r="1041" spans="2:23" x14ac:dyDescent="0.25">
      <c r="B1041" s="36" t="s">
        <v>2382</v>
      </c>
      <c r="C1041" s="36"/>
      <c r="D1041" s="36"/>
      <c r="E1041" s="36"/>
      <c r="F1041" s="36"/>
      <c r="G1041" s="36"/>
      <c r="H1041" s="36"/>
      <c r="I1041" s="36"/>
      <c r="J1041" s="36"/>
      <c r="K1041" s="36"/>
      <c r="L1041" s="36"/>
      <c r="M1041" s="36"/>
      <c r="N1041" s="25">
        <f>D1017</f>
        <v>1600</v>
      </c>
      <c r="O1041" s="6" t="str">
        <f>O1040</f>
        <v xml:space="preserve">± </v>
      </c>
      <c r="P1041" s="34">
        <f>C1034</f>
        <v>228.6307115606956</v>
      </c>
      <c r="Q1041" s="20" t="s">
        <v>269</v>
      </c>
      <c r="R1041" s="36"/>
      <c r="S1041" s="36"/>
      <c r="T1041" s="36"/>
      <c r="U1041" s="36"/>
      <c r="V1041" s="1"/>
      <c r="W1041" s="1"/>
    </row>
    <row r="1042" spans="2:23" x14ac:dyDescent="0.25">
      <c r="B1042" s="36" t="s">
        <v>2383</v>
      </c>
      <c r="C1042" s="36"/>
      <c r="D1042" s="36"/>
      <c r="E1042" s="36"/>
      <c r="F1042" s="36"/>
      <c r="G1042" s="36"/>
      <c r="H1042" s="36"/>
      <c r="I1042" s="36"/>
      <c r="J1042" s="36"/>
      <c r="K1042" s="36"/>
      <c r="L1042" s="36"/>
      <c r="M1042" s="36"/>
      <c r="N1042" s="25">
        <f>D1023</f>
        <v>3800</v>
      </c>
      <c r="O1042" s="6" t="str">
        <f>O1041</f>
        <v xml:space="preserve">± </v>
      </c>
      <c r="P1042" s="34">
        <f>C1037</f>
        <v>542.99793026193936</v>
      </c>
      <c r="Q1042" s="20" t="s">
        <v>269</v>
      </c>
      <c r="R1042" s="36"/>
      <c r="S1042" s="36"/>
      <c r="T1042" s="36"/>
      <c r="U1042" s="36"/>
      <c r="V1042" s="1"/>
      <c r="W1042" s="1"/>
    </row>
    <row r="1043" spans="2:23" x14ac:dyDescent="0.25">
      <c r="B1043" s="36"/>
      <c r="C1043" s="36"/>
      <c r="D1043" s="36"/>
      <c r="E1043" s="36"/>
      <c r="F1043" s="36"/>
      <c r="G1043" s="36"/>
      <c r="H1043" s="36"/>
      <c r="I1043" s="36"/>
      <c r="J1043" s="36"/>
      <c r="K1043" s="36"/>
      <c r="L1043" s="36"/>
      <c r="M1043" s="36"/>
      <c r="N1043" s="36"/>
      <c r="O1043" s="36"/>
      <c r="P1043" s="88"/>
      <c r="Q1043" s="36"/>
      <c r="R1043" s="36"/>
      <c r="S1043" s="36"/>
      <c r="T1043" s="36"/>
      <c r="U1043" s="36"/>
      <c r="V1043" s="1"/>
      <c r="W1043" s="1"/>
    </row>
    <row r="1044" spans="2:23" x14ac:dyDescent="0.25">
      <c r="B1044" s="4" t="s">
        <v>293</v>
      </c>
      <c r="C1044" s="36"/>
      <c r="D1044" s="36"/>
      <c r="E1044" s="36"/>
      <c r="F1044" s="36"/>
      <c r="G1044" s="36"/>
      <c r="H1044" s="36"/>
      <c r="I1044" s="36"/>
      <c r="J1044" s="36"/>
      <c r="K1044" s="36"/>
      <c r="L1044" s="36"/>
      <c r="M1044" s="36"/>
      <c r="N1044" s="36"/>
      <c r="O1044" s="36"/>
      <c r="P1044" s="36"/>
      <c r="Q1044" s="36"/>
      <c r="R1044" s="36"/>
      <c r="S1044" s="36"/>
      <c r="T1044" s="36"/>
      <c r="U1044" s="36"/>
      <c r="V1044" s="1"/>
      <c r="W1044" s="1"/>
    </row>
    <row r="1045" spans="2:23" x14ac:dyDescent="0.25">
      <c r="B1045" s="36" t="s">
        <v>294</v>
      </c>
      <c r="C1045" s="36"/>
      <c r="D1045" s="36"/>
      <c r="E1045" s="36"/>
      <c r="F1045" s="36"/>
      <c r="G1045" s="36"/>
      <c r="H1045" s="36"/>
      <c r="I1045" s="36"/>
      <c r="J1045" s="36"/>
      <c r="K1045" s="36"/>
      <c r="L1045" s="36"/>
      <c r="M1045" s="36"/>
      <c r="N1045" s="36"/>
      <c r="O1045" s="36"/>
      <c r="P1045" s="36"/>
      <c r="Q1045" s="36"/>
      <c r="R1045" s="36"/>
      <c r="S1045" s="36"/>
      <c r="T1045" s="36"/>
      <c r="U1045" s="36"/>
      <c r="V1045" s="1"/>
      <c r="W1045" s="1"/>
    </row>
    <row r="1046" spans="2:23" x14ac:dyDescent="0.25">
      <c r="B1046" s="36"/>
      <c r="C1046" s="36"/>
      <c r="D1046" s="36"/>
      <c r="E1046" s="36"/>
      <c r="F1046" s="36"/>
      <c r="G1046" s="36"/>
      <c r="H1046" s="36"/>
      <c r="I1046" s="36"/>
      <c r="J1046" s="36"/>
      <c r="K1046" s="36"/>
      <c r="L1046" s="36"/>
      <c r="M1046" s="36"/>
      <c r="N1046" s="36"/>
      <c r="O1046" s="36"/>
      <c r="P1046" s="36"/>
      <c r="Q1046" s="36"/>
      <c r="R1046" s="36"/>
      <c r="S1046" s="36"/>
      <c r="T1046" s="36"/>
      <c r="U1046" s="36"/>
      <c r="V1046" s="1"/>
      <c r="W1046" s="1"/>
    </row>
    <row r="1047" spans="2:23" x14ac:dyDescent="0.25">
      <c r="B1047" s="36"/>
      <c r="C1047" s="36"/>
      <c r="D1047" s="21" t="s">
        <v>28</v>
      </c>
      <c r="E1047" s="36" t="s">
        <v>29</v>
      </c>
      <c r="F1047" s="36" t="s">
        <v>295</v>
      </c>
      <c r="G1047" s="36"/>
      <c r="H1047" s="36"/>
      <c r="I1047" s="36"/>
      <c r="J1047" s="36"/>
      <c r="K1047" s="36"/>
      <c r="L1047" s="36"/>
      <c r="M1047" s="36"/>
      <c r="N1047" s="36"/>
      <c r="O1047" s="36"/>
      <c r="P1047" s="36"/>
      <c r="Q1047" s="36"/>
      <c r="R1047" s="36"/>
      <c r="S1047" s="36"/>
      <c r="T1047" s="36"/>
      <c r="U1047" s="36"/>
      <c r="V1047" s="1"/>
      <c r="W1047" s="1"/>
    </row>
    <row r="1048" spans="2:23" x14ac:dyDescent="0.25">
      <c r="B1048" s="36"/>
      <c r="C1048" s="36"/>
      <c r="D1048" s="36"/>
      <c r="E1048" s="36"/>
      <c r="F1048" s="36"/>
      <c r="G1048" s="36"/>
      <c r="H1048" s="36"/>
      <c r="I1048" s="36"/>
      <c r="J1048" s="36"/>
      <c r="K1048" s="36"/>
      <c r="L1048" s="36"/>
      <c r="M1048" s="36"/>
      <c r="N1048" s="36"/>
      <c r="O1048" s="36"/>
      <c r="P1048" s="36"/>
      <c r="Q1048" s="36"/>
      <c r="R1048" s="36"/>
      <c r="S1048" s="36"/>
      <c r="T1048" s="36"/>
      <c r="U1048" s="36"/>
      <c r="V1048" s="1"/>
      <c r="W1048" s="1"/>
    </row>
    <row r="1049" spans="2:23" x14ac:dyDescent="0.25">
      <c r="B1049" s="36" t="s">
        <v>296</v>
      </c>
      <c r="C1049" s="36"/>
      <c r="D1049" s="36"/>
      <c r="E1049" s="36"/>
      <c r="F1049" s="36"/>
      <c r="G1049" s="36"/>
      <c r="H1049" s="36"/>
      <c r="I1049" s="36"/>
      <c r="J1049" s="36"/>
      <c r="K1049" s="36"/>
      <c r="L1049" s="36"/>
      <c r="M1049" s="36"/>
      <c r="N1049" s="36"/>
      <c r="O1049" s="36"/>
      <c r="P1049" s="36"/>
      <c r="Q1049" s="36"/>
      <c r="R1049" s="36"/>
      <c r="S1049" s="36"/>
      <c r="T1049" s="36"/>
      <c r="U1049" s="36"/>
      <c r="V1049" s="1"/>
      <c r="W1049" s="1"/>
    </row>
    <row r="1050" spans="2:23" x14ac:dyDescent="0.25">
      <c r="B1050" s="36"/>
      <c r="C1050" s="36"/>
      <c r="D1050" s="36"/>
      <c r="E1050" s="36"/>
      <c r="F1050" s="36"/>
      <c r="G1050" s="36"/>
      <c r="H1050" s="36"/>
      <c r="I1050" s="36"/>
      <c r="J1050" s="36"/>
      <c r="K1050" s="36"/>
      <c r="L1050" s="36"/>
      <c r="M1050" s="36"/>
      <c r="N1050" s="36"/>
      <c r="O1050" s="36"/>
      <c r="P1050" s="36"/>
      <c r="Q1050" s="36"/>
      <c r="R1050" s="36"/>
      <c r="S1050" s="36"/>
      <c r="T1050" s="36"/>
      <c r="U1050" s="36"/>
      <c r="V1050" s="1"/>
      <c r="W1050" s="1"/>
    </row>
    <row r="1051" spans="2:23" x14ac:dyDescent="0.25">
      <c r="B1051" s="36"/>
      <c r="C1051" s="36"/>
      <c r="D1051" s="36"/>
      <c r="E1051" s="36"/>
      <c r="F1051" s="36"/>
      <c r="G1051" s="36"/>
      <c r="H1051" s="36"/>
      <c r="I1051" s="36"/>
      <c r="J1051" s="36"/>
      <c r="K1051" s="36"/>
      <c r="L1051" s="36"/>
      <c r="M1051" s="36"/>
      <c r="N1051" s="36"/>
      <c r="O1051" s="36"/>
      <c r="P1051" s="36"/>
      <c r="Q1051" s="36"/>
      <c r="R1051" s="36"/>
      <c r="S1051" s="36"/>
      <c r="T1051" s="36"/>
      <c r="U1051" s="36"/>
      <c r="V1051" s="1"/>
      <c r="W1051" s="1"/>
    </row>
    <row r="1052" spans="2:23" x14ac:dyDescent="0.25">
      <c r="B1052" s="36"/>
      <c r="C1052" s="36"/>
      <c r="D1052" s="36"/>
      <c r="E1052" s="36"/>
      <c r="F1052" s="21" t="s">
        <v>28</v>
      </c>
      <c r="G1052" s="36"/>
      <c r="H1052" s="36" t="s">
        <v>297</v>
      </c>
      <c r="I1052" s="36"/>
      <c r="J1052" s="36"/>
      <c r="K1052" s="36"/>
      <c r="L1052" s="36"/>
      <c r="M1052" s="36"/>
      <c r="N1052" s="36"/>
      <c r="O1052" s="36"/>
      <c r="P1052" s="36"/>
      <c r="Q1052" s="36"/>
      <c r="R1052" s="36"/>
      <c r="S1052" s="36"/>
      <c r="T1052" s="36"/>
      <c r="U1052" s="36"/>
      <c r="V1052" s="1"/>
      <c r="W1052" s="1"/>
    </row>
    <row r="1053" spans="2:23" x14ac:dyDescent="0.25">
      <c r="B1053" s="36"/>
      <c r="C1053" s="36"/>
      <c r="D1053" s="36"/>
      <c r="E1053" s="36"/>
      <c r="F1053" s="36"/>
      <c r="G1053" s="36"/>
      <c r="H1053" s="36"/>
      <c r="I1053" s="36"/>
      <c r="J1053" s="36"/>
      <c r="K1053" s="36"/>
      <c r="L1053" s="36"/>
      <c r="M1053" s="36"/>
      <c r="N1053" s="36"/>
      <c r="O1053" s="36"/>
      <c r="P1053" s="36"/>
      <c r="Q1053" s="36"/>
      <c r="R1053" s="36"/>
      <c r="S1053" s="36"/>
      <c r="T1053" s="36"/>
      <c r="U1053" s="36"/>
      <c r="V1053" s="1"/>
      <c r="W1053" s="1"/>
    </row>
    <row r="1054" spans="2:23" x14ac:dyDescent="0.25">
      <c r="B1054" s="36"/>
      <c r="C1054" s="36"/>
      <c r="D1054" s="36"/>
      <c r="E1054" s="36"/>
      <c r="F1054" s="36"/>
      <c r="G1054" s="36"/>
      <c r="H1054" s="36"/>
      <c r="I1054" s="36"/>
      <c r="J1054" s="36"/>
      <c r="K1054" s="36"/>
      <c r="L1054" s="36"/>
      <c r="M1054" s="36"/>
      <c r="N1054" s="36"/>
      <c r="O1054" s="36"/>
      <c r="P1054" s="36"/>
      <c r="Q1054" s="36"/>
      <c r="R1054" s="36"/>
      <c r="S1054" s="36"/>
      <c r="T1054" s="36"/>
      <c r="U1054" s="36"/>
      <c r="V1054" s="1"/>
      <c r="W1054" s="1"/>
    </row>
    <row r="1055" spans="2:23" x14ac:dyDescent="0.25">
      <c r="B1055" s="36" t="s">
        <v>298</v>
      </c>
      <c r="C1055" s="36"/>
      <c r="D1055" s="36"/>
      <c r="E1055" s="36"/>
      <c r="F1055" s="36"/>
      <c r="G1055" s="36"/>
      <c r="H1055" s="36"/>
      <c r="I1055" s="36"/>
      <c r="J1055" s="36"/>
      <c r="K1055" s="36"/>
      <c r="L1055" s="36"/>
      <c r="M1055" s="36"/>
      <c r="N1055" s="36"/>
      <c r="O1055" s="36"/>
      <c r="P1055" s="36"/>
      <c r="Q1055" s="36"/>
      <c r="R1055" s="36"/>
      <c r="S1055" s="36"/>
      <c r="T1055" s="36"/>
      <c r="U1055" s="36"/>
      <c r="V1055" s="1"/>
      <c r="W1055" s="1"/>
    </row>
    <row r="1056" spans="2:23" x14ac:dyDescent="0.25">
      <c r="B1056" s="36" t="s">
        <v>299</v>
      </c>
      <c r="C1056" s="36"/>
      <c r="D1056" s="36"/>
      <c r="E1056" s="36"/>
      <c r="F1056" s="36"/>
      <c r="G1056" s="36"/>
      <c r="H1056" s="36"/>
      <c r="I1056" s="36"/>
      <c r="J1056" s="36"/>
      <c r="K1056" s="36"/>
      <c r="L1056" s="36"/>
      <c r="M1056" s="36"/>
      <c r="N1056" s="36"/>
      <c r="O1056" s="36"/>
      <c r="P1056" s="36"/>
      <c r="Q1056" s="36"/>
      <c r="R1056" s="36"/>
      <c r="S1056" s="36"/>
      <c r="T1056" s="36"/>
      <c r="U1056" s="36"/>
      <c r="V1056" s="1"/>
      <c r="W1056" s="1"/>
    </row>
    <row r="1057" spans="2:23" x14ac:dyDescent="0.25">
      <c r="B1057" s="36"/>
      <c r="C1057" s="36"/>
      <c r="D1057" s="36"/>
      <c r="E1057" s="36" t="s">
        <v>28</v>
      </c>
      <c r="F1057" s="36"/>
      <c r="G1057" s="36" t="s">
        <v>277</v>
      </c>
      <c r="H1057" s="36"/>
      <c r="I1057" s="36"/>
      <c r="J1057" s="36"/>
      <c r="K1057" s="36"/>
      <c r="L1057" s="36"/>
      <c r="M1057" s="36"/>
      <c r="N1057" s="36"/>
      <c r="O1057" s="36"/>
      <c r="P1057" s="36"/>
      <c r="Q1057" s="36"/>
      <c r="R1057" s="36"/>
      <c r="S1057" s="36"/>
      <c r="T1057" s="36"/>
      <c r="U1057" s="36"/>
      <c r="V1057" s="1"/>
      <c r="W1057" s="1"/>
    </row>
    <row r="1058" spans="2:23" x14ac:dyDescent="0.25">
      <c r="B1058" s="36"/>
      <c r="C1058" s="36"/>
      <c r="D1058" s="36"/>
      <c r="E1058" s="36"/>
      <c r="F1058" s="36"/>
      <c r="G1058" s="36" t="s">
        <v>300</v>
      </c>
      <c r="H1058" s="36"/>
      <c r="I1058" s="36"/>
      <c r="J1058" s="36"/>
      <c r="K1058" s="36"/>
      <c r="L1058" s="36"/>
      <c r="M1058" s="36"/>
      <c r="N1058" s="36"/>
      <c r="O1058" s="36"/>
      <c r="P1058" s="36"/>
      <c r="Q1058" s="36"/>
      <c r="R1058" s="36"/>
      <c r="S1058" s="36"/>
      <c r="T1058" s="36"/>
      <c r="U1058" s="36"/>
      <c r="V1058" s="1"/>
      <c r="W1058" s="1"/>
    </row>
    <row r="1059" spans="2:23" x14ac:dyDescent="0.25">
      <c r="B1059" s="36"/>
      <c r="C1059" s="36"/>
      <c r="D1059" s="36"/>
      <c r="E1059" s="36" t="s">
        <v>29</v>
      </c>
      <c r="F1059" s="36"/>
      <c r="G1059" s="36"/>
      <c r="H1059" s="36"/>
      <c r="I1059" s="36"/>
      <c r="J1059" s="36"/>
      <c r="K1059" s="36"/>
      <c r="L1059" s="36"/>
      <c r="M1059" s="36"/>
      <c r="N1059" s="36"/>
      <c r="O1059" s="36"/>
      <c r="P1059" s="36"/>
      <c r="Q1059" s="36"/>
      <c r="R1059" s="36"/>
      <c r="S1059" s="36"/>
      <c r="T1059" s="36"/>
      <c r="U1059" s="36"/>
      <c r="V1059" s="1"/>
      <c r="W1059" s="1"/>
    </row>
    <row r="1060" spans="2:23" x14ac:dyDescent="0.25">
      <c r="B1060" s="36" t="s">
        <v>279</v>
      </c>
      <c r="C1060" s="36"/>
      <c r="D1060" s="36"/>
      <c r="E1060" s="36"/>
      <c r="F1060" s="36"/>
      <c r="G1060" s="36"/>
      <c r="H1060" s="36"/>
      <c r="I1060" s="36"/>
      <c r="J1060" s="36"/>
      <c r="K1060" s="36"/>
      <c r="L1060" s="36"/>
      <c r="M1060" s="36"/>
      <c r="N1060" s="36"/>
      <c r="O1060" s="36"/>
      <c r="P1060" s="36"/>
      <c r="Q1060" s="36"/>
      <c r="R1060" s="36"/>
      <c r="S1060" s="36"/>
      <c r="T1060" s="36"/>
      <c r="U1060" s="36"/>
      <c r="V1060" s="1"/>
      <c r="W1060" s="1"/>
    </row>
    <row r="1061" spans="2:23" s="473" customFormat="1" x14ac:dyDescent="0.25">
      <c r="B1061" s="470"/>
      <c r="C1061" s="470"/>
      <c r="D1061" s="470"/>
      <c r="E1061" s="470"/>
      <c r="F1061" s="470"/>
      <c r="G1061" s="470"/>
      <c r="H1061" s="470"/>
      <c r="I1061" s="470"/>
      <c r="J1061" s="470"/>
      <c r="K1061" s="470"/>
      <c r="L1061" s="470"/>
      <c r="M1061" s="470"/>
      <c r="N1061" s="470"/>
      <c r="O1061" s="470"/>
      <c r="P1061" s="470"/>
      <c r="Q1061" s="470"/>
      <c r="R1061" s="470"/>
      <c r="S1061" s="470"/>
      <c r="T1061" s="470"/>
      <c r="U1061" s="470"/>
      <c r="V1061" s="1"/>
      <c r="W1061" s="1"/>
    </row>
    <row r="1062" spans="2:23" s="473" customFormat="1" x14ac:dyDescent="0.25">
      <c r="B1062" s="470"/>
      <c r="C1062" s="470"/>
      <c r="D1062" s="470"/>
      <c r="E1062" s="470"/>
      <c r="F1062" s="470"/>
      <c r="G1062" s="470"/>
      <c r="H1062" s="470"/>
      <c r="I1062" s="470"/>
      <c r="J1062" s="470"/>
      <c r="K1062" s="470"/>
      <c r="L1062" s="470"/>
      <c r="M1062" s="470"/>
      <c r="N1062" s="470"/>
      <c r="O1062" s="470"/>
      <c r="P1062" s="470"/>
      <c r="Q1062" s="470"/>
      <c r="R1062" s="470"/>
      <c r="S1062" s="470"/>
      <c r="T1062" s="470"/>
      <c r="U1062" s="470"/>
      <c r="V1062" s="1"/>
      <c r="W1062" s="1"/>
    </row>
    <row r="1063" spans="2:23" s="473" customFormat="1" x14ac:dyDescent="0.25">
      <c r="B1063" s="470"/>
      <c r="C1063" s="470"/>
      <c r="D1063" s="470"/>
      <c r="E1063" s="470"/>
      <c r="F1063" s="470"/>
      <c r="G1063" s="470"/>
      <c r="H1063" s="470"/>
      <c r="I1063" s="470"/>
      <c r="J1063" s="470"/>
      <c r="K1063" s="470"/>
      <c r="L1063" s="470"/>
      <c r="M1063" s="470"/>
      <c r="N1063" s="470"/>
      <c r="O1063" s="470"/>
      <c r="P1063" s="470"/>
      <c r="Q1063" s="470"/>
      <c r="R1063" s="470"/>
      <c r="S1063" s="470"/>
      <c r="T1063" s="470"/>
      <c r="U1063" s="470"/>
      <c r="V1063" s="1"/>
      <c r="W1063" s="1"/>
    </row>
    <row r="1064" spans="2:23" s="473" customFormat="1" ht="15.75" x14ac:dyDescent="0.25">
      <c r="B1064" s="470"/>
      <c r="C1064" s="470"/>
      <c r="D1064" s="470"/>
      <c r="E1064" s="471" t="s">
        <v>2387</v>
      </c>
      <c r="F1064" s="470"/>
      <c r="G1064" s="470"/>
      <c r="H1064" s="470"/>
      <c r="I1064" s="470"/>
      <c r="J1064" s="470"/>
      <c r="K1064" s="470"/>
      <c r="L1064" s="470"/>
      <c r="M1064" s="470"/>
      <c r="N1064" s="470"/>
      <c r="O1064" s="470"/>
      <c r="P1064" s="470"/>
      <c r="Q1064" s="470"/>
      <c r="R1064" s="470"/>
      <c r="S1064" s="470"/>
      <c r="T1064" s="470"/>
      <c r="U1064" s="470"/>
      <c r="V1064" s="1"/>
      <c r="W1064" s="1"/>
    </row>
    <row r="1065" spans="2:23" s="473" customFormat="1" ht="15.75" x14ac:dyDescent="0.25">
      <c r="B1065" s="470"/>
      <c r="C1065" s="470"/>
      <c r="D1065" s="470"/>
      <c r="E1065" s="471" t="s">
        <v>2388</v>
      </c>
      <c r="F1065" s="470"/>
      <c r="G1065" s="470"/>
      <c r="H1065" s="470"/>
      <c r="I1065" s="470"/>
      <c r="J1065" s="470"/>
      <c r="K1065" s="470"/>
      <c r="L1065" s="470"/>
      <c r="M1065" s="470"/>
      <c r="N1065" s="470"/>
      <c r="O1065" s="470"/>
      <c r="P1065" s="470"/>
      <c r="Q1065" s="470"/>
      <c r="R1065" s="470"/>
      <c r="S1065" s="470"/>
      <c r="T1065" s="470"/>
      <c r="U1065" s="470"/>
      <c r="V1065" s="1"/>
      <c r="W1065" s="1"/>
    </row>
    <row r="1066" spans="2:23" s="473" customFormat="1" ht="15.75" x14ac:dyDescent="0.25">
      <c r="B1066" s="470"/>
      <c r="C1066" s="470"/>
      <c r="D1066" s="470"/>
      <c r="E1066" s="471"/>
      <c r="F1066" s="470"/>
      <c r="G1066" s="470"/>
      <c r="H1066" s="470"/>
      <c r="I1066" s="470"/>
      <c r="J1066" s="470"/>
      <c r="K1066" s="470"/>
      <c r="L1066" s="470"/>
      <c r="M1066" s="470"/>
      <c r="N1066" s="470"/>
      <c r="O1066" s="470"/>
      <c r="P1066" s="470"/>
      <c r="Q1066" s="470"/>
      <c r="R1066" s="470"/>
      <c r="S1066" s="470"/>
      <c r="T1066" s="470"/>
      <c r="U1066" s="470"/>
      <c r="V1066" s="1"/>
      <c r="W1066" s="1"/>
    </row>
    <row r="1067" spans="2:23" s="473" customFormat="1" x14ac:dyDescent="0.25">
      <c r="B1067" s="470"/>
      <c r="C1067" s="470"/>
      <c r="D1067" s="470"/>
      <c r="E1067" s="470" t="s">
        <v>2373</v>
      </c>
      <c r="F1067" s="470"/>
      <c r="G1067" s="470"/>
      <c r="H1067" s="470"/>
      <c r="I1067" s="470"/>
      <c r="J1067" s="470"/>
      <c r="K1067" s="470"/>
      <c r="L1067" s="470"/>
      <c r="M1067" s="470"/>
      <c r="N1067" s="470"/>
      <c r="O1067" s="470"/>
      <c r="P1067" s="470"/>
      <c r="Q1067" s="470"/>
      <c r="R1067" s="470"/>
      <c r="S1067" s="470"/>
      <c r="T1067" s="470"/>
      <c r="U1067" s="470"/>
      <c r="V1067" s="1"/>
      <c r="W1067" s="1"/>
    </row>
    <row r="1068" spans="2:23" s="473" customFormat="1" x14ac:dyDescent="0.25">
      <c r="B1068" s="470"/>
      <c r="C1068" s="470"/>
      <c r="D1068" s="470"/>
      <c r="E1068" s="470"/>
      <c r="F1068" s="470"/>
      <c r="G1068" s="470"/>
      <c r="H1068" s="470"/>
      <c r="I1068" s="470"/>
      <c r="J1068" s="470"/>
      <c r="K1068" s="470"/>
      <c r="L1068" s="470"/>
      <c r="M1068" s="470"/>
      <c r="N1068" s="470"/>
      <c r="O1068" s="470"/>
      <c r="P1068" s="470"/>
      <c r="Q1068" s="470"/>
      <c r="R1068" s="470"/>
      <c r="S1068" s="470"/>
      <c r="T1068" s="470"/>
      <c r="U1068" s="470"/>
      <c r="V1068" s="1"/>
      <c r="W1068" s="1"/>
    </row>
    <row r="1069" spans="2:23" s="473" customFormat="1" x14ac:dyDescent="0.25">
      <c r="B1069" s="470"/>
      <c r="C1069" s="470"/>
      <c r="D1069" s="470"/>
      <c r="E1069" s="470"/>
      <c r="F1069" s="470"/>
      <c r="G1069" s="470"/>
      <c r="H1069" s="470"/>
      <c r="I1069" s="470"/>
      <c r="J1069" s="470"/>
      <c r="K1069" s="470"/>
      <c r="L1069" s="470"/>
      <c r="M1069" s="470"/>
      <c r="N1069" s="470"/>
      <c r="O1069" s="470"/>
      <c r="P1069" s="470"/>
      <c r="Q1069" s="470"/>
      <c r="R1069" s="470"/>
      <c r="S1069" s="470"/>
      <c r="T1069" s="470"/>
      <c r="U1069" s="470"/>
      <c r="V1069" s="1"/>
      <c r="W1069" s="1"/>
    </row>
    <row r="1070" spans="2:23" s="473" customFormat="1" x14ac:dyDescent="0.25">
      <c r="B1070" s="470" t="s">
        <v>2406</v>
      </c>
      <c r="C1070" s="470"/>
      <c r="D1070" s="470"/>
      <c r="E1070" s="470"/>
      <c r="F1070" s="470"/>
      <c r="G1070" s="470"/>
      <c r="H1070" s="470"/>
      <c r="I1070" s="470"/>
      <c r="J1070" s="470"/>
      <c r="K1070" s="470"/>
      <c r="L1070" s="470"/>
      <c r="M1070" s="470"/>
      <c r="N1070" s="470"/>
      <c r="O1070" s="470"/>
      <c r="P1070" s="470"/>
      <c r="Q1070" s="470"/>
      <c r="R1070" s="470"/>
      <c r="S1070" s="470"/>
      <c r="T1070" s="470"/>
      <c r="U1070" s="470"/>
      <c r="V1070" s="1"/>
      <c r="W1070" s="1"/>
    </row>
    <row r="1071" spans="2:23" s="473" customFormat="1" x14ac:dyDescent="0.25">
      <c r="B1071" s="470"/>
      <c r="C1071" s="470"/>
      <c r="D1071" s="470"/>
      <c r="E1071" s="470"/>
      <c r="F1071" s="470"/>
      <c r="G1071" s="470"/>
      <c r="H1071" s="470"/>
      <c r="I1071" s="470"/>
      <c r="J1071" s="470"/>
      <c r="K1071" s="470"/>
      <c r="L1071" s="470"/>
      <c r="M1071" s="470"/>
      <c r="N1071" s="470"/>
      <c r="O1071" s="470"/>
      <c r="P1071" s="470"/>
      <c r="Q1071" s="470"/>
      <c r="R1071" s="470"/>
      <c r="S1071" s="470"/>
      <c r="T1071" s="470"/>
      <c r="U1071" s="470"/>
      <c r="V1071" s="1"/>
      <c r="W1071" s="1"/>
    </row>
    <row r="1072" spans="2:23" s="473" customFormat="1" x14ac:dyDescent="0.25">
      <c r="B1072" s="470"/>
      <c r="C1072" s="22">
        <f>I939*K947/(100*(3^0.5))</f>
        <v>10825.317547305483</v>
      </c>
      <c r="D1072" s="470" t="s">
        <v>269</v>
      </c>
      <c r="E1072" s="470"/>
      <c r="F1072" s="470"/>
      <c r="G1072" s="470"/>
      <c r="H1072" s="470"/>
      <c r="I1072" s="470"/>
      <c r="J1072" s="470"/>
      <c r="K1072" s="470"/>
      <c r="L1072" s="470"/>
      <c r="M1072" s="470"/>
      <c r="N1072" s="470"/>
      <c r="O1072" s="470"/>
      <c r="P1072" s="470"/>
      <c r="Q1072" s="470"/>
      <c r="R1072" s="470"/>
      <c r="S1072" s="470"/>
      <c r="T1072" s="470"/>
      <c r="U1072" s="470"/>
      <c r="V1072" s="1"/>
      <c r="W1072" s="1"/>
    </row>
    <row r="1073" spans="1:23" s="473" customFormat="1" x14ac:dyDescent="0.25">
      <c r="B1073" s="470"/>
      <c r="C1073" s="22"/>
      <c r="D1073" s="470"/>
      <c r="E1073" s="470"/>
      <c r="F1073" s="470"/>
      <c r="G1073" s="470"/>
      <c r="H1073" s="470"/>
      <c r="I1073" s="470"/>
      <c r="J1073" s="470"/>
      <c r="K1073" s="470"/>
      <c r="L1073" s="470"/>
      <c r="M1073" s="470"/>
      <c r="N1073" s="470"/>
      <c r="O1073" s="470"/>
      <c r="P1073" s="470"/>
      <c r="Q1073" s="470"/>
      <c r="R1073" s="470"/>
      <c r="S1073" s="470"/>
      <c r="T1073" s="470"/>
      <c r="U1073" s="470"/>
      <c r="V1073" s="1"/>
      <c r="W1073" s="1"/>
    </row>
    <row r="1074" spans="1:23" s="473" customFormat="1" x14ac:dyDescent="0.25">
      <c r="B1074" s="470"/>
      <c r="C1074" s="22">
        <f>0.1/(2*(3^0.5))</f>
        <v>2.8867513459481291E-2</v>
      </c>
      <c r="D1074" s="470" t="s">
        <v>269</v>
      </c>
      <c r="E1074" s="470"/>
      <c r="F1074" s="470"/>
      <c r="G1074" s="470"/>
      <c r="H1074" s="470"/>
      <c r="I1074" s="470"/>
      <c r="J1074" s="470"/>
      <c r="K1074" s="470"/>
      <c r="L1074" s="470"/>
      <c r="M1074" s="470"/>
      <c r="N1074" s="470"/>
      <c r="O1074" s="470"/>
      <c r="P1074" s="470"/>
      <c r="Q1074" s="470"/>
      <c r="R1074" s="470"/>
      <c r="S1074" s="470"/>
      <c r="T1074" s="470"/>
      <c r="U1074" s="470"/>
      <c r="V1074" s="1"/>
      <c r="W1074" s="1"/>
    </row>
    <row r="1075" spans="1:23" s="473" customFormat="1" x14ac:dyDescent="0.25">
      <c r="B1075" s="470"/>
      <c r="C1075" s="22"/>
      <c r="D1075" s="470"/>
      <c r="E1075" s="470"/>
      <c r="F1075" s="470"/>
      <c r="G1075" s="470"/>
      <c r="H1075" s="470"/>
      <c r="I1075" s="470"/>
      <c r="J1075" s="470"/>
      <c r="K1075" s="470"/>
      <c r="L1075" s="470"/>
      <c r="M1075" s="470"/>
      <c r="N1075" s="470"/>
      <c r="O1075" s="470"/>
      <c r="P1075" s="470"/>
      <c r="Q1075" s="470"/>
      <c r="R1075" s="470"/>
      <c r="S1075" s="470"/>
      <c r="T1075" s="470"/>
      <c r="U1075" s="470"/>
      <c r="V1075" s="1"/>
      <c r="W1075" s="1"/>
    </row>
    <row r="1076" spans="1:23" s="473" customFormat="1" x14ac:dyDescent="0.25">
      <c r="B1076" s="470"/>
      <c r="C1076" s="22">
        <f>(C1072^2+C1074^2)^0.5</f>
        <v>10825.317547343973</v>
      </c>
      <c r="D1076" s="470" t="s">
        <v>269</v>
      </c>
      <c r="E1076" s="470"/>
      <c r="F1076" s="470"/>
      <c r="G1076" s="470"/>
      <c r="H1076" s="470"/>
      <c r="I1076" s="470"/>
      <c r="J1076" s="470"/>
      <c r="K1076" s="470"/>
      <c r="L1076" s="470"/>
      <c r="M1076" s="470"/>
      <c r="N1076" s="470"/>
      <c r="O1076" s="470"/>
      <c r="P1076" s="470"/>
      <c r="Q1076" s="470"/>
      <c r="R1076" s="470"/>
      <c r="S1076" s="470"/>
      <c r="T1076" s="470"/>
      <c r="U1076" s="470"/>
      <c r="V1076" s="1"/>
      <c r="W1076" s="1"/>
    </row>
    <row r="1077" spans="1:23" s="473" customFormat="1" x14ac:dyDescent="0.25">
      <c r="B1077" s="470"/>
      <c r="C1077" s="22"/>
      <c r="D1077" s="470"/>
      <c r="E1077" s="470"/>
      <c r="F1077" s="470"/>
      <c r="G1077" s="470"/>
      <c r="H1077" s="470"/>
      <c r="I1077" s="470"/>
      <c r="J1077" s="470"/>
      <c r="K1077" s="470"/>
      <c r="L1077" s="470"/>
      <c r="M1077" s="470"/>
      <c r="N1077" s="470"/>
      <c r="O1077" s="470"/>
      <c r="P1077" s="470"/>
      <c r="Q1077" s="470"/>
      <c r="R1077" s="470"/>
      <c r="S1077" s="470"/>
      <c r="T1077" s="470"/>
      <c r="U1077" s="470"/>
      <c r="V1077" s="1"/>
      <c r="W1077" s="1"/>
    </row>
    <row r="1078" spans="1:23" s="473" customFormat="1" x14ac:dyDescent="0.25">
      <c r="B1078" s="470" t="s">
        <v>2407</v>
      </c>
      <c r="C1078" s="22"/>
      <c r="D1078" s="470"/>
      <c r="E1078" s="470"/>
      <c r="F1078" s="470"/>
      <c r="G1078" s="470"/>
      <c r="H1078" s="470"/>
      <c r="I1078" s="470"/>
      <c r="J1078" s="470"/>
      <c r="K1078" s="470"/>
      <c r="L1078" s="470"/>
      <c r="M1078" s="470"/>
      <c r="N1078" s="470"/>
      <c r="O1078" s="470"/>
      <c r="P1078" s="470"/>
      <c r="Q1078" s="470"/>
      <c r="R1078" s="470"/>
      <c r="S1078" s="470"/>
      <c r="T1078" s="470"/>
      <c r="U1078" s="470"/>
      <c r="V1078" s="1"/>
      <c r="W1078" s="1"/>
    </row>
    <row r="1079" spans="1:23" s="473" customFormat="1" x14ac:dyDescent="0.25">
      <c r="B1079" s="470"/>
      <c r="C1079" s="22"/>
      <c r="D1079" s="470"/>
      <c r="E1079" s="470"/>
      <c r="F1079" s="470"/>
      <c r="G1079" s="470"/>
      <c r="H1079" s="470"/>
      <c r="I1079" s="470"/>
      <c r="J1079" s="470"/>
      <c r="K1079" s="470"/>
      <c r="L1079" s="470"/>
      <c r="M1079" s="470"/>
      <c r="N1079" s="470"/>
      <c r="O1079" s="470"/>
      <c r="P1079" s="470"/>
      <c r="Q1079" s="470"/>
      <c r="R1079" s="470"/>
      <c r="S1079" s="470"/>
      <c r="T1079" s="470"/>
      <c r="U1079" s="470"/>
      <c r="V1079" s="1"/>
      <c r="W1079" s="1"/>
    </row>
    <row r="1080" spans="1:23" s="473" customFormat="1" x14ac:dyDescent="0.25">
      <c r="B1080" s="470"/>
      <c r="C1080" s="475">
        <f>I939*M947/(100*(3^0.5))</f>
        <v>10825.317547305483</v>
      </c>
      <c r="D1080" s="470" t="s">
        <v>269</v>
      </c>
      <c r="E1080" s="470"/>
      <c r="F1080" s="470"/>
      <c r="G1080" s="470"/>
      <c r="H1080" s="470"/>
      <c r="I1080" s="470"/>
      <c r="J1080" s="470"/>
      <c r="K1080" s="470"/>
      <c r="L1080" s="470"/>
      <c r="M1080" s="470"/>
      <c r="N1080" s="470"/>
      <c r="O1080" s="470"/>
      <c r="P1080" s="470"/>
      <c r="Q1080" s="470"/>
      <c r="R1080" s="470"/>
      <c r="S1080" s="470"/>
      <c r="T1080" s="470"/>
      <c r="U1080" s="470"/>
      <c r="V1080" s="1"/>
      <c r="W1080" s="1"/>
    </row>
    <row r="1081" spans="1:23" s="473" customFormat="1" x14ac:dyDescent="0.25">
      <c r="B1081" s="470"/>
      <c r="C1081" s="475"/>
      <c r="D1081" s="470"/>
      <c r="E1081" s="470"/>
      <c r="F1081" s="470"/>
      <c r="G1081" s="470"/>
      <c r="H1081" s="470"/>
      <c r="I1081" s="470"/>
      <c r="J1081" s="470"/>
      <c r="K1081" s="470"/>
      <c r="L1081" s="470"/>
      <c r="M1081" s="470"/>
      <c r="N1081" s="470"/>
      <c r="O1081" s="470"/>
      <c r="P1081" s="470"/>
      <c r="Q1081" s="470"/>
      <c r="R1081" s="470"/>
      <c r="S1081" s="470"/>
      <c r="T1081" s="470"/>
      <c r="U1081" s="470"/>
      <c r="V1081" s="1"/>
      <c r="W1081" s="1"/>
    </row>
    <row r="1082" spans="1:23" s="473" customFormat="1" x14ac:dyDescent="0.25">
      <c r="B1082" s="470"/>
      <c r="C1082" s="475">
        <f>0.1/(2*(3^0.5))</f>
        <v>2.8867513459481291E-2</v>
      </c>
      <c r="D1082" s="470" t="s">
        <v>269</v>
      </c>
      <c r="E1082" s="470"/>
      <c r="F1082" s="470"/>
      <c r="G1082" s="470"/>
      <c r="H1082" s="470"/>
      <c r="I1082" s="470"/>
      <c r="J1082" s="470"/>
      <c r="K1082" s="470"/>
      <c r="L1082" s="470"/>
      <c r="M1082" s="470"/>
      <c r="N1082" s="470"/>
      <c r="O1082" s="470"/>
      <c r="P1082" s="470"/>
      <c r="Q1082" s="470"/>
      <c r="R1082" s="470"/>
      <c r="S1082" s="470"/>
      <c r="T1082" s="470"/>
      <c r="U1082" s="470"/>
      <c r="V1082" s="1"/>
      <c r="W1082" s="1"/>
    </row>
    <row r="1083" spans="1:23" s="473" customFormat="1" x14ac:dyDescent="0.25">
      <c r="B1083" s="470"/>
      <c r="C1083" s="475"/>
      <c r="D1083" s="470"/>
      <c r="E1083" s="470"/>
      <c r="F1083" s="470"/>
      <c r="G1083" s="470"/>
      <c r="H1083" s="470"/>
      <c r="I1083" s="470"/>
      <c r="J1083" s="470"/>
      <c r="K1083" s="470"/>
      <c r="L1083" s="470"/>
      <c r="M1083" s="470"/>
      <c r="N1083" s="470"/>
      <c r="O1083" s="470"/>
      <c r="P1083" s="470"/>
      <c r="Q1083" s="470"/>
      <c r="R1083" s="470"/>
      <c r="S1083" s="470"/>
      <c r="T1083" s="470"/>
      <c r="U1083" s="470"/>
      <c r="V1083" s="1"/>
      <c r="W1083" s="1"/>
    </row>
    <row r="1084" spans="1:23" s="473" customFormat="1" x14ac:dyDescent="0.25">
      <c r="B1084" s="470"/>
      <c r="C1084" s="475">
        <f>(C1080^2+C1082^2)^0.5</f>
        <v>10825.317547343973</v>
      </c>
      <c r="D1084" s="470" t="s">
        <v>269</v>
      </c>
      <c r="E1084" s="470"/>
      <c r="F1084" s="470"/>
      <c r="G1084" s="470"/>
      <c r="H1084" s="470"/>
      <c r="I1084" s="470"/>
      <c r="J1084" s="470"/>
      <c r="K1084" s="470"/>
      <c r="L1084" s="470"/>
      <c r="M1084" s="470"/>
      <c r="N1084" s="470"/>
      <c r="O1084" s="470"/>
      <c r="P1084" s="470"/>
      <c r="Q1084" s="470"/>
      <c r="R1084" s="470"/>
      <c r="S1084" s="470"/>
      <c r="T1084" s="470"/>
      <c r="U1084" s="470"/>
      <c r="V1084" s="1"/>
      <c r="W1084" s="1"/>
    </row>
    <row r="1085" spans="1:23" x14ac:dyDescent="0.25">
      <c r="A1085" s="473"/>
      <c r="B1085" s="470"/>
      <c r="D1085" s="36"/>
      <c r="E1085" s="36"/>
      <c r="F1085" s="36"/>
      <c r="G1085" s="36"/>
      <c r="H1085" s="36"/>
      <c r="I1085" s="36"/>
      <c r="J1085" s="36"/>
      <c r="K1085" s="36"/>
      <c r="L1085" s="36"/>
      <c r="M1085" s="36"/>
      <c r="N1085" s="36"/>
      <c r="O1085" s="36"/>
      <c r="P1085" s="36"/>
      <c r="Q1085" s="36"/>
      <c r="R1085" s="36"/>
      <c r="S1085" s="36"/>
      <c r="T1085" s="36"/>
      <c r="U1085" s="36"/>
      <c r="V1085" s="1"/>
      <c r="W1085" s="1"/>
    </row>
    <row r="1086" spans="1:23" x14ac:dyDescent="0.25">
      <c r="B1086" s="36" t="s">
        <v>302</v>
      </c>
      <c r="C1086" s="36"/>
      <c r="D1086" s="36"/>
      <c r="E1086" s="36"/>
      <c r="F1086" s="36"/>
      <c r="G1086" s="36"/>
      <c r="H1086" s="36"/>
      <c r="I1086" s="36"/>
      <c r="J1086" s="36"/>
      <c r="K1086" s="36"/>
      <c r="L1086" s="36"/>
      <c r="M1086" s="36"/>
      <c r="N1086" s="36"/>
      <c r="O1086" s="36"/>
      <c r="P1086" s="36"/>
      <c r="Q1086" s="36"/>
      <c r="R1086" s="36"/>
      <c r="S1086" s="36"/>
      <c r="T1086" s="36"/>
      <c r="U1086" s="36"/>
      <c r="V1086" s="1"/>
      <c r="W1086" s="1"/>
    </row>
    <row r="1087" spans="1:23" x14ac:dyDescent="0.25">
      <c r="B1087" s="36"/>
      <c r="C1087" s="36"/>
      <c r="D1087" s="36"/>
      <c r="E1087" s="36"/>
      <c r="F1087" s="36"/>
      <c r="G1087" s="36"/>
      <c r="H1087" s="36"/>
      <c r="I1087" s="36"/>
      <c r="J1087" s="36"/>
      <c r="K1087" s="36"/>
      <c r="L1087" s="36"/>
      <c r="M1087" s="36"/>
      <c r="N1087" s="36"/>
      <c r="O1087" s="36"/>
      <c r="P1087" s="36"/>
      <c r="Q1087" s="36"/>
      <c r="R1087" s="36"/>
      <c r="S1087" s="36"/>
      <c r="T1087" s="36"/>
      <c r="U1087" s="36"/>
      <c r="V1087" s="1"/>
      <c r="W1087" s="1"/>
    </row>
    <row r="1088" spans="1:23" x14ac:dyDescent="0.25">
      <c r="B1088" s="36"/>
      <c r="C1088" s="21"/>
      <c r="D1088" s="22">
        <f>C1076</f>
        <v>10825.317547343973</v>
      </c>
      <c r="E1088" s="36" t="s">
        <v>269</v>
      </c>
      <c r="H1088" s="36"/>
      <c r="I1088" s="36"/>
      <c r="J1088" s="36"/>
      <c r="K1088" s="36"/>
      <c r="L1088" s="36"/>
      <c r="M1088" s="36"/>
      <c r="N1088" s="36"/>
      <c r="O1088" s="36"/>
      <c r="P1088" s="36"/>
      <c r="Q1088" s="36"/>
      <c r="R1088" s="36"/>
      <c r="S1088" s="36"/>
      <c r="T1088" s="36"/>
      <c r="U1088" s="36"/>
      <c r="V1088" s="1"/>
      <c r="W1088" s="1"/>
    </row>
    <row r="1089" spans="2:23" x14ac:dyDescent="0.25">
      <c r="B1089" s="36"/>
      <c r="C1089" s="36"/>
      <c r="D1089" s="36"/>
      <c r="E1089" s="36"/>
      <c r="H1089" s="36"/>
      <c r="I1089" s="36"/>
      <c r="J1089" s="36"/>
      <c r="K1089" s="36"/>
      <c r="L1089" s="36"/>
      <c r="M1089" s="36"/>
      <c r="N1089" s="36"/>
      <c r="O1089" s="36"/>
      <c r="P1089" s="36"/>
      <c r="Q1089" s="36"/>
      <c r="R1089" s="36"/>
      <c r="S1089" s="36"/>
      <c r="T1089" s="36"/>
      <c r="U1089" s="36"/>
      <c r="V1089" s="1"/>
      <c r="W1089" s="1"/>
    </row>
    <row r="1090" spans="2:23" x14ac:dyDescent="0.25">
      <c r="B1090" s="36" t="s">
        <v>303</v>
      </c>
      <c r="C1090" s="36"/>
      <c r="D1090" s="36"/>
      <c r="E1090" s="36"/>
      <c r="H1090" s="36"/>
      <c r="I1090" s="36"/>
      <c r="J1090" s="36"/>
      <c r="K1090" s="36"/>
      <c r="L1090" s="36"/>
      <c r="M1090" s="36"/>
      <c r="N1090" s="36"/>
      <c r="O1090" s="36"/>
      <c r="P1090" s="36"/>
      <c r="Q1090" s="36"/>
      <c r="R1090" s="36"/>
      <c r="S1090" s="36"/>
      <c r="T1090" s="36"/>
      <c r="U1090" s="36"/>
      <c r="V1090" s="1"/>
      <c r="W1090" s="1"/>
    </row>
    <row r="1091" spans="2:23" x14ac:dyDescent="0.25">
      <c r="B1091" s="36"/>
      <c r="C1091" s="36"/>
      <c r="D1091" s="36"/>
      <c r="E1091" s="36"/>
      <c r="H1091" s="36"/>
      <c r="I1091" s="36"/>
      <c r="J1091" s="36"/>
      <c r="K1091" s="36"/>
      <c r="L1091" s="36"/>
      <c r="M1091" s="36"/>
      <c r="N1091" s="36"/>
      <c r="O1091" s="36"/>
      <c r="P1091" s="36"/>
      <c r="Q1091" s="36"/>
      <c r="R1091" s="36"/>
      <c r="S1091" s="36"/>
      <c r="T1091" s="36"/>
      <c r="U1091" s="36"/>
      <c r="V1091" s="1"/>
      <c r="W1091" s="1"/>
    </row>
    <row r="1092" spans="2:23" x14ac:dyDescent="0.25">
      <c r="B1092" s="36"/>
      <c r="C1092" s="21"/>
      <c r="D1092" s="22">
        <f>C1084</f>
        <v>10825.317547343973</v>
      </c>
      <c r="E1092" s="36" t="s">
        <v>269</v>
      </c>
      <c r="H1092" s="36"/>
      <c r="I1092" s="36"/>
      <c r="J1092" s="36"/>
      <c r="K1092" s="36"/>
      <c r="L1092" s="36"/>
      <c r="M1092" s="36"/>
      <c r="N1092" s="36"/>
      <c r="O1092" s="36"/>
      <c r="P1092" s="36"/>
      <c r="Q1092" s="36"/>
      <c r="R1092" s="36"/>
      <c r="S1092" s="36"/>
      <c r="T1092" s="36"/>
      <c r="U1092" s="36"/>
      <c r="V1092" s="1"/>
      <c r="W1092" s="1"/>
    </row>
    <row r="1093" spans="2:23" x14ac:dyDescent="0.25">
      <c r="B1093" s="36"/>
      <c r="C1093" s="36"/>
      <c r="D1093" s="36"/>
      <c r="E1093" s="36"/>
      <c r="F1093" s="36"/>
      <c r="G1093" s="36"/>
      <c r="H1093" s="36"/>
      <c r="I1093" s="36"/>
      <c r="J1093" s="36"/>
      <c r="K1093" s="36"/>
      <c r="L1093" s="36"/>
      <c r="M1093" s="36"/>
      <c r="N1093" s="36"/>
      <c r="O1093" s="36"/>
      <c r="P1093" s="36"/>
      <c r="Q1093" s="36"/>
      <c r="R1093" s="36"/>
      <c r="S1093" s="36"/>
      <c r="T1093" s="36"/>
      <c r="U1093" s="36"/>
      <c r="V1093" s="1"/>
      <c r="W1093" s="1"/>
    </row>
    <row r="1094" spans="2:23" x14ac:dyDescent="0.25">
      <c r="B1094" s="36" t="s">
        <v>304</v>
      </c>
      <c r="C1094" s="36"/>
      <c r="D1094" s="36"/>
      <c r="E1094" s="36"/>
      <c r="F1094" s="36"/>
      <c r="G1094" s="36"/>
      <c r="H1094" s="36"/>
      <c r="I1094" s="36"/>
      <c r="J1094" s="36"/>
      <c r="K1094" s="36"/>
      <c r="L1094" s="36"/>
      <c r="M1094" s="36"/>
      <c r="N1094" s="36"/>
      <c r="O1094" s="36"/>
      <c r="P1094" s="36"/>
      <c r="Q1094" s="36"/>
      <c r="R1094" s="36"/>
      <c r="S1094" s="36"/>
      <c r="T1094" s="36"/>
      <c r="U1094" s="36"/>
      <c r="V1094" s="1"/>
      <c r="W1094" s="1"/>
    </row>
    <row r="1095" spans="2:23" x14ac:dyDescent="0.25">
      <c r="B1095" s="36"/>
      <c r="C1095" s="36"/>
      <c r="D1095" s="36"/>
      <c r="E1095" s="36"/>
      <c r="F1095" s="36"/>
      <c r="G1095" s="36"/>
      <c r="H1095" s="36"/>
      <c r="I1095" s="36"/>
      <c r="J1095" s="36"/>
      <c r="K1095" s="36"/>
      <c r="L1095" s="36"/>
      <c r="M1095" s="36"/>
      <c r="N1095" s="36"/>
      <c r="O1095" s="36"/>
      <c r="P1095" s="36"/>
      <c r="Q1095" s="36"/>
      <c r="R1095" s="36"/>
      <c r="S1095" s="36"/>
      <c r="T1095" s="36"/>
      <c r="U1095" s="36"/>
      <c r="V1095" s="1"/>
      <c r="W1095" s="1"/>
    </row>
    <row r="1096" spans="2:23" x14ac:dyDescent="0.25">
      <c r="B1096" s="36"/>
      <c r="C1096" s="36"/>
      <c r="D1096" s="36"/>
      <c r="E1096" s="36"/>
      <c r="F1096" s="36"/>
      <c r="G1096" s="36"/>
      <c r="H1096" s="36"/>
      <c r="I1096" s="36"/>
      <c r="J1096" s="36"/>
      <c r="K1096" s="36"/>
      <c r="L1096" s="36"/>
      <c r="M1096" s="36"/>
      <c r="N1096" s="36"/>
      <c r="O1096" s="36"/>
      <c r="P1096" s="36"/>
      <c r="Q1096" s="36"/>
      <c r="R1096" s="36"/>
      <c r="S1096" s="36"/>
      <c r="T1096" s="36"/>
      <c r="U1096" s="36"/>
      <c r="V1096" s="1"/>
      <c r="W1096" s="1"/>
    </row>
    <row r="1097" spans="2:23" x14ac:dyDescent="0.25">
      <c r="B1097" s="36"/>
      <c r="C1097" s="36"/>
      <c r="D1097" s="36"/>
      <c r="E1097" s="36"/>
      <c r="F1097" s="22">
        <f>((D1088^2)+(D1092^2))^0.5</f>
        <v>15309.310892449295</v>
      </c>
      <c r="G1097" s="36" t="s">
        <v>269</v>
      </c>
      <c r="H1097" s="36"/>
      <c r="I1097" s="36"/>
      <c r="J1097" s="36"/>
      <c r="K1097" s="36"/>
      <c r="L1097" s="36"/>
      <c r="M1097" s="36"/>
      <c r="N1097" s="36"/>
      <c r="O1097" s="36"/>
      <c r="P1097" s="36"/>
      <c r="Q1097" s="36"/>
      <c r="R1097" s="36"/>
      <c r="S1097" s="36"/>
      <c r="T1097" s="36"/>
      <c r="U1097" s="36"/>
      <c r="V1097" s="1"/>
      <c r="W1097" s="1"/>
    </row>
    <row r="1098" spans="2:23" x14ac:dyDescent="0.25">
      <c r="B1098" s="36"/>
      <c r="C1098" s="36"/>
      <c r="D1098" s="36"/>
      <c r="E1098" s="36"/>
      <c r="F1098" s="36"/>
      <c r="G1098" s="36"/>
      <c r="H1098" s="36"/>
      <c r="I1098" s="36"/>
      <c r="J1098" s="36"/>
      <c r="K1098" s="36"/>
      <c r="L1098" s="36"/>
      <c r="M1098" s="36"/>
      <c r="N1098" s="36"/>
      <c r="O1098" s="36"/>
      <c r="P1098" s="36"/>
      <c r="Q1098" s="36"/>
      <c r="R1098" s="36"/>
      <c r="S1098" s="36"/>
      <c r="T1098" s="36"/>
      <c r="U1098" s="36"/>
      <c r="V1098" s="1"/>
      <c r="W1098" s="1"/>
    </row>
    <row r="1099" spans="2:23" x14ac:dyDescent="0.25">
      <c r="B1099" s="36"/>
      <c r="C1099" s="36"/>
      <c r="D1099" s="36"/>
      <c r="E1099" s="36"/>
      <c r="F1099" s="36"/>
      <c r="G1099" s="36"/>
      <c r="H1099" s="36"/>
      <c r="I1099" s="36"/>
      <c r="J1099" s="36"/>
      <c r="K1099" s="36"/>
      <c r="L1099" s="36"/>
      <c r="M1099" s="36"/>
      <c r="N1099" s="36"/>
      <c r="O1099" s="36"/>
      <c r="P1099" s="36"/>
      <c r="Q1099" s="36"/>
      <c r="R1099" s="36"/>
      <c r="S1099" s="36"/>
      <c r="T1099" s="36"/>
      <c r="U1099" s="36"/>
      <c r="V1099" s="1"/>
      <c r="W1099" s="1"/>
    </row>
    <row r="1100" spans="2:23" x14ac:dyDescent="0.25">
      <c r="B1100" s="36" t="s">
        <v>305</v>
      </c>
      <c r="C1100" s="36"/>
      <c r="D1100" s="36"/>
      <c r="E1100" s="36"/>
      <c r="F1100" s="36"/>
      <c r="G1100" s="36"/>
      <c r="H1100" s="36"/>
      <c r="I1100" s="36"/>
      <c r="J1100" s="36"/>
      <c r="K1100" s="36"/>
      <c r="L1100" s="36"/>
      <c r="M1100" s="36"/>
      <c r="N1100" s="36"/>
      <c r="O1100" s="36"/>
      <c r="P1100" s="36"/>
      <c r="Q1100" s="36"/>
      <c r="R1100" s="36"/>
      <c r="S1100" s="36"/>
      <c r="T1100" s="36"/>
      <c r="U1100" s="36"/>
      <c r="V1100" s="1"/>
      <c r="W1100" s="1"/>
    </row>
    <row r="1101" spans="2:23" ht="36" customHeight="1" x14ac:dyDescent="0.25">
      <c r="B1101" s="852" t="s">
        <v>40</v>
      </c>
      <c r="C1101" s="853"/>
      <c r="D1101" s="852" t="s">
        <v>286</v>
      </c>
      <c r="E1101" s="853"/>
      <c r="F1101" s="852" t="s">
        <v>287</v>
      </c>
      <c r="G1101" s="853"/>
      <c r="H1101" s="852" t="s">
        <v>45</v>
      </c>
      <c r="I1101" s="853"/>
      <c r="J1101" s="852" t="s">
        <v>46</v>
      </c>
      <c r="K1101" s="853"/>
      <c r="L1101" s="852" t="s">
        <v>43</v>
      </c>
      <c r="M1101" s="853"/>
      <c r="N1101" s="852" t="s">
        <v>44</v>
      </c>
      <c r="O1101" s="853"/>
      <c r="P1101" s="36"/>
      <c r="Q1101" s="36"/>
      <c r="R1101" s="36"/>
      <c r="S1101" s="36"/>
      <c r="T1101" s="36"/>
      <c r="U1101" s="36"/>
      <c r="V1101" s="1"/>
      <c r="W1101" s="1"/>
    </row>
    <row r="1102" spans="2:23" x14ac:dyDescent="0.25">
      <c r="B1102" s="852"/>
      <c r="C1102" s="853"/>
      <c r="D1102" s="931">
        <f>K947</f>
        <v>125000</v>
      </c>
      <c r="E1102" s="932"/>
      <c r="F1102" s="931">
        <f>D1088</f>
        <v>10825.317547343973</v>
      </c>
      <c r="G1102" s="932"/>
      <c r="H1102" s="856" t="s">
        <v>90</v>
      </c>
      <c r="I1102" s="857"/>
      <c r="J1102" s="858">
        <v>1</v>
      </c>
      <c r="K1102" s="859"/>
      <c r="L1102" s="931">
        <f>F1102*J1102</f>
        <v>10825.317547343973</v>
      </c>
      <c r="M1102" s="932"/>
      <c r="N1102" s="858">
        <v>50</v>
      </c>
      <c r="O1102" s="859"/>
      <c r="P1102" s="36"/>
      <c r="Q1102" s="36"/>
      <c r="R1102" s="36"/>
      <c r="S1102" s="36"/>
      <c r="T1102" s="36"/>
      <c r="U1102" s="36"/>
      <c r="V1102" s="1"/>
      <c r="W1102" s="1"/>
    </row>
    <row r="1103" spans="2:23" x14ac:dyDescent="0.25">
      <c r="B1103" s="852"/>
      <c r="C1103" s="853"/>
      <c r="D1103" s="931">
        <f>M947</f>
        <v>125000</v>
      </c>
      <c r="E1103" s="932"/>
      <c r="F1103" s="931">
        <f>D1092</f>
        <v>10825.317547343973</v>
      </c>
      <c r="G1103" s="932"/>
      <c r="H1103" s="856" t="s">
        <v>90</v>
      </c>
      <c r="I1103" s="857"/>
      <c r="J1103" s="858">
        <v>1</v>
      </c>
      <c r="K1103" s="859"/>
      <c r="L1103" s="931">
        <f>F1103*J1103</f>
        <v>10825.317547343973</v>
      </c>
      <c r="M1103" s="932"/>
      <c r="N1103" s="858">
        <v>50</v>
      </c>
      <c r="O1103" s="859"/>
      <c r="P1103" s="36"/>
      <c r="Q1103" s="36"/>
      <c r="R1103" s="36"/>
      <c r="S1103" s="36"/>
      <c r="T1103" s="36"/>
      <c r="U1103" s="36"/>
      <c r="V1103" s="1"/>
      <c r="W1103" s="1"/>
    </row>
    <row r="1104" spans="2:23" x14ac:dyDescent="0.25">
      <c r="B1104" s="852"/>
      <c r="C1104" s="853"/>
      <c r="D1104" s="931">
        <f>K949</f>
        <v>250000</v>
      </c>
      <c r="E1104" s="932"/>
      <c r="F1104" s="931">
        <f>F1097</f>
        <v>15309.310892449295</v>
      </c>
      <c r="G1104" s="932"/>
      <c r="H1104" s="860"/>
      <c r="I1104" s="861"/>
      <c r="J1104" s="860"/>
      <c r="K1104" s="861"/>
      <c r="L1104" s="860"/>
      <c r="M1104" s="861"/>
      <c r="N1104" s="858">
        <v>100</v>
      </c>
      <c r="O1104" s="859"/>
      <c r="P1104" s="36"/>
      <c r="Q1104" s="36"/>
      <c r="R1104" s="36"/>
      <c r="S1104" s="36"/>
      <c r="T1104" s="36"/>
      <c r="U1104" s="36"/>
      <c r="V1104" s="1"/>
      <c r="W1104" s="1"/>
    </row>
    <row r="1105" spans="2:23" x14ac:dyDescent="0.25">
      <c r="B1105" s="36"/>
      <c r="C1105" s="36"/>
      <c r="D1105" s="36"/>
      <c r="E1105" s="36"/>
      <c r="F1105" s="36"/>
      <c r="G1105" s="36"/>
      <c r="H1105" s="36"/>
      <c r="I1105" s="36"/>
      <c r="J1105" s="36"/>
      <c r="K1105" s="36"/>
      <c r="L1105" s="36"/>
      <c r="M1105" s="36"/>
      <c r="N1105" s="36"/>
      <c r="O1105" s="36"/>
      <c r="P1105" s="36"/>
      <c r="Q1105" s="36"/>
      <c r="R1105" s="36"/>
      <c r="S1105" s="36"/>
      <c r="T1105" s="36"/>
      <c r="U1105" s="36"/>
      <c r="V1105" s="1"/>
      <c r="W1105" s="1"/>
    </row>
    <row r="1106" spans="2:23" ht="29.25" customHeight="1" x14ac:dyDescent="0.25">
      <c r="B1106" s="862" t="s">
        <v>50</v>
      </c>
      <c r="C1106" s="862"/>
      <c r="D1106" s="862"/>
      <c r="E1106" s="862"/>
      <c r="F1106" s="862"/>
      <c r="G1106" s="862"/>
      <c r="H1106" s="862"/>
      <c r="I1106" s="862"/>
      <c r="J1106" s="862"/>
      <c r="K1106" s="862"/>
      <c r="L1106" s="862"/>
      <c r="M1106" s="862"/>
      <c r="N1106" s="862"/>
      <c r="O1106" s="862"/>
      <c r="P1106" s="36"/>
      <c r="Q1106" s="36"/>
      <c r="R1106" s="36"/>
      <c r="S1106" s="36"/>
      <c r="T1106" s="36"/>
      <c r="U1106" s="36"/>
      <c r="V1106" s="1"/>
      <c r="W1106" s="1"/>
    </row>
    <row r="1107" spans="2:23" x14ac:dyDescent="0.25">
      <c r="B1107" s="36"/>
      <c r="C1107" s="36"/>
      <c r="D1107" s="21" t="s">
        <v>51</v>
      </c>
      <c r="E1107" s="37">
        <v>1.65</v>
      </c>
      <c r="F1107" s="36"/>
      <c r="G1107" s="36"/>
      <c r="H1107" s="36"/>
      <c r="I1107" s="36"/>
      <c r="J1107" s="36"/>
      <c r="K1107" s="36"/>
      <c r="L1107" s="36"/>
      <c r="M1107" s="36"/>
      <c r="N1107" s="36"/>
      <c r="O1107" s="36"/>
      <c r="P1107" s="36"/>
      <c r="Q1107" s="36"/>
      <c r="R1107" s="36"/>
      <c r="S1107" s="36"/>
      <c r="T1107" s="36"/>
      <c r="U1107" s="36"/>
      <c r="V1107" s="1"/>
      <c r="W1107" s="1"/>
    </row>
    <row r="1108" spans="2:23" x14ac:dyDescent="0.25">
      <c r="B1108" s="36"/>
      <c r="C1108" s="36"/>
      <c r="D1108" s="36"/>
      <c r="E1108" s="36"/>
      <c r="F1108" s="36"/>
      <c r="G1108" s="36"/>
      <c r="H1108" s="36"/>
      <c r="I1108" s="36"/>
      <c r="J1108" s="36"/>
      <c r="K1108" s="36"/>
      <c r="L1108" s="36"/>
      <c r="M1108" s="36"/>
      <c r="N1108" s="36"/>
      <c r="O1108" s="36"/>
      <c r="P1108" s="36"/>
      <c r="Q1108" s="36"/>
      <c r="R1108" s="36"/>
      <c r="S1108" s="36"/>
      <c r="T1108" s="36"/>
      <c r="U1108" s="36"/>
      <c r="V1108" s="1"/>
      <c r="W1108" s="1"/>
    </row>
    <row r="1109" spans="2:23" x14ac:dyDescent="0.25">
      <c r="B1109" s="36" t="s">
        <v>306</v>
      </c>
      <c r="C1109" s="36"/>
      <c r="D1109" s="36"/>
      <c r="E1109" s="36"/>
      <c r="F1109" s="36"/>
      <c r="G1109" s="36"/>
      <c r="H1109" s="36"/>
      <c r="I1109" s="36"/>
      <c r="J1109" s="36"/>
      <c r="K1109" s="36"/>
      <c r="L1109" s="36"/>
      <c r="M1109" s="36"/>
      <c r="N1109" s="36"/>
      <c r="O1109" s="36"/>
      <c r="P1109" s="36"/>
      <c r="Q1109" s="36"/>
      <c r="R1109" s="36"/>
      <c r="S1109" s="36"/>
      <c r="T1109" s="36"/>
      <c r="U1109" s="36"/>
      <c r="V1109" s="1"/>
      <c r="W1109" s="1"/>
    </row>
    <row r="1110" spans="2:23" x14ac:dyDescent="0.25">
      <c r="B1110" s="21" t="s">
        <v>52</v>
      </c>
      <c r="C1110" s="22">
        <f>E1107*F1104</f>
        <v>25260.362972541338</v>
      </c>
      <c r="D1110" s="36" t="s">
        <v>269</v>
      </c>
      <c r="E1110" s="36"/>
      <c r="F1110" s="36"/>
      <c r="G1110" s="36"/>
      <c r="H1110" s="36"/>
      <c r="I1110" s="36"/>
      <c r="J1110" s="36"/>
      <c r="K1110" s="36"/>
      <c r="L1110" s="36"/>
      <c r="M1110" s="36"/>
      <c r="N1110" s="36"/>
      <c r="O1110" s="36"/>
      <c r="P1110" s="36"/>
      <c r="Q1110" s="36"/>
      <c r="R1110" s="36"/>
      <c r="S1110" s="36"/>
      <c r="T1110" s="36"/>
      <c r="U1110" s="36"/>
      <c r="V1110" s="1"/>
      <c r="W1110" s="1"/>
    </row>
    <row r="1111" spans="2:23" x14ac:dyDescent="0.25">
      <c r="B1111" s="36" t="s">
        <v>53</v>
      </c>
      <c r="C1111" s="36"/>
      <c r="D1111" s="36"/>
      <c r="E1111" s="36"/>
      <c r="F1111" s="36"/>
      <c r="G1111" s="36"/>
      <c r="H1111" s="36"/>
      <c r="I1111" s="36"/>
      <c r="J1111" s="36"/>
      <c r="K1111" s="36"/>
      <c r="L1111" s="36"/>
      <c r="M1111" s="36"/>
      <c r="N1111" s="36"/>
      <c r="O1111" s="36"/>
      <c r="P1111" s="36"/>
      <c r="Q1111" s="36"/>
      <c r="R1111" s="36"/>
      <c r="S1111" s="36"/>
      <c r="T1111" s="36"/>
      <c r="U1111" s="36"/>
      <c r="V1111" s="1"/>
      <c r="W1111" s="1"/>
    </row>
    <row r="1112" spans="2:23" x14ac:dyDescent="0.25">
      <c r="B1112" s="36" t="s">
        <v>2424</v>
      </c>
      <c r="C1112" s="36"/>
      <c r="D1112" s="36"/>
      <c r="E1112" s="36"/>
      <c r="F1112" s="36"/>
      <c r="G1112" s="36"/>
      <c r="H1112" s="36"/>
      <c r="I1112" s="36"/>
      <c r="J1112" s="36"/>
      <c r="K1112" s="36"/>
      <c r="L1112" s="36"/>
      <c r="M1112" s="25">
        <f>D1104</f>
        <v>250000</v>
      </c>
      <c r="N1112" s="6" t="str">
        <f>H939</f>
        <v xml:space="preserve">± </v>
      </c>
      <c r="O1112" s="34">
        <f>C1110</f>
        <v>25260.362972541338</v>
      </c>
      <c r="P1112" s="20" t="s">
        <v>269</v>
      </c>
      <c r="Q1112" s="36"/>
      <c r="R1112" s="22"/>
      <c r="S1112" s="36"/>
      <c r="T1112" s="36"/>
      <c r="U1112" s="36"/>
      <c r="V1112" s="1"/>
      <c r="W1112" s="1"/>
    </row>
    <row r="1113" spans="2:23" x14ac:dyDescent="0.25">
      <c r="B1113" s="36"/>
      <c r="C1113" s="36"/>
      <c r="D1113" s="36"/>
      <c r="E1113" s="36"/>
      <c r="F1113" s="36"/>
      <c r="G1113" s="36"/>
      <c r="H1113" s="36"/>
      <c r="I1113" s="36"/>
      <c r="J1113" s="36"/>
      <c r="K1113" s="36"/>
      <c r="L1113" s="36"/>
      <c r="M1113" s="36"/>
      <c r="N1113" s="36"/>
      <c r="O1113" s="36"/>
      <c r="P1113" s="36"/>
      <c r="Q1113" s="36"/>
      <c r="R1113" s="36"/>
      <c r="S1113" s="36"/>
      <c r="T1113" s="36"/>
      <c r="U1113" s="36"/>
      <c r="V1113" s="1"/>
      <c r="W1113" s="1"/>
    </row>
    <row r="1114" spans="2:23" x14ac:dyDescent="0.25">
      <c r="B1114" s="4" t="s">
        <v>307</v>
      </c>
      <c r="C1114" s="36"/>
      <c r="D1114" s="36"/>
      <c r="E1114" s="36"/>
      <c r="F1114" s="36"/>
      <c r="G1114" s="36"/>
      <c r="H1114" s="36"/>
      <c r="I1114" s="36"/>
      <c r="J1114" s="36"/>
      <c r="K1114" s="36"/>
      <c r="L1114" s="36"/>
      <c r="M1114" s="36"/>
      <c r="N1114" s="36"/>
      <c r="O1114" s="36"/>
      <c r="P1114" s="36"/>
      <c r="Q1114" s="36"/>
      <c r="R1114" s="36"/>
      <c r="S1114" s="36"/>
      <c r="T1114" s="36"/>
      <c r="U1114" s="36"/>
      <c r="V1114" s="1"/>
      <c r="W1114" s="1"/>
    </row>
    <row r="1115" spans="2:23" x14ac:dyDescent="0.25">
      <c r="B1115" s="36" t="s">
        <v>308</v>
      </c>
      <c r="C1115" s="36"/>
      <c r="D1115" s="36"/>
      <c r="E1115" s="36"/>
      <c r="F1115" s="36"/>
      <c r="G1115" s="36"/>
      <c r="H1115" s="36"/>
      <c r="I1115" s="36"/>
      <c r="J1115" s="36"/>
      <c r="K1115" s="36"/>
      <c r="L1115" s="36"/>
      <c r="M1115" s="36"/>
      <c r="N1115" s="36"/>
      <c r="O1115" s="36"/>
      <c r="P1115" s="36"/>
      <c r="Q1115" s="36"/>
      <c r="R1115" s="36"/>
      <c r="S1115" s="36"/>
      <c r="T1115" s="36"/>
      <c r="U1115" s="36"/>
      <c r="V1115" s="1"/>
      <c r="W1115" s="1"/>
    </row>
    <row r="1116" spans="2:23" x14ac:dyDescent="0.25">
      <c r="B1116" s="36"/>
      <c r="C1116" s="36"/>
      <c r="D1116" s="36"/>
      <c r="E1116" s="36" t="s">
        <v>28</v>
      </c>
      <c r="F1116" s="36" t="s">
        <v>29</v>
      </c>
      <c r="G1116" s="36" t="s">
        <v>309</v>
      </c>
      <c r="H1116" s="36"/>
      <c r="I1116" s="36"/>
      <c r="J1116" s="36"/>
      <c r="K1116" s="36"/>
      <c r="L1116" s="36"/>
      <c r="M1116" s="36"/>
      <c r="N1116" s="36"/>
      <c r="O1116" s="36"/>
      <c r="P1116" s="36"/>
      <c r="Q1116" s="36"/>
      <c r="R1116" s="36"/>
      <c r="S1116" s="36"/>
      <c r="T1116" s="36"/>
      <c r="U1116" s="36"/>
      <c r="V1116" s="1"/>
      <c r="W1116" s="1"/>
    </row>
    <row r="1117" spans="2:23" x14ac:dyDescent="0.25">
      <c r="B1117" s="36"/>
      <c r="C1117" s="36"/>
      <c r="D1117" s="36"/>
      <c r="E1117" s="36"/>
      <c r="F1117" s="36"/>
      <c r="G1117" s="36" t="s">
        <v>310</v>
      </c>
      <c r="H1117" s="36"/>
      <c r="I1117" s="36"/>
      <c r="J1117" s="36"/>
      <c r="K1117" s="36"/>
      <c r="L1117" s="36"/>
      <c r="M1117" s="36"/>
      <c r="N1117" s="36"/>
      <c r="O1117" s="36"/>
      <c r="P1117" s="36"/>
      <c r="Q1117" s="36"/>
      <c r="R1117" s="36"/>
      <c r="S1117" s="36"/>
      <c r="T1117" s="36"/>
      <c r="U1117" s="36"/>
      <c r="V1117" s="1"/>
      <c r="W1117" s="1"/>
    </row>
    <row r="1118" spans="2:23" x14ac:dyDescent="0.25">
      <c r="B1118" s="36"/>
      <c r="C1118" s="36"/>
      <c r="D1118" s="36"/>
      <c r="E1118" s="36"/>
      <c r="F1118" s="36"/>
      <c r="G1118" s="36"/>
      <c r="H1118" s="36"/>
      <c r="I1118" s="36"/>
      <c r="J1118" s="36"/>
      <c r="K1118" s="36"/>
      <c r="L1118" s="36"/>
      <c r="M1118" s="36"/>
      <c r="N1118" s="36"/>
      <c r="O1118" s="36"/>
      <c r="P1118" s="36"/>
      <c r="Q1118" s="36"/>
      <c r="R1118" s="36"/>
      <c r="S1118" s="36"/>
      <c r="T1118" s="36"/>
      <c r="U1118" s="36"/>
      <c r="V1118" s="1"/>
      <c r="W1118" s="1"/>
    </row>
    <row r="1119" spans="2:23" x14ac:dyDescent="0.25">
      <c r="B1119" s="36" t="s">
        <v>311</v>
      </c>
      <c r="C1119" s="36"/>
      <c r="D1119" s="36"/>
      <c r="E1119" s="36"/>
      <c r="F1119" s="36"/>
      <c r="G1119" s="36"/>
      <c r="H1119" s="36"/>
      <c r="I1119" s="36"/>
      <c r="J1119" s="36"/>
      <c r="K1119" s="36"/>
      <c r="L1119" s="36"/>
      <c r="M1119" s="36"/>
      <c r="N1119" s="36"/>
      <c r="O1119" s="36"/>
      <c r="P1119" s="36"/>
      <c r="Q1119" s="36"/>
      <c r="R1119" s="36"/>
      <c r="S1119" s="36"/>
      <c r="T1119" s="36"/>
      <c r="U1119" s="36"/>
      <c r="V1119" s="1"/>
      <c r="W1119" s="1"/>
    </row>
    <row r="1120" spans="2:23" s="458" customFormat="1" x14ac:dyDescent="0.25">
      <c r="C1120" s="460"/>
      <c r="D1120" s="460"/>
      <c r="E1120" s="460"/>
      <c r="F1120" s="460"/>
      <c r="G1120" s="460"/>
      <c r="H1120" s="460"/>
      <c r="I1120" s="460"/>
      <c r="J1120" s="460"/>
      <c r="K1120" s="460"/>
      <c r="L1120" s="460"/>
      <c r="M1120" s="460"/>
      <c r="N1120" s="460"/>
      <c r="O1120" s="460"/>
      <c r="P1120" s="460"/>
      <c r="Q1120" s="460"/>
      <c r="R1120" s="460"/>
      <c r="S1120" s="460"/>
      <c r="T1120" s="460"/>
      <c r="U1120" s="460"/>
      <c r="V1120" s="1"/>
      <c r="W1120" s="1"/>
    </row>
    <row r="1121" spans="2:23" s="458" customFormat="1" x14ac:dyDescent="0.25">
      <c r="C1121" s="460"/>
      <c r="D1121" s="460"/>
      <c r="E1121" s="460"/>
      <c r="F1121" s="460"/>
      <c r="G1121" s="460"/>
      <c r="H1121" s="460"/>
      <c r="I1121" s="460"/>
      <c r="J1121" s="460"/>
      <c r="K1121" s="460"/>
      <c r="L1121" s="460"/>
      <c r="M1121" s="460"/>
      <c r="N1121" s="460"/>
      <c r="O1121" s="460"/>
      <c r="P1121" s="460"/>
      <c r="Q1121" s="460"/>
      <c r="R1121" s="460"/>
      <c r="S1121" s="460"/>
      <c r="T1121" s="460"/>
      <c r="U1121" s="460"/>
      <c r="V1121" s="1"/>
      <c r="W1121" s="1"/>
    </row>
    <row r="1122" spans="2:23" s="458" customFormat="1" x14ac:dyDescent="0.25">
      <c r="C1122" s="460"/>
      <c r="D1122" s="460"/>
      <c r="E1122" s="460"/>
      <c r="F1122" s="460"/>
      <c r="G1122" s="460"/>
      <c r="H1122" s="460"/>
      <c r="I1122" s="460"/>
      <c r="J1122" s="460"/>
      <c r="K1122" s="460"/>
      <c r="L1122" s="460"/>
      <c r="M1122" s="460"/>
      <c r="N1122" s="460"/>
      <c r="O1122" s="460"/>
      <c r="P1122" s="460"/>
      <c r="Q1122" s="460"/>
      <c r="R1122" s="460"/>
      <c r="S1122" s="460"/>
      <c r="T1122" s="460"/>
      <c r="U1122" s="460"/>
      <c r="V1122" s="1"/>
      <c r="W1122" s="1"/>
    </row>
    <row r="1123" spans="2:23" s="458" customFormat="1" x14ac:dyDescent="0.25">
      <c r="B1123" s="460" t="s">
        <v>280</v>
      </c>
      <c r="D1123" s="460"/>
      <c r="E1123" s="460"/>
      <c r="F1123" s="460"/>
      <c r="G1123" s="460"/>
      <c r="H1123" s="460"/>
      <c r="I1123" s="460"/>
      <c r="J1123" s="460"/>
      <c r="K1123" s="460"/>
      <c r="L1123" s="460"/>
      <c r="M1123" s="460"/>
      <c r="N1123" s="460"/>
      <c r="O1123" s="460"/>
      <c r="P1123" s="460"/>
      <c r="Q1123" s="460"/>
      <c r="R1123" s="460"/>
      <c r="S1123" s="460"/>
      <c r="T1123" s="460"/>
      <c r="U1123" s="460"/>
      <c r="V1123" s="1"/>
      <c r="W1123" s="1"/>
    </row>
    <row r="1124" spans="2:23" s="458" customFormat="1" x14ac:dyDescent="0.25">
      <c r="B1124" s="460"/>
      <c r="C1124" s="460"/>
      <c r="D1124" s="460"/>
      <c r="E1124" s="460"/>
      <c r="F1124" s="460"/>
      <c r="G1124" s="460"/>
      <c r="I1124" s="460"/>
      <c r="J1124" s="460"/>
      <c r="K1124" s="460"/>
      <c r="L1124" s="460"/>
      <c r="M1124" s="460"/>
      <c r="N1124" s="460"/>
      <c r="O1124" s="460"/>
      <c r="P1124" s="460"/>
      <c r="Q1124" s="460"/>
      <c r="R1124" s="460"/>
      <c r="S1124" s="460"/>
      <c r="T1124" s="460"/>
      <c r="U1124" s="460"/>
      <c r="V1124" s="1"/>
      <c r="W1124" s="1"/>
    </row>
    <row r="1125" spans="2:23" s="458" customFormat="1" ht="15.75" x14ac:dyDescent="0.25">
      <c r="B1125" s="460"/>
      <c r="C1125" s="460"/>
      <c r="D1125" s="460"/>
      <c r="E1125" s="23">
        <f>(I940)/((3)^0.5)</f>
        <v>5.7735026918962581E-2</v>
      </c>
      <c r="F1125" s="460" t="s">
        <v>265</v>
      </c>
      <c r="G1125" s="459" t="s">
        <v>2386</v>
      </c>
      <c r="I1125" s="460"/>
      <c r="J1125" s="460"/>
      <c r="K1125" s="460"/>
      <c r="L1125" s="460"/>
      <c r="M1125" s="460"/>
      <c r="N1125" s="460"/>
      <c r="O1125" s="460"/>
      <c r="P1125" s="460"/>
      <c r="Q1125" s="460"/>
      <c r="R1125" s="460"/>
      <c r="S1125" s="460"/>
      <c r="T1125" s="460"/>
      <c r="U1125" s="460"/>
      <c r="V1125" s="1"/>
      <c r="W1125" s="1"/>
    </row>
    <row r="1126" spans="2:23" s="458" customFormat="1" ht="15.75" x14ac:dyDescent="0.25">
      <c r="B1126" s="460"/>
      <c r="C1126" s="460"/>
      <c r="D1126" s="460"/>
      <c r="E1126" s="22"/>
      <c r="F1126" s="460"/>
      <c r="G1126" s="459"/>
      <c r="I1126" s="460"/>
      <c r="J1126" s="460"/>
      <c r="K1126" s="460"/>
      <c r="L1126" s="460"/>
      <c r="M1126" s="460"/>
      <c r="N1126" s="460"/>
      <c r="O1126" s="460"/>
      <c r="P1126" s="460"/>
      <c r="Q1126" s="460"/>
      <c r="R1126" s="460"/>
      <c r="S1126" s="460"/>
      <c r="T1126" s="460"/>
      <c r="U1126" s="460"/>
      <c r="V1126" s="1"/>
      <c r="W1126" s="1"/>
    </row>
    <row r="1127" spans="2:23" s="458" customFormat="1" ht="15.75" x14ac:dyDescent="0.25">
      <c r="B1127" s="460"/>
      <c r="C1127" s="460"/>
      <c r="D1127" s="460"/>
      <c r="E1127" s="22"/>
      <c r="F1127" s="460"/>
      <c r="G1127" s="459"/>
      <c r="I1127" s="460"/>
      <c r="J1127" s="460"/>
      <c r="K1127" s="460"/>
      <c r="L1127" s="460"/>
      <c r="M1127" s="460"/>
      <c r="N1127" s="460"/>
      <c r="O1127" s="460"/>
      <c r="P1127" s="460"/>
      <c r="Q1127" s="460"/>
      <c r="R1127" s="460"/>
      <c r="S1127" s="460"/>
      <c r="T1127" s="460"/>
      <c r="U1127" s="460"/>
      <c r="V1127" s="1"/>
      <c r="W1127" s="1"/>
    </row>
    <row r="1128" spans="2:23" s="458" customFormat="1" x14ac:dyDescent="0.25">
      <c r="B1128" s="460"/>
      <c r="C1128" s="460"/>
      <c r="D1128" s="460"/>
      <c r="E1128" s="22">
        <f>0.1/(2*(3^0.5))</f>
        <v>2.8867513459481291E-2</v>
      </c>
      <c r="F1128" s="460" t="s">
        <v>265</v>
      </c>
      <c r="G1128" s="460" t="s">
        <v>2373</v>
      </c>
      <c r="I1128" s="460"/>
      <c r="J1128" s="460"/>
      <c r="K1128" s="460"/>
      <c r="L1128" s="460"/>
      <c r="M1128" s="460"/>
      <c r="N1128" s="460"/>
      <c r="O1128" s="460"/>
      <c r="P1128" s="460"/>
      <c r="Q1128" s="460"/>
      <c r="R1128" s="460"/>
      <c r="S1128" s="460"/>
      <c r="T1128" s="460"/>
      <c r="U1128" s="460"/>
      <c r="V1128" s="1"/>
      <c r="W1128" s="1"/>
    </row>
    <row r="1129" spans="2:23" s="458" customFormat="1" x14ac:dyDescent="0.25">
      <c r="B1129" s="460"/>
      <c r="C1129" s="460"/>
      <c r="D1129" s="460"/>
      <c r="E1129" s="22"/>
      <c r="F1129" s="460"/>
      <c r="I1129" s="460"/>
      <c r="J1129" s="460"/>
      <c r="K1129" s="460"/>
      <c r="L1129" s="460"/>
      <c r="M1129" s="460"/>
      <c r="N1129" s="460"/>
      <c r="O1129" s="460"/>
      <c r="P1129" s="460"/>
      <c r="Q1129" s="460"/>
      <c r="R1129" s="460"/>
      <c r="S1129" s="460"/>
      <c r="T1129" s="460"/>
      <c r="U1129" s="460"/>
      <c r="V1129" s="1"/>
      <c r="W1129" s="1"/>
    </row>
    <row r="1130" spans="2:23" s="458" customFormat="1" x14ac:dyDescent="0.25">
      <c r="B1130" s="460"/>
      <c r="C1130" s="460"/>
      <c r="D1130" s="460"/>
      <c r="E1130" s="22">
        <f>(E1125^2+E1128^2)^0.5</f>
        <v>6.4549722436790288E-2</v>
      </c>
      <c r="F1130" s="460" t="s">
        <v>265</v>
      </c>
      <c r="I1130" s="460"/>
      <c r="J1130" s="460"/>
      <c r="K1130" s="460"/>
      <c r="L1130" s="460"/>
      <c r="M1130" s="460"/>
      <c r="N1130" s="460"/>
      <c r="O1130" s="460"/>
      <c r="P1130" s="460"/>
      <c r="Q1130" s="460"/>
      <c r="R1130" s="460"/>
      <c r="S1130" s="460"/>
      <c r="T1130" s="460"/>
      <c r="U1130" s="460"/>
      <c r="V1130" s="1"/>
      <c r="W1130" s="1"/>
    </row>
    <row r="1131" spans="2:23" s="458" customFormat="1" x14ac:dyDescent="0.25">
      <c r="B1131" s="460"/>
      <c r="C1131" s="460"/>
      <c r="D1131" s="460"/>
      <c r="E1131" s="460"/>
      <c r="F1131" s="460"/>
      <c r="G1131" s="460"/>
      <c r="H1131" s="460"/>
      <c r="I1131" s="460"/>
      <c r="J1131" s="460"/>
      <c r="K1131" s="460"/>
      <c r="L1131" s="460"/>
      <c r="M1131" s="460"/>
      <c r="N1131" s="460"/>
      <c r="O1131" s="460"/>
      <c r="P1131" s="460"/>
      <c r="Q1131" s="460"/>
      <c r="R1131" s="460"/>
      <c r="S1131" s="460"/>
      <c r="T1131" s="460"/>
      <c r="U1131" s="460"/>
      <c r="V1131" s="1"/>
      <c r="W1131" s="1"/>
    </row>
    <row r="1132" spans="2:23" x14ac:dyDescent="0.25">
      <c r="B1132" s="36" t="s">
        <v>35</v>
      </c>
      <c r="C1132" s="36"/>
      <c r="D1132" s="36"/>
      <c r="E1132" s="36"/>
      <c r="F1132" s="36"/>
      <c r="G1132" s="36"/>
      <c r="H1132" s="36"/>
      <c r="I1132" s="36"/>
      <c r="J1132" s="36"/>
      <c r="K1132" s="36"/>
      <c r="L1132" s="36"/>
      <c r="M1132" s="36"/>
      <c r="N1132" s="36"/>
      <c r="O1132" s="36"/>
      <c r="P1132" s="36"/>
      <c r="Q1132" s="36"/>
      <c r="R1132" s="36"/>
      <c r="S1132" s="36"/>
      <c r="T1132" s="36"/>
      <c r="U1132" s="36"/>
      <c r="V1132" s="1"/>
      <c r="W1132" s="1"/>
    </row>
    <row r="1133" spans="2:23" x14ac:dyDescent="0.25">
      <c r="B1133" s="36" t="s">
        <v>312</v>
      </c>
      <c r="C1133" s="36"/>
      <c r="D1133" s="36"/>
      <c r="E1133" s="36"/>
      <c r="F1133" s="36"/>
      <c r="G1133" s="36"/>
      <c r="H1133" s="36"/>
      <c r="I1133" s="36"/>
      <c r="J1133" s="36"/>
      <c r="K1133" s="36"/>
      <c r="L1133" s="36"/>
      <c r="M1133" s="36"/>
      <c r="N1133" s="36"/>
      <c r="O1133" s="36"/>
      <c r="P1133" s="36"/>
      <c r="Q1133" s="36"/>
      <c r="R1133" s="36"/>
      <c r="S1133" s="36"/>
      <c r="T1133" s="36"/>
      <c r="U1133" s="36"/>
      <c r="V1133" s="1"/>
      <c r="W1133" s="1"/>
    </row>
    <row r="1134" spans="2:23" x14ac:dyDescent="0.25">
      <c r="B1134" s="36"/>
      <c r="C1134" s="36"/>
      <c r="D1134" s="36"/>
      <c r="E1134" s="36"/>
      <c r="F1134" s="36"/>
      <c r="G1134" s="36"/>
      <c r="H1134" s="36"/>
      <c r="I1134" s="36"/>
      <c r="J1134" s="36"/>
      <c r="K1134" s="36"/>
      <c r="L1134" s="36"/>
      <c r="M1134" s="36"/>
      <c r="N1134" s="36"/>
      <c r="O1134" s="36"/>
      <c r="P1134" s="36"/>
      <c r="Q1134" s="36"/>
      <c r="R1134" s="36"/>
      <c r="S1134" s="36"/>
      <c r="T1134" s="36"/>
      <c r="U1134" s="36"/>
      <c r="V1134" s="1"/>
      <c r="W1134" s="1"/>
    </row>
    <row r="1135" spans="2:23" x14ac:dyDescent="0.25">
      <c r="B1135" s="36"/>
      <c r="C1135" s="36"/>
      <c r="D1135" s="36"/>
      <c r="E1135" s="36" t="s">
        <v>28</v>
      </c>
      <c r="F1135" s="36" t="s">
        <v>313</v>
      </c>
      <c r="G1135" s="36"/>
      <c r="H1135" s="36"/>
      <c r="I1135" s="36"/>
      <c r="J1135" s="36"/>
      <c r="K1135" s="36"/>
      <c r="L1135" s="36"/>
      <c r="M1135" s="36"/>
      <c r="N1135" s="36"/>
      <c r="O1135" s="36"/>
      <c r="P1135" s="36"/>
      <c r="Q1135" s="36"/>
      <c r="R1135" s="36"/>
      <c r="S1135" s="36"/>
      <c r="T1135" s="36"/>
      <c r="U1135" s="36"/>
      <c r="V1135" s="1"/>
      <c r="W1135" s="1"/>
    </row>
    <row r="1136" spans="2:23" x14ac:dyDescent="0.25">
      <c r="B1136" s="36"/>
      <c r="C1136" s="36"/>
      <c r="D1136" s="36"/>
      <c r="E1136" s="36"/>
      <c r="F1136" s="36" t="s">
        <v>183</v>
      </c>
      <c r="G1136" s="36"/>
      <c r="H1136" s="36"/>
      <c r="I1136" s="36"/>
      <c r="J1136" s="36"/>
      <c r="K1136" s="36"/>
      <c r="L1136" s="36"/>
      <c r="M1136" s="36"/>
      <c r="N1136" s="36"/>
      <c r="O1136" s="36"/>
      <c r="P1136" s="36"/>
      <c r="Q1136" s="36"/>
      <c r="R1136" s="36"/>
      <c r="S1136" s="36"/>
      <c r="T1136" s="36"/>
      <c r="U1136" s="36"/>
      <c r="V1136" s="1"/>
      <c r="W1136" s="1"/>
    </row>
    <row r="1137" spans="2:23" x14ac:dyDescent="0.25">
      <c r="B1137" s="36" t="s">
        <v>314</v>
      </c>
      <c r="C1137" s="36"/>
      <c r="D1137" s="36"/>
      <c r="E1137" s="36"/>
      <c r="F1137" s="36"/>
      <c r="G1137" s="36"/>
      <c r="H1137" s="36"/>
      <c r="I1137" s="36"/>
      <c r="J1137" s="36"/>
      <c r="K1137" s="36"/>
      <c r="L1137" s="36"/>
      <c r="M1137" s="36"/>
      <c r="N1137" s="36"/>
      <c r="O1137" s="36"/>
      <c r="P1137" s="36"/>
      <c r="Q1137" s="36"/>
      <c r="R1137" s="36"/>
      <c r="S1137" s="36"/>
      <c r="T1137" s="36"/>
      <c r="U1137" s="36"/>
      <c r="V1137" s="1"/>
      <c r="W1137" s="1"/>
    </row>
    <row r="1138" spans="2:23" ht="41.25" customHeight="1" x14ac:dyDescent="0.25">
      <c r="B1138" s="852" t="s">
        <v>40</v>
      </c>
      <c r="C1138" s="853"/>
      <c r="D1138" s="852" t="s">
        <v>333</v>
      </c>
      <c r="E1138" s="853"/>
      <c r="F1138" s="852" t="s">
        <v>334</v>
      </c>
      <c r="G1138" s="853"/>
      <c r="H1138" s="852" t="s">
        <v>45</v>
      </c>
      <c r="I1138" s="853"/>
      <c r="J1138" s="852" t="s">
        <v>46</v>
      </c>
      <c r="K1138" s="853"/>
      <c r="L1138" s="852" t="s">
        <v>43</v>
      </c>
      <c r="M1138" s="853"/>
      <c r="N1138" s="852" t="s">
        <v>44</v>
      </c>
      <c r="O1138" s="853"/>
      <c r="P1138" s="36"/>
      <c r="Q1138" s="36"/>
      <c r="R1138" s="36"/>
      <c r="S1138" s="36"/>
      <c r="T1138" s="36"/>
      <c r="U1138" s="36"/>
      <c r="V1138" s="1"/>
      <c r="W1138" s="1"/>
    </row>
    <row r="1139" spans="2:23" x14ac:dyDescent="0.25">
      <c r="B1139" s="908"/>
      <c r="C1139" s="908"/>
      <c r="D1139" s="931">
        <f>K950</f>
        <v>1.4</v>
      </c>
      <c r="E1139" s="932"/>
      <c r="F1139" s="931">
        <f>F1118</f>
        <v>0</v>
      </c>
      <c r="G1139" s="932"/>
      <c r="H1139" s="900" t="s">
        <v>47</v>
      </c>
      <c r="I1139" s="900"/>
      <c r="J1139" s="858">
        <v>1</v>
      </c>
      <c r="K1139" s="859"/>
      <c r="L1139" s="931">
        <f>F1139*J1139</f>
        <v>0</v>
      </c>
      <c r="M1139" s="932"/>
      <c r="N1139" s="858">
        <v>0</v>
      </c>
      <c r="O1139" s="859"/>
      <c r="P1139" s="36"/>
      <c r="Q1139" s="36"/>
      <c r="R1139" s="36"/>
      <c r="S1139" s="36"/>
      <c r="T1139" s="36"/>
      <c r="U1139" s="36"/>
      <c r="V1139" s="1"/>
      <c r="W1139" s="1"/>
    </row>
    <row r="1140" spans="2:23" x14ac:dyDescent="0.25">
      <c r="B1140" s="908"/>
      <c r="C1140" s="908"/>
      <c r="D1140" s="931">
        <v>0</v>
      </c>
      <c r="E1140" s="932"/>
      <c r="F1140" s="931">
        <f>E1130</f>
        <v>6.4549722436790288E-2</v>
      </c>
      <c r="G1140" s="932"/>
      <c r="H1140" s="856" t="s">
        <v>90</v>
      </c>
      <c r="I1140" s="857"/>
      <c r="J1140" s="858">
        <v>1</v>
      </c>
      <c r="K1140" s="859"/>
      <c r="L1140" s="931">
        <f>F1140*J1140</f>
        <v>6.4549722436790288E-2</v>
      </c>
      <c r="M1140" s="932"/>
      <c r="N1140" s="858">
        <v>100</v>
      </c>
      <c r="O1140" s="859"/>
      <c r="P1140" s="36"/>
      <c r="Q1140" s="36"/>
      <c r="R1140" s="36"/>
      <c r="S1140" s="36"/>
      <c r="T1140" s="36"/>
      <c r="U1140" s="36"/>
      <c r="V1140" s="1"/>
      <c r="W1140" s="1"/>
    </row>
    <row r="1141" spans="2:23" x14ac:dyDescent="0.25">
      <c r="B1141" s="908"/>
      <c r="C1141" s="908"/>
      <c r="D1141" s="931">
        <f>D1139</f>
        <v>1.4</v>
      </c>
      <c r="E1141" s="932"/>
      <c r="F1141" s="931">
        <f>F1140</f>
        <v>6.4549722436790288E-2</v>
      </c>
      <c r="G1141" s="932"/>
      <c r="H1141" s="860"/>
      <c r="I1141" s="861"/>
      <c r="J1141" s="860"/>
      <c r="K1141" s="861"/>
      <c r="L1141" s="860"/>
      <c r="M1141" s="861"/>
      <c r="N1141" s="858">
        <v>100</v>
      </c>
      <c r="O1141" s="859"/>
      <c r="P1141" s="36"/>
      <c r="Q1141" s="36"/>
      <c r="R1141" s="36"/>
      <c r="S1141" s="36"/>
      <c r="T1141" s="36"/>
      <c r="U1141" s="36"/>
      <c r="V1141" s="1"/>
      <c r="W1141" s="1"/>
    </row>
    <row r="1142" spans="2:23" x14ac:dyDescent="0.25">
      <c r="B1142" s="36"/>
      <c r="C1142" s="36"/>
      <c r="D1142" s="36"/>
      <c r="E1142" s="36"/>
      <c r="F1142" s="36"/>
      <c r="G1142" s="36"/>
      <c r="H1142" s="36"/>
      <c r="I1142" s="36"/>
      <c r="J1142" s="36"/>
      <c r="K1142" s="36"/>
      <c r="L1142" s="36"/>
      <c r="M1142" s="36"/>
      <c r="N1142" s="36"/>
      <c r="O1142" s="36"/>
      <c r="P1142" s="36"/>
      <c r="Q1142" s="36"/>
      <c r="R1142" s="36"/>
      <c r="S1142" s="36"/>
      <c r="T1142" s="36"/>
      <c r="U1142" s="36"/>
      <c r="V1142" s="1"/>
      <c r="W1142" s="1"/>
    </row>
    <row r="1143" spans="2:23" ht="31.5" customHeight="1" x14ac:dyDescent="0.25">
      <c r="B1143" s="862" t="s">
        <v>50</v>
      </c>
      <c r="C1143" s="862"/>
      <c r="D1143" s="862"/>
      <c r="E1143" s="862"/>
      <c r="F1143" s="862"/>
      <c r="G1143" s="862"/>
      <c r="H1143" s="862"/>
      <c r="I1143" s="862"/>
      <c r="J1143" s="862"/>
      <c r="K1143" s="862"/>
      <c r="L1143" s="862"/>
      <c r="M1143" s="862"/>
      <c r="N1143" s="862"/>
      <c r="O1143" s="862"/>
      <c r="P1143" s="36"/>
      <c r="Q1143" s="36"/>
      <c r="R1143" s="36"/>
      <c r="S1143" s="36"/>
      <c r="T1143" s="36"/>
      <c r="U1143" s="36"/>
      <c r="V1143" s="1"/>
      <c r="W1143" s="1"/>
    </row>
    <row r="1144" spans="2:23" x14ac:dyDescent="0.25">
      <c r="B1144" s="36"/>
      <c r="C1144" s="36"/>
      <c r="D1144" s="21" t="s">
        <v>51</v>
      </c>
      <c r="E1144" s="37">
        <v>1.65</v>
      </c>
      <c r="F1144" s="36"/>
      <c r="G1144" s="36"/>
      <c r="H1144" s="36"/>
      <c r="I1144" s="36"/>
      <c r="J1144" s="36"/>
      <c r="K1144" s="36"/>
      <c r="L1144" s="36"/>
      <c r="M1144" s="36"/>
      <c r="N1144" s="36"/>
      <c r="O1144" s="36"/>
      <c r="P1144" s="36"/>
      <c r="Q1144" s="36"/>
      <c r="R1144" s="36"/>
      <c r="S1144" s="36"/>
      <c r="T1144" s="36"/>
      <c r="U1144" s="36"/>
      <c r="V1144" s="1"/>
      <c r="W1144" s="1"/>
    </row>
    <row r="1145" spans="2:23" x14ac:dyDescent="0.25">
      <c r="B1145" s="36"/>
      <c r="C1145" s="36"/>
      <c r="D1145" s="36"/>
      <c r="E1145" s="36"/>
      <c r="F1145" s="36"/>
      <c r="G1145" s="36"/>
      <c r="H1145" s="36"/>
      <c r="I1145" s="36"/>
      <c r="J1145" s="36"/>
      <c r="K1145" s="36"/>
      <c r="L1145" s="36"/>
      <c r="M1145" s="36"/>
      <c r="N1145" s="36"/>
      <c r="O1145" s="36"/>
      <c r="P1145" s="36"/>
      <c r="Q1145" s="36"/>
      <c r="R1145" s="36"/>
      <c r="S1145" s="36"/>
      <c r="T1145" s="36"/>
      <c r="U1145" s="36"/>
      <c r="V1145" s="1"/>
      <c r="W1145" s="1"/>
    </row>
    <row r="1146" spans="2:23" x14ac:dyDescent="0.25">
      <c r="B1146" s="36" t="s">
        <v>306</v>
      </c>
      <c r="C1146" s="36"/>
      <c r="D1146" s="36"/>
      <c r="E1146" s="36"/>
      <c r="F1146" s="36"/>
      <c r="G1146" s="36"/>
      <c r="H1146" s="36"/>
      <c r="I1146" s="36"/>
      <c r="J1146" s="36"/>
      <c r="K1146" s="36"/>
      <c r="L1146" s="36"/>
      <c r="M1146" s="36"/>
      <c r="N1146" s="36"/>
      <c r="O1146" s="36"/>
      <c r="P1146" s="36"/>
      <c r="Q1146" s="36"/>
      <c r="R1146" s="36"/>
      <c r="S1146" s="36"/>
      <c r="T1146" s="36"/>
      <c r="U1146" s="36"/>
      <c r="V1146" s="1"/>
      <c r="W1146" s="1"/>
    </row>
    <row r="1147" spans="2:23" x14ac:dyDescent="0.25">
      <c r="B1147" s="21" t="s">
        <v>52</v>
      </c>
      <c r="C1147" s="66">
        <f>E1144*E1130</f>
        <v>0.10650704202070398</v>
      </c>
      <c r="D1147" s="36" t="s">
        <v>265</v>
      </c>
      <c r="E1147" s="36"/>
      <c r="F1147" s="36"/>
      <c r="G1147" s="36"/>
      <c r="H1147" s="36"/>
      <c r="I1147" s="36"/>
      <c r="J1147" s="36"/>
      <c r="K1147" s="36"/>
      <c r="L1147" s="36"/>
      <c r="M1147" s="36"/>
      <c r="N1147" s="36"/>
      <c r="O1147" s="36"/>
      <c r="P1147" s="36"/>
      <c r="Q1147" s="36"/>
      <c r="R1147" s="36"/>
      <c r="S1147" s="36"/>
      <c r="T1147" s="36"/>
      <c r="U1147" s="36"/>
      <c r="V1147" s="1"/>
      <c r="W1147" s="1"/>
    </row>
    <row r="1148" spans="2:23" x14ac:dyDescent="0.25">
      <c r="B1148" s="36" t="s">
        <v>53</v>
      </c>
      <c r="C1148" s="36"/>
      <c r="D1148" s="36"/>
      <c r="E1148" s="36"/>
      <c r="F1148" s="36"/>
      <c r="G1148" s="36"/>
      <c r="H1148" s="36"/>
      <c r="I1148" s="36"/>
      <c r="J1148" s="36"/>
      <c r="K1148" s="36"/>
      <c r="L1148" s="36"/>
      <c r="M1148" s="36"/>
      <c r="N1148" s="36"/>
      <c r="O1148" s="36"/>
      <c r="P1148" s="36"/>
      <c r="Q1148" s="36"/>
      <c r="R1148" s="36"/>
      <c r="S1148" s="36"/>
      <c r="T1148" s="36"/>
      <c r="U1148" s="36"/>
      <c r="V1148" s="1"/>
      <c r="W1148" s="1"/>
    </row>
    <row r="1149" spans="2:23" x14ac:dyDescent="0.25">
      <c r="B1149" s="36" t="s">
        <v>315</v>
      </c>
      <c r="C1149" s="36"/>
      <c r="D1149" s="36"/>
      <c r="E1149" s="36"/>
      <c r="F1149" s="36"/>
      <c r="G1149" s="36"/>
      <c r="H1149" s="36"/>
      <c r="I1149" s="36"/>
      <c r="J1149" s="36"/>
      <c r="K1149" s="25">
        <f>D1141</f>
        <v>1.4</v>
      </c>
      <c r="L1149" s="6" t="s">
        <v>7</v>
      </c>
      <c r="M1149" s="35">
        <f>C1147</f>
        <v>0.10650704202070398</v>
      </c>
      <c r="N1149" s="36" t="s">
        <v>265</v>
      </c>
      <c r="O1149" s="36"/>
      <c r="P1149" s="36"/>
      <c r="Q1149" s="36"/>
      <c r="R1149" s="36"/>
      <c r="S1149" s="36"/>
      <c r="T1149" s="36"/>
      <c r="U1149" s="36"/>
      <c r="V1149" s="1"/>
      <c r="W1149" s="1"/>
    </row>
    <row r="1150" spans="2:23" x14ac:dyDescent="0.25">
      <c r="B1150" s="36" t="s">
        <v>316</v>
      </c>
      <c r="C1150" s="36"/>
      <c r="D1150" s="36"/>
      <c r="E1150" s="36"/>
      <c r="F1150" s="36"/>
      <c r="G1150" s="36"/>
      <c r="H1150" s="36"/>
      <c r="I1150" s="36"/>
      <c r="J1150" s="36"/>
      <c r="K1150" s="25">
        <f>D1141</f>
        <v>1.4</v>
      </c>
      <c r="L1150" s="6" t="s">
        <v>7</v>
      </c>
      <c r="M1150" s="35">
        <f>C1147</f>
        <v>0.10650704202070398</v>
      </c>
      <c r="N1150" s="36" t="s">
        <v>265</v>
      </c>
      <c r="O1150" s="36"/>
      <c r="P1150" s="36"/>
      <c r="Q1150" s="36"/>
      <c r="R1150" s="36"/>
      <c r="S1150" s="36"/>
      <c r="T1150" s="36"/>
      <c r="U1150" s="36"/>
      <c r="V1150" s="1"/>
      <c r="W1150" s="1"/>
    </row>
    <row r="1151" spans="2:23" x14ac:dyDescent="0.25">
      <c r="B1151" s="36"/>
      <c r="C1151" s="36"/>
      <c r="D1151" s="36"/>
      <c r="E1151" s="36"/>
      <c r="F1151" s="36"/>
      <c r="G1151" s="36"/>
      <c r="H1151" s="36"/>
      <c r="I1151" s="36"/>
      <c r="J1151" s="36"/>
      <c r="K1151" s="36"/>
      <c r="L1151" s="36"/>
      <c r="M1151" s="36"/>
      <c r="N1151" s="36"/>
      <c r="O1151" s="36"/>
      <c r="P1151" s="36"/>
      <c r="Q1151" s="36"/>
      <c r="R1151" s="36"/>
      <c r="S1151" s="36"/>
      <c r="T1151" s="36"/>
      <c r="U1151" s="36"/>
      <c r="V1151" s="1"/>
      <c r="W1151" s="1"/>
    </row>
    <row r="1152" spans="2:23" x14ac:dyDescent="0.25">
      <c r="B1152" s="4" t="s">
        <v>317</v>
      </c>
      <c r="C1152" s="36"/>
      <c r="D1152" s="36"/>
      <c r="E1152" s="36"/>
      <c r="F1152" s="36"/>
      <c r="G1152" s="36"/>
      <c r="H1152" s="36"/>
      <c r="I1152" s="36"/>
      <c r="J1152" s="36"/>
      <c r="K1152" s="36"/>
      <c r="L1152" s="36"/>
      <c r="M1152" s="36"/>
      <c r="N1152" s="36"/>
      <c r="O1152" s="36"/>
      <c r="P1152" s="36"/>
      <c r="Q1152" s="36"/>
      <c r="R1152" s="36"/>
      <c r="S1152" s="36"/>
      <c r="T1152" s="36"/>
      <c r="U1152" s="36"/>
      <c r="V1152" s="1"/>
      <c r="W1152" s="1"/>
    </row>
    <row r="1153" spans="2:23" x14ac:dyDescent="0.25">
      <c r="B1153" s="36" t="s">
        <v>0</v>
      </c>
      <c r="C1153" s="36"/>
      <c r="D1153" s="36"/>
      <c r="E1153" s="36"/>
      <c r="F1153" s="36"/>
      <c r="G1153" s="36"/>
      <c r="H1153" s="36"/>
      <c r="I1153" s="36"/>
      <c r="J1153" s="36"/>
      <c r="K1153" s="36"/>
      <c r="L1153" s="36"/>
      <c r="M1153" s="36"/>
      <c r="N1153" s="36"/>
      <c r="O1153" s="36"/>
      <c r="P1153" s="36"/>
      <c r="Q1153" s="36"/>
      <c r="R1153" s="36"/>
      <c r="S1153" s="36"/>
      <c r="T1153" s="36"/>
      <c r="U1153" s="36"/>
      <c r="V1153" s="1"/>
      <c r="W1153" s="1"/>
    </row>
    <row r="1154" spans="2:23" ht="59.25" customHeight="1" x14ac:dyDescent="0.25">
      <c r="B1154" s="901" t="s">
        <v>1</v>
      </c>
      <c r="C1154" s="901"/>
      <c r="D1154" s="901" t="s">
        <v>2</v>
      </c>
      <c r="E1154" s="901"/>
      <c r="F1154" s="901"/>
      <c r="G1154" s="852" t="s">
        <v>3</v>
      </c>
      <c r="H1154" s="933"/>
      <c r="I1154" s="859"/>
      <c r="J1154" s="84" t="s">
        <v>320</v>
      </c>
      <c r="K1154" s="994"/>
      <c r="L1154" s="994"/>
      <c r="M1154" s="994"/>
      <c r="N1154" s="862"/>
      <c r="O1154" s="862"/>
      <c r="P1154" s="36"/>
      <c r="Q1154" s="36"/>
      <c r="R1154" s="36"/>
      <c r="S1154" s="36"/>
      <c r="T1154" s="36"/>
      <c r="U1154" s="36"/>
    </row>
    <row r="1155" spans="2:23" x14ac:dyDescent="0.25">
      <c r="B1155" s="595" t="s">
        <v>319</v>
      </c>
      <c r="C1155" s="595"/>
      <c r="D1155" s="934" t="s">
        <v>318</v>
      </c>
      <c r="E1155" s="934"/>
      <c r="F1155" s="934"/>
      <c r="G1155" s="81" t="s">
        <v>97</v>
      </c>
      <c r="H1155" s="81" t="s">
        <v>7</v>
      </c>
      <c r="I1155" s="81">
        <v>0.05</v>
      </c>
      <c r="J1155" s="81" t="s">
        <v>14</v>
      </c>
      <c r="K1155" s="899"/>
      <c r="L1155" s="862"/>
      <c r="M1155" s="862"/>
      <c r="N1155" s="862"/>
      <c r="O1155" s="862"/>
      <c r="P1155" s="36"/>
      <c r="Q1155" s="36"/>
      <c r="R1155" s="36"/>
      <c r="S1155" s="36"/>
      <c r="T1155" s="36"/>
      <c r="U1155" s="36"/>
    </row>
    <row r="1156" spans="2:23" x14ac:dyDescent="0.25">
      <c r="B1156" s="36"/>
      <c r="C1156" s="36"/>
      <c r="D1156" s="36"/>
      <c r="E1156" s="36"/>
      <c r="F1156" s="36"/>
      <c r="G1156" s="36"/>
      <c r="H1156" s="36"/>
      <c r="I1156" s="36"/>
      <c r="J1156" s="36"/>
      <c r="K1156" s="36"/>
      <c r="L1156" s="36"/>
      <c r="M1156" s="36"/>
      <c r="N1156" s="36"/>
      <c r="O1156" s="36"/>
      <c r="P1156" s="36"/>
      <c r="Q1156" s="36"/>
      <c r="R1156" s="36"/>
      <c r="S1156" s="36"/>
      <c r="T1156" s="36"/>
      <c r="U1156" s="36"/>
    </row>
    <row r="1157" spans="2:23" x14ac:dyDescent="0.25">
      <c r="B1157" s="36" t="s">
        <v>18</v>
      </c>
      <c r="C1157" s="36"/>
      <c r="D1157" s="36"/>
      <c r="E1157" s="36"/>
      <c r="F1157" s="36"/>
      <c r="G1157" s="36"/>
      <c r="H1157" s="36"/>
      <c r="I1157" s="36"/>
      <c r="J1157" s="36"/>
      <c r="K1157" s="36"/>
      <c r="L1157" s="36" t="s">
        <v>326</v>
      </c>
      <c r="M1157" s="36"/>
      <c r="N1157" s="36"/>
      <c r="O1157" s="36"/>
      <c r="P1157" s="36"/>
      <c r="Q1157" s="36"/>
      <c r="R1157" s="36"/>
      <c r="S1157" s="36"/>
      <c r="T1157" s="36"/>
      <c r="U1157" s="36"/>
    </row>
    <row r="1158" spans="2:23" ht="21.75" customHeight="1" x14ac:dyDescent="0.25">
      <c r="B1158" s="919" t="s">
        <v>321</v>
      </c>
      <c r="C1158" s="919"/>
      <c r="D1158" s="919"/>
      <c r="E1158" s="919"/>
      <c r="F1158" s="908"/>
      <c r="G1158" s="908"/>
      <c r="H1158" s="82" t="s">
        <v>322</v>
      </c>
      <c r="I1158" s="82"/>
      <c r="J1158" s="82"/>
      <c r="K1158" s="2">
        <f>Вводные!K60</f>
        <v>6</v>
      </c>
      <c r="L1158" s="81" t="s">
        <v>14</v>
      </c>
      <c r="M1158" s="36"/>
      <c r="N1158" s="36"/>
      <c r="O1158" s="36"/>
      <c r="P1158" s="36"/>
      <c r="Q1158" s="36"/>
      <c r="R1158" s="36"/>
      <c r="S1158" s="36"/>
      <c r="T1158" s="36"/>
      <c r="U1158" s="36"/>
    </row>
    <row r="1159" spans="2:23" ht="27" customHeight="1" x14ac:dyDescent="0.25">
      <c r="B1159" s="919"/>
      <c r="C1159" s="919"/>
      <c r="D1159" s="919"/>
      <c r="E1159" s="919"/>
      <c r="F1159" s="908"/>
      <c r="G1159" s="908"/>
      <c r="H1159" s="82" t="s">
        <v>323</v>
      </c>
      <c r="I1159" s="82"/>
      <c r="J1159" s="82"/>
      <c r="K1159" s="2">
        <f>Вводные!K61</f>
        <v>6</v>
      </c>
      <c r="L1159" s="81" t="s">
        <v>14</v>
      </c>
      <c r="M1159" s="36"/>
      <c r="N1159" s="36"/>
      <c r="O1159" s="36"/>
      <c r="P1159" s="36"/>
      <c r="Q1159" s="36"/>
      <c r="R1159" s="36"/>
      <c r="S1159" s="36"/>
      <c r="T1159" s="36"/>
      <c r="U1159" s="36"/>
    </row>
    <row r="1160" spans="2:23" ht="28.5" customHeight="1" x14ac:dyDescent="0.25">
      <c r="B1160" s="919"/>
      <c r="C1160" s="919"/>
      <c r="D1160" s="919"/>
      <c r="E1160" s="919"/>
      <c r="F1160" s="908"/>
      <c r="G1160" s="908"/>
      <c r="H1160" s="82" t="s">
        <v>324</v>
      </c>
      <c r="I1160" s="82"/>
      <c r="J1160" s="82"/>
      <c r="K1160" s="2">
        <f>Вводные!K62</f>
        <v>6</v>
      </c>
      <c r="L1160" s="81" t="s">
        <v>14</v>
      </c>
      <c r="M1160" s="36"/>
      <c r="N1160" s="36"/>
      <c r="O1160" s="36"/>
      <c r="P1160" s="36"/>
      <c r="Q1160" s="36"/>
      <c r="R1160" s="36"/>
      <c r="S1160" s="36"/>
      <c r="T1160" s="36"/>
      <c r="U1160" s="36"/>
    </row>
    <row r="1161" spans="2:23" ht="24" customHeight="1" x14ac:dyDescent="0.25">
      <c r="B1161" s="919"/>
      <c r="C1161" s="919"/>
      <c r="D1161" s="919"/>
      <c r="E1161" s="919"/>
      <c r="F1161" s="908"/>
      <c r="G1161" s="908"/>
      <c r="H1161" s="82" t="s">
        <v>325</v>
      </c>
      <c r="I1161" s="82"/>
      <c r="J1161" s="82"/>
      <c r="K1161" s="2">
        <f>Вводные!K63</f>
        <v>6</v>
      </c>
      <c r="L1161" s="81" t="s">
        <v>14</v>
      </c>
      <c r="M1161" s="36"/>
      <c r="N1161" s="36"/>
      <c r="O1161" s="36"/>
      <c r="P1161" s="36"/>
      <c r="Q1161" s="36"/>
      <c r="R1161" s="36"/>
      <c r="S1161" s="36"/>
      <c r="T1161" s="36"/>
      <c r="U1161" s="36"/>
    </row>
    <row r="1162" spans="2:23" x14ac:dyDescent="0.25">
      <c r="B1162" s="36"/>
      <c r="C1162" s="36"/>
      <c r="D1162" s="36"/>
      <c r="E1162" s="36"/>
      <c r="F1162" s="36"/>
      <c r="G1162" s="36"/>
      <c r="H1162" s="36"/>
      <c r="I1162" s="36"/>
      <c r="J1162" s="36"/>
      <c r="K1162" s="36"/>
      <c r="L1162" s="36"/>
      <c r="M1162" s="36"/>
      <c r="N1162" s="36"/>
      <c r="O1162" s="36"/>
      <c r="P1162" s="36"/>
      <c r="Q1162" s="36"/>
      <c r="R1162" s="36"/>
      <c r="S1162" s="36"/>
      <c r="T1162" s="36"/>
      <c r="U1162" s="36"/>
    </row>
    <row r="1163" spans="2:23" x14ac:dyDescent="0.25">
      <c r="B1163" s="36" t="s">
        <v>327</v>
      </c>
      <c r="C1163" s="36"/>
      <c r="D1163" s="36"/>
      <c r="E1163" s="36"/>
      <c r="F1163" s="36"/>
      <c r="G1163" s="36"/>
      <c r="H1163" s="36"/>
      <c r="I1163" s="36"/>
      <c r="J1163" s="36"/>
      <c r="K1163" s="36"/>
      <c r="L1163" s="36"/>
      <c r="M1163" s="36"/>
      <c r="N1163" s="36"/>
      <c r="O1163" s="36"/>
      <c r="P1163" s="36"/>
      <c r="Q1163" s="36"/>
      <c r="R1163" s="36"/>
      <c r="S1163" s="36"/>
      <c r="T1163" s="36"/>
      <c r="U1163" s="36"/>
    </row>
    <row r="1164" spans="2:23" x14ac:dyDescent="0.25">
      <c r="B1164" s="36"/>
      <c r="C1164" s="36"/>
      <c r="D1164" s="36"/>
      <c r="E1164" s="36" t="s">
        <v>28</v>
      </c>
      <c r="F1164" s="36"/>
      <c r="G1164" s="36" t="s">
        <v>328</v>
      </c>
      <c r="H1164" s="36"/>
      <c r="I1164" s="36"/>
      <c r="J1164" s="36"/>
      <c r="K1164" s="36"/>
      <c r="L1164" s="36"/>
      <c r="M1164" s="36"/>
      <c r="N1164" s="36"/>
      <c r="O1164" s="36"/>
      <c r="P1164" s="36"/>
      <c r="Q1164" s="36"/>
      <c r="R1164" s="36"/>
      <c r="S1164" s="36"/>
      <c r="T1164" s="36"/>
      <c r="U1164" s="36"/>
    </row>
    <row r="1165" spans="2:23" x14ac:dyDescent="0.25">
      <c r="B1165" s="36"/>
      <c r="C1165" s="36"/>
      <c r="D1165" s="36"/>
      <c r="E1165" s="36"/>
      <c r="F1165" s="36"/>
      <c r="G1165" s="36" t="s">
        <v>329</v>
      </c>
      <c r="H1165" s="36"/>
      <c r="I1165" s="36"/>
      <c r="J1165" s="36"/>
      <c r="K1165" s="36"/>
      <c r="L1165" s="36"/>
      <c r="M1165" s="36"/>
      <c r="N1165" s="36"/>
      <c r="O1165" s="36"/>
      <c r="P1165" s="36"/>
      <c r="Q1165" s="36"/>
      <c r="R1165" s="36"/>
      <c r="S1165" s="36"/>
      <c r="T1165" s="36"/>
      <c r="U1165" s="36"/>
    </row>
    <row r="1166" spans="2:23" x14ac:dyDescent="0.25">
      <c r="B1166" s="36" t="s">
        <v>330</v>
      </c>
      <c r="C1166" s="36"/>
      <c r="D1166" s="36"/>
      <c r="E1166" s="36"/>
      <c r="F1166" s="36"/>
      <c r="G1166" s="36"/>
      <c r="H1166" s="36"/>
      <c r="I1166" s="36"/>
      <c r="J1166" s="36"/>
      <c r="K1166" s="36"/>
      <c r="L1166" s="36"/>
      <c r="M1166" s="36"/>
      <c r="N1166" s="36"/>
      <c r="O1166" s="36"/>
      <c r="P1166" s="36"/>
      <c r="Q1166" s="36"/>
      <c r="R1166" s="36"/>
      <c r="S1166" s="36"/>
      <c r="T1166" s="36"/>
      <c r="U1166" s="36"/>
    </row>
    <row r="1167" spans="2:23" x14ac:dyDescent="0.25">
      <c r="B1167" s="36"/>
      <c r="C1167" s="36"/>
      <c r="D1167" s="36"/>
      <c r="E1167" s="36"/>
      <c r="F1167" s="36"/>
      <c r="G1167" s="36"/>
      <c r="H1167" s="36"/>
      <c r="I1167" s="36"/>
      <c r="J1167" s="36"/>
      <c r="K1167" s="36"/>
      <c r="L1167" s="36"/>
      <c r="M1167" s="36"/>
      <c r="N1167" s="36"/>
      <c r="O1167" s="36"/>
      <c r="P1167" s="36"/>
      <c r="Q1167" s="36"/>
      <c r="R1167" s="36"/>
      <c r="S1167" s="36"/>
      <c r="T1167" s="36"/>
      <c r="U1167" s="36"/>
    </row>
    <row r="1168" spans="2:23" x14ac:dyDescent="0.25">
      <c r="B1168" s="36"/>
      <c r="C1168" s="36"/>
      <c r="D1168" s="36"/>
      <c r="E1168" s="36" t="s">
        <v>28</v>
      </c>
      <c r="F1168" s="36"/>
      <c r="G1168" s="36"/>
      <c r="H1168" s="36" t="s">
        <v>331</v>
      </c>
      <c r="I1168" s="36"/>
      <c r="J1168" s="36"/>
      <c r="K1168" s="36"/>
      <c r="L1168" s="36"/>
      <c r="M1168" s="36"/>
      <c r="N1168" s="36"/>
      <c r="O1168" s="36"/>
      <c r="P1168" s="36"/>
      <c r="Q1168" s="36"/>
      <c r="R1168" s="36"/>
      <c r="S1168" s="36"/>
      <c r="T1168" s="36"/>
      <c r="U1168" s="36"/>
    </row>
    <row r="1169" spans="2:21" x14ac:dyDescent="0.25">
      <c r="B1169" s="36"/>
      <c r="C1169" s="36"/>
      <c r="D1169" s="36"/>
      <c r="E1169" s="36"/>
      <c r="F1169" s="36"/>
      <c r="G1169" s="36"/>
      <c r="H1169" s="36"/>
      <c r="I1169" s="36"/>
      <c r="J1169" s="36"/>
      <c r="K1169" s="36"/>
      <c r="L1169" s="36"/>
      <c r="M1169" s="36"/>
      <c r="N1169" s="36"/>
      <c r="O1169" s="36"/>
      <c r="P1169" s="36"/>
      <c r="Q1169" s="36"/>
      <c r="R1169" s="36"/>
      <c r="S1169" s="36"/>
      <c r="T1169" s="36"/>
      <c r="U1169" s="36"/>
    </row>
    <row r="1170" spans="2:21" x14ac:dyDescent="0.25">
      <c r="B1170" s="36"/>
      <c r="C1170" s="36"/>
      <c r="D1170" s="21" t="s">
        <v>33</v>
      </c>
      <c r="E1170" s="40">
        <f>I1155/(3^0.5)</f>
        <v>2.8867513459481291E-2</v>
      </c>
      <c r="F1170" s="36" t="s">
        <v>14</v>
      </c>
      <c r="G1170" s="36"/>
      <c r="H1170" s="36"/>
      <c r="I1170" s="36"/>
      <c r="J1170" s="36"/>
      <c r="K1170" s="36"/>
      <c r="L1170" s="36"/>
      <c r="M1170" s="36"/>
      <c r="N1170" s="36"/>
      <c r="O1170" s="36"/>
      <c r="P1170" s="36"/>
      <c r="Q1170" s="36"/>
      <c r="R1170" s="36"/>
      <c r="S1170" s="36"/>
      <c r="T1170" s="36"/>
      <c r="U1170" s="36"/>
    </row>
    <row r="1171" spans="2:21" x14ac:dyDescent="0.25">
      <c r="B1171" s="36"/>
      <c r="C1171" s="36"/>
      <c r="D1171" s="36"/>
      <c r="E1171" s="36"/>
      <c r="F1171" s="36"/>
      <c r="G1171" s="36"/>
      <c r="H1171" s="36"/>
      <c r="I1171" s="36"/>
      <c r="J1171" s="36"/>
      <c r="K1171" s="36"/>
      <c r="L1171" s="36"/>
      <c r="M1171" s="36"/>
      <c r="N1171" s="36"/>
      <c r="O1171" s="36"/>
      <c r="P1171" s="36"/>
      <c r="Q1171" s="36"/>
      <c r="R1171" s="36"/>
      <c r="S1171" s="36"/>
      <c r="T1171" s="36"/>
      <c r="U1171" s="36"/>
    </row>
    <row r="1172" spans="2:21" x14ac:dyDescent="0.25">
      <c r="B1172" s="36" t="s">
        <v>61</v>
      </c>
      <c r="C1172" s="36"/>
      <c r="D1172" s="36"/>
      <c r="E1172" s="36"/>
      <c r="F1172" s="36"/>
      <c r="G1172" s="36"/>
      <c r="H1172" s="36"/>
      <c r="I1172" s="36"/>
      <c r="J1172" s="36"/>
      <c r="K1172" s="36"/>
      <c r="L1172" s="36"/>
      <c r="M1172" s="36"/>
      <c r="N1172" s="36"/>
      <c r="O1172" s="36"/>
      <c r="P1172" s="36"/>
      <c r="Q1172" s="36"/>
      <c r="R1172" s="36"/>
      <c r="S1172" s="36"/>
      <c r="T1172" s="36"/>
      <c r="U1172" s="36"/>
    </row>
    <row r="1173" spans="2:21" x14ac:dyDescent="0.25">
      <c r="B1173" s="36" t="s">
        <v>312</v>
      </c>
      <c r="C1173" s="36"/>
      <c r="D1173" s="36"/>
      <c r="E1173" s="36"/>
      <c r="F1173" s="36"/>
      <c r="G1173" s="36"/>
      <c r="H1173" s="36"/>
      <c r="I1173" s="36"/>
      <c r="J1173" s="36"/>
      <c r="K1173" s="36"/>
      <c r="L1173" s="36"/>
      <c r="M1173" s="36"/>
      <c r="N1173" s="36"/>
      <c r="O1173" s="36"/>
      <c r="P1173" s="36"/>
      <c r="Q1173" s="36"/>
      <c r="R1173" s="36"/>
      <c r="S1173" s="36"/>
      <c r="T1173" s="36"/>
      <c r="U1173" s="36"/>
    </row>
    <row r="1174" spans="2:21" x14ac:dyDescent="0.25">
      <c r="B1174" s="36"/>
      <c r="C1174" s="36"/>
      <c r="D1174" s="36"/>
      <c r="E1174" s="36" t="s">
        <v>28</v>
      </c>
      <c r="F1174" s="36"/>
      <c r="G1174" s="36" t="s">
        <v>332</v>
      </c>
      <c r="H1174" s="36"/>
      <c r="I1174" s="36"/>
      <c r="J1174" s="36"/>
      <c r="K1174" s="36"/>
      <c r="L1174" s="36"/>
      <c r="M1174" s="36"/>
      <c r="N1174" s="36"/>
      <c r="O1174" s="36"/>
      <c r="P1174" s="36"/>
      <c r="Q1174" s="36"/>
      <c r="R1174" s="36"/>
      <c r="S1174" s="36"/>
      <c r="T1174" s="36"/>
      <c r="U1174" s="36"/>
    </row>
    <row r="1175" spans="2:21" x14ac:dyDescent="0.25">
      <c r="B1175" s="36"/>
      <c r="C1175" s="36"/>
      <c r="D1175" s="36"/>
      <c r="E1175" s="36"/>
      <c r="F1175" s="36"/>
      <c r="G1175" s="36" t="s">
        <v>183</v>
      </c>
      <c r="H1175" s="36"/>
      <c r="I1175" s="36"/>
      <c r="J1175" s="36"/>
      <c r="K1175" s="36"/>
      <c r="L1175" s="36"/>
      <c r="M1175" s="36"/>
      <c r="N1175" s="36"/>
      <c r="O1175" s="36"/>
      <c r="P1175" s="36"/>
      <c r="Q1175" s="36"/>
      <c r="R1175" s="36"/>
      <c r="S1175" s="36"/>
      <c r="T1175" s="36"/>
      <c r="U1175" s="36"/>
    </row>
    <row r="1176" spans="2:21" x14ac:dyDescent="0.25">
      <c r="B1176" s="36" t="s">
        <v>1832</v>
      </c>
      <c r="C1176" s="36"/>
      <c r="D1176" s="36"/>
      <c r="E1176" s="36"/>
      <c r="F1176" s="36"/>
      <c r="G1176" s="36"/>
      <c r="H1176" s="36"/>
      <c r="I1176" s="36"/>
      <c r="J1176" s="36"/>
      <c r="K1176" s="36"/>
      <c r="L1176" s="36"/>
      <c r="M1176" s="36"/>
      <c r="N1176" s="36"/>
      <c r="O1176" s="36"/>
      <c r="P1176" s="36"/>
      <c r="Q1176" s="36"/>
      <c r="R1176" s="36"/>
      <c r="S1176" s="36"/>
      <c r="T1176" s="36"/>
      <c r="U1176" s="36"/>
    </row>
    <row r="1177" spans="2:21" ht="38.25" customHeight="1" x14ac:dyDescent="0.25">
      <c r="B1177" s="852" t="s">
        <v>40</v>
      </c>
      <c r="C1177" s="853"/>
      <c r="D1177" s="852" t="s">
        <v>85</v>
      </c>
      <c r="E1177" s="853"/>
      <c r="F1177" s="852" t="s">
        <v>86</v>
      </c>
      <c r="G1177" s="853"/>
      <c r="H1177" s="852" t="s">
        <v>45</v>
      </c>
      <c r="I1177" s="853"/>
      <c r="J1177" s="852" t="s">
        <v>46</v>
      </c>
      <c r="K1177" s="853"/>
      <c r="L1177" s="852" t="s">
        <v>43</v>
      </c>
      <c r="M1177" s="853"/>
      <c r="N1177" s="852" t="s">
        <v>44</v>
      </c>
      <c r="O1177" s="853"/>
      <c r="P1177" s="36"/>
      <c r="Q1177" s="36"/>
      <c r="R1177" s="36"/>
      <c r="S1177" s="36"/>
      <c r="T1177" s="36"/>
      <c r="U1177" s="36"/>
    </row>
    <row r="1178" spans="2:21" x14ac:dyDescent="0.25">
      <c r="B1178" s="908"/>
      <c r="C1178" s="908"/>
      <c r="D1178" s="947">
        <f>K1158</f>
        <v>6</v>
      </c>
      <c r="E1178" s="948"/>
      <c r="F1178" s="947">
        <f>F1146</f>
        <v>0</v>
      </c>
      <c r="G1178" s="948"/>
      <c r="H1178" s="900" t="s">
        <v>47</v>
      </c>
      <c r="I1178" s="900"/>
      <c r="J1178" s="858">
        <v>1</v>
      </c>
      <c r="K1178" s="859"/>
      <c r="L1178" s="931">
        <f>F1178*J1178</f>
        <v>0</v>
      </c>
      <c r="M1178" s="932"/>
      <c r="N1178" s="858">
        <v>0</v>
      </c>
      <c r="O1178" s="859"/>
      <c r="P1178" s="36"/>
      <c r="Q1178" s="36"/>
      <c r="R1178" s="36"/>
      <c r="S1178" s="36"/>
      <c r="T1178" s="36"/>
      <c r="U1178" s="36"/>
    </row>
    <row r="1179" spans="2:21" x14ac:dyDescent="0.25">
      <c r="B1179" s="908"/>
      <c r="C1179" s="908"/>
      <c r="D1179" s="947">
        <f>M1015</f>
        <v>0</v>
      </c>
      <c r="E1179" s="948"/>
      <c r="F1179" s="947">
        <f>E1170</f>
        <v>2.8867513459481291E-2</v>
      </c>
      <c r="G1179" s="948"/>
      <c r="H1179" s="856" t="s">
        <v>90</v>
      </c>
      <c r="I1179" s="857"/>
      <c r="J1179" s="858">
        <v>1</v>
      </c>
      <c r="K1179" s="859"/>
      <c r="L1179" s="931">
        <f>F1179*J1179</f>
        <v>2.8867513459481291E-2</v>
      </c>
      <c r="M1179" s="932"/>
      <c r="N1179" s="858">
        <v>100</v>
      </c>
      <c r="O1179" s="859"/>
      <c r="P1179" s="36"/>
      <c r="Q1179" s="36"/>
      <c r="R1179" s="36"/>
      <c r="S1179" s="36"/>
      <c r="T1179" s="36"/>
      <c r="U1179" s="36"/>
    </row>
    <row r="1180" spans="2:21" x14ac:dyDescent="0.25">
      <c r="B1180" s="908"/>
      <c r="C1180" s="908"/>
      <c r="D1180" s="947">
        <f>D1178</f>
        <v>6</v>
      </c>
      <c r="E1180" s="948"/>
      <c r="F1180" s="947">
        <f>F1179</f>
        <v>2.8867513459481291E-2</v>
      </c>
      <c r="G1180" s="948"/>
      <c r="H1180" s="860"/>
      <c r="I1180" s="861"/>
      <c r="J1180" s="860"/>
      <c r="K1180" s="861"/>
      <c r="L1180" s="860"/>
      <c r="M1180" s="861"/>
      <c r="N1180" s="858">
        <v>100</v>
      </c>
      <c r="O1180" s="859"/>
      <c r="P1180" s="36"/>
      <c r="Q1180" s="36"/>
      <c r="R1180" s="36"/>
      <c r="S1180" s="36"/>
      <c r="T1180" s="36"/>
      <c r="U1180" s="36"/>
    </row>
    <row r="1181" spans="2:21" x14ac:dyDescent="0.25">
      <c r="B1181" s="36"/>
      <c r="C1181" s="36"/>
      <c r="D1181" s="36"/>
      <c r="E1181" s="36"/>
      <c r="F1181" s="36"/>
      <c r="G1181" s="36"/>
      <c r="H1181" s="36"/>
      <c r="I1181" s="36"/>
      <c r="J1181" s="36"/>
      <c r="K1181" s="36"/>
      <c r="L1181" s="36"/>
      <c r="M1181" s="36"/>
      <c r="N1181" s="36"/>
      <c r="O1181" s="36"/>
      <c r="P1181" s="36"/>
      <c r="Q1181" s="36"/>
      <c r="R1181" s="36"/>
      <c r="S1181" s="36"/>
      <c r="T1181" s="36"/>
      <c r="U1181" s="36"/>
    </row>
    <row r="1182" spans="2:21" x14ac:dyDescent="0.25">
      <c r="B1182" s="36" t="s">
        <v>1833</v>
      </c>
      <c r="C1182" s="36"/>
      <c r="D1182" s="36"/>
      <c r="E1182" s="36"/>
      <c r="F1182" s="36"/>
      <c r="G1182" s="36"/>
      <c r="H1182" s="36"/>
      <c r="I1182" s="36"/>
      <c r="J1182" s="36"/>
      <c r="K1182" s="36"/>
      <c r="L1182" s="36"/>
      <c r="M1182" s="36"/>
      <c r="N1182" s="36"/>
      <c r="O1182" s="36"/>
      <c r="P1182" s="36"/>
      <c r="Q1182" s="36"/>
      <c r="R1182" s="36"/>
      <c r="S1182" s="36"/>
      <c r="T1182" s="36"/>
      <c r="U1182" s="36"/>
    </row>
    <row r="1183" spans="2:21" ht="34.5" customHeight="1" x14ac:dyDescent="0.25">
      <c r="B1183" s="852" t="s">
        <v>40</v>
      </c>
      <c r="C1183" s="853"/>
      <c r="D1183" s="852" t="s">
        <v>85</v>
      </c>
      <c r="E1183" s="853"/>
      <c r="F1183" s="852" t="s">
        <v>86</v>
      </c>
      <c r="G1183" s="853"/>
      <c r="H1183" s="852" t="s">
        <v>45</v>
      </c>
      <c r="I1183" s="853"/>
      <c r="J1183" s="852" t="s">
        <v>46</v>
      </c>
      <c r="K1183" s="853"/>
      <c r="L1183" s="852" t="s">
        <v>43</v>
      </c>
      <c r="M1183" s="853"/>
      <c r="N1183" s="852" t="s">
        <v>44</v>
      </c>
      <c r="O1183" s="853"/>
      <c r="P1183" s="36"/>
      <c r="Q1183" s="36"/>
      <c r="R1183" s="36"/>
      <c r="S1183" s="36"/>
      <c r="T1183" s="36"/>
      <c r="U1183" s="36"/>
    </row>
    <row r="1184" spans="2:21" x14ac:dyDescent="0.25">
      <c r="B1184" s="908"/>
      <c r="C1184" s="908"/>
      <c r="D1184" s="947">
        <f>K1159</f>
        <v>6</v>
      </c>
      <c r="E1184" s="948"/>
      <c r="F1184" s="947">
        <f>F1152</f>
        <v>0</v>
      </c>
      <c r="G1184" s="948"/>
      <c r="H1184" s="900" t="s">
        <v>47</v>
      </c>
      <c r="I1184" s="900"/>
      <c r="J1184" s="858">
        <v>1</v>
      </c>
      <c r="K1184" s="859"/>
      <c r="L1184" s="931">
        <f>F1184*J1184</f>
        <v>0</v>
      </c>
      <c r="M1184" s="932"/>
      <c r="N1184" s="858">
        <v>0</v>
      </c>
      <c r="O1184" s="859"/>
      <c r="P1184" s="36"/>
      <c r="Q1184" s="36"/>
      <c r="R1184" s="36"/>
      <c r="S1184" s="36"/>
      <c r="T1184" s="36"/>
      <c r="U1184" s="36"/>
    </row>
    <row r="1185" spans="2:21" x14ac:dyDescent="0.25">
      <c r="B1185" s="908"/>
      <c r="C1185" s="908"/>
      <c r="D1185" s="947">
        <f>M1021</f>
        <v>0</v>
      </c>
      <c r="E1185" s="948"/>
      <c r="F1185" s="947">
        <f>E1170</f>
        <v>2.8867513459481291E-2</v>
      </c>
      <c r="G1185" s="948"/>
      <c r="H1185" s="856" t="s">
        <v>90</v>
      </c>
      <c r="I1185" s="857"/>
      <c r="J1185" s="858">
        <v>1</v>
      </c>
      <c r="K1185" s="859"/>
      <c r="L1185" s="931">
        <f>F1185*J1185</f>
        <v>2.8867513459481291E-2</v>
      </c>
      <c r="M1185" s="932"/>
      <c r="N1185" s="858">
        <v>100</v>
      </c>
      <c r="O1185" s="859"/>
      <c r="P1185" s="36"/>
      <c r="Q1185" s="36"/>
      <c r="R1185" s="36"/>
      <c r="S1185" s="36"/>
      <c r="T1185" s="36"/>
      <c r="U1185" s="36"/>
    </row>
    <row r="1186" spans="2:21" x14ac:dyDescent="0.25">
      <c r="B1186" s="908"/>
      <c r="C1186" s="908"/>
      <c r="D1186" s="947">
        <f>D1184</f>
        <v>6</v>
      </c>
      <c r="E1186" s="948"/>
      <c r="F1186" s="947">
        <f>F1185</f>
        <v>2.8867513459481291E-2</v>
      </c>
      <c r="G1186" s="948"/>
      <c r="H1186" s="860"/>
      <c r="I1186" s="861"/>
      <c r="J1186" s="860"/>
      <c r="K1186" s="861"/>
      <c r="L1186" s="860"/>
      <c r="M1186" s="861"/>
      <c r="N1186" s="858">
        <v>100</v>
      </c>
      <c r="O1186" s="859"/>
      <c r="P1186" s="36"/>
      <c r="Q1186" s="36"/>
      <c r="R1186" s="36"/>
      <c r="S1186" s="36"/>
      <c r="T1186" s="36"/>
      <c r="U1186" s="36"/>
    </row>
    <row r="1187" spans="2:21" x14ac:dyDescent="0.25">
      <c r="B1187" s="36"/>
      <c r="C1187" s="36"/>
      <c r="D1187" s="36"/>
      <c r="E1187" s="36"/>
      <c r="F1187" s="36"/>
      <c r="G1187" s="36"/>
      <c r="H1187" s="36"/>
      <c r="I1187" s="36"/>
      <c r="J1187" s="36"/>
      <c r="K1187" s="36"/>
      <c r="L1187" s="36"/>
      <c r="M1187" s="36"/>
      <c r="N1187" s="36"/>
      <c r="O1187" s="36"/>
      <c r="P1187" s="36"/>
      <c r="Q1187" s="36"/>
      <c r="R1187" s="36"/>
      <c r="S1187" s="36"/>
      <c r="T1187" s="36"/>
      <c r="U1187" s="36"/>
    </row>
    <row r="1188" spans="2:21" x14ac:dyDescent="0.25">
      <c r="B1188" s="36" t="s">
        <v>1836</v>
      </c>
      <c r="C1188" s="36"/>
      <c r="D1188" s="36"/>
      <c r="E1188" s="36"/>
      <c r="F1188" s="36"/>
      <c r="G1188" s="36"/>
      <c r="H1188" s="36"/>
      <c r="I1188" s="36"/>
      <c r="J1188" s="36"/>
      <c r="K1188" s="36"/>
      <c r="L1188" s="36"/>
      <c r="M1188" s="36"/>
      <c r="N1188" s="36"/>
      <c r="O1188" s="36"/>
      <c r="P1188" s="36"/>
      <c r="Q1188" s="36"/>
      <c r="R1188" s="36"/>
      <c r="S1188" s="36"/>
      <c r="T1188" s="36"/>
      <c r="U1188" s="36"/>
    </row>
    <row r="1189" spans="2:21" ht="33" customHeight="1" x14ac:dyDescent="0.25">
      <c r="B1189" s="852" t="s">
        <v>40</v>
      </c>
      <c r="C1189" s="853"/>
      <c r="D1189" s="852" t="s">
        <v>85</v>
      </c>
      <c r="E1189" s="853"/>
      <c r="F1189" s="852" t="s">
        <v>86</v>
      </c>
      <c r="G1189" s="853"/>
      <c r="H1189" s="852" t="s">
        <v>45</v>
      </c>
      <c r="I1189" s="853"/>
      <c r="J1189" s="852" t="s">
        <v>46</v>
      </c>
      <c r="K1189" s="853"/>
      <c r="L1189" s="852" t="s">
        <v>43</v>
      </c>
      <c r="M1189" s="853"/>
      <c r="N1189" s="852" t="s">
        <v>44</v>
      </c>
      <c r="O1189" s="853"/>
      <c r="P1189" s="36"/>
      <c r="Q1189" s="36"/>
      <c r="R1189" s="36"/>
      <c r="S1189" s="36"/>
      <c r="T1189" s="36"/>
      <c r="U1189" s="36"/>
    </row>
    <row r="1190" spans="2:21" x14ac:dyDescent="0.25">
      <c r="B1190" s="908"/>
      <c r="C1190" s="908"/>
      <c r="D1190" s="947">
        <f>K1160</f>
        <v>6</v>
      </c>
      <c r="E1190" s="948"/>
      <c r="F1190" s="947">
        <f>F1158</f>
        <v>0</v>
      </c>
      <c r="G1190" s="948"/>
      <c r="H1190" s="900" t="s">
        <v>47</v>
      </c>
      <c r="I1190" s="900"/>
      <c r="J1190" s="858">
        <v>1</v>
      </c>
      <c r="K1190" s="859"/>
      <c r="L1190" s="931">
        <f>F1190*J1190</f>
        <v>0</v>
      </c>
      <c r="M1190" s="932"/>
      <c r="N1190" s="858">
        <v>0</v>
      </c>
      <c r="O1190" s="859"/>
      <c r="P1190" s="36"/>
      <c r="Q1190" s="36"/>
      <c r="R1190" s="36"/>
      <c r="S1190" s="36"/>
      <c r="T1190" s="36"/>
      <c r="U1190" s="36"/>
    </row>
    <row r="1191" spans="2:21" x14ac:dyDescent="0.25">
      <c r="B1191" s="908"/>
      <c r="C1191" s="908"/>
      <c r="D1191" s="947">
        <f>M1027</f>
        <v>0</v>
      </c>
      <c r="E1191" s="948"/>
      <c r="F1191" s="947">
        <f>E1170</f>
        <v>2.8867513459481291E-2</v>
      </c>
      <c r="G1191" s="948"/>
      <c r="H1191" s="856" t="s">
        <v>90</v>
      </c>
      <c r="I1191" s="857"/>
      <c r="J1191" s="858">
        <v>1</v>
      </c>
      <c r="K1191" s="859"/>
      <c r="L1191" s="931">
        <f>F1191*J1191</f>
        <v>2.8867513459481291E-2</v>
      </c>
      <c r="M1191" s="932"/>
      <c r="N1191" s="858">
        <v>100</v>
      </c>
      <c r="O1191" s="859"/>
      <c r="P1191" s="36"/>
      <c r="Q1191" s="36"/>
      <c r="R1191" s="36"/>
      <c r="S1191" s="36"/>
      <c r="T1191" s="36"/>
      <c r="U1191" s="36"/>
    </row>
    <row r="1192" spans="2:21" x14ac:dyDescent="0.25">
      <c r="B1192" s="908"/>
      <c r="C1192" s="908"/>
      <c r="D1192" s="947">
        <f>D1190</f>
        <v>6</v>
      </c>
      <c r="E1192" s="948"/>
      <c r="F1192" s="947">
        <f>F1191</f>
        <v>2.8867513459481291E-2</v>
      </c>
      <c r="G1192" s="948"/>
      <c r="H1192" s="860"/>
      <c r="I1192" s="861"/>
      <c r="J1192" s="860"/>
      <c r="K1192" s="861"/>
      <c r="L1192" s="860"/>
      <c r="M1192" s="861"/>
      <c r="N1192" s="858">
        <v>100</v>
      </c>
      <c r="O1192" s="859"/>
      <c r="P1192" s="36"/>
      <c r="Q1192" s="36"/>
      <c r="R1192" s="36"/>
      <c r="S1192" s="36"/>
      <c r="T1192" s="36"/>
      <c r="U1192" s="36"/>
    </row>
    <row r="1193" spans="2:21" x14ac:dyDescent="0.25">
      <c r="B1193" s="36"/>
      <c r="C1193" s="36"/>
      <c r="D1193" s="36"/>
      <c r="E1193" s="36"/>
      <c r="F1193" s="36"/>
      <c r="G1193" s="36"/>
      <c r="H1193" s="36"/>
      <c r="I1193" s="36"/>
      <c r="J1193" s="36"/>
      <c r="K1193" s="36"/>
      <c r="L1193" s="36"/>
      <c r="M1193" s="36"/>
      <c r="N1193" s="36"/>
      <c r="O1193" s="36"/>
      <c r="P1193" s="36"/>
      <c r="Q1193" s="36"/>
      <c r="R1193" s="36"/>
      <c r="S1193" s="36"/>
      <c r="T1193" s="36"/>
      <c r="U1193" s="36"/>
    </row>
    <row r="1194" spans="2:21" x14ac:dyDescent="0.25">
      <c r="B1194" s="36"/>
      <c r="C1194" s="36"/>
      <c r="D1194" s="36"/>
      <c r="E1194" s="36"/>
      <c r="F1194" s="36"/>
      <c r="G1194" s="36"/>
      <c r="H1194" s="36"/>
      <c r="I1194" s="36"/>
      <c r="J1194" s="36"/>
      <c r="K1194" s="36"/>
      <c r="L1194" s="36"/>
      <c r="M1194" s="36"/>
      <c r="N1194" s="36"/>
      <c r="O1194" s="36"/>
      <c r="P1194" s="36"/>
      <c r="Q1194" s="36"/>
      <c r="R1194" s="36"/>
      <c r="S1194" s="36"/>
      <c r="T1194" s="36"/>
      <c r="U1194" s="36"/>
    </row>
    <row r="1195" spans="2:21" x14ac:dyDescent="0.25">
      <c r="B1195" s="36"/>
      <c r="C1195" s="36"/>
      <c r="D1195" s="36"/>
      <c r="E1195" s="36"/>
      <c r="F1195" s="36"/>
      <c r="G1195" s="36"/>
      <c r="H1195" s="36"/>
      <c r="I1195" s="36"/>
      <c r="J1195" s="36"/>
      <c r="K1195" s="36"/>
      <c r="L1195" s="36"/>
      <c r="M1195" s="36"/>
      <c r="N1195" s="36"/>
      <c r="O1195" s="36"/>
      <c r="P1195" s="36"/>
      <c r="Q1195" s="36"/>
      <c r="R1195" s="36"/>
      <c r="S1195" s="36"/>
      <c r="T1195" s="36"/>
      <c r="U1195" s="36"/>
    </row>
    <row r="1196" spans="2:21" ht="15" customHeight="1" x14ac:dyDescent="0.25">
      <c r="B1196" s="36" t="s">
        <v>1837</v>
      </c>
      <c r="C1196" s="36"/>
      <c r="D1196" s="36"/>
      <c r="E1196" s="36"/>
      <c r="F1196" s="36"/>
      <c r="G1196" s="36"/>
      <c r="H1196" s="36"/>
      <c r="I1196" s="36"/>
      <c r="J1196" s="36"/>
      <c r="K1196" s="36"/>
      <c r="L1196" s="36"/>
      <c r="M1196" s="36"/>
      <c r="N1196" s="36"/>
      <c r="O1196" s="36"/>
      <c r="P1196" s="36"/>
      <c r="Q1196" s="36"/>
      <c r="R1196" s="36"/>
      <c r="S1196" s="36"/>
      <c r="T1196" s="36"/>
      <c r="U1196" s="36"/>
    </row>
    <row r="1197" spans="2:21" ht="36.75" customHeight="1" x14ac:dyDescent="0.25">
      <c r="B1197" s="852" t="s">
        <v>40</v>
      </c>
      <c r="C1197" s="853"/>
      <c r="D1197" s="852" t="s">
        <v>85</v>
      </c>
      <c r="E1197" s="853"/>
      <c r="F1197" s="852" t="s">
        <v>86</v>
      </c>
      <c r="G1197" s="853"/>
      <c r="H1197" s="852" t="s">
        <v>45</v>
      </c>
      <c r="I1197" s="853"/>
      <c r="J1197" s="852" t="s">
        <v>46</v>
      </c>
      <c r="K1197" s="853"/>
      <c r="L1197" s="852" t="s">
        <v>43</v>
      </c>
      <c r="M1197" s="853"/>
      <c r="N1197" s="852" t="s">
        <v>44</v>
      </c>
      <c r="O1197" s="853"/>
      <c r="P1197" s="36"/>
      <c r="Q1197" s="36"/>
      <c r="R1197" s="36"/>
      <c r="S1197" s="36"/>
      <c r="T1197" s="36"/>
      <c r="U1197" s="36"/>
    </row>
    <row r="1198" spans="2:21" x14ac:dyDescent="0.25">
      <c r="B1198" s="908"/>
      <c r="C1198" s="908"/>
      <c r="D1198" s="947">
        <f>K1161</f>
        <v>6</v>
      </c>
      <c r="E1198" s="948"/>
      <c r="F1198" s="947">
        <f>F1164</f>
        <v>0</v>
      </c>
      <c r="G1198" s="948"/>
      <c r="H1198" s="900" t="s">
        <v>47</v>
      </c>
      <c r="I1198" s="900"/>
      <c r="J1198" s="858">
        <v>1</v>
      </c>
      <c r="K1198" s="859"/>
      <c r="L1198" s="931">
        <f>F1198*J1198</f>
        <v>0</v>
      </c>
      <c r="M1198" s="932"/>
      <c r="N1198" s="858">
        <v>0</v>
      </c>
      <c r="O1198" s="859"/>
      <c r="P1198" s="36"/>
      <c r="Q1198" s="36"/>
      <c r="R1198" s="36"/>
      <c r="S1198" s="36"/>
      <c r="T1198" s="36"/>
      <c r="U1198" s="36"/>
    </row>
    <row r="1199" spans="2:21" x14ac:dyDescent="0.25">
      <c r="B1199" s="908"/>
      <c r="C1199" s="908"/>
      <c r="D1199" s="947">
        <f>M1033</f>
        <v>0</v>
      </c>
      <c r="E1199" s="948"/>
      <c r="F1199" s="947">
        <f>E1170</f>
        <v>2.8867513459481291E-2</v>
      </c>
      <c r="G1199" s="948"/>
      <c r="H1199" s="856" t="s">
        <v>90</v>
      </c>
      <c r="I1199" s="857"/>
      <c r="J1199" s="858">
        <v>1</v>
      </c>
      <c r="K1199" s="859"/>
      <c r="L1199" s="931">
        <f>F1199*J1199</f>
        <v>2.8867513459481291E-2</v>
      </c>
      <c r="M1199" s="932"/>
      <c r="N1199" s="858">
        <v>100</v>
      </c>
      <c r="O1199" s="859"/>
      <c r="P1199" s="36"/>
      <c r="Q1199" s="36"/>
      <c r="R1199" s="36"/>
      <c r="S1199" s="36"/>
      <c r="T1199" s="36"/>
      <c r="U1199" s="36"/>
    </row>
    <row r="1200" spans="2:21" x14ac:dyDescent="0.25">
      <c r="B1200" s="908"/>
      <c r="C1200" s="908"/>
      <c r="D1200" s="947">
        <f>D1198</f>
        <v>6</v>
      </c>
      <c r="E1200" s="948"/>
      <c r="F1200" s="947">
        <f>F1199</f>
        <v>2.8867513459481291E-2</v>
      </c>
      <c r="G1200" s="948"/>
      <c r="H1200" s="860"/>
      <c r="I1200" s="861"/>
      <c r="J1200" s="860"/>
      <c r="K1200" s="861"/>
      <c r="L1200" s="860"/>
      <c r="M1200" s="861"/>
      <c r="N1200" s="858">
        <v>100</v>
      </c>
      <c r="O1200" s="859"/>
      <c r="P1200" s="36"/>
      <c r="Q1200" s="36"/>
      <c r="R1200" s="36"/>
      <c r="S1200" s="36"/>
      <c r="T1200" s="36"/>
      <c r="U1200" s="36"/>
    </row>
    <row r="1201" spans="2:21" x14ac:dyDescent="0.25">
      <c r="B1201" s="36"/>
      <c r="C1201" s="36"/>
      <c r="D1201" s="36"/>
      <c r="E1201" s="36"/>
      <c r="F1201" s="36"/>
      <c r="G1201" s="36"/>
      <c r="H1201" s="36"/>
      <c r="I1201" s="36"/>
      <c r="J1201" s="36"/>
      <c r="K1201" s="36"/>
      <c r="L1201" s="36"/>
      <c r="M1201" s="36"/>
      <c r="N1201" s="36"/>
      <c r="O1201" s="36"/>
      <c r="P1201" s="36"/>
      <c r="Q1201" s="36"/>
      <c r="R1201" s="36"/>
      <c r="S1201" s="36"/>
      <c r="T1201" s="36"/>
      <c r="U1201" s="36"/>
    </row>
    <row r="1202" spans="2:21" ht="35.25" customHeight="1" x14ac:dyDescent="0.25">
      <c r="B1202" s="862" t="s">
        <v>50</v>
      </c>
      <c r="C1202" s="862"/>
      <c r="D1202" s="862"/>
      <c r="E1202" s="862"/>
      <c r="F1202" s="862"/>
      <c r="G1202" s="862"/>
      <c r="H1202" s="862"/>
      <c r="I1202" s="862"/>
      <c r="J1202" s="862"/>
      <c r="K1202" s="862"/>
      <c r="L1202" s="862"/>
      <c r="M1202" s="862"/>
      <c r="N1202" s="862"/>
      <c r="O1202" s="862"/>
      <c r="P1202" s="36"/>
      <c r="Q1202" s="36"/>
      <c r="R1202" s="36"/>
      <c r="S1202" s="36"/>
      <c r="T1202" s="36"/>
      <c r="U1202" s="36"/>
    </row>
    <row r="1203" spans="2:21" x14ac:dyDescent="0.25">
      <c r="B1203" s="36"/>
      <c r="C1203" s="36"/>
      <c r="D1203" s="21" t="s">
        <v>51</v>
      </c>
      <c r="E1203" s="88">
        <v>1.65</v>
      </c>
      <c r="F1203" s="36"/>
      <c r="G1203" s="36"/>
      <c r="H1203" s="36"/>
      <c r="I1203" s="36"/>
      <c r="J1203" s="36"/>
      <c r="K1203" s="36"/>
      <c r="L1203" s="36"/>
      <c r="M1203" s="36"/>
      <c r="N1203" s="36"/>
      <c r="O1203" s="36"/>
      <c r="P1203" s="36"/>
      <c r="Q1203" s="36"/>
      <c r="R1203" s="36"/>
      <c r="S1203" s="36"/>
      <c r="T1203" s="36"/>
      <c r="U1203" s="36"/>
    </row>
    <row r="1204" spans="2:21" x14ac:dyDescent="0.25">
      <c r="B1204" s="36"/>
      <c r="C1204" s="36"/>
      <c r="D1204" s="36"/>
      <c r="E1204" s="36"/>
      <c r="F1204" s="36"/>
      <c r="G1204" s="36"/>
      <c r="H1204" s="36"/>
      <c r="I1204" s="36"/>
      <c r="J1204" s="36"/>
      <c r="K1204" s="36"/>
      <c r="L1204" s="36"/>
      <c r="M1204" s="36"/>
      <c r="N1204" s="36"/>
      <c r="O1204" s="36"/>
      <c r="P1204" s="36"/>
      <c r="Q1204" s="36"/>
      <c r="R1204" s="36"/>
      <c r="S1204" s="36"/>
      <c r="T1204" s="36"/>
      <c r="U1204" s="36"/>
    </row>
    <row r="1205" spans="2:21" x14ac:dyDescent="0.25">
      <c r="B1205" s="21" t="s">
        <v>52</v>
      </c>
      <c r="C1205" s="41">
        <f>E1203*F1200</f>
        <v>4.7631397208144126E-2</v>
      </c>
      <c r="D1205" s="36" t="s">
        <v>14</v>
      </c>
      <c r="E1205" s="36"/>
      <c r="F1205" s="36"/>
      <c r="G1205" s="36"/>
      <c r="H1205" s="36"/>
      <c r="I1205" s="36"/>
      <c r="J1205" s="36"/>
      <c r="K1205" s="36"/>
      <c r="L1205" s="36"/>
      <c r="M1205" s="36"/>
      <c r="N1205" s="36"/>
      <c r="O1205" s="36"/>
      <c r="P1205" s="36"/>
      <c r="Q1205" s="36"/>
      <c r="R1205" s="36"/>
      <c r="S1205" s="36"/>
      <c r="T1205" s="36"/>
      <c r="U1205" s="36"/>
    </row>
    <row r="1206" spans="2:21" x14ac:dyDescent="0.25">
      <c r="B1206" s="36"/>
      <c r="C1206" s="36"/>
      <c r="D1206" s="36"/>
      <c r="E1206" s="36"/>
      <c r="F1206" s="36"/>
      <c r="G1206" s="36"/>
      <c r="H1206" s="36"/>
      <c r="I1206" s="36"/>
      <c r="J1206" s="36"/>
      <c r="K1206" s="36"/>
      <c r="L1206" s="36"/>
      <c r="M1206" s="36"/>
      <c r="N1206" s="36"/>
      <c r="O1206" s="36"/>
      <c r="P1206" s="36"/>
      <c r="Q1206" s="36"/>
      <c r="R1206" s="36"/>
      <c r="S1206" s="36"/>
      <c r="T1206" s="36"/>
      <c r="U1206" s="36"/>
    </row>
    <row r="1207" spans="2:21" x14ac:dyDescent="0.25">
      <c r="B1207" s="36" t="s">
        <v>53</v>
      </c>
      <c r="C1207" s="36"/>
      <c r="D1207" s="36"/>
      <c r="E1207" s="36"/>
      <c r="F1207" s="36"/>
      <c r="G1207" s="36"/>
      <c r="H1207" s="36"/>
      <c r="I1207" s="36"/>
      <c r="J1207" s="36"/>
      <c r="K1207" s="36"/>
      <c r="L1207" s="36"/>
      <c r="M1207" s="36"/>
      <c r="N1207" s="36"/>
      <c r="O1207" s="36"/>
      <c r="P1207" s="36"/>
      <c r="Q1207" s="36"/>
      <c r="R1207" s="36"/>
      <c r="S1207" s="36"/>
      <c r="T1207" s="36"/>
      <c r="U1207" s="36"/>
    </row>
    <row r="1208" spans="2:21" x14ac:dyDescent="0.25">
      <c r="B1208" s="36" t="s">
        <v>1835</v>
      </c>
      <c r="C1208" s="36"/>
      <c r="D1208" s="36"/>
      <c r="E1208" s="36"/>
      <c r="F1208" s="36"/>
      <c r="G1208" s="36"/>
      <c r="H1208" s="36"/>
      <c r="K1208" s="42">
        <f>D1180</f>
        <v>6</v>
      </c>
      <c r="L1208" s="6" t="s">
        <v>335</v>
      </c>
      <c r="M1208" s="8">
        <f>C1205</f>
        <v>4.7631397208144126E-2</v>
      </c>
      <c r="N1208" s="36" t="s">
        <v>14</v>
      </c>
      <c r="O1208" s="36"/>
      <c r="P1208" s="36"/>
      <c r="Q1208" s="36"/>
      <c r="R1208" s="36"/>
      <c r="S1208" s="36"/>
      <c r="T1208" s="36"/>
      <c r="U1208" s="36"/>
    </row>
    <row r="1209" spans="2:21" x14ac:dyDescent="0.25">
      <c r="B1209" s="36" t="s">
        <v>1834</v>
      </c>
      <c r="C1209" s="36"/>
      <c r="D1209" s="36"/>
      <c r="E1209" s="36"/>
      <c r="F1209" s="36"/>
      <c r="G1209" s="36"/>
      <c r="H1209" s="36"/>
      <c r="K1209" s="42">
        <f>D1186</f>
        <v>6</v>
      </c>
      <c r="L1209" s="6" t="s">
        <v>335</v>
      </c>
      <c r="M1209" s="8">
        <f>C1205</f>
        <v>4.7631397208144126E-2</v>
      </c>
      <c r="N1209" s="36" t="s">
        <v>14</v>
      </c>
      <c r="O1209" s="36"/>
      <c r="P1209" s="36"/>
      <c r="Q1209" s="36"/>
      <c r="R1209" s="36"/>
      <c r="S1209" s="36"/>
      <c r="T1209" s="36"/>
      <c r="U1209" s="36"/>
    </row>
    <row r="1210" spans="2:21" x14ac:dyDescent="0.25">
      <c r="B1210" s="36" t="s">
        <v>1838</v>
      </c>
      <c r="C1210" s="36"/>
      <c r="D1210" s="36"/>
      <c r="E1210" s="36"/>
      <c r="F1210" s="36"/>
      <c r="G1210" s="36"/>
      <c r="H1210" s="36"/>
      <c r="K1210" s="42">
        <f>D1192</f>
        <v>6</v>
      </c>
      <c r="L1210" s="6" t="s">
        <v>335</v>
      </c>
      <c r="M1210" s="8">
        <f>C1205</f>
        <v>4.7631397208144126E-2</v>
      </c>
      <c r="N1210" s="36" t="s">
        <v>14</v>
      </c>
      <c r="O1210" s="36"/>
      <c r="P1210" s="36"/>
      <c r="Q1210" s="36"/>
      <c r="R1210" s="36"/>
      <c r="S1210" s="36"/>
      <c r="T1210" s="36"/>
      <c r="U1210" s="36"/>
    </row>
    <row r="1211" spans="2:21" x14ac:dyDescent="0.25">
      <c r="B1211" s="36" t="s">
        <v>1839</v>
      </c>
      <c r="C1211" s="36"/>
      <c r="D1211" s="36"/>
      <c r="E1211" s="36"/>
      <c r="F1211" s="36"/>
      <c r="G1211" s="36"/>
      <c r="H1211" s="36"/>
      <c r="K1211" s="42">
        <f>D1200</f>
        <v>6</v>
      </c>
      <c r="L1211" s="6" t="s">
        <v>335</v>
      </c>
      <c r="M1211" s="8">
        <f>C1205</f>
        <v>4.7631397208144126E-2</v>
      </c>
      <c r="N1211" s="36" t="s">
        <v>14</v>
      </c>
      <c r="O1211" s="36"/>
      <c r="P1211" s="36"/>
      <c r="Q1211" s="36"/>
      <c r="R1211" s="36"/>
      <c r="S1211" s="36"/>
      <c r="T1211" s="36"/>
      <c r="U1211" s="36"/>
    </row>
    <row r="1212" spans="2:21" x14ac:dyDescent="0.25">
      <c r="B1212" s="36"/>
      <c r="C1212" s="36"/>
      <c r="D1212" s="36"/>
      <c r="E1212" s="36"/>
      <c r="F1212" s="36"/>
      <c r="G1212" s="36"/>
      <c r="H1212" s="36"/>
      <c r="I1212" s="36"/>
      <c r="J1212" s="36"/>
      <c r="K1212" s="36"/>
      <c r="L1212" s="36"/>
      <c r="M1212" s="36"/>
      <c r="N1212" s="36"/>
      <c r="O1212" s="36"/>
      <c r="P1212" s="36"/>
      <c r="Q1212" s="36"/>
      <c r="R1212" s="36"/>
      <c r="S1212" s="36"/>
      <c r="T1212" s="36"/>
      <c r="U1212" s="36"/>
    </row>
    <row r="1213" spans="2:21" x14ac:dyDescent="0.25">
      <c r="B1213" s="4" t="s">
        <v>1847</v>
      </c>
      <c r="C1213" s="36"/>
      <c r="D1213" s="36"/>
      <c r="E1213" s="36"/>
      <c r="F1213" s="36"/>
      <c r="G1213" s="36"/>
      <c r="H1213" s="36"/>
      <c r="I1213" s="36"/>
      <c r="J1213" s="36"/>
      <c r="K1213" s="36"/>
      <c r="L1213" s="36" t="s">
        <v>326</v>
      </c>
      <c r="M1213" s="36"/>
      <c r="N1213" s="36"/>
      <c r="O1213" s="36"/>
      <c r="P1213" s="36"/>
      <c r="Q1213" s="36"/>
      <c r="R1213" s="36"/>
      <c r="S1213" s="36"/>
      <c r="T1213" s="36"/>
      <c r="U1213" s="36"/>
    </row>
    <row r="1214" spans="2:21" ht="21.75" customHeight="1" x14ac:dyDescent="0.25">
      <c r="B1214" s="919" t="s">
        <v>515</v>
      </c>
      <c r="C1214" s="919"/>
      <c r="D1214" s="919"/>
      <c r="E1214" s="919"/>
      <c r="F1214" s="908"/>
      <c r="G1214" s="908"/>
      <c r="H1214" s="82" t="s">
        <v>322</v>
      </c>
      <c r="I1214" s="82"/>
      <c r="J1214" s="82"/>
      <c r="K1214" s="2">
        <f>Вводные!K64</f>
        <v>0</v>
      </c>
      <c r="L1214" s="81" t="s">
        <v>14</v>
      </c>
      <c r="M1214" s="36"/>
      <c r="N1214" s="36"/>
      <c r="O1214" s="36"/>
      <c r="P1214" s="36"/>
      <c r="Q1214" s="36"/>
      <c r="R1214" s="36"/>
      <c r="S1214" s="36"/>
      <c r="T1214" s="36"/>
      <c r="U1214" s="36"/>
    </row>
    <row r="1215" spans="2:21" ht="27" customHeight="1" x14ac:dyDescent="0.25">
      <c r="B1215" s="919"/>
      <c r="C1215" s="919"/>
      <c r="D1215" s="919"/>
      <c r="E1215" s="919"/>
      <c r="F1215" s="908"/>
      <c r="G1215" s="908"/>
      <c r="H1215" s="82" t="s">
        <v>323</v>
      </c>
      <c r="I1215" s="82"/>
      <c r="J1215" s="82"/>
      <c r="K1215" s="2">
        <f>Вводные!K65</f>
        <v>0</v>
      </c>
      <c r="L1215" s="81" t="s">
        <v>14</v>
      </c>
      <c r="M1215" s="36"/>
      <c r="N1215" s="36"/>
      <c r="O1215" s="36"/>
      <c r="P1215" s="36"/>
      <c r="Q1215" s="36"/>
      <c r="R1215" s="36"/>
      <c r="S1215" s="36"/>
      <c r="T1215" s="36"/>
      <c r="U1215" s="36"/>
    </row>
    <row r="1216" spans="2:21" ht="28.5" customHeight="1" x14ac:dyDescent="0.25">
      <c r="B1216" s="919"/>
      <c r="C1216" s="919"/>
      <c r="D1216" s="919"/>
      <c r="E1216" s="919"/>
      <c r="F1216" s="908"/>
      <c r="G1216" s="908"/>
      <c r="H1216" s="82" t="s">
        <v>324</v>
      </c>
      <c r="I1216" s="82"/>
      <c r="J1216" s="82"/>
      <c r="K1216" s="2">
        <f>Вводные!K66</f>
        <v>0</v>
      </c>
      <c r="L1216" s="81" t="s">
        <v>14</v>
      </c>
      <c r="M1216" s="36"/>
      <c r="N1216" s="36"/>
      <c r="O1216" s="36"/>
      <c r="P1216" s="36"/>
      <c r="Q1216" s="36"/>
      <c r="R1216" s="36"/>
      <c r="S1216" s="36"/>
      <c r="T1216" s="36"/>
      <c r="U1216" s="36"/>
    </row>
    <row r="1217" spans="2:21" ht="24" customHeight="1" x14ac:dyDescent="0.25">
      <c r="B1217" s="919"/>
      <c r="C1217" s="919"/>
      <c r="D1217" s="919"/>
      <c r="E1217" s="919"/>
      <c r="F1217" s="908"/>
      <c r="G1217" s="908"/>
      <c r="H1217" s="82" t="s">
        <v>325</v>
      </c>
      <c r="I1217" s="82"/>
      <c r="J1217" s="82"/>
      <c r="K1217" s="2">
        <f>Вводные!K67</f>
        <v>0</v>
      </c>
      <c r="L1217" s="81" t="s">
        <v>14</v>
      </c>
      <c r="M1217" s="36"/>
      <c r="N1217" s="36"/>
      <c r="O1217" s="36"/>
      <c r="P1217" s="36"/>
      <c r="Q1217" s="36"/>
      <c r="R1217" s="36"/>
      <c r="S1217" s="36"/>
      <c r="T1217" s="36"/>
      <c r="U1217" s="36"/>
    </row>
    <row r="1218" spans="2:21" x14ac:dyDescent="0.25">
      <c r="B1218" s="36"/>
      <c r="C1218" s="36"/>
      <c r="D1218" s="36"/>
      <c r="E1218" s="36"/>
      <c r="F1218" s="36"/>
      <c r="G1218" s="36"/>
      <c r="H1218" s="36"/>
      <c r="I1218" s="36"/>
      <c r="J1218" s="36"/>
      <c r="K1218" s="36"/>
      <c r="L1218" s="36"/>
      <c r="M1218" s="36"/>
      <c r="N1218" s="36"/>
      <c r="O1218" s="36"/>
      <c r="P1218" s="36"/>
      <c r="Q1218" s="36"/>
      <c r="R1218" s="36"/>
      <c r="S1218" s="36"/>
      <c r="T1218" s="36"/>
      <c r="U1218" s="36"/>
    </row>
    <row r="1219" spans="2:21" x14ac:dyDescent="0.25">
      <c r="B1219" s="36" t="s">
        <v>327</v>
      </c>
      <c r="C1219" s="36"/>
      <c r="D1219" s="36"/>
      <c r="E1219" s="36"/>
      <c r="F1219" s="36"/>
      <c r="G1219" s="36"/>
      <c r="H1219" s="36"/>
      <c r="I1219" s="36"/>
      <c r="J1219" s="36"/>
      <c r="K1219" s="36"/>
      <c r="L1219" s="36"/>
      <c r="M1219" s="36"/>
      <c r="N1219" s="36"/>
      <c r="O1219" s="36"/>
      <c r="P1219" s="36"/>
      <c r="Q1219" s="36"/>
      <c r="R1219" s="36"/>
      <c r="S1219" s="36"/>
      <c r="T1219" s="36"/>
      <c r="U1219" s="36"/>
    </row>
    <row r="1220" spans="2:21" x14ac:dyDescent="0.25">
      <c r="B1220" s="36"/>
      <c r="C1220" s="36"/>
      <c r="D1220" s="36"/>
      <c r="E1220" s="36" t="s">
        <v>28</v>
      </c>
      <c r="F1220" s="36"/>
      <c r="G1220" s="36" t="s">
        <v>328</v>
      </c>
      <c r="H1220" s="36"/>
      <c r="I1220" s="36"/>
      <c r="J1220" s="36"/>
      <c r="K1220" s="36"/>
      <c r="L1220" s="36"/>
      <c r="M1220" s="36"/>
      <c r="N1220" s="36"/>
      <c r="O1220" s="36"/>
      <c r="P1220" s="36"/>
      <c r="Q1220" s="36"/>
      <c r="R1220" s="36"/>
      <c r="S1220" s="36"/>
      <c r="T1220" s="36"/>
      <c r="U1220" s="36"/>
    </row>
    <row r="1221" spans="2:21" x14ac:dyDescent="0.25">
      <c r="B1221" s="36"/>
      <c r="C1221" s="36"/>
      <c r="D1221" s="36"/>
      <c r="E1221" s="36"/>
      <c r="F1221" s="36"/>
      <c r="G1221" s="36" t="s">
        <v>329</v>
      </c>
      <c r="H1221" s="36"/>
      <c r="I1221" s="36"/>
      <c r="J1221" s="36"/>
      <c r="K1221" s="36"/>
      <c r="L1221" s="36"/>
      <c r="M1221" s="36"/>
      <c r="N1221" s="36"/>
      <c r="O1221" s="36"/>
      <c r="P1221" s="36"/>
      <c r="Q1221" s="36"/>
      <c r="R1221" s="36"/>
      <c r="S1221" s="36"/>
      <c r="T1221" s="36"/>
      <c r="U1221" s="36"/>
    </row>
    <row r="1222" spans="2:21" x14ac:dyDescent="0.25">
      <c r="B1222" s="36" t="s">
        <v>330</v>
      </c>
      <c r="C1222" s="36"/>
      <c r="D1222" s="36"/>
      <c r="E1222" s="36"/>
      <c r="F1222" s="36"/>
      <c r="G1222" s="36"/>
      <c r="H1222" s="36"/>
      <c r="I1222" s="36"/>
      <c r="J1222" s="36"/>
      <c r="K1222" s="36"/>
      <c r="L1222" s="36"/>
      <c r="M1222" s="36"/>
      <c r="N1222" s="36"/>
      <c r="O1222" s="36"/>
      <c r="P1222" s="36"/>
      <c r="Q1222" s="36"/>
      <c r="R1222" s="36"/>
      <c r="S1222" s="36"/>
      <c r="T1222" s="36"/>
      <c r="U1222" s="36"/>
    </row>
    <row r="1223" spans="2:21" x14ac:dyDescent="0.25">
      <c r="B1223" s="36"/>
      <c r="C1223" s="36"/>
      <c r="D1223" s="36"/>
      <c r="E1223" s="36"/>
      <c r="F1223" s="36"/>
      <c r="G1223" s="36"/>
      <c r="H1223" s="36"/>
      <c r="I1223" s="36"/>
      <c r="J1223" s="36"/>
      <c r="K1223" s="36"/>
      <c r="L1223" s="36"/>
      <c r="M1223" s="36"/>
      <c r="N1223" s="36"/>
      <c r="O1223" s="36"/>
      <c r="P1223" s="36"/>
      <c r="Q1223" s="36"/>
      <c r="R1223" s="36"/>
      <c r="S1223" s="36"/>
      <c r="T1223" s="36"/>
      <c r="U1223" s="36"/>
    </row>
    <row r="1224" spans="2:21" x14ac:dyDescent="0.25">
      <c r="B1224" s="36"/>
      <c r="C1224" s="36"/>
      <c r="D1224" s="36"/>
      <c r="E1224" s="36" t="s">
        <v>28</v>
      </c>
      <c r="F1224" s="36"/>
      <c r="G1224" s="36"/>
      <c r="H1224" s="36" t="s">
        <v>331</v>
      </c>
      <c r="I1224" s="36"/>
      <c r="J1224" s="36"/>
      <c r="K1224" s="36"/>
      <c r="L1224" s="36"/>
      <c r="M1224" s="36"/>
      <c r="N1224" s="36"/>
      <c r="O1224" s="36"/>
      <c r="P1224" s="36"/>
      <c r="Q1224" s="36"/>
      <c r="R1224" s="36"/>
      <c r="S1224" s="36"/>
      <c r="T1224" s="36"/>
      <c r="U1224" s="36"/>
    </row>
    <row r="1225" spans="2:21" x14ac:dyDescent="0.25">
      <c r="B1225" s="36"/>
      <c r="C1225" s="36"/>
      <c r="D1225" s="36"/>
      <c r="E1225" s="36"/>
      <c r="F1225" s="36"/>
      <c r="G1225" s="36"/>
      <c r="H1225" s="36"/>
      <c r="I1225" s="36"/>
      <c r="J1225" s="36"/>
      <c r="K1225" s="36"/>
      <c r="L1225" s="36"/>
      <c r="M1225" s="36"/>
      <c r="N1225" s="36"/>
      <c r="O1225" s="36"/>
      <c r="P1225" s="36"/>
      <c r="Q1225" s="36"/>
      <c r="R1225" s="36"/>
      <c r="S1225" s="36"/>
      <c r="T1225" s="36"/>
      <c r="U1225" s="36"/>
    </row>
    <row r="1226" spans="2:21" x14ac:dyDescent="0.25">
      <c r="B1226" s="36"/>
      <c r="C1226" s="36"/>
      <c r="D1226" s="21" t="s">
        <v>33</v>
      </c>
      <c r="E1226" s="40">
        <f>I1155/(3^0.5)</f>
        <v>2.8867513459481291E-2</v>
      </c>
      <c r="F1226" s="36" t="s">
        <v>14</v>
      </c>
      <c r="G1226" s="36"/>
      <c r="H1226" s="36"/>
      <c r="I1226" s="36"/>
      <c r="J1226" s="36"/>
      <c r="K1226" s="36"/>
      <c r="L1226" s="36"/>
      <c r="M1226" s="36"/>
      <c r="N1226" s="36"/>
      <c r="O1226" s="36"/>
      <c r="P1226" s="36"/>
      <c r="Q1226" s="36"/>
      <c r="R1226" s="36"/>
      <c r="S1226" s="36"/>
      <c r="T1226" s="36"/>
      <c r="U1226" s="36"/>
    </row>
    <row r="1227" spans="2:21" x14ac:dyDescent="0.25">
      <c r="B1227" s="36"/>
      <c r="C1227" s="36"/>
      <c r="D1227" s="36"/>
      <c r="E1227" s="36"/>
      <c r="F1227" s="36"/>
      <c r="G1227" s="36"/>
      <c r="H1227" s="36"/>
      <c r="I1227" s="36"/>
      <c r="J1227" s="36"/>
      <c r="K1227" s="36"/>
      <c r="L1227" s="36"/>
      <c r="M1227" s="36"/>
      <c r="N1227" s="36"/>
      <c r="O1227" s="36"/>
      <c r="P1227" s="36"/>
      <c r="Q1227" s="36"/>
      <c r="R1227" s="36"/>
      <c r="S1227" s="36"/>
      <c r="T1227" s="36"/>
      <c r="U1227" s="36"/>
    </row>
    <row r="1228" spans="2:21" x14ac:dyDescent="0.25">
      <c r="B1228" s="36" t="s">
        <v>61</v>
      </c>
      <c r="C1228" s="36"/>
      <c r="D1228" s="36"/>
      <c r="E1228" s="36"/>
      <c r="F1228" s="36"/>
      <c r="G1228" s="36"/>
      <c r="H1228" s="36"/>
      <c r="I1228" s="36"/>
      <c r="J1228" s="36"/>
      <c r="K1228" s="36"/>
      <c r="L1228" s="36"/>
      <c r="M1228" s="36"/>
      <c r="N1228" s="36"/>
      <c r="O1228" s="36"/>
      <c r="P1228" s="36"/>
      <c r="Q1228" s="36"/>
      <c r="R1228" s="36"/>
      <c r="S1228" s="36"/>
      <c r="T1228" s="36"/>
      <c r="U1228" s="36"/>
    </row>
    <row r="1229" spans="2:21" x14ac:dyDescent="0.25">
      <c r="B1229" s="36" t="s">
        <v>312</v>
      </c>
      <c r="C1229" s="36"/>
      <c r="D1229" s="36"/>
      <c r="E1229" s="36"/>
      <c r="F1229" s="36"/>
      <c r="G1229" s="36"/>
      <c r="H1229" s="36"/>
      <c r="I1229" s="36"/>
      <c r="J1229" s="36"/>
      <c r="K1229" s="36"/>
      <c r="L1229" s="36"/>
      <c r="M1229" s="36"/>
      <c r="N1229" s="36"/>
      <c r="O1229" s="36"/>
      <c r="P1229" s="36"/>
      <c r="Q1229" s="36"/>
      <c r="R1229" s="36"/>
      <c r="S1229" s="36"/>
      <c r="T1229" s="36"/>
      <c r="U1229" s="36"/>
    </row>
    <row r="1230" spans="2:21" x14ac:dyDescent="0.25">
      <c r="B1230" s="36"/>
      <c r="C1230" s="36"/>
      <c r="D1230" s="36"/>
      <c r="E1230" s="36" t="s">
        <v>28</v>
      </c>
      <c r="F1230" s="36"/>
      <c r="G1230" s="36" t="s">
        <v>332</v>
      </c>
      <c r="H1230" s="36"/>
      <c r="I1230" s="36"/>
      <c r="J1230" s="36"/>
      <c r="K1230" s="36"/>
      <c r="L1230" s="36"/>
      <c r="M1230" s="36"/>
      <c r="N1230" s="36"/>
      <c r="O1230" s="36"/>
      <c r="P1230" s="36"/>
      <c r="Q1230" s="36"/>
      <c r="R1230" s="36"/>
      <c r="S1230" s="36"/>
      <c r="T1230" s="36"/>
      <c r="U1230" s="36"/>
    </row>
    <row r="1231" spans="2:21" x14ac:dyDescent="0.25">
      <c r="B1231" s="36"/>
      <c r="C1231" s="36"/>
      <c r="D1231" s="36"/>
      <c r="E1231" s="36"/>
      <c r="F1231" s="36"/>
      <c r="G1231" s="36" t="s">
        <v>183</v>
      </c>
      <c r="H1231" s="36"/>
      <c r="I1231" s="36"/>
      <c r="J1231" s="36"/>
      <c r="K1231" s="36"/>
      <c r="L1231" s="36"/>
      <c r="M1231" s="36"/>
      <c r="N1231" s="36"/>
      <c r="O1231" s="36"/>
      <c r="P1231" s="36"/>
      <c r="Q1231" s="36"/>
      <c r="R1231" s="36"/>
      <c r="S1231" s="36"/>
      <c r="T1231" s="36"/>
      <c r="U1231" s="36"/>
    </row>
    <row r="1232" spans="2:21" x14ac:dyDescent="0.25">
      <c r="B1232" s="36" t="s">
        <v>1832</v>
      </c>
      <c r="C1232" s="36"/>
      <c r="D1232" s="36"/>
      <c r="E1232" s="36"/>
      <c r="F1232" s="36"/>
      <c r="G1232" s="36"/>
      <c r="H1232" s="36"/>
      <c r="I1232" s="36"/>
      <c r="J1232" s="36"/>
      <c r="K1232" s="36"/>
      <c r="L1232" s="36"/>
      <c r="M1232" s="36"/>
      <c r="N1232" s="36"/>
      <c r="O1232" s="36"/>
      <c r="P1232" s="36"/>
      <c r="Q1232" s="36"/>
      <c r="R1232" s="36"/>
      <c r="S1232" s="36"/>
      <c r="T1232" s="36"/>
      <c r="U1232" s="36"/>
    </row>
    <row r="1233" spans="2:21" x14ac:dyDescent="0.25">
      <c r="B1233" s="852" t="s">
        <v>40</v>
      </c>
      <c r="C1233" s="853"/>
      <c r="D1233" s="852" t="s">
        <v>85</v>
      </c>
      <c r="E1233" s="853"/>
      <c r="F1233" s="852" t="s">
        <v>86</v>
      </c>
      <c r="G1233" s="853"/>
      <c r="H1233" s="852" t="s">
        <v>45</v>
      </c>
      <c r="I1233" s="853"/>
      <c r="J1233" s="852" t="s">
        <v>46</v>
      </c>
      <c r="K1233" s="853"/>
      <c r="L1233" s="852" t="s">
        <v>43</v>
      </c>
      <c r="M1233" s="853"/>
      <c r="N1233" s="852" t="s">
        <v>44</v>
      </c>
      <c r="O1233" s="853"/>
      <c r="P1233" s="36"/>
      <c r="Q1233" s="36"/>
      <c r="R1233" s="36"/>
      <c r="S1233" s="36"/>
      <c r="T1233" s="36"/>
      <c r="U1233" s="36"/>
    </row>
    <row r="1234" spans="2:21" x14ac:dyDescent="0.25">
      <c r="B1234" s="908"/>
      <c r="C1234" s="908"/>
      <c r="D1234" s="947">
        <f>K1214</f>
        <v>0</v>
      </c>
      <c r="E1234" s="948"/>
      <c r="F1234" s="947">
        <f>F1202</f>
        <v>0</v>
      </c>
      <c r="G1234" s="948"/>
      <c r="H1234" s="900" t="s">
        <v>47</v>
      </c>
      <c r="I1234" s="900"/>
      <c r="J1234" s="858">
        <v>1</v>
      </c>
      <c r="K1234" s="859"/>
      <c r="L1234" s="931">
        <f>F1234*J1234</f>
        <v>0</v>
      </c>
      <c r="M1234" s="932"/>
      <c r="N1234" s="858">
        <v>0</v>
      </c>
      <c r="O1234" s="859"/>
      <c r="P1234" s="36"/>
      <c r="Q1234" s="36"/>
      <c r="R1234" s="36"/>
      <c r="S1234" s="36"/>
      <c r="T1234" s="36"/>
      <c r="U1234" s="36"/>
    </row>
    <row r="1235" spans="2:21" x14ac:dyDescent="0.25">
      <c r="B1235" s="908"/>
      <c r="C1235" s="908"/>
      <c r="D1235" s="947">
        <f>M1091</f>
        <v>0</v>
      </c>
      <c r="E1235" s="948"/>
      <c r="F1235" s="947">
        <f>E1226</f>
        <v>2.8867513459481291E-2</v>
      </c>
      <c r="G1235" s="948"/>
      <c r="H1235" s="856" t="s">
        <v>90</v>
      </c>
      <c r="I1235" s="857"/>
      <c r="J1235" s="858">
        <v>1</v>
      </c>
      <c r="K1235" s="859"/>
      <c r="L1235" s="931">
        <f>F1235*J1235</f>
        <v>2.8867513459481291E-2</v>
      </c>
      <c r="M1235" s="932"/>
      <c r="N1235" s="858">
        <v>100</v>
      </c>
      <c r="O1235" s="859"/>
      <c r="P1235" s="36"/>
      <c r="Q1235" s="36"/>
      <c r="R1235" s="36"/>
      <c r="S1235" s="36"/>
      <c r="T1235" s="36"/>
      <c r="U1235" s="36"/>
    </row>
    <row r="1236" spans="2:21" x14ac:dyDescent="0.25">
      <c r="B1236" s="908"/>
      <c r="C1236" s="908"/>
      <c r="D1236" s="947">
        <f>D1234</f>
        <v>0</v>
      </c>
      <c r="E1236" s="948"/>
      <c r="F1236" s="947">
        <f>F1235</f>
        <v>2.8867513459481291E-2</v>
      </c>
      <c r="G1236" s="948"/>
      <c r="H1236" s="860"/>
      <c r="I1236" s="861"/>
      <c r="J1236" s="860"/>
      <c r="K1236" s="861"/>
      <c r="L1236" s="860"/>
      <c r="M1236" s="861"/>
      <c r="N1236" s="858">
        <v>100</v>
      </c>
      <c r="O1236" s="859"/>
      <c r="P1236" s="36"/>
      <c r="Q1236" s="36"/>
      <c r="R1236" s="36"/>
      <c r="S1236" s="36"/>
      <c r="T1236" s="36"/>
      <c r="U1236" s="36"/>
    </row>
    <row r="1237" spans="2:21" x14ac:dyDescent="0.25">
      <c r="B1237" s="36"/>
      <c r="C1237" s="36"/>
      <c r="D1237" s="36"/>
      <c r="E1237" s="36"/>
      <c r="F1237" s="36"/>
      <c r="G1237" s="36"/>
      <c r="H1237" s="36"/>
      <c r="I1237" s="36"/>
      <c r="J1237" s="36"/>
      <c r="K1237" s="36"/>
      <c r="L1237" s="36"/>
      <c r="M1237" s="36"/>
      <c r="N1237" s="36"/>
      <c r="O1237" s="36"/>
      <c r="P1237" s="36"/>
      <c r="Q1237" s="36"/>
      <c r="R1237" s="36"/>
      <c r="S1237" s="36"/>
      <c r="T1237" s="36"/>
      <c r="U1237" s="36"/>
    </row>
    <row r="1238" spans="2:21" x14ac:dyDescent="0.25">
      <c r="B1238" s="36" t="s">
        <v>1833</v>
      </c>
      <c r="C1238" s="36"/>
      <c r="D1238" s="36"/>
      <c r="E1238" s="36"/>
      <c r="F1238" s="36"/>
      <c r="G1238" s="36"/>
      <c r="H1238" s="36"/>
      <c r="I1238" s="36"/>
      <c r="J1238" s="36"/>
      <c r="K1238" s="36"/>
      <c r="L1238" s="36"/>
      <c r="M1238" s="36"/>
      <c r="N1238" s="36"/>
      <c r="O1238" s="36"/>
      <c r="P1238" s="36"/>
      <c r="Q1238" s="36"/>
      <c r="R1238" s="36"/>
      <c r="S1238" s="36"/>
      <c r="T1238" s="36"/>
      <c r="U1238" s="36"/>
    </row>
    <row r="1239" spans="2:21" x14ac:dyDescent="0.25">
      <c r="B1239" s="852" t="s">
        <v>40</v>
      </c>
      <c r="C1239" s="853"/>
      <c r="D1239" s="852" t="s">
        <v>85</v>
      </c>
      <c r="E1239" s="853"/>
      <c r="F1239" s="852" t="s">
        <v>86</v>
      </c>
      <c r="G1239" s="853"/>
      <c r="H1239" s="852" t="s">
        <v>45</v>
      </c>
      <c r="I1239" s="853"/>
      <c r="J1239" s="852" t="s">
        <v>46</v>
      </c>
      <c r="K1239" s="853"/>
      <c r="L1239" s="852" t="s">
        <v>43</v>
      </c>
      <c r="M1239" s="853"/>
      <c r="N1239" s="852" t="s">
        <v>44</v>
      </c>
      <c r="O1239" s="853"/>
      <c r="P1239" s="36"/>
      <c r="Q1239" s="36"/>
      <c r="R1239" s="36"/>
      <c r="S1239" s="36"/>
      <c r="T1239" s="36"/>
      <c r="U1239" s="36"/>
    </row>
    <row r="1240" spans="2:21" x14ac:dyDescent="0.25">
      <c r="B1240" s="908"/>
      <c r="C1240" s="908"/>
      <c r="D1240" s="947">
        <f>K1215</f>
        <v>0</v>
      </c>
      <c r="E1240" s="948"/>
      <c r="F1240" s="947">
        <f>F1208</f>
        <v>0</v>
      </c>
      <c r="G1240" s="948"/>
      <c r="H1240" s="900" t="s">
        <v>47</v>
      </c>
      <c r="I1240" s="900"/>
      <c r="J1240" s="858">
        <v>1</v>
      </c>
      <c r="K1240" s="859"/>
      <c r="L1240" s="931">
        <f>F1240*J1240</f>
        <v>0</v>
      </c>
      <c r="M1240" s="932"/>
      <c r="N1240" s="858">
        <v>0</v>
      </c>
      <c r="O1240" s="859"/>
      <c r="P1240" s="36"/>
      <c r="Q1240" s="36"/>
      <c r="R1240" s="36"/>
      <c r="S1240" s="36"/>
      <c r="T1240" s="36"/>
      <c r="U1240" s="36"/>
    </row>
    <row r="1241" spans="2:21" x14ac:dyDescent="0.25">
      <c r="B1241" s="908"/>
      <c r="C1241" s="908"/>
      <c r="D1241" s="947">
        <f>M1097</f>
        <v>0</v>
      </c>
      <c r="E1241" s="948"/>
      <c r="F1241" s="947">
        <f>E1226</f>
        <v>2.8867513459481291E-2</v>
      </c>
      <c r="G1241" s="948"/>
      <c r="H1241" s="856" t="s">
        <v>90</v>
      </c>
      <c r="I1241" s="857"/>
      <c r="J1241" s="858">
        <v>1</v>
      </c>
      <c r="K1241" s="859"/>
      <c r="L1241" s="931">
        <f>F1241*J1241</f>
        <v>2.8867513459481291E-2</v>
      </c>
      <c r="M1241" s="932"/>
      <c r="N1241" s="858">
        <v>100</v>
      </c>
      <c r="O1241" s="859"/>
      <c r="P1241" s="36"/>
      <c r="Q1241" s="36"/>
      <c r="R1241" s="36"/>
      <c r="S1241" s="36"/>
      <c r="T1241" s="36"/>
      <c r="U1241" s="36"/>
    </row>
    <row r="1242" spans="2:21" x14ac:dyDescent="0.25">
      <c r="B1242" s="908"/>
      <c r="C1242" s="908"/>
      <c r="D1242" s="947">
        <f>D1240</f>
        <v>0</v>
      </c>
      <c r="E1242" s="948"/>
      <c r="F1242" s="947">
        <f>F1241</f>
        <v>2.8867513459481291E-2</v>
      </c>
      <c r="G1242" s="948"/>
      <c r="H1242" s="860"/>
      <c r="I1242" s="861"/>
      <c r="J1242" s="860"/>
      <c r="K1242" s="861"/>
      <c r="L1242" s="860"/>
      <c r="M1242" s="861"/>
      <c r="N1242" s="858">
        <v>100</v>
      </c>
      <c r="O1242" s="859"/>
      <c r="P1242" s="36"/>
      <c r="Q1242" s="36"/>
      <c r="R1242" s="36"/>
      <c r="S1242" s="36"/>
      <c r="T1242" s="36"/>
      <c r="U1242" s="36"/>
    </row>
    <row r="1243" spans="2:21" x14ac:dyDescent="0.25">
      <c r="B1243" s="36"/>
      <c r="C1243" s="36"/>
      <c r="D1243" s="36"/>
      <c r="E1243" s="36"/>
      <c r="F1243" s="36"/>
      <c r="G1243" s="36"/>
      <c r="H1243" s="36"/>
      <c r="I1243" s="36"/>
      <c r="J1243" s="36"/>
      <c r="K1243" s="36"/>
      <c r="L1243" s="36"/>
      <c r="M1243" s="36"/>
      <c r="N1243" s="36"/>
      <c r="O1243" s="36"/>
      <c r="P1243" s="36"/>
      <c r="Q1243" s="36"/>
      <c r="R1243" s="36"/>
      <c r="S1243" s="36"/>
      <c r="T1243" s="36"/>
      <c r="U1243" s="36"/>
    </row>
    <row r="1244" spans="2:21" x14ac:dyDescent="0.25">
      <c r="B1244" s="36" t="s">
        <v>1836</v>
      </c>
      <c r="C1244" s="36"/>
      <c r="D1244" s="36"/>
      <c r="E1244" s="36"/>
      <c r="F1244" s="36"/>
      <c r="G1244" s="36"/>
      <c r="H1244" s="36"/>
      <c r="I1244" s="36"/>
      <c r="J1244" s="36"/>
      <c r="K1244" s="36"/>
      <c r="L1244" s="36"/>
      <c r="M1244" s="36"/>
      <c r="N1244" s="36"/>
      <c r="O1244" s="36"/>
      <c r="P1244" s="36"/>
      <c r="Q1244" s="36"/>
      <c r="R1244" s="36"/>
      <c r="S1244" s="36"/>
      <c r="T1244" s="36"/>
      <c r="U1244" s="36"/>
    </row>
    <row r="1245" spans="2:21" x14ac:dyDescent="0.25">
      <c r="B1245" s="852" t="s">
        <v>40</v>
      </c>
      <c r="C1245" s="853"/>
      <c r="D1245" s="852" t="s">
        <v>85</v>
      </c>
      <c r="E1245" s="853"/>
      <c r="F1245" s="852" t="s">
        <v>86</v>
      </c>
      <c r="G1245" s="853"/>
      <c r="H1245" s="852" t="s">
        <v>45</v>
      </c>
      <c r="I1245" s="853"/>
      <c r="J1245" s="852" t="s">
        <v>46</v>
      </c>
      <c r="K1245" s="853"/>
      <c r="L1245" s="852" t="s">
        <v>43</v>
      </c>
      <c r="M1245" s="853"/>
      <c r="N1245" s="852" t="s">
        <v>44</v>
      </c>
      <c r="O1245" s="853"/>
      <c r="P1245" s="36"/>
      <c r="Q1245" s="36"/>
      <c r="R1245" s="36"/>
      <c r="S1245" s="36"/>
      <c r="T1245" s="36"/>
      <c r="U1245" s="36"/>
    </row>
    <row r="1246" spans="2:21" x14ac:dyDescent="0.25">
      <c r="B1246" s="908"/>
      <c r="C1246" s="908"/>
      <c r="D1246" s="947">
        <f>K1216</f>
        <v>0</v>
      </c>
      <c r="E1246" s="948"/>
      <c r="F1246" s="947">
        <f>F1214</f>
        <v>0</v>
      </c>
      <c r="G1246" s="948"/>
      <c r="H1246" s="900" t="s">
        <v>47</v>
      </c>
      <c r="I1246" s="900"/>
      <c r="J1246" s="858">
        <v>1</v>
      </c>
      <c r="K1246" s="859"/>
      <c r="L1246" s="931">
        <f>F1246*J1246</f>
        <v>0</v>
      </c>
      <c r="M1246" s="932"/>
      <c r="N1246" s="858">
        <v>0</v>
      </c>
      <c r="O1246" s="859"/>
      <c r="P1246" s="36"/>
      <c r="Q1246" s="36"/>
      <c r="R1246" s="36"/>
      <c r="S1246" s="36"/>
      <c r="T1246" s="36"/>
      <c r="U1246" s="36"/>
    </row>
    <row r="1247" spans="2:21" x14ac:dyDescent="0.25">
      <c r="B1247" s="908"/>
      <c r="C1247" s="908"/>
      <c r="D1247" s="947">
        <f>M1103</f>
        <v>0</v>
      </c>
      <c r="E1247" s="948"/>
      <c r="F1247" s="947">
        <f>E1226</f>
        <v>2.8867513459481291E-2</v>
      </c>
      <c r="G1247" s="948"/>
      <c r="H1247" s="856" t="s">
        <v>90</v>
      </c>
      <c r="I1247" s="857"/>
      <c r="J1247" s="858">
        <v>1</v>
      </c>
      <c r="K1247" s="859"/>
      <c r="L1247" s="931">
        <f>F1247*J1247</f>
        <v>2.8867513459481291E-2</v>
      </c>
      <c r="M1247" s="932"/>
      <c r="N1247" s="858">
        <v>100</v>
      </c>
      <c r="O1247" s="859"/>
      <c r="P1247" s="36"/>
      <c r="Q1247" s="36"/>
      <c r="R1247" s="36"/>
      <c r="S1247" s="36"/>
      <c r="T1247" s="36"/>
      <c r="U1247" s="36"/>
    </row>
    <row r="1248" spans="2:21" x14ac:dyDescent="0.25">
      <c r="B1248" s="908"/>
      <c r="C1248" s="908"/>
      <c r="D1248" s="947">
        <f>D1246</f>
        <v>0</v>
      </c>
      <c r="E1248" s="948"/>
      <c r="F1248" s="947">
        <f>F1247</f>
        <v>2.8867513459481291E-2</v>
      </c>
      <c r="G1248" s="948"/>
      <c r="H1248" s="860"/>
      <c r="I1248" s="861"/>
      <c r="J1248" s="860"/>
      <c r="K1248" s="861"/>
      <c r="L1248" s="860"/>
      <c r="M1248" s="861"/>
      <c r="N1248" s="858">
        <v>100</v>
      </c>
      <c r="O1248" s="859"/>
      <c r="P1248" s="36"/>
      <c r="Q1248" s="36"/>
      <c r="R1248" s="36"/>
      <c r="S1248" s="36"/>
      <c r="T1248" s="36"/>
      <c r="U1248" s="36"/>
    </row>
    <row r="1249" spans="2:21" x14ac:dyDescent="0.25">
      <c r="B1249" s="36"/>
      <c r="C1249" s="36"/>
      <c r="D1249" s="36"/>
      <c r="E1249" s="36"/>
      <c r="F1249" s="36"/>
      <c r="G1249" s="36"/>
      <c r="H1249" s="36"/>
      <c r="I1249" s="36"/>
      <c r="J1249" s="36"/>
      <c r="K1249" s="36"/>
      <c r="L1249" s="36"/>
      <c r="M1249" s="36"/>
      <c r="N1249" s="36"/>
      <c r="O1249" s="36"/>
      <c r="P1249" s="36"/>
      <c r="Q1249" s="36"/>
      <c r="R1249" s="36"/>
      <c r="S1249" s="36"/>
      <c r="T1249" s="36"/>
      <c r="U1249" s="36"/>
    </row>
    <row r="1250" spans="2:21" ht="15" customHeight="1" x14ac:dyDescent="0.25">
      <c r="B1250" s="36" t="s">
        <v>1837</v>
      </c>
      <c r="C1250" s="36"/>
      <c r="D1250" s="36"/>
      <c r="E1250" s="36"/>
      <c r="F1250" s="36"/>
      <c r="G1250" s="36"/>
      <c r="H1250" s="36"/>
      <c r="I1250" s="36"/>
      <c r="J1250" s="36"/>
      <c r="K1250" s="36"/>
      <c r="L1250" s="36"/>
      <c r="M1250" s="36"/>
      <c r="N1250" s="36"/>
      <c r="O1250" s="36"/>
      <c r="P1250" s="36"/>
      <c r="Q1250" s="36"/>
      <c r="R1250" s="36"/>
      <c r="S1250" s="36"/>
      <c r="T1250" s="36"/>
      <c r="U1250" s="36"/>
    </row>
    <row r="1251" spans="2:21" ht="36.75" customHeight="1" x14ac:dyDescent="0.25">
      <c r="B1251" s="852" t="s">
        <v>40</v>
      </c>
      <c r="C1251" s="853"/>
      <c r="D1251" s="852" t="s">
        <v>85</v>
      </c>
      <c r="E1251" s="853"/>
      <c r="F1251" s="852" t="s">
        <v>86</v>
      </c>
      <c r="G1251" s="853"/>
      <c r="H1251" s="852" t="s">
        <v>45</v>
      </c>
      <c r="I1251" s="853"/>
      <c r="J1251" s="852" t="s">
        <v>46</v>
      </c>
      <c r="K1251" s="853"/>
      <c r="L1251" s="852" t="s">
        <v>43</v>
      </c>
      <c r="M1251" s="853"/>
      <c r="N1251" s="852" t="s">
        <v>44</v>
      </c>
      <c r="O1251" s="853"/>
      <c r="P1251" s="36"/>
      <c r="Q1251" s="36"/>
      <c r="R1251" s="36"/>
      <c r="S1251" s="36"/>
      <c r="T1251" s="36"/>
      <c r="U1251" s="36"/>
    </row>
    <row r="1252" spans="2:21" x14ac:dyDescent="0.25">
      <c r="B1252" s="908"/>
      <c r="C1252" s="908"/>
      <c r="D1252" s="947">
        <f>K1217</f>
        <v>0</v>
      </c>
      <c r="E1252" s="948"/>
      <c r="F1252" s="947">
        <f>F1220</f>
        <v>0</v>
      </c>
      <c r="G1252" s="948"/>
      <c r="H1252" s="900" t="s">
        <v>47</v>
      </c>
      <c r="I1252" s="900"/>
      <c r="J1252" s="858">
        <v>1</v>
      </c>
      <c r="K1252" s="859"/>
      <c r="L1252" s="931">
        <f>F1252*J1252</f>
        <v>0</v>
      </c>
      <c r="M1252" s="932"/>
      <c r="N1252" s="858">
        <v>0</v>
      </c>
      <c r="O1252" s="859"/>
      <c r="P1252" s="36"/>
      <c r="Q1252" s="36"/>
      <c r="R1252" s="36"/>
      <c r="S1252" s="36"/>
      <c r="T1252" s="36"/>
      <c r="U1252" s="36"/>
    </row>
    <row r="1253" spans="2:21" x14ac:dyDescent="0.25">
      <c r="B1253" s="908"/>
      <c r="C1253" s="908"/>
      <c r="D1253" s="947">
        <f>M1109</f>
        <v>0</v>
      </c>
      <c r="E1253" s="948"/>
      <c r="F1253" s="947">
        <f>E1226</f>
        <v>2.8867513459481291E-2</v>
      </c>
      <c r="G1253" s="948"/>
      <c r="H1253" s="856" t="s">
        <v>90</v>
      </c>
      <c r="I1253" s="857"/>
      <c r="J1253" s="858">
        <v>1</v>
      </c>
      <c r="K1253" s="859"/>
      <c r="L1253" s="931">
        <f>F1253*J1253</f>
        <v>2.8867513459481291E-2</v>
      </c>
      <c r="M1253" s="932"/>
      <c r="N1253" s="858">
        <v>100</v>
      </c>
      <c r="O1253" s="859"/>
      <c r="P1253" s="36"/>
      <c r="Q1253" s="36"/>
      <c r="R1253" s="36"/>
      <c r="S1253" s="36"/>
      <c r="T1253" s="36"/>
      <c r="U1253" s="36"/>
    </row>
    <row r="1254" spans="2:21" x14ac:dyDescent="0.25">
      <c r="B1254" s="908"/>
      <c r="C1254" s="908"/>
      <c r="D1254" s="947">
        <f>D1252</f>
        <v>0</v>
      </c>
      <c r="E1254" s="948"/>
      <c r="F1254" s="947">
        <f>F1253</f>
        <v>2.8867513459481291E-2</v>
      </c>
      <c r="G1254" s="948"/>
      <c r="H1254" s="860"/>
      <c r="I1254" s="861"/>
      <c r="J1254" s="860"/>
      <c r="K1254" s="861"/>
      <c r="L1254" s="860"/>
      <c r="M1254" s="861"/>
      <c r="N1254" s="858">
        <v>100</v>
      </c>
      <c r="O1254" s="859"/>
      <c r="P1254" s="36"/>
      <c r="Q1254" s="36"/>
      <c r="R1254" s="36"/>
      <c r="S1254" s="36"/>
      <c r="T1254" s="36"/>
      <c r="U1254" s="36"/>
    </row>
    <row r="1255" spans="2:21" x14ac:dyDescent="0.25">
      <c r="B1255" s="36"/>
      <c r="C1255" s="36"/>
      <c r="D1255" s="36"/>
      <c r="E1255" s="36"/>
      <c r="F1255" s="36"/>
      <c r="G1255" s="36"/>
      <c r="H1255" s="36"/>
      <c r="I1255" s="36"/>
      <c r="J1255" s="36"/>
      <c r="K1255" s="36"/>
      <c r="L1255" s="36"/>
      <c r="M1255" s="36"/>
      <c r="N1255" s="36"/>
      <c r="O1255" s="36"/>
      <c r="P1255" s="36"/>
      <c r="Q1255" s="36"/>
      <c r="R1255" s="36"/>
      <c r="S1255" s="36"/>
      <c r="T1255" s="36"/>
      <c r="U1255" s="36"/>
    </row>
    <row r="1256" spans="2:21" x14ac:dyDescent="0.25">
      <c r="B1256" s="36"/>
      <c r="C1256" s="36"/>
      <c r="D1256" s="36"/>
      <c r="E1256" s="36"/>
      <c r="F1256" s="36"/>
      <c r="G1256" s="36"/>
      <c r="H1256" s="36"/>
      <c r="I1256" s="36"/>
      <c r="J1256" s="36"/>
      <c r="K1256" s="36"/>
      <c r="L1256" s="36"/>
      <c r="M1256" s="36"/>
      <c r="N1256" s="36"/>
      <c r="O1256" s="36"/>
      <c r="P1256" s="36"/>
      <c r="Q1256" s="36"/>
      <c r="R1256" s="36"/>
      <c r="S1256" s="36"/>
      <c r="T1256" s="36"/>
      <c r="U1256" s="36"/>
    </row>
    <row r="1257" spans="2:21" ht="35.25" customHeight="1" x14ac:dyDescent="0.25">
      <c r="B1257" s="862" t="s">
        <v>50</v>
      </c>
      <c r="C1257" s="862"/>
      <c r="D1257" s="862"/>
      <c r="E1257" s="862"/>
      <c r="F1257" s="862"/>
      <c r="G1257" s="862"/>
      <c r="H1257" s="862"/>
      <c r="I1257" s="862"/>
      <c r="J1257" s="862"/>
      <c r="K1257" s="862"/>
      <c r="L1257" s="862"/>
      <c r="M1257" s="862"/>
      <c r="N1257" s="862"/>
      <c r="O1257" s="862"/>
      <c r="P1257" s="36"/>
      <c r="Q1257" s="36"/>
      <c r="R1257" s="36"/>
      <c r="S1257" s="36"/>
      <c r="T1257" s="36"/>
      <c r="U1257" s="36"/>
    </row>
    <row r="1258" spans="2:21" x14ac:dyDescent="0.25">
      <c r="B1258" s="36"/>
      <c r="C1258" s="36"/>
      <c r="D1258" s="21" t="s">
        <v>51</v>
      </c>
      <c r="E1258" s="88">
        <v>1.65</v>
      </c>
      <c r="F1258" s="36"/>
      <c r="G1258" s="36"/>
      <c r="H1258" s="36"/>
      <c r="I1258" s="36"/>
      <c r="J1258" s="36"/>
      <c r="K1258" s="36"/>
      <c r="L1258" s="36"/>
      <c r="M1258" s="36"/>
      <c r="N1258" s="36"/>
      <c r="O1258" s="36"/>
      <c r="P1258" s="36"/>
      <c r="Q1258" s="36"/>
      <c r="R1258" s="36"/>
      <c r="S1258" s="36"/>
      <c r="T1258" s="36"/>
      <c r="U1258" s="36"/>
    </row>
    <row r="1259" spans="2:21" x14ac:dyDescent="0.25">
      <c r="B1259" s="36"/>
      <c r="C1259" s="36"/>
      <c r="D1259" s="36"/>
      <c r="E1259" s="36"/>
      <c r="F1259" s="36"/>
      <c r="G1259" s="36"/>
      <c r="H1259" s="36"/>
      <c r="I1259" s="36"/>
      <c r="J1259" s="36"/>
      <c r="K1259" s="36"/>
      <c r="L1259" s="36"/>
      <c r="M1259" s="36"/>
      <c r="N1259" s="36"/>
      <c r="O1259" s="36"/>
      <c r="P1259" s="36"/>
      <c r="Q1259" s="36"/>
      <c r="R1259" s="36"/>
      <c r="S1259" s="36"/>
      <c r="T1259" s="36"/>
      <c r="U1259" s="36"/>
    </row>
    <row r="1260" spans="2:21" x14ac:dyDescent="0.25">
      <c r="B1260" s="21" t="s">
        <v>52</v>
      </c>
      <c r="C1260" s="41">
        <f>E1258*F1254</f>
        <v>4.7631397208144126E-2</v>
      </c>
      <c r="D1260" s="36" t="s">
        <v>14</v>
      </c>
      <c r="E1260" s="36"/>
      <c r="F1260" s="36"/>
      <c r="G1260" s="36"/>
      <c r="H1260" s="36"/>
      <c r="I1260" s="36"/>
      <c r="J1260" s="36"/>
      <c r="K1260" s="36"/>
      <c r="L1260" s="36"/>
      <c r="M1260" s="36"/>
      <c r="N1260" s="36"/>
      <c r="O1260" s="36"/>
      <c r="P1260" s="36"/>
      <c r="Q1260" s="36"/>
      <c r="R1260" s="36"/>
      <c r="S1260" s="36"/>
      <c r="T1260" s="36"/>
      <c r="U1260" s="36"/>
    </row>
    <row r="1261" spans="2:21" x14ac:dyDescent="0.25">
      <c r="B1261" s="36"/>
      <c r="C1261" s="36"/>
      <c r="D1261" s="36"/>
      <c r="E1261" s="36"/>
      <c r="F1261" s="36"/>
      <c r="G1261" s="36"/>
      <c r="H1261" s="36"/>
      <c r="I1261" s="36"/>
      <c r="J1261" s="36"/>
      <c r="K1261" s="36"/>
      <c r="L1261" s="36"/>
      <c r="M1261" s="36"/>
      <c r="N1261" s="36"/>
      <c r="O1261" s="36"/>
      <c r="P1261" s="36"/>
      <c r="Q1261" s="36"/>
      <c r="R1261" s="36"/>
      <c r="S1261" s="36"/>
      <c r="T1261" s="36"/>
      <c r="U1261" s="36"/>
    </row>
    <row r="1262" spans="2:21" x14ac:dyDescent="0.25">
      <c r="B1262" s="36" t="s">
        <v>53</v>
      </c>
      <c r="C1262" s="36"/>
      <c r="D1262" s="36"/>
      <c r="E1262" s="36"/>
      <c r="F1262" s="36"/>
      <c r="G1262" s="36"/>
      <c r="H1262" s="36"/>
      <c r="I1262" s="36"/>
      <c r="J1262" s="36"/>
      <c r="K1262" s="36"/>
      <c r="L1262" s="36"/>
      <c r="M1262" s="36"/>
      <c r="N1262" s="36"/>
      <c r="O1262" s="36"/>
      <c r="P1262" s="36"/>
      <c r="Q1262" s="36"/>
      <c r="R1262" s="36"/>
      <c r="S1262" s="36"/>
      <c r="T1262" s="36"/>
      <c r="U1262" s="36"/>
    </row>
    <row r="1263" spans="2:21" x14ac:dyDescent="0.25">
      <c r="B1263" s="36" t="s">
        <v>1835</v>
      </c>
      <c r="C1263" s="36"/>
      <c r="D1263" s="36"/>
      <c r="E1263" s="36"/>
      <c r="F1263" s="36"/>
      <c r="G1263" s="36"/>
      <c r="H1263" s="36"/>
      <c r="K1263" s="42">
        <f>D1236</f>
        <v>0</v>
      </c>
      <c r="L1263" s="6" t="s">
        <v>335</v>
      </c>
      <c r="M1263" s="8">
        <f>C1260</f>
        <v>4.7631397208144126E-2</v>
      </c>
      <c r="N1263" s="36" t="s">
        <v>14</v>
      </c>
      <c r="O1263" s="36"/>
      <c r="P1263" s="36"/>
      <c r="Q1263" s="36"/>
      <c r="R1263" s="36"/>
      <c r="S1263" s="36"/>
      <c r="T1263" s="36"/>
      <c r="U1263" s="36"/>
    </row>
    <row r="1264" spans="2:21" x14ac:dyDescent="0.25">
      <c r="B1264" s="36" t="s">
        <v>1834</v>
      </c>
      <c r="C1264" s="36"/>
      <c r="D1264" s="36"/>
      <c r="E1264" s="36"/>
      <c r="F1264" s="36"/>
      <c r="G1264" s="36"/>
      <c r="H1264" s="36"/>
      <c r="K1264" s="42">
        <f>D1242</f>
        <v>0</v>
      </c>
      <c r="L1264" s="6" t="s">
        <v>335</v>
      </c>
      <c r="M1264" s="8">
        <f>C1260</f>
        <v>4.7631397208144126E-2</v>
      </c>
      <c r="N1264" s="36" t="s">
        <v>14</v>
      </c>
      <c r="O1264" s="36"/>
      <c r="P1264" s="36"/>
      <c r="Q1264" s="36"/>
      <c r="R1264" s="36"/>
      <c r="S1264" s="36"/>
      <c r="T1264" s="36"/>
      <c r="U1264" s="36"/>
    </row>
    <row r="1265" spans="2:21" x14ac:dyDescent="0.25">
      <c r="B1265" s="36" t="s">
        <v>1838</v>
      </c>
      <c r="C1265" s="36"/>
      <c r="D1265" s="36"/>
      <c r="E1265" s="36"/>
      <c r="F1265" s="36"/>
      <c r="G1265" s="36"/>
      <c r="H1265" s="36"/>
      <c r="K1265" s="42">
        <f>D1248</f>
        <v>0</v>
      </c>
      <c r="L1265" s="6" t="s">
        <v>335</v>
      </c>
      <c r="M1265" s="8">
        <f>C1260</f>
        <v>4.7631397208144126E-2</v>
      </c>
      <c r="N1265" s="36" t="s">
        <v>14</v>
      </c>
      <c r="O1265" s="36"/>
      <c r="P1265" s="36"/>
      <c r="Q1265" s="36"/>
      <c r="R1265" s="36"/>
      <c r="S1265" s="36"/>
      <c r="T1265" s="36"/>
      <c r="U1265" s="36"/>
    </row>
    <row r="1266" spans="2:21" x14ac:dyDescent="0.25">
      <c r="B1266" s="36" t="s">
        <v>1839</v>
      </c>
      <c r="C1266" s="36"/>
      <c r="D1266" s="36"/>
      <c r="E1266" s="36"/>
      <c r="F1266" s="36"/>
      <c r="G1266" s="36"/>
      <c r="H1266" s="36"/>
      <c r="K1266" s="42">
        <f>D1254</f>
        <v>0</v>
      </c>
      <c r="L1266" s="6" t="s">
        <v>335</v>
      </c>
      <c r="M1266" s="8">
        <f>C1260</f>
        <v>4.7631397208144126E-2</v>
      </c>
      <c r="N1266" s="36" t="s">
        <v>14</v>
      </c>
      <c r="O1266" s="36"/>
      <c r="P1266" s="36"/>
      <c r="Q1266" s="36"/>
      <c r="R1266" s="36"/>
      <c r="S1266" s="36"/>
      <c r="T1266" s="36"/>
      <c r="U1266" s="36"/>
    </row>
    <row r="1267" spans="2:21" x14ac:dyDescent="0.25">
      <c r="B1267" s="36"/>
      <c r="C1267" s="36"/>
      <c r="D1267" s="36"/>
      <c r="E1267" s="36"/>
      <c r="F1267" s="36"/>
      <c r="G1267" s="36"/>
      <c r="H1267" s="36"/>
      <c r="I1267" s="36"/>
      <c r="J1267" s="36"/>
      <c r="K1267" s="36"/>
      <c r="L1267" s="36"/>
      <c r="M1267" s="36"/>
      <c r="N1267" s="36"/>
      <c r="O1267" s="36"/>
      <c r="P1267" s="36"/>
      <c r="Q1267" s="36"/>
      <c r="R1267" s="36"/>
      <c r="S1267" s="36"/>
      <c r="T1267" s="36"/>
      <c r="U1267" s="36"/>
    </row>
    <row r="1268" spans="2:21" x14ac:dyDescent="0.25">
      <c r="B1268" s="36"/>
      <c r="C1268" s="36"/>
      <c r="D1268" s="36"/>
      <c r="E1268" s="36"/>
      <c r="F1268" s="36"/>
      <c r="G1268" s="36"/>
      <c r="H1268" s="36"/>
      <c r="I1268" s="36"/>
      <c r="J1268" s="36"/>
      <c r="K1268" s="36"/>
      <c r="L1268" s="36"/>
      <c r="M1268" s="36"/>
      <c r="N1268" s="36"/>
      <c r="O1268" s="36"/>
      <c r="P1268" s="36"/>
      <c r="Q1268" s="36"/>
      <c r="R1268" s="36"/>
      <c r="S1268" s="36"/>
      <c r="T1268" s="36"/>
      <c r="U1268" s="36"/>
    </row>
    <row r="1269" spans="2:21" x14ac:dyDescent="0.25">
      <c r="B1269" s="4" t="s">
        <v>336</v>
      </c>
      <c r="C1269" s="36"/>
      <c r="D1269" s="36"/>
      <c r="E1269" s="36"/>
      <c r="F1269" s="36"/>
      <c r="G1269" s="36"/>
      <c r="H1269" s="36"/>
      <c r="I1269" s="36"/>
      <c r="J1269" s="36"/>
      <c r="K1269" s="36"/>
      <c r="L1269" s="36"/>
      <c r="M1269" s="36"/>
      <c r="N1269" s="36"/>
      <c r="O1269" s="36"/>
      <c r="P1269" s="36"/>
      <c r="Q1269" s="36"/>
      <c r="R1269" s="36"/>
      <c r="S1269" s="36"/>
      <c r="T1269" s="36"/>
      <c r="U1269" s="36"/>
    </row>
    <row r="1270" spans="2:21" x14ac:dyDescent="0.25">
      <c r="B1270" s="36" t="s">
        <v>0</v>
      </c>
      <c r="C1270" s="36"/>
      <c r="D1270" s="36"/>
      <c r="E1270" s="36"/>
      <c r="F1270" s="36"/>
      <c r="G1270" s="36"/>
      <c r="H1270" s="36"/>
      <c r="I1270" s="36"/>
      <c r="J1270" s="36"/>
      <c r="K1270" s="36"/>
      <c r="L1270" s="36"/>
      <c r="M1270" s="36"/>
      <c r="N1270" s="36"/>
      <c r="O1270" s="36"/>
      <c r="P1270" s="36"/>
      <c r="Q1270" s="36"/>
      <c r="R1270" s="36"/>
      <c r="S1270" s="36"/>
      <c r="T1270" s="36"/>
      <c r="U1270" s="36"/>
    </row>
    <row r="1271" spans="2:21" ht="33" customHeight="1" x14ac:dyDescent="0.25">
      <c r="B1271" s="901" t="s">
        <v>1</v>
      </c>
      <c r="C1271" s="901"/>
      <c r="D1271" s="901" t="s">
        <v>2</v>
      </c>
      <c r="E1271" s="901"/>
      <c r="F1271" s="901"/>
      <c r="G1271" s="878" t="s">
        <v>3</v>
      </c>
      <c r="H1271" s="878"/>
      <c r="I1271" s="878"/>
      <c r="J1271" s="878"/>
      <c r="K1271" s="84" t="s">
        <v>320</v>
      </c>
      <c r="L1271" s="36"/>
      <c r="M1271" s="36"/>
      <c r="N1271" s="36"/>
      <c r="O1271" s="36"/>
      <c r="P1271" s="36"/>
      <c r="Q1271" s="36"/>
      <c r="R1271" s="36"/>
      <c r="S1271" s="36"/>
      <c r="T1271" s="36"/>
      <c r="U1271" s="36"/>
    </row>
    <row r="1272" spans="2:21" ht="29.25" customHeight="1" x14ac:dyDescent="0.25">
      <c r="B1272" s="595">
        <v>18861</v>
      </c>
      <c r="C1272" s="595"/>
      <c r="D1272" s="934" t="s">
        <v>337</v>
      </c>
      <c r="E1272" s="934"/>
      <c r="F1272" s="934"/>
      <c r="G1272" s="81" t="s">
        <v>97</v>
      </c>
      <c r="H1272" s="81" t="s">
        <v>7</v>
      </c>
      <c r="I1272" s="900">
        <v>2</v>
      </c>
      <c r="J1272" s="900"/>
      <c r="K1272" s="81" t="s">
        <v>97</v>
      </c>
      <c r="L1272" s="36"/>
      <c r="M1272" s="36"/>
      <c r="N1272" s="36"/>
      <c r="O1272" s="36"/>
      <c r="P1272" s="36"/>
      <c r="Q1272" s="36"/>
      <c r="R1272" s="36"/>
      <c r="S1272" s="36"/>
      <c r="T1272" s="36"/>
      <c r="U1272" s="36"/>
    </row>
    <row r="1273" spans="2:21" ht="29.25" customHeight="1" x14ac:dyDescent="0.25">
      <c r="B1273" s="909">
        <v>2438</v>
      </c>
      <c r="C1273" s="910"/>
      <c r="D1273" s="930" t="s">
        <v>16</v>
      </c>
      <c r="E1273" s="930"/>
      <c r="F1273" s="930"/>
      <c r="G1273" s="79" t="s">
        <v>1902</v>
      </c>
      <c r="H1273" s="81" t="s">
        <v>7</v>
      </c>
      <c r="I1273" s="900">
        <v>0.14000000000000001</v>
      </c>
      <c r="J1273" s="900"/>
      <c r="K1273" s="81" t="s">
        <v>14</v>
      </c>
      <c r="L1273" s="36"/>
      <c r="M1273" s="36"/>
      <c r="N1273" s="36"/>
      <c r="O1273" s="36"/>
      <c r="P1273" s="36"/>
      <c r="Q1273" s="36"/>
      <c r="R1273" s="36"/>
      <c r="S1273" s="36"/>
      <c r="T1273" s="36"/>
      <c r="U1273" s="36"/>
    </row>
    <row r="1274" spans="2:21" ht="29.25" customHeight="1" x14ac:dyDescent="0.25">
      <c r="B1274" s="911"/>
      <c r="C1274" s="912"/>
      <c r="D1274" s="930"/>
      <c r="E1274" s="930"/>
      <c r="F1274" s="930"/>
      <c r="G1274" s="79" t="s">
        <v>1903</v>
      </c>
      <c r="H1274" s="81" t="s">
        <v>7</v>
      </c>
      <c r="I1274" s="900">
        <v>0.2</v>
      </c>
      <c r="J1274" s="900"/>
      <c r="K1274" s="81" t="s">
        <v>14</v>
      </c>
      <c r="L1274" s="36"/>
      <c r="M1274" s="36"/>
      <c r="N1274" s="36"/>
      <c r="O1274" s="36"/>
      <c r="P1274" s="36"/>
      <c r="Q1274" s="36"/>
      <c r="R1274" s="36"/>
      <c r="S1274" s="36"/>
      <c r="T1274" s="36"/>
      <c r="U1274" s="36"/>
    </row>
    <row r="1275" spans="2:21" ht="29.25" customHeight="1" x14ac:dyDescent="0.25">
      <c r="B1275" s="911"/>
      <c r="C1275" s="912"/>
      <c r="D1275" s="930"/>
      <c r="E1275" s="930"/>
      <c r="F1275" s="930"/>
      <c r="G1275" s="79" t="s">
        <v>11</v>
      </c>
      <c r="H1275" s="81" t="s">
        <v>7</v>
      </c>
      <c r="I1275" s="900">
        <v>0.3</v>
      </c>
      <c r="J1275" s="900"/>
      <c r="K1275" s="81" t="s">
        <v>14</v>
      </c>
      <c r="L1275" s="36"/>
      <c r="M1275" s="36"/>
      <c r="N1275" s="36"/>
      <c r="O1275" s="36"/>
      <c r="P1275" s="36"/>
      <c r="Q1275" s="36"/>
      <c r="R1275" s="36"/>
      <c r="S1275" s="36"/>
      <c r="T1275" s="36"/>
      <c r="U1275" s="36"/>
    </row>
    <row r="1276" spans="2:21" ht="29.25" customHeight="1" x14ac:dyDescent="0.25">
      <c r="B1276" s="949"/>
      <c r="C1276" s="950"/>
      <c r="D1276" s="930"/>
      <c r="E1276" s="930"/>
      <c r="F1276" s="930"/>
      <c r="G1276" s="79" t="s">
        <v>12</v>
      </c>
      <c r="H1276" s="81" t="s">
        <v>7</v>
      </c>
      <c r="I1276" s="900" t="s">
        <v>8</v>
      </c>
      <c r="J1276" s="900"/>
      <c r="K1276" s="81" t="s">
        <v>14</v>
      </c>
      <c r="L1276" s="36"/>
      <c r="M1276" s="36"/>
      <c r="N1276" s="36"/>
      <c r="O1276" s="36"/>
      <c r="P1276" s="36"/>
      <c r="Q1276" s="36"/>
      <c r="R1276" s="36"/>
      <c r="S1276" s="36"/>
      <c r="T1276" s="36"/>
      <c r="U1276" s="36"/>
    </row>
    <row r="1277" spans="2:21" x14ac:dyDescent="0.25">
      <c r="B1277" s="36"/>
      <c r="C1277" s="36"/>
      <c r="D1277" s="36"/>
      <c r="E1277" s="36"/>
      <c r="F1277" s="36"/>
      <c r="G1277" s="36"/>
      <c r="H1277" s="36"/>
      <c r="I1277" s="36"/>
      <c r="J1277" s="36"/>
      <c r="K1277" s="36"/>
      <c r="L1277" s="36"/>
      <c r="M1277" s="36"/>
      <c r="N1277" s="36"/>
      <c r="O1277" s="36"/>
      <c r="P1277" s="36"/>
      <c r="Q1277" s="36"/>
      <c r="R1277" s="36"/>
      <c r="S1277" s="36"/>
      <c r="T1277" s="36"/>
      <c r="U1277" s="36"/>
    </row>
    <row r="1278" spans="2:21" x14ac:dyDescent="0.25">
      <c r="B1278" s="36" t="s">
        <v>18</v>
      </c>
      <c r="C1278" s="36"/>
      <c r="D1278" s="36"/>
      <c r="E1278" s="36"/>
      <c r="F1278" s="36"/>
      <c r="G1278" s="36"/>
      <c r="H1278" s="36"/>
      <c r="I1278" s="36"/>
      <c r="J1278" s="36"/>
      <c r="K1278" s="36"/>
      <c r="L1278" s="36"/>
      <c r="M1278" s="36"/>
      <c r="N1278" s="36"/>
      <c r="O1278" s="36"/>
      <c r="P1278" s="36"/>
      <c r="Q1278" s="36"/>
      <c r="R1278" s="36"/>
      <c r="S1278" s="36"/>
      <c r="T1278" s="36"/>
      <c r="U1278" s="36"/>
    </row>
    <row r="1279" spans="2:21" ht="32.25" customHeight="1" x14ac:dyDescent="0.25">
      <c r="B1279" s="919" t="s">
        <v>343</v>
      </c>
      <c r="C1279" s="919"/>
      <c r="D1279" s="919"/>
      <c r="E1279" s="919"/>
      <c r="F1279" s="919"/>
      <c r="G1279" s="919"/>
      <c r="H1279" s="919"/>
      <c r="I1279" s="919"/>
      <c r="J1279" s="940" t="s">
        <v>339</v>
      </c>
      <c r="K1279" s="941"/>
      <c r="L1279" s="942"/>
      <c r="M1279" s="62">
        <f>Вводные!M68</f>
        <v>82.3</v>
      </c>
      <c r="N1279" s="82" t="s">
        <v>97</v>
      </c>
      <c r="O1279" s="36"/>
      <c r="P1279" s="36"/>
      <c r="Q1279" s="36"/>
      <c r="R1279" s="36"/>
      <c r="S1279" s="36"/>
      <c r="T1279" s="36"/>
      <c r="U1279" s="36"/>
    </row>
    <row r="1280" spans="2:21" ht="43.5" customHeight="1" x14ac:dyDescent="0.25">
      <c r="B1280" s="919"/>
      <c r="C1280" s="919"/>
      <c r="D1280" s="919"/>
      <c r="E1280" s="919"/>
      <c r="F1280" s="919"/>
      <c r="G1280" s="919"/>
      <c r="H1280" s="919"/>
      <c r="I1280" s="919"/>
      <c r="J1280" s="943" t="s">
        <v>340</v>
      </c>
      <c r="K1280" s="944"/>
      <c r="L1280" s="945"/>
      <c r="M1280" s="62">
        <f>Вводные!M69</f>
        <v>80.7</v>
      </c>
      <c r="N1280" s="82" t="s">
        <v>97</v>
      </c>
      <c r="O1280" s="36"/>
      <c r="P1280" s="36"/>
      <c r="Q1280" s="36"/>
      <c r="R1280" s="36"/>
      <c r="S1280" s="36"/>
      <c r="T1280" s="36"/>
      <c r="U1280" s="36"/>
    </row>
    <row r="1281" spans="2:21" ht="43.5" customHeight="1" x14ac:dyDescent="0.25">
      <c r="B1281" s="919"/>
      <c r="C1281" s="919"/>
      <c r="D1281" s="919"/>
      <c r="E1281" s="919"/>
      <c r="F1281" s="919"/>
      <c r="G1281" s="919"/>
      <c r="H1281" s="919"/>
      <c r="I1281" s="919"/>
      <c r="J1281" s="943" t="s">
        <v>1852</v>
      </c>
      <c r="K1281" s="944"/>
      <c r="L1281" s="945"/>
      <c r="M1281" s="62">
        <f>Вводные!M70</f>
        <v>0</v>
      </c>
      <c r="N1281" s="82" t="s">
        <v>97</v>
      </c>
      <c r="O1281" s="36"/>
      <c r="P1281" s="36"/>
      <c r="Q1281" s="36"/>
      <c r="R1281" s="36"/>
      <c r="S1281" s="36"/>
      <c r="T1281" s="36"/>
      <c r="U1281" s="36"/>
    </row>
    <row r="1282" spans="2:21" ht="34.5" customHeight="1" x14ac:dyDescent="0.25">
      <c r="B1282" s="919"/>
      <c r="C1282" s="919"/>
      <c r="D1282" s="919"/>
      <c r="E1282" s="919"/>
      <c r="F1282" s="919"/>
      <c r="G1282" s="919"/>
      <c r="H1282" s="919"/>
      <c r="I1282" s="919"/>
      <c r="J1282" s="943" t="s">
        <v>341</v>
      </c>
      <c r="K1282" s="944"/>
      <c r="L1282" s="945"/>
      <c r="M1282" s="62">
        <f>Вводные!M71</f>
        <v>80.900000000000006</v>
      </c>
      <c r="N1282" s="82" t="s">
        <v>97</v>
      </c>
      <c r="O1282" s="36"/>
      <c r="P1282" s="36"/>
      <c r="Q1282" s="36"/>
      <c r="R1282" s="36"/>
      <c r="S1282" s="36"/>
      <c r="T1282" s="36"/>
      <c r="U1282" s="36"/>
    </row>
    <row r="1283" spans="2:21" ht="34.5" customHeight="1" x14ac:dyDescent="0.25">
      <c r="B1283" s="919"/>
      <c r="C1283" s="919"/>
      <c r="D1283" s="919"/>
      <c r="E1283" s="919"/>
      <c r="F1283" s="919"/>
      <c r="G1283" s="919"/>
      <c r="H1283" s="919"/>
      <c r="I1283" s="919"/>
      <c r="J1283" s="943" t="s">
        <v>1853</v>
      </c>
      <c r="K1283" s="944"/>
      <c r="L1283" s="945"/>
      <c r="M1283" s="62">
        <f>Вводные!M72</f>
        <v>0</v>
      </c>
      <c r="N1283" s="82" t="s">
        <v>97</v>
      </c>
      <c r="O1283" s="36"/>
      <c r="P1283" s="36"/>
      <c r="Q1283" s="36"/>
      <c r="R1283" s="36"/>
      <c r="S1283" s="36"/>
      <c r="T1283" s="36"/>
      <c r="U1283" s="36"/>
    </row>
    <row r="1284" spans="2:21" ht="44.25" customHeight="1" x14ac:dyDescent="0.25">
      <c r="B1284" s="919"/>
      <c r="C1284" s="919"/>
      <c r="D1284" s="919"/>
      <c r="E1284" s="919"/>
      <c r="F1284" s="919"/>
      <c r="G1284" s="919"/>
      <c r="H1284" s="919"/>
      <c r="I1284" s="919"/>
      <c r="J1284" s="93" t="s">
        <v>342</v>
      </c>
      <c r="K1284" s="93"/>
      <c r="L1284" s="93"/>
      <c r="M1284" s="62">
        <f>Вводные!M73</f>
        <v>90</v>
      </c>
      <c r="N1284" s="82" t="s">
        <v>14</v>
      </c>
      <c r="O1284" s="36"/>
      <c r="P1284" s="36"/>
      <c r="Q1284" s="36"/>
      <c r="R1284" s="36"/>
      <c r="S1284" s="36"/>
      <c r="T1284" s="36"/>
      <c r="U1284" s="36"/>
    </row>
    <row r="1285" spans="2:21" x14ac:dyDescent="0.25">
      <c r="B1285" s="36"/>
      <c r="C1285" s="36"/>
      <c r="D1285" s="36"/>
      <c r="E1285" s="36"/>
      <c r="F1285" s="36"/>
      <c r="G1285" s="36"/>
      <c r="H1285" s="36"/>
      <c r="I1285" s="36"/>
      <c r="J1285" s="36"/>
      <c r="K1285" s="36"/>
      <c r="L1285" s="36"/>
      <c r="M1285" s="36"/>
      <c r="N1285" s="36"/>
      <c r="O1285" s="36"/>
      <c r="P1285" s="36"/>
      <c r="Q1285" s="36"/>
      <c r="R1285" s="36"/>
      <c r="S1285" s="36"/>
      <c r="T1285" s="36"/>
      <c r="U1285" s="36"/>
    </row>
    <row r="1286" spans="2:21" x14ac:dyDescent="0.25">
      <c r="B1286" s="4" t="s">
        <v>344</v>
      </c>
      <c r="C1286" s="36"/>
      <c r="D1286" s="36"/>
      <c r="E1286" s="36"/>
      <c r="F1286" s="36"/>
      <c r="G1286" s="36"/>
      <c r="H1286" s="36"/>
      <c r="I1286" s="36"/>
      <c r="J1286" s="36"/>
      <c r="K1286" s="36"/>
      <c r="L1286" s="36"/>
      <c r="M1286" s="36"/>
      <c r="N1286" s="36"/>
      <c r="O1286" s="36"/>
      <c r="P1286" s="36"/>
      <c r="Q1286" s="36"/>
      <c r="R1286" s="36"/>
      <c r="S1286" s="36"/>
      <c r="T1286" s="36"/>
      <c r="U1286" s="36"/>
    </row>
    <row r="1287" spans="2:21" x14ac:dyDescent="0.25">
      <c r="B1287" s="36" t="s">
        <v>345</v>
      </c>
      <c r="C1287" s="36"/>
      <c r="D1287" s="36"/>
      <c r="E1287" s="36"/>
      <c r="F1287" s="36"/>
      <c r="G1287" s="36"/>
      <c r="H1287" s="36"/>
      <c r="I1287" s="36"/>
      <c r="J1287" s="36"/>
      <c r="K1287" s="36"/>
      <c r="L1287" s="36"/>
      <c r="M1287" s="36"/>
      <c r="N1287" s="36"/>
      <c r="O1287" s="36"/>
      <c r="P1287" s="36"/>
      <c r="Q1287" s="36"/>
      <c r="R1287" s="36"/>
      <c r="S1287" s="36"/>
      <c r="T1287" s="36"/>
      <c r="U1287" s="36"/>
    </row>
    <row r="1288" spans="2:21" x14ac:dyDescent="0.25">
      <c r="B1288" s="36"/>
      <c r="C1288" s="36"/>
      <c r="D1288" s="36"/>
      <c r="E1288" s="21" t="s">
        <v>28</v>
      </c>
      <c r="F1288" s="36"/>
      <c r="G1288" s="36" t="s">
        <v>346</v>
      </c>
      <c r="H1288" s="36"/>
      <c r="I1288" s="36"/>
      <c r="J1288" s="36"/>
      <c r="K1288" s="36"/>
      <c r="L1288" s="36"/>
      <c r="M1288" s="36"/>
      <c r="N1288" s="36"/>
      <c r="O1288" s="36"/>
      <c r="P1288" s="36"/>
      <c r="Q1288" s="36"/>
      <c r="R1288" s="36"/>
      <c r="S1288" s="36"/>
      <c r="T1288" s="36"/>
      <c r="U1288" s="36"/>
    </row>
    <row r="1289" spans="2:21" x14ac:dyDescent="0.25">
      <c r="B1289" s="36"/>
      <c r="C1289" s="36"/>
      <c r="D1289" s="36"/>
      <c r="E1289" s="36"/>
      <c r="F1289" s="36"/>
      <c r="G1289" s="36" t="s">
        <v>347</v>
      </c>
      <c r="H1289" s="36"/>
      <c r="I1289" s="36"/>
      <c r="J1289" s="36"/>
      <c r="K1289" s="36"/>
      <c r="L1289" s="36"/>
      <c r="M1289" s="36"/>
      <c r="N1289" s="36"/>
      <c r="O1289" s="36"/>
      <c r="P1289" s="36"/>
      <c r="Q1289" s="36"/>
      <c r="R1289" s="36"/>
      <c r="S1289" s="36"/>
      <c r="T1289" s="36"/>
      <c r="U1289" s="36"/>
    </row>
    <row r="1290" spans="2:21" x14ac:dyDescent="0.25">
      <c r="B1290" s="36"/>
      <c r="C1290" s="36"/>
      <c r="D1290" s="36"/>
      <c r="E1290" s="36"/>
      <c r="F1290" s="36"/>
      <c r="G1290" s="36"/>
      <c r="H1290" s="36"/>
      <c r="I1290" s="36"/>
      <c r="J1290" s="36"/>
      <c r="K1290" s="36"/>
      <c r="L1290" s="36"/>
      <c r="M1290" s="36"/>
      <c r="N1290" s="36"/>
      <c r="O1290" s="36"/>
      <c r="P1290" s="36"/>
      <c r="Q1290" s="36"/>
      <c r="R1290" s="36"/>
      <c r="S1290" s="36"/>
      <c r="T1290" s="36"/>
      <c r="U1290" s="36"/>
    </row>
    <row r="1291" spans="2:21" x14ac:dyDescent="0.25">
      <c r="B1291" s="36" t="s">
        <v>348</v>
      </c>
      <c r="C1291" s="36"/>
      <c r="D1291" s="36"/>
      <c r="E1291" s="36"/>
      <c r="F1291" s="36"/>
      <c r="G1291" s="36"/>
      <c r="H1291" s="36"/>
      <c r="I1291" s="36"/>
      <c r="J1291" s="36"/>
      <c r="K1291" s="36"/>
      <c r="L1291" s="36"/>
      <c r="M1291" s="36"/>
      <c r="N1291" s="36"/>
      <c r="O1291" s="36"/>
      <c r="P1291" s="36"/>
      <c r="Q1291" s="36"/>
      <c r="R1291" s="36"/>
      <c r="S1291" s="36"/>
      <c r="T1291" s="36"/>
      <c r="U1291" s="36"/>
    </row>
    <row r="1292" spans="2:21" s="458" customFormat="1" x14ac:dyDescent="0.25">
      <c r="B1292" s="460"/>
      <c r="C1292" s="460"/>
      <c r="D1292" s="460"/>
      <c r="E1292" s="460"/>
      <c r="F1292" s="460"/>
      <c r="G1292" s="460"/>
      <c r="H1292" s="460"/>
      <c r="I1292" s="460"/>
      <c r="J1292" s="460"/>
      <c r="K1292" s="460"/>
      <c r="L1292" s="460"/>
      <c r="M1292" s="460"/>
      <c r="N1292" s="460"/>
      <c r="O1292" s="460"/>
      <c r="P1292" s="460"/>
      <c r="Q1292" s="460"/>
      <c r="R1292" s="460"/>
      <c r="S1292" s="460"/>
      <c r="T1292" s="460"/>
      <c r="U1292" s="460"/>
    </row>
    <row r="1293" spans="2:21" s="458" customFormat="1" x14ac:dyDescent="0.25">
      <c r="B1293" s="460"/>
      <c r="C1293" s="460"/>
      <c r="D1293" s="460"/>
      <c r="E1293" s="460"/>
      <c r="F1293" s="460"/>
      <c r="G1293" s="460"/>
      <c r="H1293" s="460"/>
      <c r="I1293" s="460"/>
      <c r="J1293" s="460"/>
      <c r="K1293" s="460"/>
      <c r="L1293" s="460"/>
      <c r="M1293" s="460"/>
      <c r="N1293" s="460"/>
      <c r="O1293" s="460"/>
      <c r="P1293" s="460"/>
      <c r="Q1293" s="460"/>
      <c r="R1293" s="460"/>
      <c r="S1293" s="460"/>
      <c r="T1293" s="460"/>
      <c r="U1293" s="460"/>
    </row>
    <row r="1294" spans="2:21" s="458" customFormat="1" x14ac:dyDescent="0.25">
      <c r="B1294" s="460"/>
      <c r="C1294" s="460"/>
      <c r="D1294" s="460"/>
      <c r="E1294" s="460"/>
      <c r="F1294" s="460"/>
      <c r="G1294" s="460"/>
      <c r="H1294" s="460"/>
      <c r="I1294" s="460"/>
      <c r="J1294" s="460"/>
      <c r="K1294" s="460"/>
      <c r="L1294" s="460"/>
      <c r="M1294" s="460"/>
      <c r="N1294" s="460"/>
      <c r="O1294" s="460"/>
      <c r="P1294" s="460"/>
      <c r="Q1294" s="460"/>
      <c r="R1294" s="460"/>
      <c r="S1294" s="460"/>
      <c r="T1294" s="460"/>
      <c r="U1294" s="460"/>
    </row>
    <row r="1295" spans="2:21" s="458" customFormat="1" x14ac:dyDescent="0.25">
      <c r="B1295" s="460"/>
      <c r="C1295" s="460"/>
      <c r="D1295" s="460"/>
      <c r="E1295" s="460"/>
      <c r="F1295" s="460"/>
      <c r="G1295" s="460"/>
      <c r="H1295" s="460"/>
      <c r="I1295" s="460"/>
      <c r="J1295" s="460"/>
      <c r="K1295" s="460"/>
      <c r="L1295" s="460"/>
      <c r="M1295" s="460"/>
      <c r="N1295" s="460"/>
      <c r="O1295" s="460"/>
      <c r="P1295" s="460"/>
      <c r="Q1295" s="460"/>
      <c r="R1295" s="460"/>
      <c r="S1295" s="460"/>
      <c r="T1295" s="460"/>
      <c r="U1295" s="460"/>
    </row>
    <row r="1296" spans="2:21" s="458" customFormat="1" x14ac:dyDescent="0.25">
      <c r="B1296" s="460" t="s">
        <v>2384</v>
      </c>
      <c r="C1296" s="460"/>
      <c r="D1296" s="460"/>
      <c r="E1296" s="460"/>
      <c r="F1296" s="460"/>
      <c r="G1296" s="460"/>
      <c r="H1296" s="460"/>
      <c r="I1296" s="460"/>
      <c r="J1296" s="460"/>
      <c r="K1296" s="460"/>
      <c r="L1296" s="460"/>
      <c r="M1296" s="460"/>
      <c r="N1296" s="460"/>
      <c r="O1296" s="460"/>
      <c r="P1296" s="460"/>
      <c r="Q1296" s="460"/>
      <c r="R1296" s="460"/>
      <c r="S1296" s="460"/>
      <c r="T1296" s="460"/>
      <c r="U1296" s="460"/>
    </row>
    <row r="1297" spans="2:21" s="458" customFormat="1" x14ac:dyDescent="0.25">
      <c r="B1297" s="460"/>
      <c r="C1297" s="460"/>
      <c r="D1297" s="460"/>
      <c r="E1297" s="460"/>
      <c r="F1297" s="460"/>
      <c r="G1297" s="460"/>
      <c r="H1297" s="460"/>
      <c r="I1297" s="460"/>
      <c r="J1297" s="460"/>
      <c r="K1297" s="460"/>
      <c r="L1297" s="460"/>
      <c r="M1297" s="460"/>
      <c r="N1297" s="460"/>
      <c r="O1297" s="460"/>
      <c r="P1297" s="460"/>
      <c r="Q1297" s="460"/>
      <c r="R1297" s="460"/>
      <c r="S1297" s="460"/>
      <c r="T1297" s="460"/>
      <c r="U1297" s="460"/>
    </row>
    <row r="1298" spans="2:21" s="458" customFormat="1" ht="15.75" x14ac:dyDescent="0.25">
      <c r="B1298" s="460"/>
      <c r="C1298" s="460"/>
      <c r="D1298" s="22">
        <f>I1272/(3^0.5)</f>
        <v>1.1547005383792517</v>
      </c>
      <c r="E1298" s="460" t="s">
        <v>97</v>
      </c>
      <c r="F1298" s="459" t="s">
        <v>2385</v>
      </c>
      <c r="H1298" s="460"/>
      <c r="I1298" s="460"/>
      <c r="J1298" s="21"/>
      <c r="K1298" s="36"/>
      <c r="L1298" s="36"/>
      <c r="M1298" s="36"/>
      <c r="N1298" s="36"/>
      <c r="O1298" s="460"/>
      <c r="P1298" s="460"/>
      <c r="Q1298" s="460"/>
      <c r="R1298" s="460"/>
      <c r="S1298" s="460"/>
      <c r="T1298" s="460"/>
      <c r="U1298" s="460"/>
    </row>
    <row r="1299" spans="2:21" s="458" customFormat="1" ht="15.75" x14ac:dyDescent="0.25">
      <c r="B1299" s="460"/>
      <c r="C1299" s="460"/>
      <c r="D1299" s="22"/>
      <c r="E1299" s="460"/>
      <c r="F1299" s="459"/>
      <c r="H1299" s="460"/>
      <c r="I1299" s="460"/>
      <c r="J1299" s="460"/>
      <c r="K1299" s="460"/>
      <c r="L1299" s="460"/>
      <c r="M1299" s="460"/>
      <c r="N1299" s="460"/>
      <c r="O1299" s="460"/>
      <c r="P1299" s="460"/>
      <c r="Q1299" s="460"/>
      <c r="R1299" s="460"/>
      <c r="S1299" s="460"/>
      <c r="T1299" s="460"/>
      <c r="U1299" s="460"/>
    </row>
    <row r="1300" spans="2:21" s="458" customFormat="1" ht="15.75" x14ac:dyDescent="0.25">
      <c r="B1300" s="460"/>
      <c r="C1300" s="460"/>
      <c r="D1300" s="22"/>
      <c r="E1300" s="460"/>
      <c r="F1300" s="459"/>
      <c r="H1300" s="460"/>
      <c r="I1300" s="460"/>
      <c r="J1300" s="460"/>
      <c r="K1300" s="460"/>
      <c r="L1300" s="460"/>
      <c r="M1300" s="460"/>
      <c r="N1300" s="460"/>
      <c r="O1300" s="460"/>
      <c r="P1300" s="460"/>
      <c r="Q1300" s="460"/>
      <c r="R1300" s="460"/>
      <c r="S1300" s="460"/>
      <c r="T1300" s="460"/>
      <c r="U1300" s="460"/>
    </row>
    <row r="1301" spans="2:21" s="458" customFormat="1" x14ac:dyDescent="0.25">
      <c r="B1301" s="460"/>
      <c r="C1301" s="460"/>
      <c r="D1301" s="22">
        <f>0.1/(2*(3^0.5))</f>
        <v>2.8867513459481291E-2</v>
      </c>
      <c r="E1301" s="460" t="s">
        <v>97</v>
      </c>
      <c r="F1301" s="460" t="s">
        <v>2373</v>
      </c>
      <c r="H1301" s="460"/>
      <c r="I1301" s="460"/>
      <c r="L1301" s="460"/>
      <c r="M1301" s="460"/>
      <c r="N1301" s="460"/>
      <c r="O1301" s="460"/>
      <c r="P1301" s="460"/>
      <c r="Q1301" s="460"/>
      <c r="R1301" s="460"/>
      <c r="S1301" s="460"/>
      <c r="T1301" s="460"/>
      <c r="U1301" s="460"/>
    </row>
    <row r="1302" spans="2:21" s="458" customFormat="1" x14ac:dyDescent="0.25">
      <c r="B1302" s="460"/>
      <c r="C1302" s="460"/>
      <c r="D1302" s="22"/>
      <c r="E1302" s="460"/>
      <c r="F1302" s="460"/>
      <c r="G1302" s="460"/>
      <c r="L1302" s="460"/>
      <c r="M1302" s="460"/>
      <c r="N1302" s="460"/>
      <c r="O1302" s="460"/>
      <c r="P1302" s="460"/>
      <c r="Q1302" s="460"/>
      <c r="R1302" s="460"/>
      <c r="S1302" s="460"/>
      <c r="T1302" s="460"/>
      <c r="U1302" s="460"/>
    </row>
    <row r="1303" spans="2:21" s="458" customFormat="1" x14ac:dyDescent="0.25">
      <c r="B1303" s="460"/>
      <c r="C1303" s="460"/>
      <c r="D1303" s="22"/>
      <c r="E1303" s="460"/>
      <c r="F1303" s="460"/>
      <c r="G1303" s="460"/>
      <c r="L1303" s="460"/>
      <c r="M1303" s="460"/>
      <c r="N1303" s="460"/>
      <c r="O1303" s="460"/>
      <c r="P1303" s="460"/>
      <c r="Q1303" s="460"/>
      <c r="R1303" s="460"/>
      <c r="S1303" s="460"/>
      <c r="T1303" s="460"/>
      <c r="U1303" s="460"/>
    </row>
    <row r="1304" spans="2:21" s="458" customFormat="1" x14ac:dyDescent="0.25">
      <c r="B1304" s="460"/>
      <c r="C1304" s="460"/>
      <c r="D1304" s="22">
        <f>(D1298^2+D1301^2)^0.5</f>
        <v>1.1550613259332454</v>
      </c>
      <c r="E1304" s="36" t="s">
        <v>97</v>
      </c>
      <c r="F1304" s="460"/>
      <c r="G1304" s="460"/>
      <c r="L1304" s="460"/>
      <c r="M1304" s="460"/>
      <c r="N1304" s="460"/>
      <c r="O1304" s="460"/>
      <c r="P1304" s="460"/>
      <c r="Q1304" s="460"/>
      <c r="R1304" s="460"/>
      <c r="S1304" s="460"/>
      <c r="T1304" s="460"/>
      <c r="U1304" s="460"/>
    </row>
    <row r="1305" spans="2:21" s="458" customFormat="1" x14ac:dyDescent="0.25">
      <c r="B1305" s="460"/>
      <c r="C1305" s="460"/>
      <c r="D1305" s="460"/>
      <c r="E1305" s="460"/>
      <c r="F1305" s="460"/>
      <c r="G1305" s="460"/>
      <c r="H1305" s="460"/>
      <c r="I1305" s="460"/>
      <c r="J1305" s="460"/>
      <c r="K1305" s="460"/>
      <c r="L1305" s="460"/>
      <c r="M1305" s="460"/>
      <c r="N1305" s="460"/>
      <c r="O1305" s="460"/>
      <c r="P1305" s="460"/>
      <c r="Q1305" s="460"/>
      <c r="R1305" s="460"/>
      <c r="S1305" s="460"/>
      <c r="T1305" s="460"/>
      <c r="U1305" s="460"/>
    </row>
    <row r="1306" spans="2:21" x14ac:dyDescent="0.25">
      <c r="B1306" s="36" t="s">
        <v>61</v>
      </c>
      <c r="C1306" s="36"/>
      <c r="D1306" s="36"/>
      <c r="E1306" s="36"/>
      <c r="F1306" s="36"/>
      <c r="G1306" s="36"/>
      <c r="H1306" s="36"/>
      <c r="I1306" s="36"/>
      <c r="J1306" s="36"/>
      <c r="K1306" s="36"/>
      <c r="L1306" s="36"/>
      <c r="M1306" s="36"/>
      <c r="N1306" s="36"/>
      <c r="O1306" s="36"/>
      <c r="P1306" s="36"/>
      <c r="Q1306" s="36"/>
      <c r="R1306" s="36"/>
      <c r="S1306" s="36"/>
      <c r="T1306" s="36"/>
      <c r="U1306" s="36"/>
    </row>
    <row r="1307" spans="2:21" x14ac:dyDescent="0.25">
      <c r="B1307" s="36" t="s">
        <v>36</v>
      </c>
      <c r="C1307" s="36"/>
      <c r="D1307" s="36"/>
      <c r="E1307" s="36"/>
      <c r="F1307" s="36"/>
      <c r="G1307" s="36"/>
      <c r="H1307" s="36"/>
      <c r="I1307" s="36"/>
      <c r="J1307" s="36"/>
      <c r="K1307" s="36"/>
      <c r="L1307" s="36"/>
      <c r="M1307" s="36"/>
      <c r="N1307" s="36"/>
      <c r="O1307" s="36"/>
      <c r="P1307" s="36"/>
      <c r="Q1307" s="36"/>
      <c r="R1307" s="36"/>
      <c r="S1307" s="36"/>
      <c r="T1307" s="36"/>
      <c r="U1307" s="36"/>
    </row>
    <row r="1308" spans="2:21" x14ac:dyDescent="0.25">
      <c r="B1308" s="36"/>
      <c r="C1308" s="36"/>
      <c r="D1308" s="21" t="s">
        <v>28</v>
      </c>
      <c r="E1308" s="36" t="s">
        <v>29</v>
      </c>
      <c r="F1308" s="36" t="s">
        <v>349</v>
      </c>
      <c r="G1308" s="36"/>
      <c r="H1308" s="36"/>
      <c r="I1308" s="36"/>
      <c r="J1308" s="36"/>
      <c r="K1308" s="36"/>
      <c r="L1308" s="36"/>
      <c r="M1308" s="36"/>
      <c r="N1308" s="36"/>
      <c r="O1308" s="36"/>
      <c r="P1308" s="36"/>
      <c r="Q1308" s="36"/>
      <c r="R1308" s="36"/>
      <c r="S1308" s="36"/>
      <c r="T1308" s="36"/>
      <c r="U1308" s="36"/>
    </row>
    <row r="1309" spans="2:21" x14ac:dyDescent="0.25">
      <c r="B1309" s="36"/>
      <c r="C1309" s="36"/>
      <c r="D1309" s="36"/>
      <c r="E1309" s="36" t="s">
        <v>29</v>
      </c>
      <c r="F1309" s="36" t="s">
        <v>183</v>
      </c>
      <c r="G1309" s="36"/>
      <c r="H1309" s="36"/>
      <c r="I1309" s="36"/>
      <c r="J1309" s="36"/>
      <c r="K1309" s="36"/>
      <c r="L1309" s="36"/>
      <c r="M1309" s="36"/>
      <c r="N1309" s="36"/>
      <c r="O1309" s="36"/>
      <c r="P1309" s="36"/>
      <c r="Q1309" s="36"/>
      <c r="R1309" s="36"/>
      <c r="S1309" s="36"/>
      <c r="T1309" s="36"/>
      <c r="U1309" s="36"/>
    </row>
    <row r="1310" spans="2:21" x14ac:dyDescent="0.25">
      <c r="B1310" s="36"/>
      <c r="C1310" s="36"/>
      <c r="D1310" s="36"/>
      <c r="E1310" s="36"/>
      <c r="F1310" s="36"/>
      <c r="G1310" s="36"/>
      <c r="H1310" s="36"/>
      <c r="I1310" s="36"/>
      <c r="J1310" s="36"/>
      <c r="K1310" s="36"/>
      <c r="L1310" s="36"/>
      <c r="M1310" s="36"/>
      <c r="N1310" s="36"/>
      <c r="O1310" s="36"/>
      <c r="P1310" s="36"/>
      <c r="Q1310" s="36"/>
      <c r="R1310" s="36"/>
      <c r="S1310" s="36"/>
      <c r="T1310" s="36"/>
      <c r="U1310" s="36"/>
    </row>
    <row r="1311" spans="2:21" x14ac:dyDescent="0.25">
      <c r="B1311" s="36" t="s">
        <v>350</v>
      </c>
      <c r="C1311" s="36"/>
      <c r="D1311" s="36"/>
      <c r="E1311" s="36"/>
      <c r="F1311" s="36"/>
      <c r="G1311" s="36"/>
      <c r="H1311" s="36"/>
      <c r="I1311" s="36"/>
      <c r="J1311" s="36"/>
      <c r="K1311" s="36"/>
      <c r="L1311" s="36"/>
      <c r="M1311" s="36"/>
      <c r="N1311" s="36"/>
      <c r="O1311" s="36"/>
      <c r="P1311" s="36"/>
      <c r="Q1311" s="36"/>
      <c r="R1311" s="36"/>
      <c r="S1311" s="36"/>
      <c r="T1311" s="36"/>
      <c r="U1311" s="36"/>
    </row>
    <row r="1312" spans="2:21" ht="36.75" customHeight="1" x14ac:dyDescent="0.25">
      <c r="B1312" s="852" t="s">
        <v>40</v>
      </c>
      <c r="C1312" s="853"/>
      <c r="D1312" s="852" t="s">
        <v>353</v>
      </c>
      <c r="E1312" s="853"/>
      <c r="F1312" s="852" t="s">
        <v>354</v>
      </c>
      <c r="G1312" s="853"/>
      <c r="H1312" s="852" t="s">
        <v>45</v>
      </c>
      <c r="I1312" s="853"/>
      <c r="J1312" s="852" t="s">
        <v>46</v>
      </c>
      <c r="K1312" s="853"/>
      <c r="L1312" s="852" t="s">
        <v>43</v>
      </c>
      <c r="M1312" s="853"/>
      <c r="N1312" s="852" t="s">
        <v>44</v>
      </c>
      <c r="O1312" s="853"/>
      <c r="P1312" s="36"/>
      <c r="Q1312" s="36"/>
      <c r="R1312" s="36"/>
      <c r="S1312" s="36"/>
      <c r="T1312" s="36"/>
      <c r="U1312" s="36"/>
    </row>
    <row r="1313" spans="2:21" x14ac:dyDescent="0.25">
      <c r="B1313" s="908"/>
      <c r="C1313" s="908"/>
      <c r="D1313" s="947">
        <f>M1279</f>
        <v>82.3</v>
      </c>
      <c r="E1313" s="948"/>
      <c r="F1313" s="947">
        <f>F1290</f>
        <v>0</v>
      </c>
      <c r="G1313" s="948"/>
      <c r="H1313" s="900" t="s">
        <v>47</v>
      </c>
      <c r="I1313" s="900"/>
      <c r="J1313" s="858">
        <v>1</v>
      </c>
      <c r="K1313" s="859"/>
      <c r="L1313" s="931">
        <f>F1313*J1313</f>
        <v>0</v>
      </c>
      <c r="M1313" s="932"/>
      <c r="N1313" s="858">
        <v>0</v>
      </c>
      <c r="O1313" s="859"/>
      <c r="P1313" s="36"/>
      <c r="Q1313" s="36"/>
      <c r="R1313" s="36"/>
      <c r="S1313" s="36"/>
      <c r="T1313" s="36"/>
      <c r="U1313" s="36"/>
    </row>
    <row r="1314" spans="2:21" x14ac:dyDescent="0.25">
      <c r="B1314" s="908"/>
      <c r="C1314" s="908"/>
      <c r="D1314" s="947">
        <f>M1096</f>
        <v>0</v>
      </c>
      <c r="E1314" s="948"/>
      <c r="F1314" s="947">
        <f>D1304</f>
        <v>1.1550613259332454</v>
      </c>
      <c r="G1314" s="948"/>
      <c r="H1314" s="856" t="s">
        <v>90</v>
      </c>
      <c r="I1314" s="857"/>
      <c r="J1314" s="858">
        <v>1</v>
      </c>
      <c r="K1314" s="859"/>
      <c r="L1314" s="931">
        <f>F1314*J1314</f>
        <v>1.1550613259332454</v>
      </c>
      <c r="M1314" s="932"/>
      <c r="N1314" s="858">
        <v>100</v>
      </c>
      <c r="O1314" s="859"/>
      <c r="P1314" s="36"/>
      <c r="Q1314" s="36"/>
      <c r="R1314" s="36"/>
      <c r="S1314" s="36"/>
      <c r="T1314" s="36"/>
      <c r="U1314" s="36"/>
    </row>
    <row r="1315" spans="2:21" x14ac:dyDescent="0.25">
      <c r="B1315" s="900" t="s">
        <v>351</v>
      </c>
      <c r="C1315" s="900"/>
      <c r="D1315" s="947">
        <f>D1313</f>
        <v>82.3</v>
      </c>
      <c r="E1315" s="948"/>
      <c r="F1315" s="947">
        <f>F1314</f>
        <v>1.1550613259332454</v>
      </c>
      <c r="G1315" s="948"/>
      <c r="H1315" s="860"/>
      <c r="I1315" s="861"/>
      <c r="J1315" s="860"/>
      <c r="K1315" s="861"/>
      <c r="L1315" s="860"/>
      <c r="M1315" s="861"/>
      <c r="N1315" s="858">
        <v>100</v>
      </c>
      <c r="O1315" s="859"/>
      <c r="P1315" s="36"/>
      <c r="Q1315" s="36"/>
      <c r="R1315" s="36"/>
      <c r="S1315" s="36"/>
      <c r="T1315" s="36"/>
      <c r="U1315" s="36"/>
    </row>
    <row r="1316" spans="2:21" x14ac:dyDescent="0.25">
      <c r="B1316" s="36"/>
      <c r="C1316" s="36"/>
      <c r="D1316" s="36"/>
      <c r="E1316" s="36"/>
      <c r="F1316" s="36"/>
      <c r="G1316" s="36"/>
      <c r="H1316" s="36"/>
      <c r="I1316" s="36"/>
      <c r="J1316" s="36"/>
      <c r="K1316" s="36"/>
      <c r="L1316" s="36"/>
      <c r="M1316" s="36"/>
      <c r="N1316" s="36"/>
      <c r="O1316" s="36"/>
      <c r="P1316" s="36"/>
      <c r="Q1316" s="36"/>
      <c r="R1316" s="36"/>
      <c r="S1316" s="36"/>
      <c r="T1316" s="36"/>
      <c r="U1316" s="36"/>
    </row>
    <row r="1317" spans="2:21" x14ac:dyDescent="0.25">
      <c r="B1317" s="36" t="s">
        <v>352</v>
      </c>
      <c r="C1317" s="36"/>
      <c r="D1317" s="36"/>
      <c r="E1317" s="36"/>
      <c r="F1317" s="36"/>
      <c r="G1317" s="36"/>
      <c r="H1317" s="36"/>
      <c r="I1317" s="36"/>
      <c r="J1317" s="36"/>
      <c r="K1317" s="36"/>
      <c r="L1317" s="36"/>
      <c r="M1317" s="36"/>
      <c r="N1317" s="36"/>
      <c r="O1317" s="36"/>
      <c r="P1317" s="36"/>
      <c r="Q1317" s="36"/>
      <c r="R1317" s="36"/>
      <c r="S1317" s="36"/>
      <c r="T1317" s="36"/>
      <c r="U1317" s="36"/>
    </row>
    <row r="1318" spans="2:21" ht="38.25" customHeight="1" x14ac:dyDescent="0.25">
      <c r="B1318" s="852" t="s">
        <v>40</v>
      </c>
      <c r="C1318" s="853"/>
      <c r="D1318" s="852" t="s">
        <v>353</v>
      </c>
      <c r="E1318" s="853"/>
      <c r="F1318" s="852" t="s">
        <v>354</v>
      </c>
      <c r="G1318" s="853"/>
      <c r="H1318" s="852" t="s">
        <v>45</v>
      </c>
      <c r="I1318" s="853"/>
      <c r="J1318" s="852" t="s">
        <v>46</v>
      </c>
      <c r="K1318" s="853"/>
      <c r="L1318" s="852" t="s">
        <v>43</v>
      </c>
      <c r="M1318" s="853"/>
      <c r="N1318" s="852" t="s">
        <v>44</v>
      </c>
      <c r="O1318" s="853"/>
      <c r="P1318" s="36"/>
      <c r="Q1318" s="36"/>
      <c r="R1318" s="36"/>
      <c r="S1318" s="36"/>
      <c r="T1318" s="36"/>
      <c r="U1318" s="36"/>
    </row>
    <row r="1319" spans="2:21" x14ac:dyDescent="0.25">
      <c r="B1319" s="908"/>
      <c r="C1319" s="908"/>
      <c r="D1319" s="947">
        <f>M1280</f>
        <v>80.7</v>
      </c>
      <c r="E1319" s="948"/>
      <c r="F1319" s="947">
        <v>0</v>
      </c>
      <c r="G1319" s="948"/>
      <c r="H1319" s="900" t="s">
        <v>47</v>
      </c>
      <c r="I1319" s="900"/>
      <c r="J1319" s="858">
        <v>1</v>
      </c>
      <c r="K1319" s="859"/>
      <c r="L1319" s="931">
        <f>F1319*J1319</f>
        <v>0</v>
      </c>
      <c r="M1319" s="932"/>
      <c r="N1319" s="858">
        <v>0</v>
      </c>
      <c r="O1319" s="859"/>
      <c r="P1319" s="36"/>
      <c r="Q1319" s="36"/>
      <c r="R1319" s="36"/>
      <c r="S1319" s="36"/>
      <c r="T1319" s="36"/>
      <c r="U1319" s="36"/>
    </row>
    <row r="1320" spans="2:21" x14ac:dyDescent="0.25">
      <c r="B1320" s="908"/>
      <c r="C1320" s="908"/>
      <c r="D1320" s="947">
        <f>M1102</f>
        <v>0</v>
      </c>
      <c r="E1320" s="948"/>
      <c r="F1320" s="931">
        <f>D1304</f>
        <v>1.1550613259332454</v>
      </c>
      <c r="G1320" s="932"/>
      <c r="H1320" s="856" t="s">
        <v>90</v>
      </c>
      <c r="I1320" s="857"/>
      <c r="J1320" s="858">
        <v>1</v>
      </c>
      <c r="K1320" s="859"/>
      <c r="L1320" s="931">
        <f>F1320*J1320</f>
        <v>1.1550613259332454</v>
      </c>
      <c r="M1320" s="932"/>
      <c r="N1320" s="858">
        <v>100</v>
      </c>
      <c r="O1320" s="859"/>
      <c r="P1320" s="36"/>
      <c r="Q1320" s="36"/>
      <c r="R1320" s="36"/>
      <c r="S1320" s="36"/>
      <c r="T1320" s="36"/>
      <c r="U1320" s="36"/>
    </row>
    <row r="1321" spans="2:21" x14ac:dyDescent="0.25">
      <c r="B1321" s="900" t="s">
        <v>351</v>
      </c>
      <c r="C1321" s="900"/>
      <c r="D1321" s="947">
        <f>D1319</f>
        <v>80.7</v>
      </c>
      <c r="E1321" s="948"/>
      <c r="F1321" s="931">
        <f>F1320</f>
        <v>1.1550613259332454</v>
      </c>
      <c r="G1321" s="932"/>
      <c r="H1321" s="860"/>
      <c r="I1321" s="861"/>
      <c r="J1321" s="860"/>
      <c r="K1321" s="861"/>
      <c r="L1321" s="860"/>
      <c r="M1321" s="861"/>
      <c r="N1321" s="858">
        <v>100</v>
      </c>
      <c r="O1321" s="859"/>
      <c r="P1321" s="36"/>
      <c r="Q1321" s="36"/>
      <c r="R1321" s="36"/>
      <c r="S1321" s="36"/>
      <c r="T1321" s="36"/>
      <c r="U1321" s="36"/>
    </row>
    <row r="1322" spans="2:21" x14ac:dyDescent="0.25">
      <c r="B1322" s="37"/>
      <c r="C1322" s="37"/>
      <c r="D1322" s="249"/>
      <c r="E1322" s="249"/>
      <c r="F1322" s="249"/>
      <c r="G1322" s="249"/>
      <c r="H1322" s="92"/>
      <c r="I1322" s="92"/>
      <c r="J1322" s="92"/>
      <c r="K1322" s="92"/>
      <c r="L1322" s="92"/>
      <c r="M1322" s="92"/>
      <c r="N1322" s="92"/>
      <c r="O1322" s="92"/>
      <c r="P1322" s="36"/>
      <c r="Q1322" s="36"/>
      <c r="R1322" s="36"/>
      <c r="S1322" s="36"/>
      <c r="T1322" s="36"/>
      <c r="U1322" s="36"/>
    </row>
    <row r="1323" spans="2:21" x14ac:dyDescent="0.25">
      <c r="B1323" s="36" t="s">
        <v>1857</v>
      </c>
      <c r="C1323" s="36"/>
      <c r="D1323" s="36"/>
      <c r="E1323" s="36"/>
      <c r="F1323" s="36"/>
      <c r="G1323" s="36"/>
      <c r="H1323" s="36"/>
      <c r="I1323" s="36"/>
      <c r="J1323" s="36"/>
      <c r="K1323" s="36"/>
      <c r="L1323" s="36"/>
      <c r="M1323" s="36"/>
      <c r="N1323" s="36"/>
      <c r="O1323" s="36"/>
      <c r="P1323" s="36"/>
      <c r="Q1323" s="36"/>
      <c r="R1323" s="36"/>
      <c r="S1323" s="36"/>
      <c r="T1323" s="36"/>
      <c r="U1323" s="36"/>
    </row>
    <row r="1324" spans="2:21" x14ac:dyDescent="0.25">
      <c r="B1324" s="852" t="s">
        <v>40</v>
      </c>
      <c r="C1324" s="853"/>
      <c r="D1324" s="852" t="s">
        <v>353</v>
      </c>
      <c r="E1324" s="853"/>
      <c r="F1324" s="852" t="s">
        <v>354</v>
      </c>
      <c r="G1324" s="853"/>
      <c r="H1324" s="852" t="s">
        <v>45</v>
      </c>
      <c r="I1324" s="853"/>
      <c r="J1324" s="852" t="s">
        <v>46</v>
      </c>
      <c r="K1324" s="853"/>
      <c r="L1324" s="852" t="s">
        <v>43</v>
      </c>
      <c r="M1324" s="853"/>
      <c r="N1324" s="852" t="s">
        <v>44</v>
      </c>
      <c r="O1324" s="853"/>
      <c r="P1324" s="36"/>
      <c r="Q1324" s="36"/>
      <c r="R1324" s="36"/>
      <c r="S1324" s="36"/>
      <c r="T1324" s="36"/>
      <c r="U1324" s="36"/>
    </row>
    <row r="1325" spans="2:21" x14ac:dyDescent="0.25">
      <c r="B1325" s="908"/>
      <c r="C1325" s="908"/>
      <c r="D1325" s="947">
        <f>M1281</f>
        <v>0</v>
      </c>
      <c r="E1325" s="948"/>
      <c r="F1325" s="947">
        <v>0</v>
      </c>
      <c r="G1325" s="948"/>
      <c r="H1325" s="900" t="s">
        <v>47</v>
      </c>
      <c r="I1325" s="900"/>
      <c r="J1325" s="858">
        <v>1</v>
      </c>
      <c r="K1325" s="859"/>
      <c r="L1325" s="931">
        <f>F1325*J1325</f>
        <v>0</v>
      </c>
      <c r="M1325" s="932"/>
      <c r="N1325" s="858">
        <v>0</v>
      </c>
      <c r="O1325" s="859"/>
      <c r="P1325" s="36"/>
      <c r="Q1325" s="36"/>
      <c r="R1325" s="36"/>
      <c r="S1325" s="36"/>
      <c r="T1325" s="36"/>
      <c r="U1325" s="36"/>
    </row>
    <row r="1326" spans="2:21" x14ac:dyDescent="0.25">
      <c r="B1326" s="908"/>
      <c r="C1326" s="908"/>
      <c r="D1326" s="947">
        <f>M1108</f>
        <v>0</v>
      </c>
      <c r="E1326" s="948"/>
      <c r="F1326" s="931">
        <f>D1304</f>
        <v>1.1550613259332454</v>
      </c>
      <c r="G1326" s="932"/>
      <c r="H1326" s="856" t="s">
        <v>90</v>
      </c>
      <c r="I1326" s="857"/>
      <c r="J1326" s="858">
        <v>1</v>
      </c>
      <c r="K1326" s="859"/>
      <c r="L1326" s="931">
        <f>F1326*J1326</f>
        <v>1.1550613259332454</v>
      </c>
      <c r="M1326" s="932"/>
      <c r="N1326" s="858">
        <v>100</v>
      </c>
      <c r="O1326" s="859"/>
      <c r="P1326" s="36"/>
      <c r="Q1326" s="36"/>
      <c r="R1326" s="36"/>
      <c r="S1326" s="36"/>
      <c r="T1326" s="36"/>
      <c r="U1326" s="36"/>
    </row>
    <row r="1327" spans="2:21" x14ac:dyDescent="0.25">
      <c r="B1327" s="900" t="s">
        <v>351</v>
      </c>
      <c r="C1327" s="900"/>
      <c r="D1327" s="947">
        <f>D1325</f>
        <v>0</v>
      </c>
      <c r="E1327" s="948"/>
      <c r="F1327" s="931">
        <f>F1326</f>
        <v>1.1550613259332454</v>
      </c>
      <c r="G1327" s="932"/>
      <c r="H1327" s="860"/>
      <c r="I1327" s="861"/>
      <c r="J1327" s="860"/>
      <c r="K1327" s="861"/>
      <c r="L1327" s="860"/>
      <c r="M1327" s="861"/>
      <c r="N1327" s="858">
        <v>100</v>
      </c>
      <c r="O1327" s="859"/>
      <c r="P1327" s="36"/>
      <c r="Q1327" s="36"/>
      <c r="R1327" s="36"/>
      <c r="S1327" s="36"/>
      <c r="T1327" s="36"/>
      <c r="U1327" s="36"/>
    </row>
    <row r="1328" spans="2:21" x14ac:dyDescent="0.25">
      <c r="B1328" s="36"/>
      <c r="C1328" s="36"/>
      <c r="D1328" s="36"/>
      <c r="E1328" s="36"/>
      <c r="F1328" s="36"/>
      <c r="G1328" s="36"/>
      <c r="H1328" s="36"/>
      <c r="I1328" s="36"/>
      <c r="J1328" s="36"/>
      <c r="K1328" s="36"/>
      <c r="L1328" s="36"/>
      <c r="M1328" s="36"/>
      <c r="N1328" s="36"/>
      <c r="O1328" s="36"/>
      <c r="P1328" s="36"/>
      <c r="Q1328" s="36"/>
      <c r="R1328" s="36"/>
      <c r="S1328" s="36"/>
      <c r="T1328" s="36"/>
      <c r="U1328" s="36"/>
    </row>
    <row r="1329" spans="2:21" x14ac:dyDescent="0.25">
      <c r="B1329" s="36" t="s">
        <v>355</v>
      </c>
      <c r="C1329" s="36"/>
      <c r="D1329" s="36"/>
      <c r="E1329" s="36"/>
      <c r="F1329" s="36"/>
      <c r="G1329" s="36"/>
      <c r="H1329" s="36"/>
      <c r="I1329" s="36"/>
      <c r="J1329" s="36"/>
      <c r="K1329" s="36"/>
      <c r="L1329" s="36"/>
      <c r="M1329" s="36"/>
      <c r="N1329" s="36"/>
      <c r="O1329" s="36"/>
      <c r="P1329" s="36"/>
      <c r="Q1329" s="36"/>
      <c r="R1329" s="36"/>
      <c r="S1329" s="36"/>
      <c r="T1329" s="36"/>
      <c r="U1329" s="36"/>
    </row>
    <row r="1330" spans="2:21" ht="33.75" customHeight="1" x14ac:dyDescent="0.25">
      <c r="B1330" s="852" t="s">
        <v>40</v>
      </c>
      <c r="C1330" s="853"/>
      <c r="D1330" s="852" t="s">
        <v>353</v>
      </c>
      <c r="E1330" s="853"/>
      <c r="F1330" s="852" t="s">
        <v>354</v>
      </c>
      <c r="G1330" s="853"/>
      <c r="H1330" s="852" t="s">
        <v>45</v>
      </c>
      <c r="I1330" s="853"/>
      <c r="J1330" s="852" t="s">
        <v>46</v>
      </c>
      <c r="K1330" s="853"/>
      <c r="L1330" s="852" t="s">
        <v>43</v>
      </c>
      <c r="M1330" s="853"/>
      <c r="N1330" s="852" t="s">
        <v>44</v>
      </c>
      <c r="O1330" s="853"/>
      <c r="P1330" s="36"/>
      <c r="Q1330" s="36"/>
      <c r="R1330" s="36"/>
      <c r="S1330" s="36"/>
      <c r="T1330" s="36"/>
      <c r="U1330" s="36"/>
    </row>
    <row r="1331" spans="2:21" x14ac:dyDescent="0.25">
      <c r="B1331" s="908"/>
      <c r="C1331" s="908"/>
      <c r="D1331" s="947">
        <f>M1282</f>
        <v>80.900000000000006</v>
      </c>
      <c r="E1331" s="948"/>
      <c r="F1331" s="947">
        <v>0</v>
      </c>
      <c r="G1331" s="948"/>
      <c r="H1331" s="900" t="s">
        <v>47</v>
      </c>
      <c r="I1331" s="900"/>
      <c r="J1331" s="858">
        <v>1</v>
      </c>
      <c r="K1331" s="859"/>
      <c r="L1331" s="931">
        <f>F1331*J1331</f>
        <v>0</v>
      </c>
      <c r="M1331" s="932"/>
      <c r="N1331" s="858">
        <v>0</v>
      </c>
      <c r="O1331" s="859"/>
      <c r="P1331" s="36"/>
      <c r="Q1331" s="36"/>
      <c r="R1331" s="36"/>
      <c r="S1331" s="36"/>
      <c r="T1331" s="36"/>
      <c r="U1331" s="36"/>
    </row>
    <row r="1332" spans="2:21" x14ac:dyDescent="0.25">
      <c r="B1332" s="908"/>
      <c r="C1332" s="908"/>
      <c r="D1332" s="947">
        <f>M1108</f>
        <v>0</v>
      </c>
      <c r="E1332" s="948"/>
      <c r="F1332" s="931">
        <f>D1304</f>
        <v>1.1550613259332454</v>
      </c>
      <c r="G1332" s="932"/>
      <c r="H1332" s="856" t="s">
        <v>90</v>
      </c>
      <c r="I1332" s="857"/>
      <c r="J1332" s="858">
        <v>1</v>
      </c>
      <c r="K1332" s="859"/>
      <c r="L1332" s="931">
        <f>F1332*J1332</f>
        <v>1.1550613259332454</v>
      </c>
      <c r="M1332" s="932"/>
      <c r="N1332" s="858">
        <v>100</v>
      </c>
      <c r="O1332" s="859"/>
      <c r="P1332" s="36"/>
      <c r="Q1332" s="36"/>
      <c r="R1332" s="36"/>
      <c r="S1332" s="36"/>
      <c r="T1332" s="36"/>
      <c r="U1332" s="36"/>
    </row>
    <row r="1333" spans="2:21" x14ac:dyDescent="0.25">
      <c r="B1333" s="900" t="s">
        <v>351</v>
      </c>
      <c r="C1333" s="900"/>
      <c r="D1333" s="947">
        <f>D1331</f>
        <v>80.900000000000006</v>
      </c>
      <c r="E1333" s="948"/>
      <c r="F1333" s="931">
        <f>F1332</f>
        <v>1.1550613259332454</v>
      </c>
      <c r="G1333" s="932"/>
      <c r="H1333" s="860"/>
      <c r="I1333" s="861"/>
      <c r="J1333" s="860"/>
      <c r="K1333" s="861"/>
      <c r="L1333" s="860"/>
      <c r="M1333" s="861"/>
      <c r="N1333" s="858">
        <v>100</v>
      </c>
      <c r="O1333" s="859"/>
      <c r="P1333" s="36"/>
      <c r="Q1333" s="36"/>
      <c r="R1333" s="36"/>
      <c r="S1333" s="36"/>
      <c r="T1333" s="36"/>
      <c r="U1333" s="36"/>
    </row>
    <row r="1334" spans="2:21" x14ac:dyDescent="0.25">
      <c r="B1334" s="37"/>
      <c r="C1334" s="37"/>
      <c r="D1334" s="249"/>
      <c r="E1334" s="249"/>
      <c r="F1334" s="249"/>
      <c r="G1334" s="249"/>
      <c r="H1334" s="92"/>
      <c r="I1334" s="92"/>
      <c r="J1334" s="92"/>
      <c r="K1334" s="92"/>
      <c r="L1334" s="92"/>
      <c r="M1334" s="92"/>
      <c r="N1334" s="92"/>
      <c r="O1334" s="92"/>
      <c r="P1334" s="36"/>
      <c r="Q1334" s="36"/>
      <c r="R1334" s="36"/>
      <c r="S1334" s="36"/>
      <c r="T1334" s="36"/>
      <c r="U1334" s="36"/>
    </row>
    <row r="1335" spans="2:21" x14ac:dyDescent="0.25">
      <c r="B1335" s="36" t="s">
        <v>1856</v>
      </c>
      <c r="C1335" s="36"/>
      <c r="D1335" s="36"/>
      <c r="E1335" s="36"/>
      <c r="F1335" s="36"/>
      <c r="G1335" s="36"/>
      <c r="H1335" s="36"/>
      <c r="I1335" s="36"/>
      <c r="J1335" s="36"/>
      <c r="K1335" s="36"/>
      <c r="L1335" s="36"/>
      <c r="M1335" s="36"/>
      <c r="N1335" s="36"/>
      <c r="O1335" s="36"/>
      <c r="P1335" s="36"/>
      <c r="Q1335" s="36"/>
      <c r="R1335" s="36"/>
      <c r="S1335" s="36"/>
      <c r="T1335" s="36"/>
      <c r="U1335" s="36"/>
    </row>
    <row r="1336" spans="2:21" x14ac:dyDescent="0.25">
      <c r="B1336" s="852" t="s">
        <v>40</v>
      </c>
      <c r="C1336" s="853"/>
      <c r="D1336" s="852" t="s">
        <v>353</v>
      </c>
      <c r="E1336" s="853"/>
      <c r="F1336" s="852" t="s">
        <v>354</v>
      </c>
      <c r="G1336" s="853"/>
      <c r="H1336" s="852" t="s">
        <v>45</v>
      </c>
      <c r="I1336" s="853"/>
      <c r="J1336" s="852" t="s">
        <v>46</v>
      </c>
      <c r="K1336" s="853"/>
      <c r="L1336" s="852" t="s">
        <v>43</v>
      </c>
      <c r="M1336" s="853"/>
      <c r="N1336" s="852" t="s">
        <v>44</v>
      </c>
      <c r="O1336" s="853"/>
      <c r="P1336" s="36"/>
      <c r="Q1336" s="36"/>
      <c r="R1336" s="36"/>
      <c r="S1336" s="36"/>
      <c r="T1336" s="36"/>
      <c r="U1336" s="36"/>
    </row>
    <row r="1337" spans="2:21" x14ac:dyDescent="0.25">
      <c r="B1337" s="908"/>
      <c r="C1337" s="908"/>
      <c r="D1337" s="947">
        <f>M1283</f>
        <v>0</v>
      </c>
      <c r="E1337" s="948"/>
      <c r="F1337" s="947">
        <v>0</v>
      </c>
      <c r="G1337" s="948"/>
      <c r="H1337" s="900" t="s">
        <v>47</v>
      </c>
      <c r="I1337" s="900"/>
      <c r="J1337" s="858">
        <v>1</v>
      </c>
      <c r="K1337" s="859"/>
      <c r="L1337" s="931">
        <f>F1337*J1337</f>
        <v>0</v>
      </c>
      <c r="M1337" s="932"/>
      <c r="N1337" s="858">
        <v>0</v>
      </c>
      <c r="O1337" s="859"/>
      <c r="P1337" s="36"/>
      <c r="Q1337" s="36"/>
      <c r="R1337" s="36"/>
      <c r="S1337" s="36"/>
      <c r="T1337" s="36"/>
      <c r="U1337" s="36"/>
    </row>
    <row r="1338" spans="2:21" x14ac:dyDescent="0.25">
      <c r="B1338" s="908"/>
      <c r="C1338" s="908"/>
      <c r="D1338" s="947">
        <f>M1114</f>
        <v>0</v>
      </c>
      <c r="E1338" s="948"/>
      <c r="F1338" s="931">
        <f>D1304</f>
        <v>1.1550613259332454</v>
      </c>
      <c r="G1338" s="932"/>
      <c r="H1338" s="856" t="s">
        <v>90</v>
      </c>
      <c r="I1338" s="857"/>
      <c r="J1338" s="858">
        <v>1</v>
      </c>
      <c r="K1338" s="859"/>
      <c r="L1338" s="931">
        <f>F1338*J1338</f>
        <v>1.1550613259332454</v>
      </c>
      <c r="M1338" s="932"/>
      <c r="N1338" s="858">
        <v>100</v>
      </c>
      <c r="O1338" s="859"/>
      <c r="P1338" s="36"/>
      <c r="Q1338" s="36"/>
      <c r="R1338" s="36"/>
      <c r="S1338" s="36"/>
      <c r="T1338" s="36"/>
      <c r="U1338" s="36"/>
    </row>
    <row r="1339" spans="2:21" x14ac:dyDescent="0.25">
      <c r="B1339" s="900" t="s">
        <v>351</v>
      </c>
      <c r="C1339" s="900"/>
      <c r="D1339" s="947">
        <f>D1337</f>
        <v>0</v>
      </c>
      <c r="E1339" s="948"/>
      <c r="F1339" s="931">
        <f>F1338</f>
        <v>1.1550613259332454</v>
      </c>
      <c r="G1339" s="932"/>
      <c r="H1339" s="860"/>
      <c r="I1339" s="861"/>
      <c r="J1339" s="860"/>
      <c r="K1339" s="861"/>
      <c r="L1339" s="860"/>
      <c r="M1339" s="861"/>
      <c r="N1339" s="858">
        <v>100</v>
      </c>
      <c r="O1339" s="859"/>
      <c r="P1339" s="36"/>
      <c r="Q1339" s="36"/>
      <c r="R1339" s="36"/>
      <c r="S1339" s="36"/>
      <c r="T1339" s="36"/>
      <c r="U1339" s="36"/>
    </row>
    <row r="1340" spans="2:21" x14ac:dyDescent="0.25">
      <c r="B1340" s="37"/>
      <c r="C1340" s="37"/>
      <c r="D1340" s="249"/>
      <c r="E1340" s="249"/>
      <c r="F1340" s="249"/>
      <c r="G1340" s="249"/>
      <c r="H1340" s="92"/>
      <c r="I1340" s="92"/>
      <c r="J1340" s="92"/>
      <c r="K1340" s="92"/>
      <c r="L1340" s="92"/>
      <c r="M1340" s="92"/>
      <c r="N1340" s="92"/>
      <c r="O1340" s="92"/>
      <c r="P1340" s="36"/>
      <c r="Q1340" s="36"/>
      <c r="R1340" s="36"/>
      <c r="S1340" s="36"/>
      <c r="T1340" s="36"/>
      <c r="U1340" s="36"/>
    </row>
    <row r="1341" spans="2:21" ht="30.75" customHeight="1" x14ac:dyDescent="0.25">
      <c r="B1341" s="862" t="s">
        <v>356</v>
      </c>
      <c r="C1341" s="862"/>
      <c r="D1341" s="862"/>
      <c r="E1341" s="862"/>
      <c r="F1341" s="862"/>
      <c r="G1341" s="862"/>
      <c r="H1341" s="862"/>
      <c r="I1341" s="862"/>
      <c r="J1341" s="862"/>
      <c r="K1341" s="862"/>
      <c r="L1341" s="862"/>
      <c r="M1341" s="862"/>
      <c r="N1341" s="862"/>
      <c r="O1341" s="862"/>
      <c r="P1341" s="36"/>
      <c r="Q1341" s="36"/>
      <c r="R1341" s="36"/>
      <c r="S1341" s="36"/>
      <c r="T1341" s="36"/>
      <c r="U1341" s="36"/>
    </row>
    <row r="1342" spans="2:21" x14ac:dyDescent="0.25">
      <c r="B1342" s="36"/>
      <c r="C1342" s="36"/>
      <c r="D1342" s="21" t="s">
        <v>51</v>
      </c>
      <c r="E1342" s="88">
        <v>1.65</v>
      </c>
      <c r="F1342" s="36"/>
      <c r="G1342" s="36"/>
      <c r="H1342" s="36"/>
      <c r="I1342" s="36"/>
      <c r="J1342" s="36"/>
      <c r="K1342" s="36"/>
      <c r="L1342" s="36"/>
      <c r="M1342" s="36"/>
      <c r="N1342" s="36"/>
      <c r="O1342" s="36"/>
      <c r="P1342" s="36"/>
      <c r="Q1342" s="36"/>
      <c r="R1342" s="36"/>
      <c r="S1342" s="36"/>
      <c r="T1342" s="36"/>
      <c r="U1342" s="36"/>
    </row>
    <row r="1343" spans="2:21" x14ac:dyDescent="0.25">
      <c r="B1343" s="36"/>
      <c r="C1343" s="36"/>
      <c r="D1343" s="36"/>
      <c r="E1343" s="36"/>
      <c r="F1343" s="36"/>
      <c r="G1343" s="36"/>
      <c r="H1343" s="36"/>
      <c r="I1343" s="36"/>
      <c r="J1343" s="36"/>
      <c r="K1343" s="36"/>
      <c r="L1343" s="36"/>
      <c r="M1343" s="36"/>
      <c r="N1343" s="36"/>
      <c r="O1343" s="36"/>
      <c r="P1343" s="36"/>
      <c r="Q1343" s="36"/>
      <c r="R1343" s="36"/>
      <c r="S1343" s="36"/>
      <c r="T1343" s="36"/>
      <c r="U1343" s="36"/>
    </row>
    <row r="1344" spans="2:21" x14ac:dyDescent="0.25">
      <c r="B1344" s="21" t="s">
        <v>52</v>
      </c>
      <c r="C1344" s="43">
        <f>E1342*F1333</f>
        <v>1.9058511877898547</v>
      </c>
      <c r="D1344" s="36" t="s">
        <v>97</v>
      </c>
      <c r="E1344" s="36"/>
      <c r="F1344" s="36"/>
      <c r="G1344" s="36"/>
      <c r="H1344" s="36"/>
      <c r="I1344" s="36"/>
      <c r="J1344" s="36"/>
      <c r="K1344" s="36"/>
      <c r="L1344" s="36"/>
      <c r="M1344" s="36"/>
      <c r="N1344" s="36"/>
      <c r="O1344" s="36"/>
      <c r="P1344" s="36"/>
      <c r="Q1344" s="36"/>
      <c r="R1344" s="36"/>
      <c r="S1344" s="36"/>
      <c r="T1344" s="36"/>
      <c r="U1344" s="36"/>
    </row>
    <row r="1345" spans="2:21" x14ac:dyDescent="0.25">
      <c r="B1345" s="36"/>
      <c r="C1345" s="36"/>
      <c r="D1345" s="36"/>
      <c r="E1345" s="36"/>
      <c r="F1345" s="36"/>
      <c r="G1345" s="36"/>
      <c r="H1345" s="36"/>
      <c r="I1345" s="36"/>
      <c r="J1345" s="36"/>
      <c r="K1345" s="36"/>
      <c r="L1345" s="36"/>
      <c r="M1345" s="36"/>
      <c r="N1345" s="36"/>
      <c r="O1345" s="36"/>
      <c r="P1345" s="36"/>
      <c r="Q1345" s="36"/>
      <c r="R1345" s="36"/>
      <c r="S1345" s="36"/>
      <c r="T1345" s="36"/>
      <c r="U1345" s="36"/>
    </row>
    <row r="1346" spans="2:21" x14ac:dyDescent="0.25">
      <c r="B1346" s="36" t="s">
        <v>53</v>
      </c>
      <c r="C1346" s="36"/>
      <c r="D1346" s="36"/>
      <c r="E1346" s="36"/>
      <c r="F1346" s="36"/>
      <c r="G1346" s="36"/>
      <c r="H1346" s="36"/>
      <c r="I1346" s="36"/>
      <c r="J1346" s="36"/>
      <c r="K1346" s="36"/>
      <c r="L1346" s="36"/>
      <c r="M1346" s="36"/>
      <c r="N1346" s="36"/>
      <c r="O1346" s="36"/>
      <c r="P1346" s="36"/>
      <c r="Q1346" s="36"/>
      <c r="R1346" s="36"/>
      <c r="S1346" s="36"/>
      <c r="T1346" s="36"/>
      <c r="U1346" s="36"/>
    </row>
    <row r="1347" spans="2:21" x14ac:dyDescent="0.25">
      <c r="B1347" s="36" t="s">
        <v>357</v>
      </c>
      <c r="C1347" s="36"/>
      <c r="D1347" s="36"/>
      <c r="E1347" s="36"/>
      <c r="F1347" s="36"/>
      <c r="G1347" s="36"/>
      <c r="H1347" s="44">
        <f>D1315</f>
        <v>82.3</v>
      </c>
      <c r="I1347" s="6" t="s">
        <v>335</v>
      </c>
      <c r="J1347" s="45">
        <f>C1344</f>
        <v>1.9058511877898547</v>
      </c>
      <c r="K1347" s="36" t="s">
        <v>97</v>
      </c>
      <c r="L1347" s="36"/>
      <c r="M1347" s="36"/>
      <c r="N1347" s="36"/>
      <c r="O1347" s="36"/>
      <c r="P1347" s="36"/>
      <c r="Q1347" s="36"/>
      <c r="R1347" s="36"/>
      <c r="S1347" s="36"/>
      <c r="T1347" s="36"/>
      <c r="U1347" s="36"/>
    </row>
    <row r="1348" spans="2:21" x14ac:dyDescent="0.25">
      <c r="B1348" s="36" t="s">
        <v>358</v>
      </c>
      <c r="C1348" s="36"/>
      <c r="D1348" s="36"/>
      <c r="E1348" s="36"/>
      <c r="F1348" s="36"/>
      <c r="G1348" s="36"/>
      <c r="H1348" s="44">
        <f>D1321</f>
        <v>80.7</v>
      </c>
      <c r="I1348" s="6" t="s">
        <v>335</v>
      </c>
      <c r="J1348" s="45">
        <f>C1344</f>
        <v>1.9058511877898547</v>
      </c>
      <c r="K1348" s="36" t="s">
        <v>97</v>
      </c>
      <c r="L1348" s="36"/>
      <c r="M1348" s="36"/>
      <c r="N1348" s="36"/>
      <c r="O1348" s="36"/>
      <c r="P1348" s="36"/>
      <c r="Q1348" s="36"/>
      <c r="R1348" s="36"/>
      <c r="S1348" s="36"/>
      <c r="T1348" s="36"/>
      <c r="U1348" s="36"/>
    </row>
    <row r="1349" spans="2:21" x14ac:dyDescent="0.25">
      <c r="B1349" s="36" t="s">
        <v>1855</v>
      </c>
      <c r="C1349" s="36"/>
      <c r="D1349" s="36"/>
      <c r="E1349" s="36"/>
      <c r="F1349" s="36"/>
      <c r="G1349" s="36"/>
      <c r="H1349" s="44">
        <f>D1327</f>
        <v>0</v>
      </c>
      <c r="I1349" s="6" t="s">
        <v>335</v>
      </c>
      <c r="J1349" s="45">
        <f>IF(H1349=0,0,C1344)</f>
        <v>0</v>
      </c>
      <c r="K1349" s="36" t="s">
        <v>97</v>
      </c>
      <c r="L1349" s="36"/>
      <c r="M1349" s="36"/>
      <c r="N1349" s="36"/>
      <c r="O1349" s="36"/>
      <c r="P1349" s="36"/>
      <c r="Q1349" s="36"/>
      <c r="R1349" s="36"/>
      <c r="S1349" s="36"/>
      <c r="T1349" s="36"/>
      <c r="U1349" s="36"/>
    </row>
    <row r="1350" spans="2:21" x14ac:dyDescent="0.25">
      <c r="B1350" s="36" t="s">
        <v>359</v>
      </c>
      <c r="C1350" s="36"/>
      <c r="D1350" s="36"/>
      <c r="E1350" s="36"/>
      <c r="F1350" s="36"/>
      <c r="G1350" s="36"/>
      <c r="H1350" s="44">
        <f>D1333</f>
        <v>80.900000000000006</v>
      </c>
      <c r="I1350" s="6" t="s">
        <v>335</v>
      </c>
      <c r="J1350" s="45">
        <f>C1344</f>
        <v>1.9058511877898547</v>
      </c>
      <c r="K1350" s="36" t="s">
        <v>97</v>
      </c>
      <c r="L1350" s="36"/>
      <c r="M1350" s="36"/>
      <c r="N1350" s="36"/>
      <c r="O1350" s="36"/>
      <c r="P1350" s="36"/>
      <c r="Q1350" s="36"/>
      <c r="R1350" s="36"/>
      <c r="S1350" s="36"/>
      <c r="T1350" s="36"/>
      <c r="U1350" s="36"/>
    </row>
    <row r="1351" spans="2:21" x14ac:dyDescent="0.25">
      <c r="B1351" s="36" t="s">
        <v>1854</v>
      </c>
      <c r="C1351" s="36"/>
      <c r="D1351" s="36"/>
      <c r="E1351" s="36"/>
      <c r="F1351" s="36"/>
      <c r="G1351" s="36"/>
      <c r="H1351" s="44">
        <f>D1339</f>
        <v>0</v>
      </c>
      <c r="I1351" s="6" t="s">
        <v>335</v>
      </c>
      <c r="J1351" s="45">
        <f>IF(H1351=0,0,C1344)</f>
        <v>0</v>
      </c>
      <c r="K1351" s="36" t="s">
        <v>97</v>
      </c>
      <c r="L1351" s="36"/>
      <c r="M1351" s="36"/>
      <c r="N1351" s="36"/>
      <c r="O1351" s="36"/>
      <c r="P1351" s="36"/>
      <c r="Q1351" s="36"/>
      <c r="R1351" s="36"/>
      <c r="S1351" s="36"/>
      <c r="T1351" s="36"/>
      <c r="U1351" s="36"/>
    </row>
    <row r="1352" spans="2:21" x14ac:dyDescent="0.25">
      <c r="B1352" s="36"/>
      <c r="C1352" s="36"/>
      <c r="D1352" s="36"/>
      <c r="E1352" s="36"/>
      <c r="F1352" s="36"/>
      <c r="G1352" s="36"/>
      <c r="H1352" s="36"/>
      <c r="I1352" s="36"/>
      <c r="J1352" s="36"/>
      <c r="K1352" s="36"/>
      <c r="L1352" s="36"/>
      <c r="M1352" s="36"/>
      <c r="N1352" s="36"/>
      <c r="O1352" s="36"/>
      <c r="P1352" s="36"/>
      <c r="Q1352" s="36"/>
      <c r="R1352" s="36"/>
      <c r="S1352" s="36"/>
      <c r="T1352" s="36"/>
      <c r="U1352" s="36"/>
    </row>
    <row r="1353" spans="2:21" x14ac:dyDescent="0.25">
      <c r="B1353" s="4" t="s">
        <v>360</v>
      </c>
      <c r="C1353" s="36"/>
      <c r="D1353" s="36"/>
      <c r="E1353" s="36"/>
      <c r="F1353" s="36"/>
      <c r="G1353" s="36"/>
      <c r="H1353" s="36"/>
      <c r="I1353" s="36"/>
      <c r="J1353" s="36"/>
      <c r="K1353" s="36"/>
      <c r="L1353" s="36"/>
      <c r="M1353" s="36"/>
      <c r="N1353" s="36"/>
      <c r="O1353" s="36"/>
      <c r="P1353" s="36"/>
      <c r="Q1353" s="36"/>
      <c r="R1353" s="36"/>
      <c r="S1353" s="36"/>
      <c r="T1353" s="36"/>
      <c r="U1353" s="36"/>
    </row>
    <row r="1354" spans="2:21" x14ac:dyDescent="0.25">
      <c r="B1354" s="36" t="s">
        <v>361</v>
      </c>
      <c r="C1354" s="36"/>
      <c r="D1354" s="36"/>
      <c r="E1354" s="36"/>
      <c r="F1354" s="36"/>
      <c r="G1354" s="36"/>
      <c r="H1354" s="36"/>
      <c r="I1354" s="36"/>
      <c r="J1354" s="36"/>
      <c r="K1354" s="36"/>
      <c r="L1354" s="36"/>
      <c r="M1354" s="36"/>
      <c r="N1354" s="36"/>
      <c r="O1354" s="36"/>
      <c r="P1354" s="36"/>
      <c r="Q1354" s="36"/>
      <c r="R1354" s="36"/>
      <c r="S1354" s="36"/>
      <c r="T1354" s="36"/>
      <c r="U1354" s="36"/>
    </row>
    <row r="1355" spans="2:21" x14ac:dyDescent="0.25">
      <c r="B1355" s="36"/>
      <c r="C1355" s="36"/>
      <c r="D1355" s="36"/>
      <c r="E1355" s="36"/>
      <c r="F1355" s="36"/>
      <c r="G1355" s="36"/>
      <c r="H1355" s="36"/>
      <c r="I1355" s="36"/>
      <c r="J1355" s="36"/>
      <c r="K1355" s="36"/>
      <c r="L1355" s="36"/>
      <c r="M1355" s="36"/>
      <c r="N1355" s="36"/>
      <c r="O1355" s="36"/>
      <c r="P1355" s="36"/>
      <c r="Q1355" s="36"/>
      <c r="R1355" s="36"/>
      <c r="S1355" s="36"/>
      <c r="T1355" s="36"/>
      <c r="U1355" s="36"/>
    </row>
    <row r="1356" spans="2:21" x14ac:dyDescent="0.25">
      <c r="B1356" s="36"/>
      <c r="C1356" s="36"/>
      <c r="D1356" s="36"/>
      <c r="E1356" s="36"/>
      <c r="F1356" s="36" t="s">
        <v>27</v>
      </c>
      <c r="G1356" s="36"/>
      <c r="H1356" s="36"/>
      <c r="I1356" s="36"/>
      <c r="J1356" s="36"/>
      <c r="K1356" s="36"/>
      <c r="L1356" s="36"/>
      <c r="M1356" s="36"/>
      <c r="N1356" s="36"/>
      <c r="O1356" s="36"/>
      <c r="P1356" s="36"/>
      <c r="Q1356" s="36"/>
      <c r="R1356" s="36"/>
      <c r="S1356" s="36"/>
      <c r="T1356" s="36"/>
      <c r="U1356" s="36"/>
    </row>
    <row r="1357" spans="2:21" x14ac:dyDescent="0.25">
      <c r="B1357" s="36"/>
      <c r="C1357" s="36"/>
      <c r="D1357" s="36"/>
      <c r="E1357" s="36"/>
      <c r="F1357" s="36"/>
      <c r="G1357" s="36"/>
      <c r="H1357" s="36"/>
      <c r="I1357" s="36"/>
      <c r="J1357" s="36"/>
      <c r="K1357" s="36"/>
      <c r="L1357" s="36"/>
      <c r="M1357" s="36"/>
      <c r="N1357" s="36"/>
      <c r="O1357" s="36"/>
      <c r="P1357" s="36"/>
      <c r="Q1357" s="36"/>
      <c r="R1357" s="36"/>
      <c r="S1357" s="36"/>
      <c r="T1357" s="36"/>
      <c r="U1357" s="36"/>
    </row>
    <row r="1358" spans="2:21" x14ac:dyDescent="0.25">
      <c r="B1358" s="36"/>
      <c r="C1358" s="36"/>
      <c r="D1358" s="36" t="s">
        <v>28</v>
      </c>
      <c r="E1358" s="36"/>
      <c r="F1358" s="862" t="s">
        <v>362</v>
      </c>
      <c r="G1358" s="862"/>
      <c r="H1358" s="862"/>
      <c r="I1358" s="862"/>
      <c r="J1358" s="862"/>
      <c r="K1358" s="862"/>
      <c r="L1358" s="862"/>
      <c r="M1358" s="36"/>
      <c r="N1358" s="36"/>
      <c r="O1358" s="36"/>
      <c r="P1358" s="36"/>
      <c r="Q1358" s="36"/>
      <c r="R1358" s="36"/>
      <c r="S1358" s="36"/>
      <c r="T1358" s="36"/>
      <c r="U1358" s="36"/>
    </row>
    <row r="1359" spans="2:21" x14ac:dyDescent="0.25">
      <c r="B1359" s="36"/>
      <c r="C1359" s="36"/>
      <c r="D1359" s="36"/>
      <c r="E1359" s="36"/>
      <c r="F1359" s="954" t="s">
        <v>363</v>
      </c>
      <c r="G1359" s="862"/>
      <c r="H1359" s="862"/>
      <c r="I1359" s="862"/>
      <c r="J1359" s="862"/>
      <c r="K1359" s="862"/>
      <c r="L1359" s="862"/>
      <c r="M1359" s="36"/>
      <c r="N1359" s="36"/>
      <c r="O1359" s="36"/>
      <c r="P1359" s="36"/>
      <c r="Q1359" s="36"/>
      <c r="R1359" s="36"/>
      <c r="S1359" s="36"/>
      <c r="T1359" s="36"/>
      <c r="U1359" s="36"/>
    </row>
    <row r="1360" spans="2:21" x14ac:dyDescent="0.25">
      <c r="B1360" s="36" t="s">
        <v>71</v>
      </c>
      <c r="C1360" s="36"/>
      <c r="D1360" s="36"/>
      <c r="E1360" s="36"/>
      <c r="F1360" s="36"/>
      <c r="G1360" s="36"/>
      <c r="H1360" s="36"/>
      <c r="I1360" s="36"/>
      <c r="J1360" s="36"/>
      <c r="K1360" s="36"/>
      <c r="L1360" s="36"/>
      <c r="M1360" s="36"/>
      <c r="N1360" s="36"/>
      <c r="O1360" s="36"/>
      <c r="P1360" s="36"/>
      <c r="Q1360" s="36"/>
      <c r="R1360" s="36"/>
      <c r="S1360" s="36"/>
      <c r="T1360" s="36"/>
      <c r="U1360" s="36"/>
    </row>
    <row r="1361" spans="2:21" x14ac:dyDescent="0.25">
      <c r="B1361" s="36"/>
      <c r="C1361" s="36"/>
      <c r="D1361" s="36"/>
      <c r="E1361" s="36"/>
      <c r="F1361" s="36"/>
      <c r="G1361" s="36"/>
      <c r="H1361" s="36"/>
      <c r="I1361" s="36"/>
      <c r="J1361" s="36"/>
      <c r="K1361" s="36"/>
      <c r="L1361" s="36"/>
      <c r="M1361" s="36"/>
      <c r="N1361" s="36"/>
      <c r="O1361" s="36"/>
      <c r="P1361" s="36"/>
      <c r="Q1361" s="36"/>
      <c r="R1361" s="36"/>
      <c r="S1361" s="36"/>
      <c r="T1361" s="36"/>
      <c r="U1361" s="36"/>
    </row>
    <row r="1362" spans="2:21" x14ac:dyDescent="0.25">
      <c r="B1362" s="36"/>
      <c r="C1362" s="36"/>
      <c r="D1362" s="36" t="s">
        <v>28</v>
      </c>
      <c r="E1362" s="36"/>
      <c r="F1362" s="36">
        <f>I1274</f>
        <v>0.2</v>
      </c>
      <c r="G1362" s="36" t="s">
        <v>14</v>
      </c>
      <c r="H1362" s="36"/>
      <c r="I1362" s="36"/>
      <c r="J1362" s="36"/>
      <c r="K1362" s="36"/>
      <c r="L1362" s="36"/>
      <c r="M1362" s="36"/>
      <c r="N1362" s="36"/>
      <c r="O1362" s="36"/>
      <c r="P1362" s="36"/>
      <c r="Q1362" s="36"/>
      <c r="R1362" s="36"/>
      <c r="S1362" s="36"/>
      <c r="T1362" s="36"/>
      <c r="U1362" s="36"/>
    </row>
    <row r="1363" spans="2:21" x14ac:dyDescent="0.25">
      <c r="B1363" s="36"/>
      <c r="C1363" s="36"/>
      <c r="D1363" s="36"/>
      <c r="E1363" s="36"/>
      <c r="F1363" s="36"/>
      <c r="G1363" s="36"/>
      <c r="H1363" s="36"/>
      <c r="I1363" s="36"/>
      <c r="J1363" s="36"/>
      <c r="K1363" s="36"/>
      <c r="L1363" s="36"/>
      <c r="M1363" s="36"/>
      <c r="N1363" s="36"/>
      <c r="O1363" s="36"/>
      <c r="P1363" s="36"/>
      <c r="Q1363" s="36"/>
      <c r="R1363" s="36"/>
      <c r="S1363" s="36"/>
      <c r="T1363" s="36"/>
      <c r="U1363" s="36"/>
    </row>
    <row r="1364" spans="2:21" x14ac:dyDescent="0.25">
      <c r="B1364" s="36"/>
      <c r="C1364" s="36"/>
      <c r="D1364" s="36"/>
      <c r="E1364" s="36"/>
      <c r="F1364" s="36"/>
      <c r="G1364" s="36"/>
      <c r="H1364" s="36"/>
      <c r="I1364" s="36"/>
      <c r="J1364" s="36"/>
      <c r="K1364" s="36"/>
      <c r="L1364" s="36"/>
      <c r="M1364" s="36"/>
      <c r="N1364" s="36"/>
      <c r="O1364" s="36"/>
      <c r="P1364" s="36"/>
      <c r="Q1364" s="36"/>
      <c r="R1364" s="36"/>
      <c r="S1364" s="36"/>
      <c r="T1364" s="36"/>
      <c r="U1364" s="36"/>
    </row>
    <row r="1365" spans="2:21" x14ac:dyDescent="0.25">
      <c r="B1365" s="21" t="s">
        <v>33</v>
      </c>
      <c r="C1365" s="23">
        <f>F1362/(3^0.5)</f>
        <v>0.11547005383792516</v>
      </c>
      <c r="D1365" s="36" t="s">
        <v>14</v>
      </c>
      <c r="E1365" s="36"/>
      <c r="F1365" s="36"/>
      <c r="G1365" s="36"/>
      <c r="H1365" s="36"/>
      <c r="I1365" s="36"/>
      <c r="J1365" s="36"/>
      <c r="K1365" s="36"/>
      <c r="L1365" s="36"/>
      <c r="M1365" s="36"/>
      <c r="N1365" s="36"/>
      <c r="O1365" s="36"/>
      <c r="P1365" s="36"/>
      <c r="Q1365" s="36"/>
      <c r="R1365" s="36"/>
      <c r="S1365" s="36"/>
      <c r="T1365" s="36"/>
      <c r="U1365" s="36"/>
    </row>
    <row r="1366" spans="2:21" x14ac:dyDescent="0.25">
      <c r="B1366" s="36" t="s">
        <v>361</v>
      </c>
      <c r="C1366" s="36"/>
      <c r="D1366" s="36"/>
      <c r="E1366" s="36"/>
      <c r="F1366" s="36"/>
      <c r="G1366" s="36"/>
      <c r="H1366" s="36"/>
      <c r="I1366" s="36"/>
      <c r="J1366" s="36"/>
      <c r="K1366" s="36"/>
      <c r="L1366" s="36"/>
      <c r="M1366" s="36"/>
      <c r="N1366" s="36"/>
      <c r="O1366" s="36"/>
      <c r="P1366" s="36"/>
      <c r="Q1366" s="36"/>
      <c r="R1366" s="36"/>
      <c r="S1366" s="36"/>
      <c r="T1366" s="36"/>
      <c r="U1366" s="36"/>
    </row>
    <row r="1367" spans="2:21" x14ac:dyDescent="0.25">
      <c r="B1367" s="36"/>
      <c r="C1367" s="23">
        <f>C1365</f>
        <v>0.11547005383792516</v>
      </c>
      <c r="D1367" s="36" t="s">
        <v>14</v>
      </c>
      <c r="E1367" s="36"/>
      <c r="F1367" s="36"/>
      <c r="G1367" s="36"/>
      <c r="H1367" s="36"/>
      <c r="I1367" s="36"/>
      <c r="J1367" s="36"/>
      <c r="K1367" s="36"/>
      <c r="L1367" s="36"/>
      <c r="M1367" s="36"/>
      <c r="N1367" s="36"/>
      <c r="O1367" s="36"/>
      <c r="P1367" s="36"/>
      <c r="Q1367" s="36"/>
      <c r="R1367" s="36"/>
      <c r="S1367" s="36"/>
      <c r="T1367" s="36"/>
      <c r="U1367" s="36"/>
    </row>
    <row r="1368" spans="2:21" x14ac:dyDescent="0.25">
      <c r="B1368" s="36"/>
      <c r="C1368" s="23"/>
      <c r="D1368" s="36"/>
      <c r="E1368" s="36"/>
      <c r="F1368" s="36"/>
      <c r="G1368" s="36"/>
      <c r="H1368" s="36"/>
      <c r="I1368" s="36"/>
      <c r="J1368" s="36"/>
      <c r="K1368" s="36"/>
      <c r="L1368" s="36"/>
      <c r="M1368" s="36"/>
      <c r="N1368" s="36"/>
      <c r="O1368" s="36"/>
      <c r="P1368" s="36"/>
      <c r="Q1368" s="36"/>
      <c r="R1368" s="36"/>
      <c r="S1368" s="36"/>
      <c r="T1368" s="36"/>
      <c r="U1368" s="36"/>
    </row>
    <row r="1369" spans="2:21" x14ac:dyDescent="0.25">
      <c r="B1369" s="36" t="s">
        <v>61</v>
      </c>
      <c r="C1369" s="36"/>
      <c r="D1369" s="36"/>
      <c r="E1369" s="36"/>
      <c r="F1369" s="36"/>
      <c r="G1369" s="36"/>
      <c r="H1369" s="36"/>
      <c r="I1369" s="36"/>
      <c r="J1369" s="36"/>
      <c r="K1369" s="36"/>
      <c r="L1369" s="36"/>
      <c r="M1369" s="36"/>
      <c r="N1369" s="36"/>
      <c r="O1369" s="36"/>
      <c r="P1369" s="36"/>
      <c r="Q1369" s="36"/>
      <c r="R1369" s="36"/>
      <c r="S1369" s="36"/>
      <c r="T1369" s="36"/>
      <c r="U1369" s="36"/>
    </row>
    <row r="1370" spans="2:21" x14ac:dyDescent="0.25">
      <c r="B1370" s="36" t="s">
        <v>36</v>
      </c>
      <c r="C1370" s="36"/>
      <c r="D1370" s="36"/>
      <c r="E1370" s="36"/>
      <c r="F1370" s="36"/>
      <c r="G1370" s="36"/>
      <c r="H1370" s="36"/>
      <c r="I1370" s="36"/>
      <c r="J1370" s="36"/>
      <c r="K1370" s="36"/>
      <c r="L1370" s="36"/>
      <c r="M1370" s="36"/>
      <c r="N1370" s="36"/>
      <c r="O1370" s="36"/>
      <c r="P1370" s="36"/>
      <c r="Q1370" s="36"/>
      <c r="R1370" s="36"/>
      <c r="S1370" s="36"/>
      <c r="T1370" s="36"/>
      <c r="U1370" s="36"/>
    </row>
    <row r="1371" spans="2:21" x14ac:dyDescent="0.25">
      <c r="B1371" s="36"/>
      <c r="C1371" s="36"/>
      <c r="D1371" s="36" t="s">
        <v>28</v>
      </c>
      <c r="E1371" s="36" t="s">
        <v>82</v>
      </c>
      <c r="F1371" s="36"/>
      <c r="G1371" s="36"/>
      <c r="H1371" s="36"/>
      <c r="I1371" s="36"/>
      <c r="J1371" s="36"/>
      <c r="K1371" s="36"/>
      <c r="L1371" s="36"/>
      <c r="M1371" s="36"/>
      <c r="N1371" s="36"/>
      <c r="O1371" s="36"/>
      <c r="P1371" s="36"/>
      <c r="Q1371" s="36"/>
      <c r="R1371" s="36"/>
      <c r="S1371" s="36"/>
      <c r="T1371" s="36"/>
      <c r="U1371" s="36"/>
    </row>
    <row r="1372" spans="2:21" x14ac:dyDescent="0.25">
      <c r="B1372" s="36"/>
      <c r="C1372" s="36"/>
      <c r="D1372" s="36"/>
      <c r="E1372" s="36" t="s">
        <v>83</v>
      </c>
      <c r="F1372" s="36"/>
      <c r="G1372" s="36"/>
      <c r="H1372" s="36"/>
      <c r="I1372" s="36"/>
      <c r="J1372" s="36"/>
      <c r="K1372" s="36"/>
      <c r="L1372" s="36"/>
      <c r="M1372" s="36"/>
      <c r="N1372" s="36"/>
      <c r="O1372" s="36"/>
      <c r="P1372" s="36"/>
      <c r="Q1372" s="36"/>
      <c r="R1372" s="36"/>
      <c r="S1372" s="36"/>
      <c r="T1372" s="36"/>
      <c r="U1372" s="36"/>
    </row>
    <row r="1373" spans="2:21" x14ac:dyDescent="0.25">
      <c r="B1373" s="36"/>
      <c r="C1373" s="36"/>
      <c r="D1373" s="36"/>
      <c r="E1373" s="36"/>
      <c r="F1373" s="36"/>
      <c r="G1373" s="36"/>
      <c r="H1373" s="36"/>
      <c r="I1373" s="36"/>
      <c r="J1373" s="36"/>
      <c r="K1373" s="36"/>
      <c r="L1373" s="36"/>
      <c r="M1373" s="36"/>
      <c r="N1373" s="36"/>
      <c r="O1373" s="36"/>
      <c r="P1373" s="36"/>
      <c r="Q1373" s="36"/>
      <c r="R1373" s="36"/>
      <c r="S1373" s="36"/>
      <c r="T1373" s="36"/>
      <c r="U1373" s="36"/>
    </row>
    <row r="1374" spans="2:21" x14ac:dyDescent="0.25">
      <c r="B1374" s="899" t="s">
        <v>364</v>
      </c>
      <c r="C1374" s="953"/>
      <c r="D1374" s="953"/>
      <c r="E1374" s="953"/>
      <c r="F1374" s="953"/>
      <c r="G1374" s="953"/>
      <c r="H1374" s="953"/>
      <c r="I1374" s="953"/>
      <c r="J1374" s="36"/>
      <c r="K1374" s="36"/>
      <c r="L1374" s="36"/>
      <c r="M1374" s="36"/>
      <c r="N1374" s="36"/>
      <c r="O1374" s="36"/>
      <c r="P1374" s="36"/>
      <c r="Q1374" s="36"/>
      <c r="R1374" s="36"/>
      <c r="S1374" s="36"/>
      <c r="T1374" s="36"/>
      <c r="U1374" s="36"/>
    </row>
    <row r="1375" spans="2:21" ht="48" customHeight="1" x14ac:dyDescent="0.25">
      <c r="B1375" s="852" t="s">
        <v>40</v>
      </c>
      <c r="C1375" s="853"/>
      <c r="D1375" s="852" t="s">
        <v>85</v>
      </c>
      <c r="E1375" s="853"/>
      <c r="F1375" s="852" t="s">
        <v>86</v>
      </c>
      <c r="G1375" s="853"/>
      <c r="H1375" s="852" t="s">
        <v>45</v>
      </c>
      <c r="I1375" s="853"/>
      <c r="J1375" s="852" t="s">
        <v>46</v>
      </c>
      <c r="K1375" s="853"/>
      <c r="L1375" s="852" t="s">
        <v>43</v>
      </c>
      <c r="M1375" s="853"/>
      <c r="N1375" s="852" t="s">
        <v>44</v>
      </c>
      <c r="O1375" s="853"/>
      <c r="P1375" s="36"/>
      <c r="Q1375" s="36"/>
      <c r="R1375" s="36"/>
      <c r="S1375" s="36"/>
      <c r="T1375" s="36"/>
      <c r="U1375" s="36"/>
    </row>
    <row r="1376" spans="2:21" x14ac:dyDescent="0.25">
      <c r="B1376" s="908"/>
      <c r="C1376" s="908"/>
      <c r="D1376" s="947">
        <f>M1284</f>
        <v>90</v>
      </c>
      <c r="E1376" s="948"/>
      <c r="F1376" s="947">
        <v>0</v>
      </c>
      <c r="G1376" s="948"/>
      <c r="H1376" s="900" t="s">
        <v>47</v>
      </c>
      <c r="I1376" s="900"/>
      <c r="J1376" s="858">
        <v>1</v>
      </c>
      <c r="K1376" s="859"/>
      <c r="L1376" s="854">
        <f>F1376*J1376</f>
        <v>0</v>
      </c>
      <c r="M1376" s="855"/>
      <c r="N1376" s="858">
        <v>0</v>
      </c>
      <c r="O1376" s="859"/>
      <c r="P1376" s="36"/>
      <c r="Q1376" s="36"/>
      <c r="R1376" s="36"/>
      <c r="S1376" s="36"/>
      <c r="T1376" s="36"/>
      <c r="U1376" s="36"/>
    </row>
    <row r="1377" spans="2:21" x14ac:dyDescent="0.25">
      <c r="B1377" s="908"/>
      <c r="C1377" s="908"/>
      <c r="D1377" s="947">
        <f>M1153</f>
        <v>0</v>
      </c>
      <c r="E1377" s="948"/>
      <c r="F1377" s="947">
        <f>C1367</f>
        <v>0.11547005383792516</v>
      </c>
      <c r="G1377" s="948"/>
      <c r="H1377" s="856" t="s">
        <v>90</v>
      </c>
      <c r="I1377" s="857"/>
      <c r="J1377" s="858">
        <v>1</v>
      </c>
      <c r="K1377" s="859"/>
      <c r="L1377" s="854">
        <f>F1377*J1377</f>
        <v>0.11547005383792516</v>
      </c>
      <c r="M1377" s="855"/>
      <c r="N1377" s="858">
        <v>100</v>
      </c>
      <c r="O1377" s="859"/>
      <c r="P1377" s="36"/>
      <c r="Q1377" s="36"/>
      <c r="R1377" s="36"/>
      <c r="S1377" s="36"/>
      <c r="T1377" s="36"/>
      <c r="U1377" s="36"/>
    </row>
    <row r="1378" spans="2:21" x14ac:dyDescent="0.25">
      <c r="B1378" s="900"/>
      <c r="C1378" s="900"/>
      <c r="D1378" s="947">
        <f>D1376</f>
        <v>90</v>
      </c>
      <c r="E1378" s="948"/>
      <c r="F1378" s="947">
        <f>F1377</f>
        <v>0.11547005383792516</v>
      </c>
      <c r="G1378" s="948"/>
      <c r="H1378" s="860"/>
      <c r="I1378" s="861"/>
      <c r="J1378" s="860"/>
      <c r="K1378" s="861"/>
      <c r="L1378" s="860"/>
      <c r="M1378" s="861"/>
      <c r="N1378" s="858">
        <v>100</v>
      </c>
      <c r="O1378" s="859"/>
      <c r="P1378" s="36"/>
      <c r="Q1378" s="36"/>
      <c r="R1378" s="36"/>
      <c r="S1378" s="36"/>
      <c r="T1378" s="36"/>
      <c r="U1378" s="36"/>
    </row>
    <row r="1379" spans="2:21" x14ac:dyDescent="0.25">
      <c r="B1379" s="36"/>
      <c r="C1379" s="36"/>
      <c r="D1379" s="36"/>
      <c r="E1379" s="36"/>
      <c r="F1379" s="36"/>
      <c r="G1379" s="36"/>
      <c r="H1379" s="36"/>
      <c r="I1379" s="36"/>
      <c r="J1379" s="36"/>
      <c r="K1379" s="36"/>
      <c r="L1379" s="36"/>
      <c r="M1379" s="36"/>
      <c r="N1379" s="36"/>
      <c r="O1379" s="36"/>
      <c r="P1379" s="36"/>
      <c r="Q1379" s="36"/>
      <c r="R1379" s="36"/>
      <c r="S1379" s="36"/>
      <c r="T1379" s="36"/>
      <c r="U1379" s="36"/>
    </row>
    <row r="1380" spans="2:21" ht="27" customHeight="1" x14ac:dyDescent="0.25">
      <c r="B1380" s="862" t="s">
        <v>50</v>
      </c>
      <c r="C1380" s="862"/>
      <c r="D1380" s="862"/>
      <c r="E1380" s="862"/>
      <c r="F1380" s="862"/>
      <c r="G1380" s="862"/>
      <c r="H1380" s="862"/>
      <c r="I1380" s="862"/>
      <c r="J1380" s="862"/>
      <c r="K1380" s="862"/>
      <c r="L1380" s="862"/>
      <c r="M1380" s="862"/>
      <c r="N1380" s="862"/>
      <c r="O1380" s="862"/>
      <c r="P1380" s="36"/>
      <c r="Q1380" s="36"/>
      <c r="R1380" s="36"/>
      <c r="S1380" s="36"/>
      <c r="T1380" s="36"/>
      <c r="U1380" s="36"/>
    </row>
    <row r="1381" spans="2:21" x14ac:dyDescent="0.25">
      <c r="B1381" s="36"/>
      <c r="C1381" s="36"/>
      <c r="D1381" s="21" t="s">
        <v>51</v>
      </c>
      <c r="E1381" s="88">
        <v>1.65</v>
      </c>
      <c r="F1381" s="36"/>
      <c r="G1381" s="36"/>
      <c r="H1381" s="36"/>
      <c r="I1381" s="36"/>
      <c r="J1381" s="36"/>
      <c r="K1381" s="36"/>
      <c r="L1381" s="36"/>
      <c r="M1381" s="36"/>
      <c r="N1381" s="36"/>
      <c r="O1381" s="36"/>
      <c r="P1381" s="36"/>
      <c r="Q1381" s="36"/>
      <c r="R1381" s="36"/>
      <c r="S1381" s="36"/>
      <c r="T1381" s="36"/>
      <c r="U1381" s="36"/>
    </row>
    <row r="1382" spans="2:21" x14ac:dyDescent="0.25">
      <c r="B1382" s="21" t="s">
        <v>52</v>
      </c>
      <c r="C1382" s="47">
        <f>E1381*C1367</f>
        <v>0.1905255888325765</v>
      </c>
      <c r="D1382" s="36" t="s">
        <v>14</v>
      </c>
      <c r="E1382" s="36"/>
      <c r="F1382" s="36"/>
      <c r="G1382" s="36"/>
      <c r="H1382" s="36"/>
      <c r="I1382" s="36"/>
      <c r="J1382" s="36"/>
      <c r="K1382" s="36"/>
      <c r="L1382" s="36"/>
      <c r="M1382" s="36"/>
      <c r="N1382" s="36"/>
      <c r="O1382" s="36"/>
      <c r="P1382" s="36"/>
      <c r="Q1382" s="36"/>
      <c r="R1382" s="36"/>
      <c r="S1382" s="36"/>
      <c r="T1382" s="36"/>
      <c r="U1382" s="36"/>
    </row>
    <row r="1383" spans="2:21" x14ac:dyDescent="0.25">
      <c r="B1383" s="36"/>
      <c r="C1383" s="36"/>
      <c r="D1383" s="36"/>
      <c r="E1383" s="36"/>
      <c r="F1383" s="36"/>
      <c r="G1383" s="36"/>
      <c r="H1383" s="36"/>
      <c r="I1383" s="36"/>
      <c r="J1383" s="36"/>
      <c r="K1383" s="36"/>
      <c r="L1383" s="36"/>
      <c r="M1383" s="36"/>
      <c r="N1383" s="36"/>
      <c r="O1383" s="36"/>
      <c r="P1383" s="36"/>
      <c r="Q1383" s="36"/>
      <c r="R1383" s="36"/>
      <c r="S1383" s="36"/>
      <c r="T1383" s="36"/>
      <c r="U1383" s="36"/>
    </row>
    <row r="1384" spans="2:21" x14ac:dyDescent="0.25">
      <c r="B1384" s="36" t="s">
        <v>53</v>
      </c>
      <c r="C1384" s="36"/>
      <c r="D1384" s="36"/>
      <c r="E1384" s="36"/>
      <c r="F1384" s="36"/>
      <c r="G1384" s="36"/>
      <c r="H1384" s="36"/>
      <c r="I1384" s="36"/>
      <c r="J1384" s="36"/>
      <c r="K1384" s="36"/>
      <c r="L1384" s="36"/>
      <c r="M1384" s="36"/>
      <c r="N1384" s="36"/>
      <c r="O1384" s="36"/>
      <c r="P1384" s="36"/>
      <c r="Q1384" s="36"/>
      <c r="R1384" s="36"/>
      <c r="S1384" s="36"/>
      <c r="T1384" s="36"/>
      <c r="U1384" s="36"/>
    </row>
    <row r="1385" spans="2:21" x14ac:dyDescent="0.25">
      <c r="B1385" s="36" t="s">
        <v>365</v>
      </c>
      <c r="C1385" s="36"/>
      <c r="D1385" s="36"/>
      <c r="E1385" s="36"/>
      <c r="G1385" s="33">
        <f>D1378</f>
        <v>90</v>
      </c>
      <c r="H1385" s="6" t="s">
        <v>7</v>
      </c>
      <c r="I1385" s="35">
        <f>C1382</f>
        <v>0.1905255888325765</v>
      </c>
      <c r="J1385" s="36" t="s">
        <v>14</v>
      </c>
      <c r="L1385" s="36"/>
      <c r="M1385" s="36"/>
      <c r="N1385" s="36"/>
      <c r="O1385" s="36"/>
      <c r="P1385" s="36"/>
      <c r="Q1385" s="36"/>
      <c r="R1385" s="36"/>
      <c r="S1385" s="36"/>
      <c r="T1385" s="36"/>
      <c r="U1385" s="36"/>
    </row>
    <row r="1386" spans="2:21" x14ac:dyDescent="0.25">
      <c r="B1386" s="36"/>
      <c r="C1386" s="36"/>
      <c r="D1386" s="36"/>
      <c r="E1386" s="36"/>
      <c r="F1386" s="66"/>
      <c r="G1386" s="37"/>
      <c r="H1386" s="126"/>
      <c r="I1386" s="36"/>
      <c r="J1386" s="36"/>
      <c r="K1386" s="36"/>
      <c r="L1386" s="36"/>
      <c r="M1386" s="36"/>
      <c r="N1386" s="36"/>
      <c r="O1386" s="36"/>
      <c r="P1386" s="36"/>
      <c r="Q1386" s="36"/>
      <c r="R1386" s="36"/>
      <c r="S1386" s="36"/>
      <c r="T1386" s="36"/>
      <c r="U1386" s="36"/>
    </row>
    <row r="1387" spans="2:21" x14ac:dyDescent="0.25">
      <c r="B1387" s="4" t="s">
        <v>384</v>
      </c>
      <c r="C1387" s="36"/>
      <c r="D1387" s="36"/>
      <c r="E1387" s="36"/>
      <c r="F1387" s="36"/>
      <c r="G1387" s="36"/>
      <c r="H1387" s="36"/>
      <c r="I1387" s="36"/>
      <c r="J1387" s="36"/>
      <c r="K1387" s="36"/>
      <c r="L1387" s="36"/>
      <c r="M1387" s="36"/>
      <c r="N1387" s="36"/>
      <c r="O1387" s="36"/>
      <c r="P1387" s="36"/>
      <c r="Q1387" s="36"/>
      <c r="R1387" s="36"/>
      <c r="S1387" s="36"/>
      <c r="T1387" s="36"/>
      <c r="U1387" s="36"/>
    </row>
    <row r="1388" spans="2:21" x14ac:dyDescent="0.25">
      <c r="B1388" s="36" t="s">
        <v>0</v>
      </c>
      <c r="C1388" s="36"/>
      <c r="D1388" s="36"/>
      <c r="E1388" s="36"/>
      <c r="F1388" s="36"/>
      <c r="G1388" s="36"/>
      <c r="H1388" s="36"/>
      <c r="I1388" s="36"/>
      <c r="J1388" s="36"/>
      <c r="K1388" s="36"/>
      <c r="L1388" s="36"/>
      <c r="M1388" s="36"/>
      <c r="N1388" s="36"/>
      <c r="O1388" s="36"/>
      <c r="P1388" s="36"/>
      <c r="Q1388" s="36"/>
      <c r="R1388" s="36"/>
      <c r="S1388" s="36"/>
      <c r="T1388" s="36"/>
      <c r="U1388" s="36"/>
    </row>
    <row r="1389" spans="2:21" ht="42" customHeight="1" x14ac:dyDescent="0.25">
      <c r="B1389" s="901" t="s">
        <v>1</v>
      </c>
      <c r="C1389" s="901"/>
      <c r="D1389" s="901" t="s">
        <v>2</v>
      </c>
      <c r="E1389" s="901"/>
      <c r="F1389" s="901"/>
      <c r="G1389" s="852" t="s">
        <v>3</v>
      </c>
      <c r="H1389" s="933"/>
      <c r="I1389" s="859"/>
      <c r="J1389" s="84" t="s">
        <v>320</v>
      </c>
      <c r="K1389" s="36"/>
      <c r="L1389" s="36"/>
      <c r="M1389" s="36"/>
      <c r="N1389" s="36"/>
      <c r="O1389" s="36"/>
      <c r="P1389" s="36"/>
      <c r="Q1389" s="36"/>
      <c r="R1389" s="36"/>
      <c r="S1389" s="36"/>
      <c r="T1389" s="36"/>
      <c r="U1389" s="36"/>
    </row>
    <row r="1390" spans="2:21" ht="31.5" customHeight="1" x14ac:dyDescent="0.25">
      <c r="B1390" s="595" t="s">
        <v>366</v>
      </c>
      <c r="C1390" s="595"/>
      <c r="D1390" s="934" t="s">
        <v>367</v>
      </c>
      <c r="E1390" s="934"/>
      <c r="F1390" s="934"/>
      <c r="G1390" s="81"/>
      <c r="H1390" s="81" t="s">
        <v>7</v>
      </c>
      <c r="I1390" s="81">
        <v>0.15</v>
      </c>
      <c r="J1390" s="81" t="s">
        <v>97</v>
      </c>
      <c r="K1390" s="36"/>
      <c r="L1390" s="36"/>
      <c r="M1390" s="36"/>
      <c r="N1390" s="36"/>
      <c r="O1390" s="36"/>
      <c r="P1390" s="36"/>
      <c r="Q1390" s="36"/>
      <c r="R1390" s="36"/>
      <c r="S1390" s="36"/>
      <c r="T1390" s="36"/>
      <c r="U1390" s="36"/>
    </row>
    <row r="1391" spans="2:21" x14ac:dyDescent="0.25">
      <c r="B1391" s="36"/>
      <c r="C1391" s="36"/>
      <c r="D1391" s="36"/>
      <c r="E1391" s="36"/>
      <c r="F1391" s="36"/>
      <c r="G1391" s="36"/>
      <c r="H1391" s="36"/>
      <c r="I1391" s="36"/>
      <c r="J1391" s="36"/>
      <c r="K1391" s="36"/>
      <c r="L1391" s="36"/>
      <c r="M1391" s="36"/>
      <c r="N1391" s="36"/>
      <c r="O1391" s="36"/>
      <c r="P1391" s="36"/>
      <c r="Q1391" s="36"/>
      <c r="R1391" s="36"/>
      <c r="S1391" s="36"/>
      <c r="T1391" s="36"/>
      <c r="U1391" s="36"/>
    </row>
    <row r="1392" spans="2:21" x14ac:dyDescent="0.25">
      <c r="B1392" s="36" t="s">
        <v>18</v>
      </c>
      <c r="C1392" s="36"/>
      <c r="D1392" s="36"/>
      <c r="E1392" s="36"/>
      <c r="F1392" s="36"/>
      <c r="G1392" s="36"/>
      <c r="H1392" s="36"/>
      <c r="I1392" s="36"/>
      <c r="J1392" s="36"/>
      <c r="K1392" s="36"/>
      <c r="L1392" s="36"/>
      <c r="M1392" s="36"/>
      <c r="N1392" s="36"/>
      <c r="O1392" s="36"/>
      <c r="P1392" s="36"/>
      <c r="Q1392" s="36"/>
      <c r="R1392" s="36"/>
      <c r="S1392" s="36"/>
      <c r="T1392" s="36"/>
      <c r="U1392" s="36"/>
    </row>
    <row r="1393" spans="2:21" ht="21" customHeight="1" x14ac:dyDescent="0.25">
      <c r="B1393" s="935" t="s">
        <v>368</v>
      </c>
      <c r="C1393" s="935"/>
      <c r="D1393" s="935"/>
      <c r="E1393" s="935"/>
      <c r="F1393" s="907"/>
      <c r="G1393" s="935" t="s">
        <v>370</v>
      </c>
      <c r="H1393" s="935"/>
      <c r="I1393" s="935"/>
      <c r="J1393" s="935"/>
      <c r="K1393" s="87">
        <f>Вводные!K74</f>
        <v>20</v>
      </c>
      <c r="L1393" s="79" t="s">
        <v>369</v>
      </c>
      <c r="M1393" s="36"/>
      <c r="N1393" s="36"/>
      <c r="O1393" s="36"/>
      <c r="P1393" s="36"/>
      <c r="Q1393" s="36"/>
      <c r="R1393" s="36"/>
      <c r="S1393" s="36"/>
      <c r="T1393" s="36"/>
      <c r="U1393" s="36"/>
    </row>
    <row r="1394" spans="2:21" ht="17.25" customHeight="1" x14ac:dyDescent="0.25">
      <c r="B1394" s="935"/>
      <c r="C1394" s="935"/>
      <c r="D1394" s="935"/>
      <c r="E1394" s="935"/>
      <c r="F1394" s="907"/>
      <c r="G1394" s="935" t="s">
        <v>371</v>
      </c>
      <c r="H1394" s="935"/>
      <c r="I1394" s="907"/>
      <c r="J1394" s="907"/>
      <c r="K1394" s="87">
        <f>Вводные!K75</f>
        <v>20</v>
      </c>
      <c r="L1394" s="79" t="s">
        <v>369</v>
      </c>
      <c r="M1394" s="36"/>
      <c r="N1394" s="36"/>
      <c r="O1394" s="36"/>
      <c r="P1394" s="36"/>
      <c r="Q1394" s="36"/>
      <c r="R1394" s="36"/>
      <c r="S1394" s="36"/>
      <c r="T1394" s="36"/>
      <c r="U1394" s="36"/>
    </row>
    <row r="1395" spans="2:21" x14ac:dyDescent="0.25">
      <c r="B1395" s="36"/>
      <c r="C1395" s="36"/>
      <c r="D1395" s="36"/>
      <c r="E1395" s="36"/>
      <c r="F1395" s="36"/>
      <c r="G1395" s="36"/>
      <c r="H1395" s="36"/>
      <c r="I1395" s="36"/>
      <c r="J1395" s="36"/>
      <c r="K1395" s="36"/>
      <c r="L1395" s="36"/>
      <c r="M1395" s="36"/>
      <c r="N1395" s="36"/>
      <c r="O1395" s="36"/>
      <c r="P1395" s="36"/>
      <c r="Q1395" s="36"/>
      <c r="R1395" s="36"/>
      <c r="S1395" s="36"/>
      <c r="T1395" s="36"/>
      <c r="U1395" s="36"/>
    </row>
    <row r="1396" spans="2:21" x14ac:dyDescent="0.25">
      <c r="B1396" s="36" t="s">
        <v>372</v>
      </c>
      <c r="C1396" s="36"/>
      <c r="D1396" s="36"/>
      <c r="E1396" s="36"/>
      <c r="F1396" s="36"/>
      <c r="G1396" s="36"/>
      <c r="H1396" s="36"/>
      <c r="I1396" s="36"/>
      <c r="J1396" s="36"/>
      <c r="K1396" s="36"/>
      <c r="L1396" s="36"/>
      <c r="M1396" s="36"/>
      <c r="N1396" s="36"/>
      <c r="O1396" s="36"/>
      <c r="P1396" s="36"/>
      <c r="Q1396" s="36"/>
      <c r="R1396" s="36"/>
      <c r="S1396" s="36"/>
      <c r="T1396" s="36"/>
      <c r="U1396" s="36"/>
    </row>
    <row r="1397" spans="2:21" x14ac:dyDescent="0.25">
      <c r="B1397" s="36"/>
      <c r="C1397" s="36"/>
      <c r="D1397" s="36"/>
      <c r="E1397" s="36"/>
      <c r="F1397" s="36"/>
      <c r="G1397" s="36"/>
      <c r="H1397" s="36"/>
      <c r="I1397" s="36"/>
      <c r="J1397" s="36"/>
      <c r="K1397" s="36"/>
      <c r="L1397" s="36"/>
      <c r="M1397" s="36"/>
      <c r="N1397" s="36"/>
      <c r="O1397" s="36"/>
      <c r="P1397" s="36"/>
      <c r="Q1397" s="36"/>
      <c r="R1397" s="36"/>
      <c r="S1397" s="36"/>
      <c r="T1397" s="36"/>
      <c r="U1397" s="36"/>
    </row>
    <row r="1398" spans="2:21" x14ac:dyDescent="0.25">
      <c r="B1398" s="36"/>
      <c r="C1398" s="36"/>
      <c r="D1398" s="36"/>
      <c r="E1398" s="36"/>
      <c r="F1398" s="36" t="s">
        <v>28</v>
      </c>
      <c r="G1398" s="36"/>
      <c r="H1398" s="36" t="s">
        <v>373</v>
      </c>
      <c r="I1398" s="36"/>
      <c r="J1398" s="36"/>
      <c r="K1398" s="36"/>
      <c r="L1398" s="36"/>
      <c r="M1398" s="36"/>
      <c r="N1398" s="36"/>
      <c r="O1398" s="36"/>
      <c r="P1398" s="36"/>
      <c r="Q1398" s="36"/>
      <c r="R1398" s="36"/>
      <c r="S1398" s="36"/>
      <c r="T1398" s="36"/>
      <c r="U1398" s="36"/>
    </row>
    <row r="1399" spans="2:21" x14ac:dyDescent="0.25">
      <c r="B1399" s="36"/>
      <c r="C1399" s="36"/>
      <c r="D1399" s="36"/>
      <c r="E1399" s="36"/>
      <c r="F1399" s="36"/>
      <c r="G1399" s="36"/>
      <c r="H1399" s="36" t="s">
        <v>374</v>
      </c>
      <c r="I1399" s="36"/>
      <c r="J1399" s="36"/>
      <c r="K1399" s="36"/>
      <c r="L1399" s="36"/>
      <c r="M1399" s="36"/>
      <c r="N1399" s="36"/>
      <c r="O1399" s="36"/>
      <c r="P1399" s="36"/>
      <c r="Q1399" s="36"/>
      <c r="R1399" s="36"/>
      <c r="S1399" s="36"/>
      <c r="T1399" s="36"/>
      <c r="U1399" s="36"/>
    </row>
    <row r="1400" spans="2:21" x14ac:dyDescent="0.25">
      <c r="B1400" s="36" t="s">
        <v>375</v>
      </c>
      <c r="C1400" s="36"/>
      <c r="D1400" s="36"/>
      <c r="E1400" s="36"/>
      <c r="F1400" s="36"/>
      <c r="G1400" s="36"/>
      <c r="H1400" s="36"/>
      <c r="I1400" s="36"/>
      <c r="J1400" s="36"/>
      <c r="K1400" s="36"/>
      <c r="L1400" s="36"/>
      <c r="M1400" s="36"/>
      <c r="N1400" s="36"/>
      <c r="O1400" s="36"/>
      <c r="P1400" s="36"/>
      <c r="Q1400" s="36"/>
      <c r="R1400" s="36"/>
      <c r="S1400" s="36"/>
      <c r="T1400" s="36"/>
      <c r="U1400" s="36"/>
    </row>
    <row r="1401" spans="2:21" s="458" customFormat="1" x14ac:dyDescent="0.25">
      <c r="B1401" s="460"/>
      <c r="C1401" s="460"/>
      <c r="D1401" s="460"/>
      <c r="E1401" s="460"/>
      <c r="F1401" s="460"/>
      <c r="G1401" s="460"/>
      <c r="H1401" s="460"/>
      <c r="I1401" s="460"/>
      <c r="J1401" s="460"/>
      <c r="K1401" s="460"/>
      <c r="L1401" s="460"/>
      <c r="M1401" s="460"/>
      <c r="N1401" s="460"/>
      <c r="O1401" s="460"/>
      <c r="P1401" s="460"/>
      <c r="Q1401" s="460"/>
      <c r="R1401" s="460"/>
      <c r="S1401" s="460"/>
      <c r="T1401" s="460"/>
      <c r="U1401" s="460"/>
    </row>
    <row r="1402" spans="2:21" s="458" customFormat="1" x14ac:dyDescent="0.25">
      <c r="B1402" s="460"/>
      <c r="C1402" s="460"/>
      <c r="D1402" s="460"/>
      <c r="E1402" s="460"/>
      <c r="F1402" s="460"/>
      <c r="G1402" s="460"/>
      <c r="H1402" s="460"/>
      <c r="I1402" s="460"/>
      <c r="J1402" s="460"/>
      <c r="K1402" s="460"/>
      <c r="L1402" s="460"/>
      <c r="M1402" s="460"/>
      <c r="N1402" s="460"/>
      <c r="O1402" s="460"/>
      <c r="P1402" s="460"/>
      <c r="Q1402" s="460"/>
      <c r="R1402" s="460"/>
      <c r="S1402" s="460"/>
      <c r="T1402" s="460"/>
      <c r="U1402" s="460"/>
    </row>
    <row r="1403" spans="2:21" s="458" customFormat="1" x14ac:dyDescent="0.25">
      <c r="B1403" s="460"/>
      <c r="C1403" s="460"/>
      <c r="D1403" s="460"/>
      <c r="E1403" s="460"/>
      <c r="F1403" s="460"/>
      <c r="G1403" s="460"/>
      <c r="H1403" s="460"/>
      <c r="I1403" s="460"/>
      <c r="J1403" s="460"/>
      <c r="K1403" s="460"/>
      <c r="L1403" s="460"/>
      <c r="M1403" s="460"/>
      <c r="N1403" s="460"/>
      <c r="O1403" s="460"/>
      <c r="P1403" s="460"/>
      <c r="Q1403" s="460"/>
      <c r="R1403" s="460"/>
      <c r="S1403" s="460"/>
      <c r="T1403" s="460"/>
      <c r="U1403" s="460"/>
    </row>
    <row r="1404" spans="2:21" s="458" customFormat="1" x14ac:dyDescent="0.25">
      <c r="B1404" s="460"/>
      <c r="C1404" s="460"/>
      <c r="D1404" s="460"/>
      <c r="E1404" s="460"/>
      <c r="F1404" s="460"/>
      <c r="G1404" s="460"/>
      <c r="H1404" s="460"/>
      <c r="I1404" s="460"/>
      <c r="J1404" s="460"/>
      <c r="K1404" s="460"/>
      <c r="L1404" s="460"/>
      <c r="M1404" s="460"/>
      <c r="N1404" s="460"/>
      <c r="O1404" s="460"/>
      <c r="P1404" s="460"/>
      <c r="Q1404" s="460"/>
      <c r="R1404" s="460"/>
      <c r="S1404" s="460"/>
      <c r="T1404" s="460"/>
      <c r="U1404" s="460"/>
    </row>
    <row r="1405" spans="2:21" s="458" customFormat="1" ht="15.75" x14ac:dyDescent="0.25">
      <c r="B1405" s="460"/>
      <c r="C1405" s="460"/>
      <c r="D1405" s="460"/>
      <c r="E1405" s="22">
        <f>I1390*K1394/(100*(3^0.5))</f>
        <v>1.7320508075688773E-2</v>
      </c>
      <c r="F1405" s="460" t="s">
        <v>369</v>
      </c>
      <c r="G1405" s="459" t="s">
        <v>2385</v>
      </c>
      <c r="I1405" s="460"/>
      <c r="J1405" s="460"/>
      <c r="K1405" s="21"/>
      <c r="L1405" s="460"/>
      <c r="M1405" s="460"/>
      <c r="N1405" s="460"/>
      <c r="O1405" s="460"/>
      <c r="P1405" s="460"/>
      <c r="Q1405" s="460"/>
      <c r="R1405" s="460"/>
      <c r="S1405" s="460"/>
      <c r="T1405" s="460"/>
      <c r="U1405" s="460"/>
    </row>
    <row r="1406" spans="2:21" s="458" customFormat="1" ht="15.75" x14ac:dyDescent="0.25">
      <c r="B1406" s="460"/>
      <c r="C1406" s="460"/>
      <c r="D1406" s="460"/>
      <c r="E1406" s="22"/>
      <c r="F1406" s="460"/>
      <c r="G1406" s="459"/>
      <c r="I1406" s="460"/>
      <c r="J1406" s="460"/>
      <c r="K1406" s="460"/>
      <c r="L1406" s="460"/>
      <c r="M1406" s="460"/>
      <c r="N1406" s="460"/>
      <c r="O1406" s="460"/>
      <c r="P1406" s="460"/>
      <c r="Q1406" s="460"/>
      <c r="R1406" s="460"/>
      <c r="S1406" s="460"/>
      <c r="T1406" s="460"/>
      <c r="U1406" s="460"/>
    </row>
    <row r="1407" spans="2:21" s="458" customFormat="1" x14ac:dyDescent="0.25">
      <c r="B1407" s="460"/>
      <c r="C1407" s="460"/>
      <c r="D1407" s="460"/>
      <c r="E1407" s="22">
        <f>0.1/(2*(3^0.5))</f>
        <v>2.8867513459481291E-2</v>
      </c>
      <c r="F1407" s="460" t="s">
        <v>369</v>
      </c>
      <c r="G1407" s="460" t="s">
        <v>2373</v>
      </c>
      <c r="I1407" s="460"/>
      <c r="J1407" s="460"/>
      <c r="L1407" s="460"/>
      <c r="M1407" s="460"/>
      <c r="N1407" s="460"/>
      <c r="O1407" s="460"/>
      <c r="P1407" s="460"/>
      <c r="Q1407" s="460"/>
      <c r="R1407" s="460"/>
      <c r="S1407" s="460"/>
      <c r="T1407" s="460"/>
      <c r="U1407" s="460"/>
    </row>
    <row r="1408" spans="2:21" s="458" customFormat="1" x14ac:dyDescent="0.25">
      <c r="B1408" s="460"/>
      <c r="C1408" s="460"/>
      <c r="D1408" s="460"/>
      <c r="E1408" s="22"/>
      <c r="F1408" s="460"/>
      <c r="M1408" s="460"/>
      <c r="N1408" s="460"/>
      <c r="O1408" s="460"/>
      <c r="P1408" s="460"/>
      <c r="Q1408" s="460"/>
      <c r="R1408" s="460"/>
      <c r="S1408" s="460"/>
      <c r="T1408" s="460"/>
      <c r="U1408" s="460"/>
    </row>
    <row r="1409" spans="2:21" s="458" customFormat="1" x14ac:dyDescent="0.25">
      <c r="B1409" s="460"/>
      <c r="C1409" s="460"/>
      <c r="D1409" s="460"/>
      <c r="E1409" s="22">
        <f>(E1405^2+E1407^2)^0.5</f>
        <v>3.3665016461206926E-2</v>
      </c>
      <c r="F1409" s="37" t="s">
        <v>369</v>
      </c>
      <c r="G1409" s="460"/>
      <c r="H1409" s="460"/>
      <c r="M1409" s="460"/>
      <c r="N1409" s="460"/>
      <c r="O1409" s="460"/>
      <c r="P1409" s="460"/>
      <c r="Q1409" s="460"/>
      <c r="R1409" s="460"/>
      <c r="S1409" s="460"/>
      <c r="T1409" s="460"/>
      <c r="U1409" s="460"/>
    </row>
    <row r="1410" spans="2:21" x14ac:dyDescent="0.25">
      <c r="B1410" s="36" t="s">
        <v>376</v>
      </c>
      <c r="C1410" s="36"/>
      <c r="D1410" s="36"/>
      <c r="E1410" s="36"/>
      <c r="F1410" s="36"/>
      <c r="G1410" s="36"/>
      <c r="H1410" s="36"/>
      <c r="I1410" s="36"/>
      <c r="J1410" s="36"/>
      <c r="K1410" s="36"/>
      <c r="L1410" s="36"/>
      <c r="M1410" s="36"/>
      <c r="N1410" s="36"/>
      <c r="O1410" s="36"/>
      <c r="P1410" s="36"/>
      <c r="Q1410" s="36"/>
      <c r="R1410" s="36"/>
      <c r="S1410" s="36"/>
      <c r="T1410" s="36"/>
      <c r="U1410" s="36"/>
    </row>
    <row r="1411" spans="2:21" s="458" customFormat="1" x14ac:dyDescent="0.25">
      <c r="B1411" s="460"/>
      <c r="C1411" s="460"/>
      <c r="D1411" s="460"/>
      <c r="E1411" s="460"/>
      <c r="F1411" s="460"/>
      <c r="G1411" s="460"/>
      <c r="H1411" s="460"/>
      <c r="I1411" s="460"/>
      <c r="J1411" s="460"/>
      <c r="K1411" s="460"/>
      <c r="L1411" s="460"/>
      <c r="M1411" s="460"/>
      <c r="N1411" s="460"/>
      <c r="O1411" s="460"/>
      <c r="P1411" s="460"/>
      <c r="Q1411" s="460"/>
      <c r="R1411" s="460"/>
      <c r="S1411" s="460"/>
      <c r="T1411" s="460"/>
      <c r="U1411" s="460"/>
    </row>
    <row r="1412" spans="2:21" s="458" customFormat="1" x14ac:dyDescent="0.25">
      <c r="B1412" s="460"/>
      <c r="C1412" s="460"/>
      <c r="D1412" s="22">
        <f>E1409</f>
        <v>3.3665016461206926E-2</v>
      </c>
      <c r="E1412" s="460" t="str">
        <f>F1409</f>
        <v>км/ч</v>
      </c>
      <c r="F1412" s="460"/>
      <c r="G1412" s="460"/>
      <c r="H1412" s="460"/>
      <c r="I1412" s="460"/>
      <c r="J1412" s="460"/>
      <c r="K1412" s="460"/>
      <c r="L1412" s="460"/>
      <c r="M1412" s="460"/>
      <c r="N1412" s="460"/>
      <c r="O1412" s="460"/>
      <c r="P1412" s="460"/>
      <c r="Q1412" s="460"/>
      <c r="R1412" s="460"/>
      <c r="S1412" s="460"/>
      <c r="T1412" s="460"/>
      <c r="U1412" s="460"/>
    </row>
    <row r="1413" spans="2:21" s="458" customFormat="1" x14ac:dyDescent="0.25">
      <c r="B1413" s="460"/>
      <c r="C1413" s="460"/>
      <c r="D1413" s="460"/>
      <c r="E1413" s="460"/>
      <c r="F1413" s="460"/>
      <c r="G1413" s="460"/>
      <c r="H1413" s="460"/>
      <c r="I1413" s="460"/>
      <c r="J1413" s="460"/>
      <c r="K1413" s="460"/>
      <c r="L1413" s="460"/>
      <c r="M1413" s="460"/>
      <c r="N1413" s="460"/>
      <c r="O1413" s="460"/>
      <c r="P1413" s="460"/>
      <c r="Q1413" s="460"/>
      <c r="R1413" s="460"/>
      <c r="S1413" s="460"/>
      <c r="T1413" s="460"/>
      <c r="U1413" s="460"/>
    </row>
    <row r="1414" spans="2:21" x14ac:dyDescent="0.25">
      <c r="B1414" s="36" t="s">
        <v>61</v>
      </c>
      <c r="C1414" s="36"/>
      <c r="D1414" s="36"/>
      <c r="E1414" s="36"/>
      <c r="F1414" s="36"/>
      <c r="G1414" s="36"/>
      <c r="H1414" s="36"/>
      <c r="I1414" s="36"/>
      <c r="J1414" s="36"/>
      <c r="K1414" s="36"/>
      <c r="L1414" s="36"/>
      <c r="M1414" s="36"/>
      <c r="N1414" s="36"/>
      <c r="O1414" s="36"/>
      <c r="P1414" s="36"/>
      <c r="Q1414" s="36"/>
      <c r="R1414" s="36"/>
      <c r="S1414" s="36"/>
      <c r="T1414" s="36"/>
      <c r="U1414" s="36"/>
    </row>
    <row r="1415" spans="2:21" x14ac:dyDescent="0.25">
      <c r="B1415" s="36" t="s">
        <v>36</v>
      </c>
      <c r="C1415" s="36"/>
      <c r="D1415" s="36"/>
      <c r="E1415" s="36"/>
      <c r="F1415" s="36"/>
      <c r="G1415" s="36"/>
      <c r="H1415" s="36"/>
      <c r="I1415" s="36"/>
      <c r="J1415" s="36"/>
      <c r="K1415" s="36"/>
      <c r="L1415" s="36"/>
      <c r="M1415" s="36"/>
      <c r="N1415" s="36"/>
      <c r="O1415" s="36"/>
      <c r="P1415" s="36"/>
      <c r="Q1415" s="36"/>
      <c r="R1415" s="36"/>
      <c r="S1415" s="36"/>
      <c r="T1415" s="36"/>
      <c r="U1415" s="36"/>
    </row>
    <row r="1416" spans="2:21" x14ac:dyDescent="0.25">
      <c r="B1416" s="36" t="s">
        <v>377</v>
      </c>
      <c r="C1416" s="36"/>
      <c r="D1416" s="36"/>
      <c r="E1416" s="36"/>
      <c r="F1416" s="36" t="s">
        <v>28</v>
      </c>
      <c r="G1416" s="36"/>
      <c r="H1416" s="36" t="s">
        <v>284</v>
      </c>
      <c r="I1416" s="36"/>
      <c r="J1416" s="36"/>
      <c r="K1416" s="36"/>
      <c r="L1416" s="36"/>
      <c r="M1416" s="36"/>
      <c r="N1416" s="36"/>
      <c r="O1416" s="36"/>
      <c r="P1416" s="36"/>
      <c r="Q1416" s="36"/>
      <c r="R1416" s="36"/>
      <c r="S1416" s="36"/>
      <c r="T1416" s="36"/>
      <c r="U1416" s="36"/>
    </row>
    <row r="1417" spans="2:21" x14ac:dyDescent="0.25">
      <c r="B1417" s="36"/>
      <c r="C1417" s="36"/>
      <c r="D1417" s="36"/>
      <c r="E1417" s="36"/>
      <c r="F1417" s="36"/>
      <c r="G1417" s="36" t="s">
        <v>29</v>
      </c>
      <c r="H1417" s="36" t="s">
        <v>38</v>
      </c>
      <c r="I1417" s="36"/>
      <c r="J1417" s="36"/>
      <c r="K1417" s="36"/>
      <c r="L1417" s="36"/>
      <c r="M1417" s="36"/>
      <c r="N1417" s="36"/>
      <c r="O1417" s="36"/>
      <c r="P1417" s="36"/>
      <c r="Q1417" s="36"/>
      <c r="R1417" s="36"/>
      <c r="S1417" s="36"/>
      <c r="T1417" s="36"/>
      <c r="U1417" s="36"/>
    </row>
    <row r="1418" spans="2:21" x14ac:dyDescent="0.25">
      <c r="B1418" s="36" t="s">
        <v>378</v>
      </c>
      <c r="C1418" s="36"/>
      <c r="D1418" s="36"/>
      <c r="E1418" s="36"/>
      <c r="F1418" s="36"/>
      <c r="G1418" s="36"/>
      <c r="H1418" s="36"/>
      <c r="I1418" s="36"/>
      <c r="J1418" s="36"/>
      <c r="K1418" s="36"/>
      <c r="L1418" s="36"/>
      <c r="M1418" s="36"/>
      <c r="N1418" s="36"/>
      <c r="O1418" s="36"/>
      <c r="P1418" s="36"/>
      <c r="Q1418" s="36"/>
      <c r="R1418" s="36"/>
      <c r="S1418" s="36"/>
      <c r="T1418" s="36"/>
      <c r="U1418" s="36"/>
    </row>
    <row r="1419" spans="2:21" ht="41.25" customHeight="1" x14ac:dyDescent="0.25">
      <c r="B1419" s="852" t="s">
        <v>40</v>
      </c>
      <c r="C1419" s="853"/>
      <c r="D1419" s="852" t="s">
        <v>379</v>
      </c>
      <c r="E1419" s="853"/>
      <c r="F1419" s="852" t="s">
        <v>380</v>
      </c>
      <c r="G1419" s="853"/>
      <c r="H1419" s="852" t="s">
        <v>45</v>
      </c>
      <c r="I1419" s="853"/>
      <c r="J1419" s="852" t="s">
        <v>46</v>
      </c>
      <c r="K1419" s="853"/>
      <c r="L1419" s="852" t="s">
        <v>43</v>
      </c>
      <c r="M1419" s="853"/>
      <c r="N1419" s="852" t="s">
        <v>44</v>
      </c>
      <c r="O1419" s="853"/>
      <c r="P1419" s="36"/>
      <c r="Q1419" s="36"/>
      <c r="R1419" s="36"/>
      <c r="S1419" s="36"/>
      <c r="T1419" s="36"/>
      <c r="U1419" s="36"/>
    </row>
    <row r="1420" spans="2:21" x14ac:dyDescent="0.25">
      <c r="B1420" s="595"/>
      <c r="C1420" s="908"/>
      <c r="D1420" s="951">
        <f>K1394</f>
        <v>20</v>
      </c>
      <c r="E1420" s="952"/>
      <c r="F1420" s="951">
        <v>0</v>
      </c>
      <c r="G1420" s="952"/>
      <c r="H1420" s="900" t="s">
        <v>47</v>
      </c>
      <c r="I1420" s="900"/>
      <c r="J1420" s="858">
        <v>1</v>
      </c>
      <c r="K1420" s="859"/>
      <c r="L1420" s="931">
        <f>F1420*J1420</f>
        <v>0</v>
      </c>
      <c r="M1420" s="932"/>
      <c r="N1420" s="858">
        <v>0</v>
      </c>
      <c r="O1420" s="859"/>
      <c r="P1420" s="36"/>
      <c r="Q1420" s="36"/>
      <c r="R1420" s="36"/>
      <c r="S1420" s="36"/>
      <c r="T1420" s="36"/>
      <c r="U1420" s="36"/>
    </row>
    <row r="1421" spans="2:21" x14ac:dyDescent="0.25">
      <c r="B1421" s="595"/>
      <c r="C1421" s="908"/>
      <c r="D1421" s="951">
        <f>M1212</f>
        <v>0</v>
      </c>
      <c r="E1421" s="952"/>
      <c r="F1421" s="951">
        <f>D1412</f>
        <v>3.3665016461206926E-2</v>
      </c>
      <c r="G1421" s="952"/>
      <c r="H1421" s="856" t="s">
        <v>90</v>
      </c>
      <c r="I1421" s="857"/>
      <c r="J1421" s="858">
        <v>1</v>
      </c>
      <c r="K1421" s="859"/>
      <c r="L1421" s="931">
        <f>F1421*J1421</f>
        <v>3.3665016461206926E-2</v>
      </c>
      <c r="M1421" s="932"/>
      <c r="N1421" s="858">
        <v>100</v>
      </c>
      <c r="O1421" s="859"/>
      <c r="P1421" s="36"/>
      <c r="Q1421" s="36"/>
      <c r="R1421" s="36"/>
      <c r="S1421" s="36"/>
      <c r="T1421" s="36"/>
      <c r="U1421" s="36"/>
    </row>
    <row r="1422" spans="2:21" x14ac:dyDescent="0.25">
      <c r="B1422" s="595"/>
      <c r="C1422" s="908"/>
      <c r="D1422" s="951">
        <f>D1420</f>
        <v>20</v>
      </c>
      <c r="E1422" s="952"/>
      <c r="F1422" s="951">
        <f>F1421</f>
        <v>3.3665016461206926E-2</v>
      </c>
      <c r="G1422" s="952"/>
      <c r="H1422" s="860"/>
      <c r="I1422" s="861"/>
      <c r="J1422" s="860"/>
      <c r="K1422" s="861"/>
      <c r="L1422" s="860"/>
      <c r="M1422" s="861"/>
      <c r="N1422" s="858">
        <v>100</v>
      </c>
      <c r="O1422" s="859"/>
      <c r="P1422" s="36"/>
      <c r="Q1422" s="36"/>
      <c r="R1422" s="36"/>
      <c r="S1422" s="36"/>
      <c r="T1422" s="36"/>
      <c r="U1422" s="36"/>
    </row>
    <row r="1423" spans="2:21" x14ac:dyDescent="0.25">
      <c r="B1423" s="36"/>
      <c r="C1423" s="36"/>
      <c r="D1423" s="36"/>
      <c r="E1423" s="36"/>
      <c r="F1423" s="36"/>
      <c r="G1423" s="36"/>
      <c r="H1423" s="36"/>
      <c r="I1423" s="36"/>
      <c r="J1423" s="36"/>
      <c r="K1423" s="36"/>
      <c r="L1423" s="36"/>
      <c r="M1423" s="36"/>
      <c r="N1423" s="36"/>
      <c r="O1423" s="36"/>
      <c r="P1423" s="36"/>
      <c r="Q1423" s="36"/>
      <c r="R1423" s="36"/>
      <c r="S1423" s="36"/>
      <c r="T1423" s="36"/>
      <c r="U1423" s="36"/>
    </row>
    <row r="1424" spans="2:21" ht="31.5" customHeight="1" x14ac:dyDescent="0.25">
      <c r="B1424" s="862" t="s">
        <v>50</v>
      </c>
      <c r="C1424" s="862"/>
      <c r="D1424" s="862"/>
      <c r="E1424" s="862"/>
      <c r="F1424" s="862"/>
      <c r="G1424" s="862"/>
      <c r="H1424" s="862"/>
      <c r="I1424" s="862"/>
      <c r="J1424" s="862"/>
      <c r="K1424" s="862"/>
      <c r="L1424" s="862"/>
      <c r="M1424" s="862"/>
      <c r="N1424" s="862"/>
      <c r="O1424" s="862"/>
      <c r="P1424" s="36"/>
      <c r="Q1424" s="36"/>
      <c r="R1424" s="36"/>
      <c r="S1424" s="36"/>
      <c r="T1424" s="36"/>
      <c r="U1424" s="36"/>
    </row>
    <row r="1425" spans="2:21" x14ac:dyDescent="0.25">
      <c r="B1425" s="36"/>
      <c r="C1425" s="36"/>
      <c r="D1425" s="36"/>
      <c r="E1425" s="21" t="s">
        <v>51</v>
      </c>
      <c r="F1425" s="88">
        <v>1.65</v>
      </c>
      <c r="G1425" s="36"/>
      <c r="H1425" s="36"/>
      <c r="I1425" s="36"/>
      <c r="J1425" s="36"/>
      <c r="K1425" s="36"/>
      <c r="L1425" s="36"/>
      <c r="M1425" s="36"/>
      <c r="N1425" s="36"/>
      <c r="O1425" s="36"/>
      <c r="P1425" s="36"/>
      <c r="Q1425" s="36"/>
      <c r="R1425" s="36"/>
      <c r="S1425" s="36"/>
      <c r="T1425" s="36"/>
      <c r="U1425" s="36"/>
    </row>
    <row r="1426" spans="2:21" x14ac:dyDescent="0.25">
      <c r="B1426" s="36"/>
      <c r="C1426" s="36"/>
      <c r="D1426" s="36"/>
      <c r="E1426" s="36"/>
      <c r="F1426" s="36"/>
      <c r="G1426" s="36"/>
      <c r="H1426" s="36"/>
      <c r="I1426" s="36"/>
      <c r="J1426" s="36"/>
      <c r="K1426" s="36"/>
      <c r="L1426" s="36"/>
      <c r="M1426" s="36"/>
      <c r="N1426" s="36"/>
      <c r="O1426" s="36"/>
      <c r="P1426" s="36"/>
      <c r="Q1426" s="36"/>
      <c r="R1426" s="36"/>
      <c r="S1426" s="36"/>
      <c r="T1426" s="36"/>
      <c r="U1426" s="36"/>
    </row>
    <row r="1427" spans="2:21" x14ac:dyDescent="0.25">
      <c r="B1427" s="36" t="s">
        <v>381</v>
      </c>
      <c r="C1427" s="36"/>
      <c r="D1427" s="36"/>
      <c r="E1427" s="36"/>
      <c r="F1427" s="36"/>
      <c r="G1427" s="36"/>
      <c r="H1427" s="36"/>
      <c r="I1427" s="36"/>
      <c r="J1427" s="36"/>
      <c r="K1427" s="36"/>
      <c r="L1427" s="36"/>
      <c r="M1427" s="36"/>
      <c r="N1427" s="36"/>
      <c r="O1427" s="36"/>
      <c r="P1427" s="36"/>
      <c r="Q1427" s="36"/>
      <c r="R1427" s="36"/>
      <c r="S1427" s="36"/>
      <c r="T1427" s="36"/>
      <c r="U1427" s="36"/>
    </row>
    <row r="1428" spans="2:21" x14ac:dyDescent="0.25">
      <c r="B1428" s="21" t="s">
        <v>52</v>
      </c>
      <c r="C1428" s="41">
        <f>F1425*F1422</f>
        <v>5.5547277160991428E-2</v>
      </c>
      <c r="D1428" s="36" t="s">
        <v>369</v>
      </c>
      <c r="E1428" s="36"/>
      <c r="F1428" s="36"/>
      <c r="G1428" s="36"/>
      <c r="H1428" s="36"/>
      <c r="I1428" s="36"/>
      <c r="J1428" s="36"/>
      <c r="K1428" s="36"/>
      <c r="L1428" s="36"/>
      <c r="M1428" s="36"/>
      <c r="N1428" s="36"/>
      <c r="O1428" s="36"/>
      <c r="P1428" s="36"/>
      <c r="Q1428" s="36"/>
      <c r="R1428" s="36"/>
      <c r="S1428" s="36"/>
      <c r="T1428" s="36"/>
      <c r="U1428" s="36"/>
    </row>
    <row r="1429" spans="2:21" x14ac:dyDescent="0.25">
      <c r="B1429" s="36"/>
      <c r="C1429" s="36"/>
      <c r="D1429" s="36"/>
      <c r="E1429" s="36"/>
      <c r="F1429" s="36"/>
      <c r="G1429" s="36"/>
      <c r="H1429" s="36"/>
      <c r="I1429" s="36"/>
      <c r="J1429" s="36"/>
      <c r="K1429" s="36"/>
      <c r="L1429" s="36"/>
      <c r="M1429" s="36"/>
      <c r="N1429" s="36"/>
      <c r="O1429" s="36"/>
      <c r="P1429" s="36"/>
      <c r="Q1429" s="36"/>
      <c r="R1429" s="36"/>
      <c r="S1429" s="36"/>
      <c r="T1429" s="36"/>
      <c r="U1429" s="36"/>
    </row>
    <row r="1430" spans="2:21" x14ac:dyDescent="0.25">
      <c r="B1430" s="36" t="s">
        <v>53</v>
      </c>
      <c r="C1430" s="36"/>
      <c r="D1430" s="36"/>
      <c r="E1430" s="36"/>
      <c r="F1430" s="36"/>
      <c r="G1430" s="36"/>
      <c r="H1430" s="36"/>
      <c r="I1430" s="36"/>
      <c r="J1430" s="36"/>
      <c r="K1430" s="36"/>
      <c r="L1430" s="36"/>
      <c r="M1430" s="36"/>
      <c r="N1430" s="36"/>
      <c r="O1430" s="36"/>
      <c r="P1430" s="36"/>
      <c r="Q1430" s="36"/>
      <c r="R1430" s="36"/>
      <c r="S1430" s="36"/>
      <c r="T1430" s="36"/>
      <c r="U1430" s="36"/>
    </row>
    <row r="1431" spans="2:21" x14ac:dyDescent="0.25">
      <c r="B1431" s="36" t="s">
        <v>382</v>
      </c>
      <c r="C1431" s="36"/>
      <c r="D1431" s="36"/>
      <c r="E1431" s="36"/>
      <c r="F1431" s="36"/>
      <c r="G1431" s="36"/>
      <c r="H1431" s="46">
        <f>D1422</f>
        <v>20</v>
      </c>
      <c r="I1431" s="6" t="s">
        <v>335</v>
      </c>
      <c r="J1431" s="8">
        <f>C1428</f>
        <v>5.5547277160991428E-2</v>
      </c>
      <c r="K1431" s="36" t="s">
        <v>369</v>
      </c>
      <c r="L1431" s="36"/>
      <c r="M1431" s="36"/>
      <c r="N1431" s="36"/>
      <c r="O1431" s="36"/>
      <c r="P1431" s="36"/>
      <c r="Q1431" s="36"/>
      <c r="R1431" s="36"/>
      <c r="S1431" s="36"/>
      <c r="T1431" s="36"/>
      <c r="U1431" s="36"/>
    </row>
    <row r="1432" spans="2:21" x14ac:dyDescent="0.25">
      <c r="B1432" s="36"/>
      <c r="C1432" s="36"/>
      <c r="D1432" s="36"/>
      <c r="E1432" s="36"/>
      <c r="F1432" s="36"/>
      <c r="G1432" s="36"/>
      <c r="H1432" s="36"/>
      <c r="I1432" s="36"/>
      <c r="J1432" s="36"/>
      <c r="K1432" s="36"/>
      <c r="L1432" s="36"/>
      <c r="M1432" s="36"/>
      <c r="N1432" s="36"/>
      <c r="O1432" s="36"/>
      <c r="P1432" s="36"/>
      <c r="Q1432" s="36"/>
      <c r="R1432" s="36"/>
      <c r="S1432" s="36"/>
      <c r="T1432" s="36"/>
      <c r="U1432" s="36"/>
    </row>
    <row r="1433" spans="2:21" x14ac:dyDescent="0.25">
      <c r="B1433" s="4" t="s">
        <v>383</v>
      </c>
      <c r="C1433" s="36"/>
      <c r="D1433" s="36"/>
      <c r="E1433" s="36"/>
      <c r="F1433" s="36"/>
      <c r="G1433" s="36"/>
      <c r="H1433" s="36"/>
      <c r="I1433" s="36"/>
      <c r="J1433" s="36"/>
      <c r="K1433" s="36"/>
      <c r="L1433" s="36"/>
      <c r="M1433" s="36"/>
      <c r="N1433" s="36"/>
      <c r="O1433" s="36"/>
      <c r="P1433" s="36"/>
      <c r="Q1433" s="36"/>
      <c r="R1433" s="36"/>
      <c r="S1433" s="36"/>
      <c r="T1433" s="36"/>
      <c r="U1433" s="36"/>
    </row>
    <row r="1434" spans="2:21" ht="38.25" customHeight="1" x14ac:dyDescent="0.25">
      <c r="B1434" s="901" t="s">
        <v>1</v>
      </c>
      <c r="C1434" s="901"/>
      <c r="D1434" s="901" t="s">
        <v>2</v>
      </c>
      <c r="E1434" s="901"/>
      <c r="F1434" s="901"/>
      <c r="G1434" s="878" t="s">
        <v>3</v>
      </c>
      <c r="H1434" s="878"/>
      <c r="I1434" s="878"/>
      <c r="J1434" s="878"/>
      <c r="K1434" s="84" t="s">
        <v>320</v>
      </c>
      <c r="L1434" s="36"/>
      <c r="M1434" s="36"/>
      <c r="N1434" s="36"/>
      <c r="O1434" s="36"/>
      <c r="P1434" s="36"/>
      <c r="Q1434" s="36"/>
      <c r="R1434" s="36"/>
      <c r="S1434" s="36"/>
      <c r="T1434" s="36"/>
      <c r="U1434" s="36"/>
    </row>
    <row r="1435" spans="2:21" ht="36.75" customHeight="1" x14ac:dyDescent="0.25">
      <c r="B1435" s="595">
        <v>99</v>
      </c>
      <c r="C1435" s="595"/>
      <c r="D1435" s="934" t="s">
        <v>338</v>
      </c>
      <c r="E1435" s="934"/>
      <c r="F1435" s="934"/>
      <c r="G1435" s="81"/>
      <c r="H1435" s="81" t="s">
        <v>7</v>
      </c>
      <c r="I1435" s="900">
        <v>0.1</v>
      </c>
      <c r="J1435" s="900"/>
      <c r="K1435" s="81" t="s">
        <v>14</v>
      </c>
      <c r="L1435" s="36"/>
      <c r="M1435" s="36"/>
      <c r="N1435" s="36"/>
      <c r="O1435" s="36"/>
      <c r="P1435" s="36"/>
      <c r="Q1435" s="36"/>
      <c r="R1435" s="36"/>
      <c r="S1435" s="36"/>
      <c r="T1435" s="36"/>
      <c r="U1435" s="36"/>
    </row>
    <row r="1436" spans="2:21" ht="36.75" customHeight="1" x14ac:dyDescent="0.25">
      <c r="B1436" s="909">
        <v>2438</v>
      </c>
      <c r="C1436" s="910"/>
      <c r="D1436" s="930" t="s">
        <v>16</v>
      </c>
      <c r="E1436" s="930"/>
      <c r="F1436" s="930"/>
      <c r="G1436" s="79" t="s">
        <v>1902</v>
      </c>
      <c r="H1436" s="81" t="s">
        <v>7</v>
      </c>
      <c r="I1436" s="900">
        <v>0.14000000000000001</v>
      </c>
      <c r="J1436" s="900"/>
      <c r="K1436" s="81" t="s">
        <v>14</v>
      </c>
      <c r="L1436" s="36"/>
      <c r="M1436" s="36"/>
      <c r="N1436" s="36"/>
      <c r="O1436" s="36"/>
      <c r="P1436" s="36"/>
      <c r="Q1436" s="36"/>
      <c r="R1436" s="36"/>
      <c r="S1436" s="36"/>
      <c r="T1436" s="36"/>
      <c r="U1436" s="36"/>
    </row>
    <row r="1437" spans="2:21" ht="36.75" customHeight="1" x14ac:dyDescent="0.25">
      <c r="B1437" s="911"/>
      <c r="C1437" s="912"/>
      <c r="D1437" s="930"/>
      <c r="E1437" s="930"/>
      <c r="F1437" s="930"/>
      <c r="G1437" s="79" t="s">
        <v>1903</v>
      </c>
      <c r="H1437" s="81" t="s">
        <v>7</v>
      </c>
      <c r="I1437" s="900">
        <v>0.2</v>
      </c>
      <c r="J1437" s="900"/>
      <c r="K1437" s="81" t="s">
        <v>14</v>
      </c>
      <c r="L1437" s="36"/>
      <c r="M1437" s="36"/>
      <c r="N1437" s="36"/>
      <c r="O1437" s="36"/>
      <c r="P1437" s="36"/>
      <c r="Q1437" s="36"/>
      <c r="R1437" s="36"/>
      <c r="S1437" s="36"/>
      <c r="T1437" s="36"/>
      <c r="U1437" s="36"/>
    </row>
    <row r="1438" spans="2:21" ht="36.75" customHeight="1" x14ac:dyDescent="0.25">
      <c r="B1438" s="911"/>
      <c r="C1438" s="912"/>
      <c r="D1438" s="930"/>
      <c r="E1438" s="930"/>
      <c r="F1438" s="930"/>
      <c r="G1438" s="79" t="s">
        <v>11</v>
      </c>
      <c r="H1438" s="81" t="s">
        <v>7</v>
      </c>
      <c r="I1438" s="900">
        <v>0.3</v>
      </c>
      <c r="J1438" s="900"/>
      <c r="K1438" s="81" t="s">
        <v>14</v>
      </c>
      <c r="L1438" s="36"/>
      <c r="M1438" s="36"/>
      <c r="N1438" s="36"/>
      <c r="O1438" s="36"/>
      <c r="P1438" s="36"/>
      <c r="Q1438" s="36"/>
      <c r="R1438" s="36"/>
      <c r="S1438" s="36"/>
      <c r="T1438" s="36"/>
      <c r="U1438" s="36"/>
    </row>
    <row r="1439" spans="2:21" ht="36.75" customHeight="1" x14ac:dyDescent="0.25">
      <c r="B1439" s="949"/>
      <c r="C1439" s="950"/>
      <c r="D1439" s="930"/>
      <c r="E1439" s="930"/>
      <c r="F1439" s="930"/>
      <c r="G1439" s="79" t="s">
        <v>12</v>
      </c>
      <c r="H1439" s="81" t="s">
        <v>7</v>
      </c>
      <c r="I1439" s="900" t="s">
        <v>8</v>
      </c>
      <c r="J1439" s="900"/>
      <c r="K1439" s="81" t="s">
        <v>14</v>
      </c>
      <c r="L1439" s="36"/>
      <c r="M1439" s="36"/>
      <c r="N1439" s="36"/>
      <c r="O1439" s="36"/>
      <c r="P1439" s="36"/>
      <c r="Q1439" s="36"/>
      <c r="R1439" s="36"/>
      <c r="S1439" s="36"/>
      <c r="T1439" s="36"/>
      <c r="U1439" s="36"/>
    </row>
    <row r="1440" spans="2:21" x14ac:dyDescent="0.25">
      <c r="B1440" s="36"/>
      <c r="C1440" s="36"/>
      <c r="D1440" s="36"/>
      <c r="E1440" s="36"/>
      <c r="F1440" s="36"/>
      <c r="G1440" s="36"/>
      <c r="H1440" s="36"/>
      <c r="I1440" s="36"/>
      <c r="J1440" s="36"/>
      <c r="K1440" s="36"/>
      <c r="L1440" s="36"/>
      <c r="M1440" s="36"/>
      <c r="N1440" s="36"/>
      <c r="O1440" s="36"/>
      <c r="P1440" s="36"/>
      <c r="Q1440" s="36"/>
      <c r="R1440" s="36"/>
      <c r="S1440" s="36"/>
      <c r="T1440" s="36"/>
      <c r="U1440" s="36"/>
    </row>
    <row r="1441" spans="2:21" x14ac:dyDescent="0.25">
      <c r="B1441" s="36" t="s">
        <v>18</v>
      </c>
      <c r="C1441" s="36"/>
      <c r="D1441" s="36"/>
      <c r="E1441" s="36"/>
      <c r="F1441" s="36"/>
      <c r="G1441" s="36"/>
      <c r="H1441" s="36"/>
      <c r="I1441" s="36"/>
      <c r="J1441" s="36"/>
      <c r="K1441" s="36"/>
      <c r="L1441" s="36"/>
      <c r="M1441" s="36"/>
      <c r="N1441" s="36"/>
      <c r="O1441" s="36"/>
      <c r="P1441" s="36"/>
      <c r="Q1441" s="36"/>
      <c r="R1441" s="36"/>
      <c r="S1441" s="36"/>
      <c r="T1441" s="36"/>
      <c r="U1441" s="36"/>
    </row>
    <row r="1442" spans="2:21" x14ac:dyDescent="0.25">
      <c r="B1442" s="36"/>
      <c r="C1442" s="36"/>
      <c r="D1442" s="36"/>
      <c r="E1442" s="36"/>
      <c r="F1442" s="36"/>
      <c r="G1442" s="36"/>
      <c r="H1442" s="36"/>
      <c r="I1442" s="36"/>
      <c r="J1442" s="36"/>
      <c r="K1442" s="36"/>
      <c r="L1442" s="36"/>
      <c r="M1442" s="36"/>
      <c r="N1442" s="36"/>
      <c r="O1442" s="36"/>
      <c r="P1442" s="36"/>
      <c r="Q1442" s="36"/>
      <c r="R1442" s="36"/>
      <c r="S1442" s="36"/>
      <c r="T1442" s="36"/>
      <c r="U1442" s="36"/>
    </row>
    <row r="1443" spans="2:21" ht="36" customHeight="1" x14ac:dyDescent="0.25">
      <c r="B1443" s="935" t="s">
        <v>385</v>
      </c>
      <c r="C1443" s="935"/>
      <c r="D1443" s="935"/>
      <c r="E1443" s="935"/>
      <c r="F1443" s="935"/>
      <c r="G1443" s="935" t="s">
        <v>387</v>
      </c>
      <c r="H1443" s="935"/>
      <c r="I1443" s="938">
        <f>Вводные!I76</f>
        <v>1</v>
      </c>
      <c r="J1443" s="595" t="s">
        <v>14</v>
      </c>
      <c r="K1443" s="36"/>
      <c r="L1443" s="36"/>
      <c r="M1443" s="36"/>
      <c r="N1443" s="36"/>
      <c r="O1443" s="36"/>
      <c r="P1443" s="36"/>
      <c r="Q1443" s="36"/>
      <c r="R1443" s="36"/>
      <c r="S1443" s="36"/>
      <c r="T1443" s="36"/>
      <c r="U1443" s="36"/>
    </row>
    <row r="1444" spans="2:21" ht="25.5" customHeight="1" x14ac:dyDescent="0.25">
      <c r="B1444" s="935"/>
      <c r="C1444" s="935"/>
      <c r="D1444" s="935"/>
      <c r="E1444" s="935"/>
      <c r="F1444" s="935"/>
      <c r="G1444" s="935"/>
      <c r="H1444" s="935"/>
      <c r="I1444" s="938"/>
      <c r="J1444" s="595"/>
      <c r="K1444" s="36"/>
      <c r="L1444" s="36"/>
      <c r="M1444" s="36"/>
      <c r="N1444" s="36"/>
      <c r="O1444" s="36"/>
      <c r="P1444" s="36"/>
      <c r="Q1444" s="36"/>
      <c r="R1444" s="36"/>
      <c r="S1444" s="36"/>
      <c r="T1444" s="36"/>
      <c r="U1444" s="36"/>
    </row>
    <row r="1445" spans="2:21" ht="35.25" customHeight="1" x14ac:dyDescent="0.25">
      <c r="B1445" s="1020" t="s">
        <v>386</v>
      </c>
      <c r="C1445" s="899"/>
      <c r="D1445" s="899"/>
      <c r="E1445" s="899"/>
      <c r="F1445" s="1021"/>
      <c r="G1445" s="541" t="s">
        <v>1906</v>
      </c>
      <c r="H1445" s="543"/>
      <c r="I1445" s="2">
        <f>Вводные!I78</f>
        <v>25</v>
      </c>
      <c r="J1445" s="81" t="s">
        <v>14</v>
      </c>
      <c r="K1445" s="36"/>
      <c r="L1445" s="36"/>
      <c r="M1445" s="36"/>
      <c r="N1445" s="36"/>
      <c r="O1445" s="36"/>
      <c r="P1445" s="36"/>
      <c r="Q1445" s="36"/>
      <c r="R1445" s="36"/>
      <c r="S1445" s="36"/>
      <c r="T1445" s="36"/>
      <c r="U1445" s="36"/>
    </row>
    <row r="1446" spans="2:21" ht="28.5" customHeight="1" x14ac:dyDescent="0.25">
      <c r="B1446" s="780"/>
      <c r="C1446" s="781"/>
      <c r="D1446" s="781"/>
      <c r="E1446" s="781"/>
      <c r="F1446" s="782"/>
      <c r="G1446" s="541" t="s">
        <v>1907</v>
      </c>
      <c r="H1446" s="543"/>
      <c r="I1446" s="2">
        <f>Вводные!I79</f>
        <v>16</v>
      </c>
      <c r="J1446" s="81" t="s">
        <v>14</v>
      </c>
      <c r="K1446" s="36"/>
      <c r="L1446" s="36"/>
      <c r="M1446" s="36"/>
      <c r="N1446" s="36"/>
      <c r="O1446" s="36"/>
      <c r="P1446" s="36"/>
      <c r="Q1446" s="36"/>
      <c r="R1446" s="36"/>
      <c r="S1446" s="36"/>
      <c r="T1446" s="36"/>
      <c r="U1446" s="36"/>
    </row>
    <row r="1447" spans="2:21" x14ac:dyDescent="0.25">
      <c r="B1447" s="36"/>
      <c r="C1447" s="36"/>
      <c r="D1447" s="36"/>
      <c r="E1447" s="36"/>
      <c r="F1447" s="36"/>
      <c r="G1447" s="36"/>
      <c r="H1447" s="36"/>
      <c r="I1447" s="36"/>
      <c r="J1447" s="36"/>
      <c r="K1447" s="36"/>
      <c r="L1447" s="36"/>
      <c r="M1447" s="36"/>
      <c r="N1447" s="36"/>
      <c r="O1447" s="36"/>
      <c r="P1447" s="36"/>
      <c r="Q1447" s="36"/>
      <c r="R1447" s="36"/>
      <c r="S1447" s="36"/>
      <c r="T1447" s="36"/>
      <c r="U1447" s="36"/>
    </row>
    <row r="1448" spans="2:21" x14ac:dyDescent="0.25">
      <c r="B1448" s="4" t="s">
        <v>389</v>
      </c>
      <c r="C1448" s="36"/>
      <c r="D1448" s="36"/>
      <c r="E1448" s="36"/>
      <c r="F1448" s="36"/>
      <c r="G1448" s="36"/>
      <c r="H1448" s="36"/>
      <c r="I1448" s="36"/>
      <c r="J1448" s="36"/>
      <c r="K1448" s="36"/>
      <c r="L1448" s="36"/>
      <c r="M1448" s="36"/>
      <c r="N1448" s="36"/>
      <c r="O1448" s="36"/>
      <c r="P1448" s="36"/>
      <c r="Q1448" s="36"/>
      <c r="R1448" s="36"/>
      <c r="S1448" s="36"/>
      <c r="T1448" s="36"/>
      <c r="U1448" s="36"/>
    </row>
    <row r="1449" spans="2:21" x14ac:dyDescent="0.25">
      <c r="B1449" s="36" t="s">
        <v>390</v>
      </c>
      <c r="C1449" s="36"/>
      <c r="D1449" s="36"/>
      <c r="E1449" s="36"/>
      <c r="F1449" s="36"/>
      <c r="G1449" s="36"/>
      <c r="H1449" s="36"/>
      <c r="I1449" s="36"/>
      <c r="J1449" s="36"/>
      <c r="K1449" s="36"/>
      <c r="L1449" s="36"/>
      <c r="M1449" s="36"/>
      <c r="N1449" s="36"/>
      <c r="O1449" s="36"/>
      <c r="P1449" s="36"/>
      <c r="Q1449" s="36"/>
      <c r="R1449" s="36"/>
      <c r="S1449" s="36"/>
      <c r="T1449" s="36"/>
      <c r="U1449" s="36"/>
    </row>
    <row r="1450" spans="2:21" x14ac:dyDescent="0.25">
      <c r="B1450" s="36"/>
      <c r="C1450" s="36"/>
      <c r="D1450" s="36"/>
      <c r="E1450" s="36"/>
      <c r="F1450" s="36"/>
      <c r="G1450" s="36"/>
      <c r="H1450" s="36"/>
      <c r="I1450" s="36"/>
      <c r="J1450" s="36"/>
      <c r="K1450" s="36"/>
      <c r="L1450" s="36"/>
      <c r="M1450" s="36"/>
      <c r="N1450" s="36"/>
      <c r="O1450" s="36"/>
      <c r="P1450" s="36"/>
      <c r="Q1450" s="36"/>
      <c r="R1450" s="36"/>
      <c r="S1450" s="36"/>
      <c r="T1450" s="36"/>
      <c r="U1450" s="36"/>
    </row>
    <row r="1451" spans="2:21" x14ac:dyDescent="0.25">
      <c r="B1451" s="36"/>
      <c r="C1451" s="36"/>
      <c r="D1451" s="36"/>
      <c r="E1451" s="36" t="s">
        <v>28</v>
      </c>
      <c r="F1451" s="36"/>
      <c r="G1451" s="36" t="s">
        <v>391</v>
      </c>
      <c r="H1451" s="36"/>
      <c r="I1451" s="36"/>
      <c r="J1451" s="36"/>
      <c r="K1451" s="36"/>
      <c r="L1451" s="36"/>
      <c r="M1451" s="36"/>
      <c r="N1451" s="36"/>
      <c r="O1451" s="36"/>
      <c r="P1451" s="36"/>
      <c r="Q1451" s="36"/>
      <c r="R1451" s="36"/>
      <c r="S1451" s="36"/>
      <c r="T1451" s="36"/>
      <c r="U1451" s="36"/>
    </row>
    <row r="1452" spans="2:21" x14ac:dyDescent="0.25">
      <c r="B1452" s="36"/>
      <c r="C1452" s="36"/>
      <c r="D1452" s="36"/>
      <c r="E1452" s="36"/>
      <c r="F1452" s="36"/>
      <c r="G1452" s="36" t="s">
        <v>392</v>
      </c>
      <c r="H1452" s="36"/>
      <c r="I1452" s="36"/>
      <c r="J1452" s="36"/>
      <c r="K1452" s="36"/>
      <c r="L1452" s="36"/>
      <c r="M1452" s="36"/>
      <c r="N1452" s="36"/>
      <c r="O1452" s="36"/>
      <c r="P1452" s="36"/>
      <c r="Q1452" s="36"/>
      <c r="R1452" s="36"/>
      <c r="S1452" s="36"/>
      <c r="T1452" s="36"/>
      <c r="U1452" s="36"/>
    </row>
    <row r="1453" spans="2:21" x14ac:dyDescent="0.25">
      <c r="B1453" s="36"/>
      <c r="C1453" s="36"/>
      <c r="D1453" s="36"/>
      <c r="E1453" s="36"/>
      <c r="F1453" s="36"/>
      <c r="G1453" s="36"/>
      <c r="H1453" s="36"/>
      <c r="I1453" s="36"/>
      <c r="J1453" s="36"/>
      <c r="K1453" s="36"/>
      <c r="L1453" s="36"/>
      <c r="M1453" s="36"/>
      <c r="N1453" s="36"/>
      <c r="O1453" s="36"/>
      <c r="P1453" s="36"/>
      <c r="Q1453" s="36"/>
      <c r="R1453" s="36"/>
      <c r="S1453" s="36"/>
      <c r="T1453" s="36"/>
      <c r="U1453" s="36"/>
    </row>
    <row r="1454" spans="2:21" x14ac:dyDescent="0.25">
      <c r="B1454" s="36" t="s">
        <v>393</v>
      </c>
      <c r="C1454" s="36"/>
      <c r="D1454" s="36"/>
      <c r="E1454" s="36"/>
      <c r="F1454" s="36"/>
      <c r="G1454" s="36"/>
      <c r="H1454" s="36"/>
      <c r="I1454" s="36"/>
      <c r="J1454" s="36"/>
      <c r="K1454" s="36"/>
      <c r="L1454" s="36"/>
      <c r="M1454" s="36"/>
      <c r="N1454" s="36"/>
      <c r="O1454" s="36"/>
      <c r="P1454" s="36"/>
      <c r="Q1454" s="36"/>
      <c r="R1454" s="36"/>
      <c r="S1454" s="36"/>
      <c r="T1454" s="36"/>
      <c r="U1454" s="36"/>
    </row>
    <row r="1455" spans="2:21" x14ac:dyDescent="0.25">
      <c r="B1455" s="36"/>
      <c r="C1455" s="36"/>
      <c r="D1455" s="36"/>
      <c r="E1455" s="36"/>
      <c r="F1455" s="36"/>
      <c r="G1455" s="36"/>
      <c r="H1455" s="36"/>
      <c r="I1455" s="36"/>
      <c r="J1455" s="36"/>
      <c r="K1455" s="36"/>
      <c r="L1455" s="36"/>
      <c r="M1455" s="36"/>
      <c r="N1455" s="36"/>
      <c r="O1455" s="36"/>
      <c r="P1455" s="36"/>
      <c r="Q1455" s="36"/>
      <c r="R1455" s="36"/>
      <c r="S1455" s="36"/>
      <c r="T1455" s="36"/>
      <c r="U1455" s="36"/>
    </row>
    <row r="1456" spans="2:21" x14ac:dyDescent="0.25">
      <c r="B1456" s="36"/>
      <c r="C1456" s="36"/>
      <c r="D1456" s="36"/>
      <c r="E1456" s="36" t="s">
        <v>28</v>
      </c>
      <c r="F1456" s="36"/>
      <c r="G1456" s="36" t="s">
        <v>1905</v>
      </c>
      <c r="H1456" s="36" t="s">
        <v>1904</v>
      </c>
      <c r="I1456" s="36"/>
      <c r="J1456" s="36"/>
      <c r="K1456" s="36"/>
      <c r="L1456" s="36"/>
      <c r="M1456" s="36"/>
      <c r="N1456" s="36"/>
      <c r="O1456" s="36"/>
      <c r="P1456" s="36"/>
      <c r="Q1456" s="36"/>
      <c r="R1456" s="36"/>
      <c r="S1456" s="36"/>
      <c r="T1456" s="36"/>
      <c r="U1456" s="36"/>
    </row>
    <row r="1457" spans="2:21" x14ac:dyDescent="0.25">
      <c r="B1457" s="36"/>
      <c r="C1457" s="36"/>
      <c r="D1457" s="36"/>
      <c r="E1457" s="36"/>
      <c r="F1457" s="36"/>
      <c r="G1457" s="36"/>
      <c r="H1457" s="36"/>
      <c r="I1457" s="36"/>
      <c r="J1457" s="36"/>
      <c r="K1457" s="36"/>
      <c r="L1457" s="36"/>
      <c r="M1457" s="36"/>
      <c r="N1457" s="36"/>
      <c r="O1457" s="36"/>
      <c r="P1457" s="36"/>
      <c r="Q1457" s="36"/>
      <c r="R1457" s="36"/>
      <c r="S1457" s="36"/>
      <c r="T1457" s="36"/>
      <c r="U1457" s="36"/>
    </row>
    <row r="1458" spans="2:21" x14ac:dyDescent="0.25">
      <c r="B1458" s="36" t="s">
        <v>394</v>
      </c>
      <c r="C1458" s="36"/>
      <c r="D1458" s="36"/>
      <c r="E1458" s="36"/>
      <c r="F1458" s="36"/>
      <c r="G1458" s="36"/>
      <c r="H1458" s="36"/>
      <c r="I1458" s="36"/>
      <c r="J1458" s="36"/>
      <c r="K1458" s="36"/>
      <c r="L1458" s="36"/>
      <c r="M1458" s="36"/>
      <c r="N1458" s="36"/>
      <c r="O1458" s="36"/>
      <c r="P1458" s="36"/>
      <c r="Q1458" s="36"/>
      <c r="R1458" s="36"/>
      <c r="S1458" s="36"/>
      <c r="T1458" s="36"/>
      <c r="U1458" s="36"/>
    </row>
    <row r="1459" spans="2:21" x14ac:dyDescent="0.25">
      <c r="B1459" s="36"/>
      <c r="C1459" s="36"/>
      <c r="D1459" s="36"/>
      <c r="E1459" s="36"/>
      <c r="F1459" s="36"/>
      <c r="G1459" s="36"/>
      <c r="H1459" s="36"/>
      <c r="I1459" s="36"/>
      <c r="J1459" s="36"/>
      <c r="K1459" s="36"/>
      <c r="L1459" s="36"/>
      <c r="M1459" s="36"/>
      <c r="N1459" s="36"/>
      <c r="O1459" s="36"/>
      <c r="P1459" s="36"/>
      <c r="Q1459" s="36"/>
      <c r="R1459" s="36"/>
      <c r="S1459" s="36"/>
      <c r="T1459" s="36"/>
      <c r="U1459" s="36"/>
    </row>
    <row r="1460" spans="2:21" x14ac:dyDescent="0.25">
      <c r="B1460" s="36"/>
      <c r="C1460" s="36"/>
      <c r="D1460" s="21" t="s">
        <v>33</v>
      </c>
      <c r="E1460" s="40">
        <f>I1436/(3^0.5)</f>
        <v>8.0829037686547617E-2</v>
      </c>
      <c r="F1460" s="36" t="s">
        <v>14</v>
      </c>
      <c r="G1460" s="36"/>
      <c r="H1460" s="36"/>
      <c r="I1460" s="36"/>
      <c r="J1460" s="36"/>
      <c r="K1460" s="36"/>
      <c r="L1460" s="36"/>
      <c r="M1460" s="36"/>
      <c r="N1460" s="36"/>
      <c r="O1460" s="36"/>
      <c r="P1460" s="36"/>
      <c r="Q1460" s="36"/>
      <c r="R1460" s="36"/>
      <c r="S1460" s="36"/>
      <c r="T1460" s="36"/>
      <c r="U1460" s="36"/>
    </row>
    <row r="1461" spans="2:21" x14ac:dyDescent="0.25">
      <c r="B1461" s="36"/>
      <c r="C1461" s="36"/>
      <c r="D1461" s="36"/>
      <c r="E1461" s="36"/>
      <c r="F1461" s="36"/>
      <c r="G1461" s="36"/>
      <c r="H1461" s="36"/>
      <c r="I1461" s="36"/>
      <c r="J1461" s="36"/>
      <c r="K1461" s="36"/>
      <c r="L1461" s="36"/>
      <c r="M1461" s="36"/>
      <c r="N1461" s="36"/>
      <c r="O1461" s="36"/>
      <c r="P1461" s="36"/>
      <c r="Q1461" s="36"/>
      <c r="R1461" s="36"/>
      <c r="S1461" s="36"/>
      <c r="T1461" s="36"/>
      <c r="U1461" s="36"/>
    </row>
    <row r="1462" spans="2:21" x14ac:dyDescent="0.25">
      <c r="B1462" s="36" t="s">
        <v>61</v>
      </c>
      <c r="C1462" s="36"/>
      <c r="D1462" s="36"/>
      <c r="E1462" s="36"/>
      <c r="F1462" s="36"/>
      <c r="G1462" s="36"/>
      <c r="H1462" s="36"/>
      <c r="I1462" s="36"/>
      <c r="J1462" s="36"/>
      <c r="K1462" s="36"/>
      <c r="L1462" s="36"/>
      <c r="M1462" s="36"/>
      <c r="N1462" s="36"/>
      <c r="O1462" s="36"/>
      <c r="P1462" s="36"/>
      <c r="Q1462" s="36"/>
      <c r="R1462" s="36"/>
      <c r="S1462" s="36"/>
      <c r="T1462" s="36"/>
      <c r="U1462" s="36"/>
    </row>
    <row r="1463" spans="2:21" x14ac:dyDescent="0.25">
      <c r="B1463" s="36" t="s">
        <v>36</v>
      </c>
      <c r="C1463" s="36"/>
      <c r="D1463" s="36"/>
      <c r="E1463" s="36"/>
      <c r="F1463" s="36"/>
      <c r="G1463" s="36"/>
      <c r="H1463" s="36"/>
      <c r="I1463" s="36"/>
      <c r="J1463" s="36"/>
      <c r="K1463" s="36"/>
      <c r="L1463" s="36"/>
      <c r="M1463" s="36"/>
      <c r="N1463" s="36"/>
      <c r="O1463" s="36"/>
      <c r="P1463" s="36"/>
      <c r="Q1463" s="36"/>
      <c r="R1463" s="36"/>
      <c r="S1463" s="36"/>
      <c r="T1463" s="36"/>
      <c r="U1463" s="36"/>
    </row>
    <row r="1464" spans="2:21" x14ac:dyDescent="0.25">
      <c r="B1464" s="36"/>
      <c r="C1464" s="36"/>
      <c r="D1464" s="36"/>
      <c r="E1464" s="36"/>
      <c r="F1464" s="36"/>
      <c r="G1464" s="36"/>
      <c r="H1464" s="36"/>
      <c r="I1464" s="36"/>
      <c r="J1464" s="36"/>
      <c r="K1464" s="36"/>
      <c r="L1464" s="36"/>
      <c r="M1464" s="36"/>
      <c r="N1464" s="36"/>
      <c r="O1464" s="36"/>
      <c r="P1464" s="36"/>
      <c r="Q1464" s="36"/>
      <c r="R1464" s="36"/>
      <c r="S1464" s="36"/>
      <c r="T1464" s="36"/>
      <c r="U1464" s="36"/>
    </row>
    <row r="1465" spans="2:21" x14ac:dyDescent="0.25">
      <c r="B1465" s="36"/>
      <c r="C1465" s="36"/>
      <c r="D1465" s="36"/>
      <c r="E1465" s="36" t="s">
        <v>28</v>
      </c>
      <c r="F1465" s="36"/>
      <c r="G1465" s="36" t="s">
        <v>395</v>
      </c>
      <c r="H1465" s="36"/>
      <c r="I1465" s="36"/>
      <c r="J1465" s="36"/>
      <c r="K1465" s="36"/>
      <c r="L1465" s="36"/>
      <c r="M1465" s="36"/>
      <c r="N1465" s="36"/>
      <c r="O1465" s="36"/>
      <c r="P1465" s="36"/>
      <c r="Q1465" s="36"/>
      <c r="R1465" s="36"/>
      <c r="S1465" s="36"/>
      <c r="T1465" s="36"/>
      <c r="U1465" s="36"/>
    </row>
    <row r="1466" spans="2:21" x14ac:dyDescent="0.25">
      <c r="B1466" s="36"/>
      <c r="C1466" s="36"/>
      <c r="D1466" s="36"/>
      <c r="E1466" s="36"/>
      <c r="F1466" s="36"/>
      <c r="G1466" s="36" t="s">
        <v>183</v>
      </c>
      <c r="H1466" s="36"/>
      <c r="I1466" s="36"/>
      <c r="J1466" s="36"/>
      <c r="K1466" s="36"/>
      <c r="L1466" s="36"/>
      <c r="M1466" s="36"/>
      <c r="N1466" s="36"/>
      <c r="O1466" s="36"/>
      <c r="P1466" s="36"/>
      <c r="Q1466" s="36"/>
      <c r="R1466" s="36"/>
      <c r="S1466" s="36"/>
      <c r="T1466" s="36"/>
      <c r="U1466" s="36"/>
    </row>
    <row r="1467" spans="2:21" x14ac:dyDescent="0.25">
      <c r="B1467" s="36"/>
      <c r="C1467" s="36"/>
      <c r="D1467" s="36"/>
      <c r="E1467" s="36"/>
      <c r="F1467" s="36"/>
      <c r="G1467" s="36"/>
      <c r="H1467" s="36"/>
      <c r="I1467" s="36"/>
      <c r="J1467" s="36"/>
      <c r="K1467" s="36"/>
      <c r="L1467" s="36"/>
      <c r="M1467" s="36"/>
      <c r="N1467" s="36"/>
      <c r="O1467" s="36"/>
      <c r="P1467" s="36"/>
      <c r="Q1467" s="36"/>
      <c r="R1467" s="36"/>
      <c r="S1467" s="36"/>
      <c r="T1467" s="36"/>
      <c r="U1467" s="36"/>
    </row>
    <row r="1468" spans="2:21" x14ac:dyDescent="0.25">
      <c r="B1468" s="992" t="s">
        <v>396</v>
      </c>
      <c r="C1468" s="992"/>
      <c r="D1468" s="992"/>
      <c r="E1468" s="992"/>
      <c r="F1468" s="992"/>
      <c r="G1468" s="992"/>
      <c r="H1468" s="992"/>
      <c r="I1468" s="992"/>
      <c r="J1468" s="992"/>
      <c r="K1468" s="992"/>
      <c r="L1468" s="992"/>
      <c r="M1468" s="992"/>
      <c r="N1468" s="992"/>
      <c r="O1468" s="992"/>
      <c r="P1468" s="36"/>
      <c r="Q1468" s="36"/>
      <c r="R1468" s="36"/>
      <c r="S1468" s="36"/>
      <c r="T1468" s="36"/>
      <c r="U1468" s="36"/>
    </row>
    <row r="1469" spans="2:21" ht="42.75" customHeight="1" x14ac:dyDescent="0.25">
      <c r="B1469" s="852" t="s">
        <v>40</v>
      </c>
      <c r="C1469" s="853"/>
      <c r="D1469" s="852" t="s">
        <v>85</v>
      </c>
      <c r="E1469" s="853"/>
      <c r="F1469" s="852" t="s">
        <v>86</v>
      </c>
      <c r="G1469" s="853"/>
      <c r="H1469" s="852" t="s">
        <v>45</v>
      </c>
      <c r="I1469" s="853"/>
      <c r="J1469" s="852" t="s">
        <v>46</v>
      </c>
      <c r="K1469" s="853"/>
      <c r="L1469" s="852" t="s">
        <v>43</v>
      </c>
      <c r="M1469" s="853"/>
      <c r="N1469" s="852" t="s">
        <v>44</v>
      </c>
      <c r="O1469" s="853"/>
      <c r="P1469" s="36"/>
      <c r="Q1469" s="36"/>
      <c r="R1469" s="36"/>
      <c r="S1469" s="36"/>
      <c r="T1469" s="36"/>
      <c r="U1469" s="36"/>
    </row>
    <row r="1470" spans="2:21" x14ac:dyDescent="0.25">
      <c r="B1470" s="595"/>
      <c r="C1470" s="908"/>
      <c r="D1470" s="947">
        <f>I1443</f>
        <v>1</v>
      </c>
      <c r="E1470" s="948"/>
      <c r="F1470" s="947">
        <v>0</v>
      </c>
      <c r="G1470" s="948"/>
      <c r="H1470" s="900" t="s">
        <v>47</v>
      </c>
      <c r="I1470" s="900"/>
      <c r="J1470" s="858">
        <v>1</v>
      </c>
      <c r="K1470" s="859"/>
      <c r="L1470" s="854">
        <f>F1470*J1470</f>
        <v>0</v>
      </c>
      <c r="M1470" s="855"/>
      <c r="N1470" s="858">
        <v>0</v>
      </c>
      <c r="O1470" s="859"/>
      <c r="P1470" s="36"/>
      <c r="Q1470" s="36"/>
      <c r="R1470" s="36"/>
      <c r="S1470" s="36"/>
      <c r="T1470" s="36"/>
      <c r="U1470" s="36"/>
    </row>
    <row r="1471" spans="2:21" x14ac:dyDescent="0.25">
      <c r="B1471" s="595"/>
      <c r="C1471" s="908"/>
      <c r="D1471" s="947">
        <f>M1342</f>
        <v>0</v>
      </c>
      <c r="E1471" s="948"/>
      <c r="F1471" s="947">
        <f>E1460</f>
        <v>8.0829037686547617E-2</v>
      </c>
      <c r="G1471" s="948"/>
      <c r="H1471" s="856" t="s">
        <v>90</v>
      </c>
      <c r="I1471" s="857"/>
      <c r="J1471" s="858">
        <v>1</v>
      </c>
      <c r="K1471" s="859"/>
      <c r="L1471" s="854">
        <f>F1471*J1471</f>
        <v>8.0829037686547617E-2</v>
      </c>
      <c r="M1471" s="855"/>
      <c r="N1471" s="858">
        <v>100</v>
      </c>
      <c r="O1471" s="859"/>
      <c r="P1471" s="36"/>
      <c r="Q1471" s="36"/>
      <c r="R1471" s="36"/>
      <c r="S1471" s="36"/>
      <c r="T1471" s="36"/>
      <c r="U1471" s="36"/>
    </row>
    <row r="1472" spans="2:21" x14ac:dyDescent="0.25">
      <c r="B1472" s="595"/>
      <c r="C1472" s="908"/>
      <c r="D1472" s="947">
        <f>D1470</f>
        <v>1</v>
      </c>
      <c r="E1472" s="948"/>
      <c r="F1472" s="947">
        <f>F1471</f>
        <v>8.0829037686547617E-2</v>
      </c>
      <c r="G1472" s="948"/>
      <c r="H1472" s="860"/>
      <c r="I1472" s="861"/>
      <c r="J1472" s="860"/>
      <c r="K1472" s="861"/>
      <c r="L1472" s="860"/>
      <c r="M1472" s="861"/>
      <c r="N1472" s="858">
        <v>100</v>
      </c>
      <c r="O1472" s="859"/>
      <c r="P1472" s="36"/>
      <c r="Q1472" s="36"/>
      <c r="R1472" s="36"/>
      <c r="S1472" s="36"/>
      <c r="T1472" s="36"/>
      <c r="U1472" s="36"/>
    </row>
    <row r="1473" spans="2:21" x14ac:dyDescent="0.25">
      <c r="B1473" s="36"/>
      <c r="C1473" s="36"/>
      <c r="D1473" s="36"/>
      <c r="E1473" s="36"/>
      <c r="F1473" s="36"/>
      <c r="G1473" s="36"/>
      <c r="H1473" s="36"/>
      <c r="I1473" s="36"/>
      <c r="J1473" s="36"/>
      <c r="K1473" s="36"/>
      <c r="L1473" s="36"/>
      <c r="M1473" s="36"/>
      <c r="N1473" s="36"/>
      <c r="O1473" s="36"/>
      <c r="P1473" s="36"/>
      <c r="Q1473" s="36"/>
      <c r="R1473" s="36"/>
      <c r="S1473" s="36"/>
      <c r="T1473" s="36"/>
      <c r="U1473" s="36"/>
    </row>
    <row r="1474" spans="2:21" ht="34.5" customHeight="1" x14ac:dyDescent="0.25">
      <c r="B1474" s="862" t="s">
        <v>397</v>
      </c>
      <c r="C1474" s="862"/>
      <c r="D1474" s="862"/>
      <c r="E1474" s="862"/>
      <c r="F1474" s="862"/>
      <c r="G1474" s="862"/>
      <c r="H1474" s="862"/>
      <c r="I1474" s="862"/>
      <c r="J1474" s="862"/>
      <c r="K1474" s="862"/>
      <c r="L1474" s="862"/>
      <c r="M1474" s="862"/>
      <c r="N1474" s="862"/>
      <c r="O1474" s="862"/>
      <c r="P1474" s="36"/>
      <c r="Q1474" s="36"/>
      <c r="R1474" s="36"/>
      <c r="S1474" s="36"/>
      <c r="T1474" s="36"/>
      <c r="U1474" s="36"/>
    </row>
    <row r="1475" spans="2:21" x14ac:dyDescent="0.25">
      <c r="B1475" s="36"/>
      <c r="C1475" s="36"/>
      <c r="D1475" s="36"/>
      <c r="E1475" s="21" t="s">
        <v>51</v>
      </c>
      <c r="F1475" s="36">
        <v>1.65</v>
      </c>
      <c r="G1475" s="36"/>
      <c r="H1475" s="36"/>
      <c r="I1475" s="36"/>
      <c r="J1475" s="36"/>
      <c r="K1475" s="36"/>
      <c r="L1475" s="36"/>
      <c r="M1475" s="36"/>
      <c r="N1475" s="36"/>
      <c r="O1475" s="36"/>
      <c r="P1475" s="36"/>
      <c r="Q1475" s="36"/>
      <c r="R1475" s="36"/>
      <c r="S1475" s="36"/>
      <c r="T1475" s="36"/>
      <c r="U1475" s="36"/>
    </row>
    <row r="1476" spans="2:21" x14ac:dyDescent="0.25">
      <c r="B1476" s="36" t="s">
        <v>398</v>
      </c>
      <c r="C1476" s="36"/>
      <c r="D1476" s="36"/>
      <c r="E1476" s="36"/>
      <c r="F1476" s="36"/>
      <c r="G1476" s="36"/>
      <c r="H1476" s="36"/>
      <c r="I1476" s="36"/>
      <c r="J1476" s="36"/>
      <c r="K1476" s="36"/>
      <c r="L1476" s="36"/>
      <c r="M1476" s="36"/>
      <c r="N1476" s="36"/>
      <c r="O1476" s="36"/>
      <c r="P1476" s="36"/>
      <c r="Q1476" s="36"/>
      <c r="R1476" s="36"/>
      <c r="S1476" s="36"/>
      <c r="T1476" s="36"/>
      <c r="U1476" s="36"/>
    </row>
    <row r="1477" spans="2:21" x14ac:dyDescent="0.25">
      <c r="B1477" s="36"/>
      <c r="C1477" s="36"/>
      <c r="D1477" s="36"/>
      <c r="E1477" s="36"/>
      <c r="F1477" s="36"/>
      <c r="G1477" s="36"/>
      <c r="H1477" s="36"/>
      <c r="I1477" s="36"/>
      <c r="J1477" s="36"/>
      <c r="K1477" s="36"/>
      <c r="L1477" s="36"/>
      <c r="M1477" s="36"/>
      <c r="N1477" s="36"/>
      <c r="O1477" s="36"/>
      <c r="P1477" s="36"/>
      <c r="Q1477" s="36"/>
      <c r="R1477" s="36"/>
      <c r="S1477" s="36"/>
      <c r="T1477" s="36"/>
      <c r="U1477" s="36"/>
    </row>
    <row r="1478" spans="2:21" x14ac:dyDescent="0.25">
      <c r="B1478" s="21" t="s">
        <v>52</v>
      </c>
      <c r="C1478" s="47">
        <f>E1460*F1475</f>
        <v>0.13336791218280356</v>
      </c>
      <c r="D1478" s="36" t="s">
        <v>14</v>
      </c>
      <c r="E1478" s="36"/>
      <c r="F1478" s="36"/>
      <c r="G1478" s="36"/>
      <c r="H1478" s="36"/>
      <c r="I1478" s="36"/>
      <c r="J1478" s="36"/>
      <c r="K1478" s="36"/>
      <c r="L1478" s="36"/>
      <c r="M1478" s="36"/>
      <c r="N1478" s="36"/>
      <c r="O1478" s="36"/>
      <c r="P1478" s="36"/>
      <c r="Q1478" s="36"/>
      <c r="R1478" s="36"/>
      <c r="S1478" s="36"/>
      <c r="T1478" s="36"/>
      <c r="U1478" s="36"/>
    </row>
    <row r="1479" spans="2:21" x14ac:dyDescent="0.25">
      <c r="B1479" s="36" t="s">
        <v>53</v>
      </c>
      <c r="C1479" s="36"/>
      <c r="D1479" s="36"/>
      <c r="E1479" s="36"/>
      <c r="F1479" s="36"/>
      <c r="G1479" s="36"/>
      <c r="H1479" s="36"/>
      <c r="I1479" s="36"/>
      <c r="J1479" s="36"/>
      <c r="K1479" s="36"/>
      <c r="L1479" s="36"/>
      <c r="M1479" s="36"/>
      <c r="N1479" s="36"/>
      <c r="O1479" s="36"/>
      <c r="P1479" s="36"/>
      <c r="Q1479" s="36"/>
      <c r="R1479" s="36"/>
      <c r="S1479" s="36"/>
      <c r="T1479" s="36"/>
      <c r="U1479" s="36"/>
    </row>
    <row r="1480" spans="2:21" x14ac:dyDescent="0.25">
      <c r="B1480" s="36" t="s">
        <v>399</v>
      </c>
      <c r="C1480" s="36"/>
      <c r="D1480" s="36"/>
      <c r="E1480" s="36"/>
      <c r="F1480" s="36"/>
      <c r="G1480" s="36"/>
      <c r="H1480" s="36"/>
      <c r="I1480" s="64">
        <f>D1472</f>
        <v>1</v>
      </c>
      <c r="J1480" s="6" t="s">
        <v>335</v>
      </c>
      <c r="K1480" s="34">
        <f>C1478</f>
        <v>0.13336791218280356</v>
      </c>
      <c r="L1480" s="36" t="s">
        <v>14</v>
      </c>
      <c r="M1480" s="36"/>
      <c r="N1480" s="36"/>
      <c r="O1480" s="36"/>
      <c r="P1480" s="36"/>
      <c r="Q1480" s="36"/>
      <c r="R1480" s="36"/>
      <c r="S1480" s="36"/>
      <c r="T1480" s="36"/>
      <c r="U1480" s="36"/>
    </row>
    <row r="1481" spans="2:21" x14ac:dyDescent="0.25">
      <c r="B1481" s="36"/>
      <c r="C1481" s="36"/>
      <c r="D1481" s="36"/>
      <c r="E1481" s="36"/>
      <c r="F1481" s="36"/>
      <c r="G1481" s="36"/>
      <c r="H1481" s="36"/>
      <c r="I1481" s="36"/>
      <c r="J1481" s="36"/>
      <c r="K1481" s="36"/>
      <c r="L1481" s="36"/>
      <c r="M1481" s="36"/>
      <c r="N1481" s="36"/>
      <c r="O1481" s="36"/>
      <c r="P1481" s="36"/>
      <c r="Q1481" s="36"/>
      <c r="R1481" s="36"/>
      <c r="S1481" s="36"/>
      <c r="T1481" s="36"/>
      <c r="U1481" s="36"/>
    </row>
    <row r="1482" spans="2:21" x14ac:dyDescent="0.25">
      <c r="B1482" s="4" t="s">
        <v>400</v>
      </c>
      <c r="C1482" s="36"/>
      <c r="D1482" s="36"/>
      <c r="E1482" s="36"/>
      <c r="F1482" s="36"/>
      <c r="G1482" s="36"/>
      <c r="H1482" s="36"/>
      <c r="I1482" s="36"/>
      <c r="J1482" s="36"/>
      <c r="K1482" s="36"/>
      <c r="L1482" s="36"/>
      <c r="M1482" s="36"/>
      <c r="N1482" s="36"/>
      <c r="O1482" s="36"/>
      <c r="P1482" s="36"/>
      <c r="Q1482" s="36"/>
      <c r="R1482" s="36"/>
      <c r="S1482" s="36"/>
      <c r="T1482" s="36"/>
      <c r="U1482" s="36"/>
    </row>
    <row r="1483" spans="2:21" x14ac:dyDescent="0.25">
      <c r="B1483" s="36" t="s">
        <v>210</v>
      </c>
      <c r="C1483" s="36"/>
      <c r="D1483" s="36"/>
      <c r="E1483" s="36"/>
      <c r="F1483" s="36"/>
      <c r="G1483" s="36"/>
      <c r="H1483" s="36"/>
      <c r="I1483" s="36"/>
      <c r="J1483" s="36"/>
      <c r="K1483" s="36"/>
      <c r="L1483" s="36"/>
      <c r="M1483" s="36"/>
      <c r="N1483" s="36"/>
      <c r="O1483" s="36"/>
      <c r="P1483" s="36"/>
      <c r="Q1483" s="36"/>
      <c r="R1483" s="36"/>
      <c r="S1483" s="36"/>
      <c r="T1483" s="36"/>
      <c r="U1483" s="36"/>
    </row>
    <row r="1484" spans="2:21" x14ac:dyDescent="0.25">
      <c r="B1484" s="36"/>
      <c r="C1484" s="36"/>
      <c r="D1484" s="36"/>
      <c r="E1484" s="36"/>
      <c r="F1484" s="36"/>
      <c r="G1484" s="36"/>
      <c r="H1484" s="36"/>
      <c r="I1484" s="36"/>
      <c r="J1484" s="36"/>
      <c r="K1484" s="36"/>
      <c r="L1484" s="36"/>
      <c r="M1484" s="36"/>
      <c r="N1484" s="36"/>
      <c r="O1484" s="36"/>
      <c r="P1484" s="36"/>
      <c r="Q1484" s="36"/>
      <c r="R1484" s="36"/>
      <c r="S1484" s="36"/>
      <c r="T1484" s="36"/>
      <c r="U1484" s="36"/>
    </row>
    <row r="1485" spans="2:21" x14ac:dyDescent="0.25">
      <c r="B1485" s="36"/>
      <c r="C1485" s="36"/>
      <c r="D1485" s="36"/>
      <c r="E1485" s="36" t="s">
        <v>28</v>
      </c>
      <c r="F1485" s="36"/>
      <c r="G1485" s="36" t="s">
        <v>401</v>
      </c>
      <c r="H1485" s="36"/>
      <c r="I1485" s="36"/>
      <c r="J1485" s="36"/>
      <c r="K1485" s="36"/>
      <c r="L1485" s="36"/>
      <c r="M1485" s="36"/>
      <c r="N1485" s="36"/>
      <c r="O1485" s="36"/>
      <c r="P1485" s="36"/>
      <c r="Q1485" s="36"/>
      <c r="R1485" s="36"/>
      <c r="S1485" s="36"/>
      <c r="T1485" s="36"/>
      <c r="U1485" s="36"/>
    </row>
    <row r="1486" spans="2:21" x14ac:dyDescent="0.25">
      <c r="B1486" s="36"/>
      <c r="C1486" s="36"/>
      <c r="D1486" s="36"/>
      <c r="E1486" s="36"/>
      <c r="F1486" s="36"/>
      <c r="G1486" s="36" t="s">
        <v>212</v>
      </c>
      <c r="H1486" s="36"/>
      <c r="I1486" s="36"/>
      <c r="J1486" s="36"/>
      <c r="K1486" s="36"/>
      <c r="L1486" s="36"/>
      <c r="M1486" s="36"/>
      <c r="N1486" s="36"/>
      <c r="O1486" s="36"/>
      <c r="P1486" s="36"/>
      <c r="Q1486" s="36"/>
      <c r="R1486" s="36"/>
      <c r="S1486" s="36"/>
      <c r="T1486" s="36"/>
      <c r="U1486" s="36"/>
    </row>
    <row r="1487" spans="2:21" x14ac:dyDescent="0.25">
      <c r="B1487" s="36"/>
      <c r="C1487" s="36"/>
      <c r="D1487" s="36"/>
      <c r="E1487" s="36"/>
      <c r="F1487" s="36"/>
      <c r="G1487" s="36"/>
      <c r="H1487" s="36"/>
      <c r="I1487" s="36"/>
      <c r="J1487" s="36"/>
      <c r="K1487" s="36"/>
      <c r="L1487" s="36"/>
      <c r="M1487" s="36"/>
      <c r="N1487" s="36"/>
      <c r="O1487" s="36"/>
      <c r="P1487" s="36"/>
      <c r="Q1487" s="36"/>
      <c r="R1487" s="36"/>
      <c r="S1487" s="36"/>
      <c r="T1487" s="36"/>
      <c r="U1487" s="36"/>
    </row>
    <row r="1488" spans="2:21" x14ac:dyDescent="0.25">
      <c r="B1488" s="36" t="s">
        <v>71</v>
      </c>
      <c r="C1488" s="36"/>
      <c r="D1488" s="36"/>
      <c r="E1488" s="36"/>
      <c r="F1488" s="36"/>
      <c r="G1488" s="36"/>
      <c r="H1488" s="36"/>
      <c r="I1488" s="36"/>
      <c r="J1488" s="36"/>
      <c r="K1488" s="36"/>
      <c r="L1488" s="36"/>
      <c r="M1488" s="36"/>
      <c r="N1488" s="36"/>
      <c r="O1488" s="36"/>
      <c r="P1488" s="36"/>
      <c r="Q1488" s="36"/>
      <c r="R1488" s="36"/>
      <c r="S1488" s="36"/>
      <c r="T1488" s="36"/>
      <c r="U1488" s="36"/>
    </row>
    <row r="1489" spans="2:21" x14ac:dyDescent="0.25">
      <c r="B1489" s="36"/>
      <c r="C1489" s="36"/>
      <c r="D1489" s="36"/>
      <c r="E1489" s="36"/>
      <c r="F1489" s="36"/>
      <c r="G1489" s="36"/>
      <c r="H1489" s="36"/>
      <c r="I1489" s="36"/>
      <c r="J1489" s="36"/>
      <c r="K1489" s="36"/>
      <c r="L1489" s="36"/>
      <c r="M1489" s="36"/>
      <c r="N1489" s="36"/>
      <c r="O1489" s="36"/>
      <c r="P1489" s="36"/>
      <c r="Q1489" s="36"/>
      <c r="R1489" s="36"/>
      <c r="S1489" s="36"/>
      <c r="T1489" s="36"/>
      <c r="U1489" s="36"/>
    </row>
    <row r="1490" spans="2:21" x14ac:dyDescent="0.25">
      <c r="B1490" s="36"/>
      <c r="C1490" s="36"/>
      <c r="D1490" s="36"/>
      <c r="E1490" s="36" t="s">
        <v>28</v>
      </c>
      <c r="F1490" s="36"/>
      <c r="G1490" s="36"/>
      <c r="H1490" s="36" t="s">
        <v>402</v>
      </c>
      <c r="I1490" s="36"/>
      <c r="J1490" s="36"/>
      <c r="K1490" s="36"/>
      <c r="L1490" s="36"/>
      <c r="M1490" s="36"/>
      <c r="N1490" s="36"/>
      <c r="O1490" s="36"/>
      <c r="P1490" s="36"/>
      <c r="Q1490" s="36"/>
      <c r="R1490" s="36"/>
      <c r="S1490" s="36"/>
      <c r="T1490" s="36"/>
      <c r="U1490" s="36"/>
    </row>
    <row r="1491" spans="2:21" x14ac:dyDescent="0.25">
      <c r="B1491" s="36"/>
      <c r="C1491" s="36"/>
      <c r="D1491" s="36"/>
      <c r="E1491" s="36"/>
      <c r="F1491" s="36"/>
      <c r="G1491" s="36"/>
      <c r="H1491" s="36"/>
      <c r="I1491" s="36"/>
      <c r="J1491" s="36"/>
      <c r="K1491" s="36"/>
      <c r="L1491" s="36"/>
      <c r="M1491" s="36"/>
      <c r="N1491" s="36"/>
      <c r="O1491" s="36"/>
      <c r="P1491" s="36"/>
      <c r="Q1491" s="36"/>
      <c r="R1491" s="36"/>
      <c r="S1491" s="36"/>
      <c r="T1491" s="36"/>
      <c r="U1491" s="36"/>
    </row>
    <row r="1492" spans="2:21" x14ac:dyDescent="0.25">
      <c r="B1492" s="36" t="s">
        <v>403</v>
      </c>
      <c r="C1492" s="36"/>
      <c r="D1492" s="36"/>
      <c r="E1492" s="36"/>
      <c r="F1492" s="36"/>
      <c r="G1492" s="36"/>
      <c r="H1492" s="36"/>
      <c r="I1492" s="36"/>
      <c r="J1492" s="36"/>
      <c r="K1492" s="36"/>
      <c r="L1492" s="36"/>
      <c r="M1492" s="36"/>
      <c r="N1492" s="36"/>
      <c r="O1492" s="36"/>
      <c r="P1492" s="36"/>
      <c r="Q1492" s="36"/>
      <c r="R1492" s="36"/>
      <c r="S1492" s="36"/>
      <c r="T1492" s="36"/>
      <c r="U1492" s="36"/>
    </row>
    <row r="1493" spans="2:21" x14ac:dyDescent="0.25">
      <c r="B1493" s="36"/>
      <c r="C1493" s="36"/>
      <c r="D1493" s="36"/>
      <c r="E1493" s="36"/>
      <c r="F1493" s="36"/>
      <c r="G1493" s="36"/>
      <c r="H1493" s="36"/>
      <c r="I1493" s="36"/>
      <c r="J1493" s="36"/>
      <c r="K1493" s="36"/>
      <c r="L1493" s="36"/>
      <c r="M1493" s="36"/>
      <c r="N1493" s="36"/>
      <c r="O1493" s="36"/>
      <c r="P1493" s="36"/>
      <c r="Q1493" s="36"/>
      <c r="R1493" s="36"/>
      <c r="S1493" s="36"/>
      <c r="T1493" s="36"/>
      <c r="U1493" s="36"/>
    </row>
    <row r="1494" spans="2:21" x14ac:dyDescent="0.25">
      <c r="B1494" s="36"/>
      <c r="C1494" s="36"/>
      <c r="D1494" s="21" t="s">
        <v>33</v>
      </c>
      <c r="E1494" s="47">
        <f>I1435/(3^0.5)</f>
        <v>5.7735026918962581E-2</v>
      </c>
      <c r="F1494" s="36" t="s">
        <v>14</v>
      </c>
      <c r="G1494" s="36"/>
      <c r="H1494" s="36"/>
      <c r="I1494" s="36"/>
      <c r="J1494" s="36"/>
      <c r="K1494" s="36"/>
      <c r="L1494" s="36"/>
      <c r="M1494" s="36"/>
      <c r="N1494" s="36"/>
      <c r="O1494" s="36"/>
      <c r="P1494" s="36"/>
      <c r="Q1494" s="36"/>
      <c r="R1494" s="36"/>
      <c r="S1494" s="36"/>
      <c r="T1494" s="36"/>
      <c r="U1494" s="36"/>
    </row>
    <row r="1495" spans="2:21" x14ac:dyDescent="0.25">
      <c r="B1495" s="36"/>
      <c r="C1495" s="36"/>
      <c r="D1495" s="36"/>
      <c r="E1495" s="36"/>
      <c r="F1495" s="36"/>
      <c r="G1495" s="36"/>
      <c r="H1495" s="36"/>
      <c r="I1495" s="36"/>
      <c r="J1495" s="36"/>
      <c r="K1495" s="36"/>
      <c r="L1495" s="36"/>
      <c r="M1495" s="36"/>
      <c r="N1495" s="36"/>
      <c r="O1495" s="36"/>
      <c r="P1495" s="36"/>
      <c r="Q1495" s="36"/>
      <c r="R1495" s="36"/>
      <c r="S1495" s="36"/>
      <c r="T1495" s="36"/>
      <c r="U1495" s="36"/>
    </row>
    <row r="1496" spans="2:21" x14ac:dyDescent="0.25">
      <c r="B1496" s="36" t="s">
        <v>61</v>
      </c>
      <c r="C1496" s="36"/>
      <c r="D1496" s="36"/>
      <c r="E1496" s="36"/>
      <c r="F1496" s="36"/>
      <c r="G1496" s="36"/>
      <c r="H1496" s="36"/>
      <c r="I1496" s="36"/>
      <c r="J1496" s="36"/>
      <c r="K1496" s="36"/>
      <c r="L1496" s="36"/>
      <c r="M1496" s="36"/>
      <c r="N1496" s="36"/>
      <c r="O1496" s="36"/>
      <c r="P1496" s="36"/>
      <c r="Q1496" s="36"/>
      <c r="R1496" s="36"/>
      <c r="S1496" s="36"/>
      <c r="T1496" s="36"/>
      <c r="U1496" s="36"/>
    </row>
    <row r="1497" spans="2:21" x14ac:dyDescent="0.25">
      <c r="B1497" s="36" t="s">
        <v>36</v>
      </c>
      <c r="C1497" s="36"/>
      <c r="D1497" s="36"/>
      <c r="E1497" s="36"/>
      <c r="F1497" s="36"/>
      <c r="G1497" s="36"/>
      <c r="H1497" s="36"/>
      <c r="I1497" s="36"/>
      <c r="J1497" s="36"/>
      <c r="K1497" s="36"/>
      <c r="L1497" s="36"/>
      <c r="M1497" s="36"/>
      <c r="N1497" s="36"/>
      <c r="O1497" s="36"/>
      <c r="P1497" s="36"/>
      <c r="Q1497" s="36"/>
      <c r="R1497" s="36"/>
      <c r="S1497" s="36"/>
      <c r="T1497" s="36"/>
      <c r="U1497" s="36"/>
    </row>
    <row r="1498" spans="2:21" x14ac:dyDescent="0.25">
      <c r="B1498" s="36"/>
      <c r="C1498" s="36"/>
      <c r="D1498" s="36"/>
      <c r="E1498" s="36"/>
      <c r="F1498" s="36"/>
      <c r="G1498" s="36"/>
      <c r="H1498" s="36"/>
      <c r="I1498" s="36"/>
      <c r="J1498" s="36"/>
      <c r="K1498" s="36"/>
      <c r="L1498" s="36"/>
      <c r="M1498" s="36"/>
      <c r="N1498" s="36"/>
      <c r="O1498" s="36"/>
      <c r="P1498" s="36"/>
      <c r="Q1498" s="36"/>
      <c r="R1498" s="36"/>
      <c r="S1498" s="36"/>
      <c r="T1498" s="36"/>
      <c r="U1498" s="36"/>
    </row>
    <row r="1499" spans="2:21" x14ac:dyDescent="0.25">
      <c r="B1499" s="36"/>
      <c r="C1499" s="36"/>
      <c r="D1499" s="36"/>
      <c r="E1499" s="36" t="s">
        <v>28</v>
      </c>
      <c r="F1499" s="36"/>
      <c r="G1499" s="36" t="s">
        <v>404</v>
      </c>
      <c r="H1499" s="36"/>
      <c r="I1499" s="36"/>
      <c r="J1499" s="36"/>
      <c r="K1499" s="36"/>
      <c r="L1499" s="36"/>
      <c r="M1499" s="36"/>
      <c r="N1499" s="36"/>
      <c r="O1499" s="36"/>
      <c r="P1499" s="36"/>
      <c r="Q1499" s="36"/>
      <c r="R1499" s="36"/>
      <c r="S1499" s="36"/>
      <c r="T1499" s="36"/>
      <c r="U1499" s="36"/>
    </row>
    <row r="1500" spans="2:21" x14ac:dyDescent="0.25">
      <c r="B1500" s="36"/>
      <c r="C1500" s="36"/>
      <c r="D1500" s="36"/>
      <c r="E1500" s="36"/>
      <c r="F1500" s="36"/>
      <c r="G1500" s="36" t="s">
        <v>183</v>
      </c>
      <c r="H1500" s="36"/>
      <c r="I1500" s="36"/>
      <c r="J1500" s="36"/>
      <c r="K1500" s="36"/>
      <c r="L1500" s="36"/>
      <c r="M1500" s="36"/>
      <c r="N1500" s="36"/>
      <c r="O1500" s="36"/>
      <c r="P1500" s="36"/>
      <c r="Q1500" s="36"/>
      <c r="R1500" s="36"/>
      <c r="S1500" s="36"/>
      <c r="T1500" s="36"/>
      <c r="U1500" s="36"/>
    </row>
    <row r="1501" spans="2:21" x14ac:dyDescent="0.25">
      <c r="B1501" s="36" t="s">
        <v>405</v>
      </c>
      <c r="C1501" s="36"/>
      <c r="D1501" s="36"/>
      <c r="E1501" s="36"/>
      <c r="F1501" s="36"/>
      <c r="G1501" s="36"/>
      <c r="H1501" s="36"/>
      <c r="I1501" s="36"/>
      <c r="J1501" s="36"/>
      <c r="K1501" s="36"/>
      <c r="L1501" s="36"/>
      <c r="M1501" s="36"/>
      <c r="N1501" s="36"/>
      <c r="O1501" s="36"/>
      <c r="P1501" s="36"/>
      <c r="Q1501" s="36"/>
      <c r="R1501" s="36"/>
      <c r="S1501" s="36"/>
      <c r="T1501" s="36"/>
      <c r="U1501" s="36"/>
    </row>
    <row r="1502" spans="2:21" ht="30.75" customHeight="1" x14ac:dyDescent="0.25">
      <c r="B1502" s="852" t="s">
        <v>40</v>
      </c>
      <c r="C1502" s="853"/>
      <c r="D1502" s="852" t="s">
        <v>85</v>
      </c>
      <c r="E1502" s="853"/>
      <c r="F1502" s="852" t="s">
        <v>86</v>
      </c>
      <c r="G1502" s="853"/>
      <c r="H1502" s="852" t="s">
        <v>45</v>
      </c>
      <c r="I1502" s="853"/>
      <c r="J1502" s="852" t="s">
        <v>46</v>
      </c>
      <c r="K1502" s="853"/>
      <c r="L1502" s="852" t="s">
        <v>43</v>
      </c>
      <c r="M1502" s="853"/>
      <c r="N1502" s="852" t="s">
        <v>44</v>
      </c>
      <c r="O1502" s="853"/>
      <c r="P1502" s="36"/>
      <c r="Q1502" s="36"/>
      <c r="R1502" s="36"/>
      <c r="S1502" s="36"/>
      <c r="T1502" s="36"/>
      <c r="U1502" s="36"/>
    </row>
    <row r="1503" spans="2:21" x14ac:dyDescent="0.25">
      <c r="B1503" s="595"/>
      <c r="C1503" s="919"/>
      <c r="D1503" s="931">
        <f>I1445</f>
        <v>25</v>
      </c>
      <c r="E1503" s="932"/>
      <c r="F1503" s="931">
        <v>0</v>
      </c>
      <c r="G1503" s="932"/>
      <c r="H1503" s="900" t="s">
        <v>47</v>
      </c>
      <c r="I1503" s="900"/>
      <c r="J1503" s="858">
        <v>1</v>
      </c>
      <c r="K1503" s="859"/>
      <c r="L1503" s="931">
        <f>F1503*J1503</f>
        <v>0</v>
      </c>
      <c r="M1503" s="932"/>
      <c r="N1503" s="858">
        <v>0</v>
      </c>
      <c r="O1503" s="859"/>
      <c r="P1503" s="36"/>
      <c r="Q1503" s="36"/>
      <c r="R1503" s="36"/>
      <c r="S1503" s="36"/>
      <c r="T1503" s="36"/>
      <c r="U1503" s="36"/>
    </row>
    <row r="1504" spans="2:21" x14ac:dyDescent="0.25">
      <c r="B1504" s="595"/>
      <c r="C1504" s="919"/>
      <c r="D1504" s="931">
        <f>M1376</f>
        <v>0</v>
      </c>
      <c r="E1504" s="932"/>
      <c r="F1504" s="931">
        <f>E1494</f>
        <v>5.7735026918962581E-2</v>
      </c>
      <c r="G1504" s="932"/>
      <c r="H1504" s="856" t="s">
        <v>90</v>
      </c>
      <c r="I1504" s="857"/>
      <c r="J1504" s="858">
        <v>1</v>
      </c>
      <c r="K1504" s="859"/>
      <c r="L1504" s="931">
        <f>F1504*J1504</f>
        <v>5.7735026918962581E-2</v>
      </c>
      <c r="M1504" s="932"/>
      <c r="N1504" s="858">
        <v>100</v>
      </c>
      <c r="O1504" s="859"/>
      <c r="P1504" s="36"/>
      <c r="Q1504" s="36"/>
      <c r="R1504" s="36"/>
      <c r="S1504" s="36"/>
      <c r="T1504" s="36"/>
      <c r="U1504" s="36"/>
    </row>
    <row r="1505" spans="2:21" x14ac:dyDescent="0.25">
      <c r="B1505" s="595"/>
      <c r="C1505" s="919"/>
      <c r="D1505" s="931">
        <f>D1503</f>
        <v>25</v>
      </c>
      <c r="E1505" s="932"/>
      <c r="F1505" s="931">
        <f>F1504</f>
        <v>5.7735026918962581E-2</v>
      </c>
      <c r="G1505" s="932"/>
      <c r="H1505" s="860"/>
      <c r="I1505" s="861"/>
      <c r="J1505" s="860"/>
      <c r="K1505" s="861"/>
      <c r="L1505" s="860"/>
      <c r="M1505" s="861"/>
      <c r="N1505" s="858">
        <v>100</v>
      </c>
      <c r="O1505" s="859"/>
      <c r="P1505" s="36"/>
      <c r="Q1505" s="36"/>
      <c r="R1505" s="36"/>
      <c r="S1505" s="36"/>
      <c r="T1505" s="36"/>
      <c r="U1505" s="36"/>
    </row>
    <row r="1506" spans="2:21" x14ac:dyDescent="0.25">
      <c r="B1506" s="36"/>
      <c r="C1506" s="36"/>
      <c r="D1506" s="36"/>
      <c r="E1506" s="36"/>
      <c r="F1506" s="36"/>
      <c r="G1506" s="36"/>
      <c r="H1506" s="36"/>
      <c r="I1506" s="36"/>
      <c r="J1506" s="36"/>
      <c r="K1506" s="36"/>
      <c r="L1506" s="36"/>
      <c r="M1506" s="36"/>
      <c r="N1506" s="36"/>
      <c r="O1506" s="36"/>
      <c r="P1506" s="36"/>
      <c r="Q1506" s="36"/>
      <c r="R1506" s="36"/>
      <c r="S1506" s="36"/>
      <c r="T1506" s="36"/>
      <c r="U1506" s="36"/>
    </row>
    <row r="1507" spans="2:21" x14ac:dyDescent="0.25">
      <c r="B1507" s="36" t="s">
        <v>1908</v>
      </c>
      <c r="C1507" s="36"/>
      <c r="D1507" s="36"/>
      <c r="E1507" s="36"/>
      <c r="F1507" s="36"/>
      <c r="G1507" s="36"/>
      <c r="H1507" s="36"/>
      <c r="I1507" s="36"/>
      <c r="J1507" s="36"/>
      <c r="K1507" s="36"/>
      <c r="L1507" s="36"/>
      <c r="M1507" s="36"/>
      <c r="N1507" s="36"/>
      <c r="O1507" s="36"/>
      <c r="P1507" s="36"/>
      <c r="Q1507" s="36"/>
      <c r="R1507" s="36"/>
      <c r="S1507" s="36"/>
      <c r="T1507" s="36"/>
      <c r="U1507" s="36"/>
    </row>
    <row r="1508" spans="2:21" ht="48.75" customHeight="1" x14ac:dyDescent="0.25">
      <c r="B1508" s="852" t="s">
        <v>40</v>
      </c>
      <c r="C1508" s="853"/>
      <c r="D1508" s="852" t="s">
        <v>85</v>
      </c>
      <c r="E1508" s="853"/>
      <c r="F1508" s="852" t="s">
        <v>86</v>
      </c>
      <c r="G1508" s="853"/>
      <c r="H1508" s="852" t="s">
        <v>45</v>
      </c>
      <c r="I1508" s="853"/>
      <c r="J1508" s="852" t="s">
        <v>46</v>
      </c>
      <c r="K1508" s="853"/>
      <c r="L1508" s="852" t="s">
        <v>43</v>
      </c>
      <c r="M1508" s="853"/>
      <c r="N1508" s="852" t="s">
        <v>44</v>
      </c>
      <c r="O1508" s="853"/>
      <c r="P1508" s="36"/>
      <c r="Q1508" s="36"/>
      <c r="R1508" s="36"/>
      <c r="S1508" s="36"/>
      <c r="T1508" s="36"/>
      <c r="U1508" s="36"/>
    </row>
    <row r="1509" spans="2:21" x14ac:dyDescent="0.25">
      <c r="B1509" s="595"/>
      <c r="C1509" s="919"/>
      <c r="D1509" s="931">
        <f>I1446</f>
        <v>16</v>
      </c>
      <c r="E1509" s="932"/>
      <c r="F1509" s="931">
        <v>0</v>
      </c>
      <c r="G1509" s="932"/>
      <c r="H1509" s="900" t="s">
        <v>47</v>
      </c>
      <c r="I1509" s="900"/>
      <c r="J1509" s="858">
        <v>1</v>
      </c>
      <c r="K1509" s="859"/>
      <c r="L1509" s="931">
        <f>F1509*J1509</f>
        <v>0</v>
      </c>
      <c r="M1509" s="932"/>
      <c r="N1509" s="858">
        <v>0</v>
      </c>
      <c r="O1509" s="859"/>
      <c r="P1509" s="36"/>
      <c r="Q1509" s="36"/>
      <c r="R1509" s="36"/>
      <c r="S1509" s="36"/>
      <c r="T1509" s="36"/>
      <c r="U1509" s="36"/>
    </row>
    <row r="1510" spans="2:21" x14ac:dyDescent="0.25">
      <c r="B1510" s="595"/>
      <c r="C1510" s="919"/>
      <c r="D1510" s="931">
        <f>M1382</f>
        <v>0</v>
      </c>
      <c r="E1510" s="932"/>
      <c r="F1510" s="931">
        <f>E1494</f>
        <v>5.7735026918962581E-2</v>
      </c>
      <c r="G1510" s="932"/>
      <c r="H1510" s="856" t="s">
        <v>90</v>
      </c>
      <c r="I1510" s="857"/>
      <c r="J1510" s="858">
        <v>1</v>
      </c>
      <c r="K1510" s="859"/>
      <c r="L1510" s="931">
        <f>F1510*J1510</f>
        <v>5.7735026918962581E-2</v>
      </c>
      <c r="M1510" s="932"/>
      <c r="N1510" s="858">
        <v>100</v>
      </c>
      <c r="O1510" s="859"/>
      <c r="P1510" s="36"/>
      <c r="Q1510" s="36"/>
      <c r="R1510" s="36"/>
      <c r="S1510" s="36"/>
      <c r="T1510" s="36"/>
      <c r="U1510" s="36"/>
    </row>
    <row r="1511" spans="2:21" x14ac:dyDescent="0.25">
      <c r="B1511" s="595"/>
      <c r="C1511" s="919"/>
      <c r="D1511" s="931">
        <f>D1509</f>
        <v>16</v>
      </c>
      <c r="E1511" s="932"/>
      <c r="F1511" s="931">
        <f>F1510</f>
        <v>5.7735026918962581E-2</v>
      </c>
      <c r="G1511" s="932"/>
      <c r="H1511" s="860"/>
      <c r="I1511" s="861"/>
      <c r="J1511" s="860"/>
      <c r="K1511" s="861"/>
      <c r="L1511" s="860"/>
      <c r="M1511" s="861"/>
      <c r="N1511" s="858">
        <v>100</v>
      </c>
      <c r="O1511" s="859"/>
      <c r="P1511" s="36"/>
      <c r="Q1511" s="36"/>
      <c r="R1511" s="36"/>
      <c r="S1511" s="36"/>
      <c r="T1511" s="36"/>
      <c r="U1511" s="36"/>
    </row>
    <row r="1512" spans="2:21" x14ac:dyDescent="0.25">
      <c r="P1512" s="36"/>
      <c r="Q1512" s="36"/>
      <c r="R1512" s="36"/>
      <c r="S1512" s="36"/>
      <c r="T1512" s="36"/>
      <c r="U1512" s="36"/>
    </row>
    <row r="1513" spans="2:21" ht="31.5" customHeight="1" x14ac:dyDescent="0.25">
      <c r="B1513" s="862" t="s">
        <v>397</v>
      </c>
      <c r="C1513" s="862"/>
      <c r="D1513" s="862"/>
      <c r="E1513" s="862"/>
      <c r="F1513" s="862"/>
      <c r="G1513" s="862"/>
      <c r="H1513" s="862"/>
      <c r="I1513" s="862"/>
      <c r="J1513" s="862"/>
      <c r="K1513" s="862"/>
      <c r="L1513" s="862"/>
      <c r="M1513" s="862"/>
      <c r="N1513" s="862"/>
      <c r="O1513" s="862"/>
      <c r="P1513" s="36"/>
      <c r="Q1513" s="36"/>
      <c r="R1513" s="36"/>
      <c r="S1513" s="36"/>
      <c r="T1513" s="36"/>
      <c r="U1513" s="36"/>
    </row>
    <row r="1514" spans="2:21" x14ac:dyDescent="0.25">
      <c r="B1514" s="36"/>
      <c r="C1514" s="36"/>
      <c r="D1514" s="36"/>
      <c r="E1514" s="21" t="s">
        <v>51</v>
      </c>
      <c r="F1514" s="88">
        <v>1.65</v>
      </c>
      <c r="G1514" s="36"/>
      <c r="H1514" s="36"/>
      <c r="I1514" s="36"/>
      <c r="J1514" s="36"/>
      <c r="K1514" s="36"/>
      <c r="L1514" s="36"/>
      <c r="M1514" s="36"/>
      <c r="N1514" s="36"/>
      <c r="O1514" s="36"/>
      <c r="P1514" s="36"/>
      <c r="Q1514" s="36"/>
      <c r="R1514" s="36"/>
      <c r="S1514" s="36"/>
      <c r="T1514" s="36"/>
      <c r="U1514" s="36"/>
    </row>
    <row r="1515" spans="2:21" x14ac:dyDescent="0.25">
      <c r="B1515" s="36" t="s">
        <v>406</v>
      </c>
      <c r="C1515" s="36"/>
      <c r="D1515" s="36"/>
      <c r="E1515" s="36"/>
      <c r="F1515" s="36"/>
      <c r="G1515" s="36"/>
      <c r="H1515" s="36"/>
      <c r="I1515" s="36"/>
      <c r="J1515" s="36"/>
      <c r="K1515" s="36"/>
      <c r="L1515" s="36"/>
      <c r="M1515" s="36"/>
      <c r="N1515" s="36"/>
      <c r="O1515" s="36"/>
      <c r="P1515" s="36"/>
      <c r="Q1515" s="36"/>
      <c r="R1515" s="36"/>
      <c r="S1515" s="36"/>
      <c r="T1515" s="36"/>
      <c r="U1515" s="36"/>
    </row>
    <row r="1516" spans="2:21" x14ac:dyDescent="0.25">
      <c r="B1516" s="36"/>
      <c r="C1516" s="36"/>
      <c r="D1516" s="36"/>
      <c r="E1516" s="36"/>
      <c r="F1516" s="36"/>
      <c r="G1516" s="36"/>
      <c r="H1516" s="36"/>
      <c r="I1516" s="36"/>
      <c r="J1516" s="36"/>
      <c r="K1516" s="36"/>
      <c r="L1516" s="36"/>
      <c r="M1516" s="36"/>
      <c r="N1516" s="36"/>
      <c r="O1516" s="36"/>
      <c r="P1516" s="36"/>
      <c r="Q1516" s="36"/>
      <c r="R1516" s="36"/>
      <c r="S1516" s="36"/>
      <c r="T1516" s="36"/>
      <c r="U1516" s="36"/>
    </row>
    <row r="1517" spans="2:21" x14ac:dyDescent="0.25">
      <c r="B1517" s="21" t="s">
        <v>52</v>
      </c>
      <c r="C1517" s="43">
        <f>F1514*E1494</f>
        <v>9.5262794416288252E-2</v>
      </c>
      <c r="D1517" s="36" t="s">
        <v>14</v>
      </c>
      <c r="E1517" s="36"/>
      <c r="F1517" s="36"/>
      <c r="G1517" s="36"/>
      <c r="H1517" s="36"/>
      <c r="I1517" s="36"/>
      <c r="J1517" s="36"/>
      <c r="K1517" s="36"/>
      <c r="L1517" s="36"/>
      <c r="M1517" s="36"/>
      <c r="N1517" s="36"/>
      <c r="O1517" s="36"/>
      <c r="P1517" s="36"/>
      <c r="Q1517" s="36"/>
      <c r="R1517" s="36"/>
      <c r="S1517" s="36"/>
      <c r="T1517" s="36"/>
      <c r="U1517" s="36"/>
    </row>
    <row r="1518" spans="2:21" x14ac:dyDescent="0.25">
      <c r="B1518" s="36" t="s">
        <v>53</v>
      </c>
      <c r="C1518" s="36"/>
      <c r="D1518" s="36"/>
      <c r="E1518" s="36"/>
      <c r="F1518" s="36"/>
      <c r="G1518" s="36"/>
      <c r="H1518" s="36"/>
      <c r="I1518" s="36"/>
      <c r="J1518" s="36"/>
      <c r="K1518" s="36"/>
      <c r="L1518" s="36"/>
      <c r="M1518" s="36"/>
      <c r="N1518" s="36"/>
      <c r="O1518" s="36"/>
      <c r="P1518" s="36"/>
      <c r="Q1518" s="36"/>
      <c r="R1518" s="36"/>
      <c r="S1518" s="36"/>
      <c r="T1518" s="36"/>
      <c r="U1518" s="36"/>
    </row>
    <row r="1519" spans="2:21" x14ac:dyDescent="0.25">
      <c r="B1519" s="36" t="s">
        <v>407</v>
      </c>
      <c r="C1519" s="36"/>
      <c r="D1519" s="36"/>
      <c r="E1519" s="36"/>
      <c r="F1519" s="36"/>
      <c r="G1519" s="36"/>
      <c r="H1519" s="36"/>
      <c r="I1519" s="33">
        <f>D1503</f>
        <v>25</v>
      </c>
      <c r="J1519" s="6" t="s">
        <v>335</v>
      </c>
      <c r="K1519" s="35">
        <f>C1517</f>
        <v>9.5262794416288252E-2</v>
      </c>
      <c r="L1519" s="20" t="s">
        <v>14</v>
      </c>
      <c r="M1519" s="36"/>
      <c r="N1519" s="36"/>
      <c r="O1519" s="36"/>
      <c r="P1519" s="36"/>
      <c r="Q1519" s="36"/>
      <c r="R1519" s="36"/>
      <c r="S1519" s="36"/>
      <c r="T1519" s="36"/>
      <c r="U1519" s="36"/>
    </row>
    <row r="1520" spans="2:21" x14ac:dyDescent="0.25">
      <c r="B1520" s="470" t="s">
        <v>2397</v>
      </c>
      <c r="C1520" s="36"/>
      <c r="D1520" s="36"/>
      <c r="E1520" s="36"/>
      <c r="F1520" s="36"/>
      <c r="G1520" s="36"/>
      <c r="H1520" s="36"/>
      <c r="I1520" s="25">
        <f>D1511</f>
        <v>16</v>
      </c>
      <c r="J1520" s="6" t="s">
        <v>335</v>
      </c>
      <c r="K1520" s="34">
        <f>C1517</f>
        <v>9.5262794416288252E-2</v>
      </c>
      <c r="L1520" s="20" t="s">
        <v>14</v>
      </c>
      <c r="M1520" s="36"/>
      <c r="N1520" s="36"/>
      <c r="O1520" s="36"/>
      <c r="P1520" s="36"/>
      <c r="Q1520" s="36"/>
      <c r="R1520" s="36"/>
      <c r="S1520" s="36"/>
      <c r="T1520" s="36"/>
      <c r="U1520" s="36"/>
    </row>
    <row r="1521" spans="2:21" s="473" customFormat="1" x14ac:dyDescent="0.25">
      <c r="B1521" s="470"/>
      <c r="C1521" s="470"/>
      <c r="D1521" s="470"/>
      <c r="E1521" s="470"/>
      <c r="F1521" s="470"/>
      <c r="G1521" s="470"/>
      <c r="H1521" s="470"/>
      <c r="I1521" s="480"/>
      <c r="J1521" s="481"/>
      <c r="K1521" s="482"/>
      <c r="L1521" s="483"/>
      <c r="M1521" s="470"/>
      <c r="N1521" s="470"/>
      <c r="O1521" s="470"/>
      <c r="P1521" s="470"/>
      <c r="Q1521" s="470"/>
      <c r="R1521" s="470"/>
      <c r="S1521" s="470"/>
      <c r="T1521" s="470"/>
      <c r="U1521" s="470"/>
    </row>
    <row r="1522" spans="2:21" x14ac:dyDescent="0.25">
      <c r="B1522" s="4" t="s">
        <v>1744</v>
      </c>
      <c r="C1522" s="36"/>
      <c r="D1522" s="36"/>
      <c r="E1522" s="36"/>
      <c r="F1522" s="36"/>
      <c r="G1522" s="36"/>
      <c r="H1522" s="36"/>
      <c r="I1522" s="36"/>
      <c r="J1522" s="36"/>
      <c r="K1522" s="36"/>
      <c r="L1522" s="36"/>
      <c r="M1522" s="36"/>
      <c r="N1522" s="36"/>
      <c r="O1522" s="36"/>
      <c r="P1522" s="36"/>
      <c r="Q1522" s="36"/>
      <c r="R1522" s="36"/>
      <c r="S1522" s="36"/>
      <c r="T1522" s="36"/>
      <c r="U1522" s="36"/>
    </row>
    <row r="1523" spans="2:21" x14ac:dyDescent="0.25">
      <c r="B1523" s="36" t="s">
        <v>0</v>
      </c>
      <c r="C1523" s="36"/>
      <c r="D1523" s="36"/>
      <c r="E1523" s="36"/>
      <c r="F1523" s="36"/>
      <c r="G1523" s="36"/>
      <c r="H1523" s="36"/>
      <c r="I1523" s="36"/>
      <c r="J1523" s="36"/>
      <c r="K1523" s="36"/>
      <c r="L1523" s="36"/>
      <c r="M1523" s="36"/>
      <c r="N1523" s="36"/>
      <c r="O1523" s="36"/>
      <c r="P1523" s="36"/>
      <c r="Q1523" s="36"/>
      <c r="R1523" s="36"/>
      <c r="S1523" s="36"/>
      <c r="T1523" s="36"/>
      <c r="U1523" s="36"/>
    </row>
    <row r="1524" spans="2:21" ht="44.25" customHeight="1" x14ac:dyDescent="0.25">
      <c r="B1524" s="901" t="s">
        <v>1</v>
      </c>
      <c r="C1524" s="901"/>
      <c r="D1524" s="901" t="s">
        <v>2</v>
      </c>
      <c r="E1524" s="901"/>
      <c r="F1524" s="901"/>
      <c r="G1524" s="878" t="s">
        <v>262</v>
      </c>
      <c r="H1524" s="595"/>
      <c r="I1524" s="595"/>
      <c r="J1524" s="595"/>
      <c r="K1524" s="84" t="s">
        <v>320</v>
      </c>
      <c r="L1524" s="595" t="s">
        <v>4</v>
      </c>
      <c r="M1524" s="595"/>
      <c r="N1524" s="595"/>
      <c r="O1524" s="595"/>
      <c r="P1524" s="36"/>
      <c r="Q1524" s="36"/>
      <c r="R1524" s="36"/>
      <c r="S1524" s="36"/>
      <c r="T1524" s="36"/>
      <c r="U1524" s="36"/>
    </row>
    <row r="1525" spans="2:21" ht="33.75" customHeight="1" x14ac:dyDescent="0.25">
      <c r="B1525" s="595">
        <v>26403</v>
      </c>
      <c r="C1525" s="595"/>
      <c r="D1525" s="934" t="s">
        <v>408</v>
      </c>
      <c r="E1525" s="934"/>
      <c r="F1525" s="934"/>
      <c r="G1525" s="935" t="s">
        <v>409</v>
      </c>
      <c r="H1525" s="935"/>
      <c r="I1525" s="81" t="s">
        <v>7</v>
      </c>
      <c r="J1525" s="81">
        <v>0.03</v>
      </c>
      <c r="K1525" s="81" t="s">
        <v>97</v>
      </c>
      <c r="L1525" s="935" t="s">
        <v>1699</v>
      </c>
      <c r="M1525" s="935"/>
      <c r="N1525" s="935"/>
      <c r="O1525" s="935"/>
      <c r="P1525" s="36"/>
      <c r="Q1525" s="36"/>
      <c r="R1525" s="36"/>
      <c r="S1525" s="36"/>
      <c r="T1525" s="36"/>
      <c r="U1525" s="36"/>
    </row>
    <row r="1526" spans="2:21" x14ac:dyDescent="0.25">
      <c r="B1526" s="595"/>
      <c r="C1526" s="595"/>
      <c r="D1526" s="934"/>
      <c r="E1526" s="934"/>
      <c r="F1526" s="934"/>
      <c r="G1526" s="935" t="s">
        <v>410</v>
      </c>
      <c r="H1526" s="935"/>
      <c r="I1526" s="81" t="s">
        <v>7</v>
      </c>
      <c r="J1526" s="81">
        <v>3</v>
      </c>
      <c r="K1526" s="81" t="s">
        <v>97</v>
      </c>
      <c r="L1526" s="935" t="s">
        <v>1700</v>
      </c>
      <c r="M1526" s="935"/>
      <c r="N1526" s="935"/>
      <c r="O1526" s="935"/>
      <c r="P1526" s="36"/>
      <c r="Q1526" s="36"/>
      <c r="R1526" s="36"/>
      <c r="S1526" s="36"/>
      <c r="T1526" s="36"/>
      <c r="U1526" s="36"/>
    </row>
    <row r="1527" spans="2:21" x14ac:dyDescent="0.25">
      <c r="B1527" s="36"/>
      <c r="C1527" s="36"/>
      <c r="D1527" s="36"/>
      <c r="E1527" s="36"/>
      <c r="F1527" s="36"/>
      <c r="G1527" s="36"/>
      <c r="H1527" s="36"/>
      <c r="I1527" s="36"/>
      <c r="J1527" s="36"/>
      <c r="K1527" s="36"/>
      <c r="L1527" s="36"/>
      <c r="M1527" s="36"/>
      <c r="N1527" s="36"/>
      <c r="O1527" s="36"/>
      <c r="P1527" s="36"/>
      <c r="Q1527" s="36"/>
      <c r="R1527" s="36"/>
      <c r="S1527" s="36"/>
      <c r="T1527" s="36"/>
      <c r="U1527" s="36"/>
    </row>
    <row r="1528" spans="2:21" x14ac:dyDescent="0.25">
      <c r="B1528" s="88" t="s">
        <v>18</v>
      </c>
      <c r="C1528" s="88"/>
      <c r="D1528" s="88"/>
      <c r="E1528" s="88"/>
      <c r="F1528" s="88"/>
      <c r="G1528" s="88"/>
      <c r="H1528" s="88"/>
      <c r="I1528" s="88"/>
      <c r="J1528" s="88"/>
      <c r="K1528" s="88"/>
      <c r="L1528" s="37"/>
      <c r="M1528" s="37"/>
      <c r="N1528" s="37"/>
      <c r="O1528" s="37"/>
      <c r="P1528" s="36"/>
      <c r="Q1528" s="36"/>
      <c r="R1528" s="36"/>
      <c r="S1528" s="36"/>
      <c r="T1528" s="36"/>
      <c r="U1528" s="36"/>
    </row>
    <row r="1529" spans="2:21" ht="18" customHeight="1" x14ac:dyDescent="0.25">
      <c r="B1529" s="935" t="s">
        <v>413</v>
      </c>
      <c r="C1529" s="935"/>
      <c r="D1529" s="935"/>
      <c r="E1529" s="935"/>
      <c r="F1529" s="935"/>
      <c r="G1529" s="935"/>
      <c r="H1529" s="935"/>
      <c r="I1529" s="935"/>
      <c r="J1529" s="935"/>
      <c r="K1529" s="935"/>
      <c r="L1529" s="595" t="s">
        <v>411</v>
      </c>
      <c r="M1529" s="595"/>
      <c r="N1529" s="595" t="s">
        <v>412</v>
      </c>
      <c r="O1529" s="595"/>
      <c r="P1529" s="36"/>
      <c r="Q1529" s="36"/>
      <c r="R1529" s="36"/>
      <c r="S1529" s="36"/>
      <c r="T1529" s="36"/>
      <c r="U1529" s="36"/>
    </row>
    <row r="1530" spans="2:21" ht="41.25" customHeight="1" x14ac:dyDescent="0.25">
      <c r="B1530" s="935"/>
      <c r="C1530" s="935"/>
      <c r="D1530" s="935"/>
      <c r="E1530" s="935"/>
      <c r="F1530" s="935"/>
      <c r="G1530" s="935"/>
      <c r="H1530" s="935"/>
      <c r="I1530" s="935"/>
      <c r="J1530" s="935"/>
      <c r="K1530" s="935"/>
      <c r="L1530" s="946">
        <f>Вводные!L81</f>
        <v>0</v>
      </c>
      <c r="M1530" s="946"/>
      <c r="N1530" s="946">
        <f>Вводные!N81</f>
        <v>0</v>
      </c>
      <c r="O1530" s="946"/>
      <c r="P1530" s="36"/>
      <c r="Q1530" s="36"/>
      <c r="R1530" s="36"/>
      <c r="S1530" s="36"/>
      <c r="T1530" s="36"/>
      <c r="U1530" s="36"/>
    </row>
    <row r="1531" spans="2:21" x14ac:dyDescent="0.25">
      <c r="B1531" s="36"/>
      <c r="C1531" s="36"/>
      <c r="D1531" s="36"/>
      <c r="E1531" s="36"/>
      <c r="F1531" s="36"/>
      <c r="G1531" s="36"/>
      <c r="H1531" s="36"/>
      <c r="I1531" s="36"/>
      <c r="J1531" s="36"/>
      <c r="K1531" s="36"/>
      <c r="L1531" s="36"/>
      <c r="M1531" s="36"/>
      <c r="N1531" s="36"/>
      <c r="O1531" s="36"/>
      <c r="P1531" s="36"/>
      <c r="Q1531" s="36"/>
      <c r="R1531" s="36"/>
      <c r="S1531" s="36"/>
      <c r="T1531" s="36"/>
      <c r="U1531" s="36"/>
    </row>
    <row r="1532" spans="2:21" x14ac:dyDescent="0.25">
      <c r="B1532" s="36" t="s">
        <v>414</v>
      </c>
      <c r="C1532" s="36"/>
      <c r="D1532" s="36"/>
      <c r="E1532" s="36"/>
      <c r="F1532" s="36"/>
      <c r="G1532" s="36"/>
      <c r="H1532" s="36"/>
      <c r="I1532" s="36"/>
      <c r="J1532" s="36"/>
      <c r="K1532" s="36"/>
      <c r="L1532" s="36"/>
      <c r="M1532" s="36"/>
      <c r="N1532" s="36"/>
      <c r="O1532" s="36"/>
      <c r="P1532" s="36"/>
      <c r="Q1532" s="36"/>
      <c r="R1532" s="36"/>
      <c r="S1532" s="36"/>
      <c r="T1532" s="36"/>
      <c r="U1532" s="36"/>
    </row>
    <row r="1533" spans="2:21" x14ac:dyDescent="0.25">
      <c r="B1533" s="36"/>
      <c r="C1533" s="36"/>
      <c r="D1533" s="36"/>
      <c r="E1533" s="36"/>
      <c r="F1533" s="36"/>
      <c r="G1533" s="36"/>
      <c r="H1533" s="36"/>
      <c r="I1533" s="36"/>
      <c r="J1533" s="36"/>
      <c r="K1533" s="36"/>
      <c r="L1533" s="36"/>
      <c r="M1533" s="36"/>
      <c r="N1533" s="36"/>
      <c r="O1533" s="36"/>
      <c r="P1533" s="36"/>
      <c r="Q1533" s="36"/>
      <c r="R1533" s="36"/>
      <c r="S1533" s="36"/>
      <c r="T1533" s="36"/>
      <c r="U1533" s="36"/>
    </row>
    <row r="1534" spans="2:21" x14ac:dyDescent="0.25">
      <c r="B1534" s="36" t="s">
        <v>377</v>
      </c>
      <c r="C1534" s="36"/>
      <c r="D1534" s="36"/>
      <c r="E1534" s="36"/>
      <c r="F1534" s="36" t="s">
        <v>28</v>
      </c>
      <c r="G1534" s="36"/>
      <c r="H1534" s="36" t="s">
        <v>415</v>
      </c>
      <c r="I1534" s="36"/>
      <c r="J1534" s="36"/>
      <c r="K1534" s="36"/>
      <c r="L1534" s="36"/>
      <c r="M1534" s="36"/>
      <c r="N1534" s="36"/>
      <c r="O1534" s="36"/>
      <c r="P1534" s="36"/>
      <c r="Q1534" s="36"/>
      <c r="R1534" s="36"/>
      <c r="S1534" s="36"/>
      <c r="T1534" s="36"/>
      <c r="U1534" s="36"/>
    </row>
    <row r="1535" spans="2:21" x14ac:dyDescent="0.25">
      <c r="B1535" s="36"/>
      <c r="C1535" s="36"/>
      <c r="D1535" s="36"/>
      <c r="E1535" s="36"/>
      <c r="F1535" s="36" t="s">
        <v>29</v>
      </c>
      <c r="G1535" s="36"/>
      <c r="H1535" s="36" t="s">
        <v>416</v>
      </c>
      <c r="I1535" s="36"/>
      <c r="J1535" s="36"/>
      <c r="K1535" s="36"/>
      <c r="L1535" s="36"/>
      <c r="M1535" s="36"/>
      <c r="N1535" s="36"/>
      <c r="O1535" s="36"/>
      <c r="P1535" s="36"/>
      <c r="Q1535" s="36"/>
      <c r="R1535" s="36"/>
      <c r="S1535" s="36"/>
      <c r="T1535" s="36"/>
      <c r="U1535" s="36"/>
    </row>
    <row r="1536" spans="2:21" x14ac:dyDescent="0.25">
      <c r="B1536" s="36" t="s">
        <v>417</v>
      </c>
      <c r="C1536" s="36"/>
      <c r="D1536" s="36"/>
      <c r="E1536" s="36"/>
      <c r="F1536" s="36"/>
      <c r="G1536" s="36"/>
      <c r="H1536" s="36"/>
      <c r="I1536" s="36"/>
      <c r="J1536" s="36"/>
      <c r="K1536" s="36"/>
      <c r="L1536" s="36"/>
      <c r="M1536" s="36"/>
      <c r="N1536" s="36"/>
      <c r="O1536" s="36"/>
      <c r="P1536" s="36"/>
      <c r="Q1536" s="36"/>
      <c r="R1536" s="36"/>
      <c r="S1536" s="36"/>
      <c r="T1536" s="36"/>
      <c r="U1536" s="36"/>
    </row>
    <row r="1537" spans="2:21" s="458" customFormat="1" x14ac:dyDescent="0.25">
      <c r="B1537" s="460"/>
      <c r="C1537" s="460"/>
      <c r="D1537" s="460"/>
      <c r="E1537" s="460"/>
      <c r="F1537" s="460"/>
      <c r="G1537" s="460"/>
      <c r="H1537" s="460"/>
      <c r="I1537" s="460"/>
      <c r="J1537" s="460"/>
      <c r="K1537" s="460"/>
      <c r="L1537" s="460"/>
      <c r="M1537" s="460"/>
      <c r="N1537" s="460"/>
      <c r="O1537" s="460"/>
      <c r="P1537" s="460"/>
      <c r="Q1537" s="460"/>
      <c r="R1537" s="460"/>
      <c r="S1537" s="460"/>
      <c r="T1537" s="460"/>
      <c r="U1537" s="460"/>
    </row>
    <row r="1538" spans="2:21" s="458" customFormat="1" x14ac:dyDescent="0.25">
      <c r="B1538" s="460"/>
      <c r="C1538" s="460"/>
      <c r="D1538" s="460"/>
      <c r="E1538" s="460"/>
      <c r="F1538" s="460"/>
      <c r="G1538" s="460"/>
      <c r="H1538" s="460"/>
      <c r="I1538" s="460"/>
      <c r="J1538" s="460"/>
      <c r="K1538" s="460"/>
      <c r="L1538" s="460"/>
      <c r="M1538" s="460"/>
      <c r="N1538" s="460"/>
      <c r="O1538" s="460"/>
      <c r="P1538" s="460"/>
      <c r="Q1538" s="460"/>
      <c r="R1538" s="460"/>
      <c r="S1538" s="460"/>
      <c r="T1538" s="460"/>
      <c r="U1538" s="460"/>
    </row>
    <row r="1539" spans="2:21" s="458" customFormat="1" x14ac:dyDescent="0.25">
      <c r="B1539" s="460"/>
      <c r="C1539" s="460"/>
      <c r="D1539" s="460"/>
      <c r="E1539" s="460"/>
      <c r="F1539" s="460"/>
      <c r="G1539" s="460"/>
      <c r="H1539" s="460"/>
      <c r="I1539" s="460"/>
      <c r="J1539" s="460"/>
      <c r="K1539" s="460"/>
      <c r="L1539" s="460"/>
      <c r="M1539" s="460"/>
      <c r="N1539" s="460"/>
      <c r="O1539" s="460"/>
      <c r="P1539" s="460"/>
      <c r="Q1539" s="460"/>
      <c r="R1539" s="460"/>
      <c r="S1539" s="460"/>
      <c r="T1539" s="460"/>
      <c r="U1539" s="460"/>
    </row>
    <row r="1540" spans="2:21" s="458" customFormat="1" x14ac:dyDescent="0.25">
      <c r="B1540" s="460"/>
      <c r="C1540" s="460"/>
      <c r="D1540" s="460"/>
      <c r="E1540" s="63">
        <f>J1525/(3^0.5)</f>
        <v>1.7320508075688773E-2</v>
      </c>
      <c r="F1540" s="460" t="s">
        <v>97</v>
      </c>
      <c r="G1540" s="460" t="s">
        <v>2389</v>
      </c>
      <c r="H1540" s="36"/>
      <c r="I1540" s="36"/>
      <c r="J1540" s="36"/>
      <c r="K1540" s="36"/>
      <c r="L1540" s="460"/>
      <c r="M1540" s="460"/>
      <c r="N1540" s="460"/>
      <c r="O1540" s="460"/>
      <c r="P1540" s="460"/>
      <c r="Q1540" s="460"/>
      <c r="R1540" s="460"/>
      <c r="S1540" s="460"/>
      <c r="T1540" s="460"/>
      <c r="U1540" s="460"/>
    </row>
    <row r="1541" spans="2:21" s="458" customFormat="1" x14ac:dyDescent="0.25">
      <c r="B1541" s="460"/>
      <c r="C1541" s="460"/>
      <c r="D1541" s="460"/>
      <c r="E1541" s="63"/>
      <c r="F1541" s="460"/>
      <c r="G1541" s="460"/>
      <c r="H1541" s="460"/>
      <c r="I1541" s="460"/>
      <c r="J1541" s="460"/>
      <c r="K1541" s="460"/>
      <c r="L1541" s="460"/>
      <c r="M1541" s="460"/>
      <c r="N1541" s="460"/>
      <c r="O1541" s="460"/>
      <c r="P1541" s="460"/>
      <c r="Q1541" s="460"/>
      <c r="R1541" s="460"/>
      <c r="S1541" s="460"/>
      <c r="T1541" s="460"/>
      <c r="U1541" s="460"/>
    </row>
    <row r="1542" spans="2:21" s="458" customFormat="1" x14ac:dyDescent="0.25">
      <c r="B1542" s="460"/>
      <c r="C1542" s="460"/>
      <c r="D1542" s="460"/>
      <c r="E1542" s="63">
        <f>0.01/(2*(3^0.5))</f>
        <v>2.886751345948129E-3</v>
      </c>
      <c r="F1542" s="460" t="s">
        <v>97</v>
      </c>
      <c r="G1542" s="460" t="s">
        <v>2373</v>
      </c>
      <c r="I1542" s="460"/>
      <c r="J1542" s="460"/>
      <c r="M1542" s="460"/>
      <c r="N1542" s="460"/>
      <c r="O1542" s="460"/>
      <c r="P1542" s="460"/>
      <c r="Q1542" s="460"/>
      <c r="R1542" s="460"/>
      <c r="S1542" s="460"/>
      <c r="T1542" s="460"/>
      <c r="U1542" s="460"/>
    </row>
    <row r="1543" spans="2:21" s="458" customFormat="1" x14ac:dyDescent="0.25">
      <c r="B1543" s="460"/>
      <c r="C1543" s="460"/>
      <c r="D1543" s="460"/>
      <c r="E1543" s="63"/>
      <c r="F1543" s="460"/>
      <c r="G1543" s="460"/>
      <c r="H1543" s="460"/>
      <c r="I1543" s="460"/>
      <c r="J1543" s="460"/>
      <c r="K1543" s="460"/>
      <c r="L1543" s="460"/>
      <c r="M1543" s="460"/>
      <c r="N1543" s="460"/>
      <c r="O1543" s="460"/>
      <c r="P1543" s="460"/>
      <c r="Q1543" s="460"/>
      <c r="R1543" s="460"/>
      <c r="S1543" s="460"/>
      <c r="T1543" s="460"/>
      <c r="U1543" s="460"/>
    </row>
    <row r="1544" spans="2:21" s="458" customFormat="1" x14ac:dyDescent="0.25">
      <c r="B1544" s="460"/>
      <c r="C1544" s="460"/>
      <c r="D1544" s="460"/>
      <c r="E1544" s="63">
        <f>(E1540^2+E1542^2)^0.5</f>
        <v>1.7559422921421233E-2</v>
      </c>
      <c r="F1544" s="460" t="s">
        <v>97</v>
      </c>
      <c r="G1544" s="460"/>
      <c r="H1544" s="460"/>
      <c r="I1544" s="460"/>
      <c r="J1544" s="460"/>
      <c r="K1544" s="460"/>
      <c r="L1544" s="460"/>
      <c r="M1544" s="460"/>
      <c r="N1544" s="460"/>
      <c r="O1544" s="460"/>
      <c r="P1544" s="460"/>
      <c r="Q1544" s="460"/>
      <c r="R1544" s="460"/>
      <c r="S1544" s="460"/>
      <c r="T1544" s="460"/>
      <c r="U1544" s="460"/>
    </row>
    <row r="1545" spans="2:21" s="458" customFormat="1" x14ac:dyDescent="0.25">
      <c r="B1545" s="460"/>
      <c r="C1545" s="460"/>
      <c r="D1545" s="460"/>
      <c r="E1545" s="460"/>
      <c r="F1545" s="460"/>
      <c r="G1545" s="460"/>
      <c r="H1545" s="460"/>
      <c r="I1545" s="460"/>
      <c r="J1545" s="460"/>
      <c r="K1545" s="460"/>
      <c r="L1545" s="460"/>
      <c r="M1545" s="460"/>
      <c r="N1545" s="460"/>
      <c r="O1545" s="460"/>
      <c r="P1545" s="460"/>
      <c r="Q1545" s="460"/>
      <c r="R1545" s="460"/>
      <c r="S1545" s="460"/>
      <c r="T1545" s="460"/>
      <c r="U1545" s="460"/>
    </row>
    <row r="1546" spans="2:21" x14ac:dyDescent="0.25">
      <c r="B1546" s="36" t="s">
        <v>418</v>
      </c>
      <c r="C1546" s="36"/>
      <c r="D1546" s="36"/>
      <c r="E1546" s="36"/>
      <c r="F1546" s="36"/>
      <c r="G1546" s="36"/>
      <c r="H1546" s="36"/>
      <c r="I1546" s="36"/>
      <c r="J1546" s="36"/>
      <c r="K1546" s="36"/>
      <c r="L1546" s="36"/>
      <c r="M1546" s="36"/>
      <c r="N1546" s="36"/>
      <c r="O1546" s="36"/>
      <c r="P1546" s="36"/>
      <c r="Q1546" s="36"/>
      <c r="R1546" s="36"/>
      <c r="S1546" s="36"/>
      <c r="T1546" s="36"/>
      <c r="U1546" s="36"/>
    </row>
    <row r="1547" spans="2:21" s="458" customFormat="1" x14ac:dyDescent="0.25">
      <c r="B1547" s="460"/>
      <c r="C1547" s="460"/>
      <c r="D1547" s="460"/>
      <c r="E1547" s="460"/>
      <c r="F1547" s="460"/>
      <c r="G1547" s="460"/>
      <c r="H1547" s="460"/>
      <c r="I1547" s="460"/>
      <c r="J1547" s="460"/>
      <c r="K1547" s="460"/>
      <c r="L1547" s="460"/>
      <c r="M1547" s="460"/>
      <c r="N1547" s="460"/>
      <c r="O1547" s="460"/>
      <c r="P1547" s="460"/>
      <c r="Q1547" s="460"/>
      <c r="R1547" s="460"/>
      <c r="S1547" s="460"/>
      <c r="T1547" s="460"/>
      <c r="U1547" s="460"/>
    </row>
    <row r="1548" spans="2:21" x14ac:dyDescent="0.25">
      <c r="B1548" s="36"/>
      <c r="C1548" s="36"/>
      <c r="D1548" s="36"/>
      <c r="E1548" s="63">
        <f>E1544</f>
        <v>1.7559422921421233E-2</v>
      </c>
      <c r="F1548" s="36" t="s">
        <v>97</v>
      </c>
      <c r="G1548" s="36"/>
      <c r="H1548" s="36"/>
      <c r="I1548" s="36"/>
      <c r="J1548" s="36"/>
      <c r="L1548" s="36"/>
      <c r="M1548" s="36"/>
      <c r="N1548" s="36"/>
      <c r="O1548" s="36"/>
      <c r="P1548" s="36"/>
      <c r="Q1548" s="36"/>
      <c r="R1548" s="36"/>
      <c r="S1548" s="36"/>
      <c r="T1548" s="36"/>
      <c r="U1548" s="36"/>
    </row>
    <row r="1549" spans="2:21" x14ac:dyDescent="0.25">
      <c r="B1549" s="36"/>
      <c r="C1549" s="36"/>
      <c r="D1549" s="21"/>
      <c r="H1549" s="36"/>
      <c r="I1549" s="36"/>
      <c r="J1549" s="63"/>
      <c r="K1549" s="36"/>
      <c r="L1549" s="36"/>
      <c r="M1549" s="36"/>
      <c r="N1549" s="36"/>
      <c r="O1549" s="36"/>
      <c r="P1549" s="36"/>
      <c r="Q1549" s="36"/>
      <c r="R1549" s="36"/>
      <c r="S1549" s="36"/>
      <c r="T1549" s="36"/>
      <c r="U1549" s="36"/>
    </row>
    <row r="1550" spans="2:21" x14ac:dyDescent="0.25">
      <c r="B1550" s="36" t="s">
        <v>61</v>
      </c>
      <c r="C1550" s="36"/>
      <c r="D1550" s="36"/>
      <c r="E1550" s="36"/>
      <c r="F1550" s="36"/>
      <c r="G1550" s="36"/>
      <c r="H1550" s="36"/>
      <c r="I1550" s="36"/>
      <c r="J1550" s="36"/>
      <c r="K1550" s="36"/>
      <c r="L1550" s="36"/>
      <c r="M1550" s="36"/>
      <c r="N1550" s="36"/>
      <c r="O1550" s="36"/>
      <c r="P1550" s="36"/>
      <c r="Q1550" s="36"/>
      <c r="R1550" s="36"/>
      <c r="S1550" s="36"/>
      <c r="T1550" s="36"/>
      <c r="U1550" s="36"/>
    </row>
    <row r="1551" spans="2:21" x14ac:dyDescent="0.25">
      <c r="B1551" s="36"/>
      <c r="C1551" s="36"/>
      <c r="D1551" s="36"/>
      <c r="E1551" s="36"/>
      <c r="F1551" s="36" t="s">
        <v>28</v>
      </c>
      <c r="G1551" s="36"/>
      <c r="H1551" s="36" t="s">
        <v>419</v>
      </c>
      <c r="I1551" s="36"/>
      <c r="J1551" s="36"/>
      <c r="K1551" s="36"/>
      <c r="L1551" s="36"/>
      <c r="M1551" s="36"/>
      <c r="N1551" s="36"/>
      <c r="O1551" s="36"/>
      <c r="P1551" s="36"/>
      <c r="Q1551" s="36"/>
      <c r="R1551" s="36"/>
      <c r="S1551" s="36"/>
      <c r="T1551" s="36"/>
      <c r="U1551" s="36"/>
    </row>
    <row r="1552" spans="2:21" x14ac:dyDescent="0.25">
      <c r="B1552" s="36"/>
      <c r="C1552" s="36"/>
      <c r="D1552" s="36"/>
      <c r="E1552" s="36"/>
      <c r="F1552" s="36"/>
      <c r="G1552" s="36"/>
      <c r="H1552" s="36" t="s">
        <v>183</v>
      </c>
      <c r="I1552" s="36"/>
      <c r="J1552" s="36"/>
      <c r="K1552" s="36"/>
      <c r="L1552" s="36"/>
      <c r="M1552" s="36"/>
      <c r="N1552" s="36"/>
      <c r="O1552" s="36"/>
      <c r="P1552" s="36"/>
      <c r="Q1552" s="36"/>
      <c r="R1552" s="36"/>
      <c r="S1552" s="36"/>
      <c r="T1552" s="36"/>
      <c r="U1552" s="36"/>
    </row>
    <row r="1553" spans="2:21" x14ac:dyDescent="0.25">
      <c r="B1553" s="36" t="s">
        <v>1841</v>
      </c>
      <c r="C1553" s="36"/>
      <c r="D1553" s="36"/>
      <c r="E1553" s="36"/>
      <c r="F1553" s="36"/>
      <c r="G1553" s="36"/>
      <c r="H1553" s="36"/>
      <c r="I1553" s="36"/>
      <c r="J1553" s="36"/>
      <c r="K1553" s="36"/>
      <c r="L1553" s="36"/>
      <c r="M1553" s="36"/>
      <c r="N1553" s="36"/>
      <c r="O1553" s="36"/>
      <c r="P1553" s="36"/>
      <c r="Q1553" s="36"/>
      <c r="R1553" s="36"/>
      <c r="S1553" s="36"/>
      <c r="T1553" s="36"/>
      <c r="U1553" s="36"/>
    </row>
    <row r="1554" spans="2:21" ht="36.75" customHeight="1" x14ac:dyDescent="0.25">
      <c r="B1554" s="852" t="s">
        <v>40</v>
      </c>
      <c r="C1554" s="853"/>
      <c r="D1554" s="852" t="s">
        <v>353</v>
      </c>
      <c r="E1554" s="853"/>
      <c r="F1554" s="852" t="s">
        <v>354</v>
      </c>
      <c r="G1554" s="853"/>
      <c r="H1554" s="852" t="s">
        <v>45</v>
      </c>
      <c r="I1554" s="853"/>
      <c r="J1554" s="852" t="s">
        <v>46</v>
      </c>
      <c r="K1554" s="853"/>
      <c r="L1554" s="852" t="s">
        <v>43</v>
      </c>
      <c r="M1554" s="853"/>
      <c r="N1554" s="852" t="s">
        <v>44</v>
      </c>
      <c r="O1554" s="853"/>
      <c r="P1554" s="36"/>
      <c r="Q1554" s="36"/>
      <c r="R1554" s="36"/>
      <c r="S1554" s="36"/>
      <c r="T1554" s="36"/>
      <c r="U1554" s="36"/>
    </row>
    <row r="1555" spans="2:21" x14ac:dyDescent="0.25">
      <c r="B1555" s="595"/>
      <c r="C1555" s="919"/>
      <c r="D1555" s="854">
        <f>L1530</f>
        <v>0</v>
      </c>
      <c r="E1555" s="855"/>
      <c r="F1555" s="854">
        <v>0</v>
      </c>
      <c r="G1555" s="855"/>
      <c r="H1555" s="900" t="s">
        <v>47</v>
      </c>
      <c r="I1555" s="900"/>
      <c r="J1555" s="858">
        <v>1</v>
      </c>
      <c r="K1555" s="859"/>
      <c r="L1555" s="854">
        <f>F1555*J1555</f>
        <v>0</v>
      </c>
      <c r="M1555" s="855"/>
      <c r="N1555" s="858">
        <v>0</v>
      </c>
      <c r="O1555" s="859"/>
      <c r="P1555" s="36"/>
      <c r="Q1555" s="36"/>
      <c r="R1555" s="36"/>
      <c r="S1555" s="36"/>
      <c r="T1555" s="36"/>
      <c r="U1555" s="36"/>
    </row>
    <row r="1556" spans="2:21" x14ac:dyDescent="0.25">
      <c r="B1556" s="595"/>
      <c r="C1556" s="919"/>
      <c r="D1556" s="854">
        <f>M1415</f>
        <v>0</v>
      </c>
      <c r="E1556" s="855"/>
      <c r="F1556" s="854">
        <f>E1548</f>
        <v>1.7559422921421233E-2</v>
      </c>
      <c r="G1556" s="855"/>
      <c r="H1556" s="856" t="s">
        <v>90</v>
      </c>
      <c r="I1556" s="857"/>
      <c r="J1556" s="858">
        <v>1</v>
      </c>
      <c r="K1556" s="859"/>
      <c r="L1556" s="854">
        <f>F1556*J1556</f>
        <v>1.7559422921421233E-2</v>
      </c>
      <c r="M1556" s="855"/>
      <c r="N1556" s="858">
        <v>100</v>
      </c>
      <c r="O1556" s="859"/>
      <c r="P1556" s="36"/>
      <c r="Q1556" s="36"/>
      <c r="R1556" s="36"/>
      <c r="S1556" s="36"/>
      <c r="T1556" s="36"/>
      <c r="U1556" s="36"/>
    </row>
    <row r="1557" spans="2:21" x14ac:dyDescent="0.25">
      <c r="B1557" s="595"/>
      <c r="C1557" s="919"/>
      <c r="D1557" s="854">
        <f>D1555</f>
        <v>0</v>
      </c>
      <c r="E1557" s="855"/>
      <c r="F1557" s="854">
        <f>F1556</f>
        <v>1.7559422921421233E-2</v>
      </c>
      <c r="G1557" s="855"/>
      <c r="H1557" s="860"/>
      <c r="I1557" s="861"/>
      <c r="J1557" s="860"/>
      <c r="K1557" s="861"/>
      <c r="L1557" s="860"/>
      <c r="M1557" s="861"/>
      <c r="N1557" s="858">
        <v>100</v>
      </c>
      <c r="O1557" s="859"/>
      <c r="P1557" s="36"/>
      <c r="Q1557" s="36"/>
      <c r="R1557" s="36"/>
      <c r="S1557" s="36"/>
      <c r="T1557" s="36"/>
      <c r="U1557" s="36"/>
    </row>
    <row r="1558" spans="2:21" x14ac:dyDescent="0.25">
      <c r="B1558" s="36"/>
      <c r="C1558" s="36"/>
      <c r="D1558" s="36"/>
      <c r="E1558" s="36"/>
      <c r="F1558" s="36"/>
      <c r="G1558" s="36"/>
      <c r="H1558" s="36"/>
      <c r="I1558" s="36"/>
      <c r="J1558" s="36"/>
      <c r="K1558" s="36"/>
      <c r="L1558" s="36"/>
      <c r="M1558" s="36"/>
      <c r="N1558" s="36"/>
      <c r="O1558" s="36"/>
      <c r="P1558" s="36"/>
      <c r="Q1558" s="36"/>
      <c r="R1558" s="36"/>
      <c r="S1558" s="36"/>
      <c r="T1558" s="36"/>
      <c r="U1558" s="36"/>
    </row>
    <row r="1559" spans="2:21" x14ac:dyDescent="0.25">
      <c r="B1559" s="36" t="s">
        <v>1842</v>
      </c>
      <c r="C1559" s="36"/>
      <c r="D1559" s="36"/>
      <c r="E1559" s="36"/>
      <c r="F1559" s="36"/>
      <c r="G1559" s="36"/>
      <c r="H1559" s="36"/>
      <c r="I1559" s="36"/>
      <c r="J1559" s="36"/>
      <c r="K1559" s="36"/>
      <c r="L1559" s="36"/>
      <c r="M1559" s="36"/>
      <c r="N1559" s="36"/>
      <c r="O1559" s="36"/>
      <c r="P1559" s="36"/>
      <c r="Q1559" s="36"/>
      <c r="R1559" s="36"/>
      <c r="S1559" s="36"/>
      <c r="T1559" s="36"/>
      <c r="U1559" s="36"/>
    </row>
    <row r="1560" spans="2:21" ht="36.75" customHeight="1" x14ac:dyDescent="0.25">
      <c r="B1560" s="852" t="s">
        <v>40</v>
      </c>
      <c r="C1560" s="853"/>
      <c r="D1560" s="852" t="s">
        <v>353</v>
      </c>
      <c r="E1560" s="853"/>
      <c r="F1560" s="852" t="s">
        <v>354</v>
      </c>
      <c r="G1560" s="853"/>
      <c r="H1560" s="852" t="s">
        <v>45</v>
      </c>
      <c r="I1560" s="853"/>
      <c r="J1560" s="852" t="s">
        <v>46</v>
      </c>
      <c r="K1560" s="853"/>
      <c r="L1560" s="852" t="s">
        <v>43</v>
      </c>
      <c r="M1560" s="853"/>
      <c r="N1560" s="852" t="s">
        <v>44</v>
      </c>
      <c r="O1560" s="853"/>
      <c r="P1560" s="36"/>
      <c r="Q1560" s="36"/>
      <c r="R1560" s="36"/>
      <c r="S1560" s="36"/>
      <c r="T1560" s="36"/>
      <c r="U1560" s="36"/>
    </row>
    <row r="1561" spans="2:21" x14ac:dyDescent="0.25">
      <c r="B1561" s="595"/>
      <c r="C1561" s="919"/>
      <c r="D1561" s="854">
        <f>N1530</f>
        <v>0</v>
      </c>
      <c r="E1561" s="855"/>
      <c r="F1561" s="854">
        <v>0</v>
      </c>
      <c r="G1561" s="855"/>
      <c r="H1561" s="900" t="s">
        <v>47</v>
      </c>
      <c r="I1561" s="900"/>
      <c r="J1561" s="858">
        <v>1</v>
      </c>
      <c r="K1561" s="859"/>
      <c r="L1561" s="854">
        <f>F1561*J1561</f>
        <v>0</v>
      </c>
      <c r="M1561" s="855"/>
      <c r="N1561" s="858">
        <v>0</v>
      </c>
      <c r="O1561" s="859"/>
      <c r="P1561" s="36"/>
      <c r="Q1561" s="36"/>
      <c r="R1561" s="36"/>
      <c r="S1561" s="36"/>
      <c r="T1561" s="36"/>
      <c r="U1561" s="36"/>
    </row>
    <row r="1562" spans="2:21" x14ac:dyDescent="0.25">
      <c r="B1562" s="595"/>
      <c r="C1562" s="919"/>
      <c r="D1562" s="854">
        <f>M1421</f>
        <v>0</v>
      </c>
      <c r="E1562" s="855"/>
      <c r="F1562" s="854">
        <f>E1548</f>
        <v>1.7559422921421233E-2</v>
      </c>
      <c r="G1562" s="855"/>
      <c r="H1562" s="856" t="s">
        <v>90</v>
      </c>
      <c r="I1562" s="857"/>
      <c r="J1562" s="858">
        <v>1</v>
      </c>
      <c r="K1562" s="859"/>
      <c r="L1562" s="854">
        <f>F1562*J1562</f>
        <v>1.7559422921421233E-2</v>
      </c>
      <c r="M1562" s="855"/>
      <c r="N1562" s="858">
        <v>100</v>
      </c>
      <c r="O1562" s="859"/>
      <c r="P1562" s="36"/>
      <c r="Q1562" s="36"/>
      <c r="R1562" s="36"/>
      <c r="S1562" s="36"/>
      <c r="T1562" s="36"/>
      <c r="U1562" s="36"/>
    </row>
    <row r="1563" spans="2:21" x14ac:dyDescent="0.25">
      <c r="B1563" s="595"/>
      <c r="C1563" s="919"/>
      <c r="D1563" s="854">
        <f>D1561</f>
        <v>0</v>
      </c>
      <c r="E1563" s="855"/>
      <c r="F1563" s="854">
        <f>F1562</f>
        <v>1.7559422921421233E-2</v>
      </c>
      <c r="G1563" s="855"/>
      <c r="H1563" s="860"/>
      <c r="I1563" s="861"/>
      <c r="J1563" s="860"/>
      <c r="K1563" s="861"/>
      <c r="L1563" s="860"/>
      <c r="M1563" s="861"/>
      <c r="N1563" s="858">
        <v>100</v>
      </c>
      <c r="O1563" s="859"/>
      <c r="P1563" s="36"/>
      <c r="Q1563" s="36"/>
      <c r="R1563" s="36"/>
      <c r="S1563" s="36"/>
      <c r="T1563" s="36"/>
      <c r="U1563" s="36"/>
    </row>
    <row r="1564" spans="2:21" x14ac:dyDescent="0.25">
      <c r="B1564" s="36"/>
      <c r="C1564" s="36"/>
      <c r="D1564" s="36"/>
      <c r="E1564" s="36"/>
      <c r="F1564" s="36"/>
      <c r="G1564" s="36"/>
      <c r="H1564" s="36"/>
      <c r="I1564" s="36"/>
      <c r="J1564" s="36"/>
      <c r="K1564" s="36"/>
      <c r="L1564" s="36"/>
      <c r="M1564" s="36"/>
      <c r="N1564" s="36"/>
      <c r="O1564" s="36"/>
      <c r="P1564" s="36"/>
      <c r="Q1564" s="36"/>
      <c r="R1564" s="36"/>
      <c r="S1564" s="36"/>
      <c r="T1564" s="36"/>
      <c r="U1564" s="36"/>
    </row>
    <row r="1565" spans="2:21" ht="30" customHeight="1" x14ac:dyDescent="0.25">
      <c r="B1565" s="862" t="s">
        <v>50</v>
      </c>
      <c r="C1565" s="862"/>
      <c r="D1565" s="862"/>
      <c r="E1565" s="862"/>
      <c r="F1565" s="862"/>
      <c r="G1565" s="862"/>
      <c r="H1565" s="862"/>
      <c r="I1565" s="862"/>
      <c r="J1565" s="862"/>
      <c r="K1565" s="862"/>
      <c r="L1565" s="862"/>
      <c r="M1565" s="862"/>
      <c r="N1565" s="862"/>
      <c r="O1565" s="862"/>
      <c r="P1565" s="36"/>
      <c r="Q1565" s="36"/>
      <c r="R1565" s="36"/>
      <c r="S1565" s="36"/>
      <c r="T1565" s="36"/>
      <c r="U1565" s="36"/>
    </row>
    <row r="1566" spans="2:21" x14ac:dyDescent="0.25">
      <c r="B1566" s="36"/>
      <c r="C1566" s="36"/>
      <c r="D1566" s="36"/>
      <c r="E1566" s="21" t="s">
        <v>51</v>
      </c>
      <c r="F1566" s="88">
        <v>1.65</v>
      </c>
      <c r="G1566" s="36"/>
      <c r="H1566" s="36"/>
      <c r="I1566" s="36"/>
      <c r="J1566" s="36"/>
      <c r="K1566" s="36"/>
      <c r="L1566" s="36"/>
      <c r="M1566" s="36"/>
      <c r="N1566" s="36"/>
      <c r="O1566" s="36"/>
      <c r="P1566" s="36"/>
      <c r="Q1566" s="36"/>
      <c r="R1566" s="36"/>
      <c r="S1566" s="36"/>
      <c r="T1566" s="36"/>
      <c r="U1566" s="36"/>
    </row>
    <row r="1567" spans="2:21" x14ac:dyDescent="0.25">
      <c r="B1567" s="36"/>
      <c r="C1567" s="22">
        <f>F1566*E1548</f>
        <v>2.8973047820345033E-2</v>
      </c>
      <c r="D1567" s="36"/>
      <c r="E1567" s="36"/>
      <c r="F1567" s="36"/>
      <c r="G1567" s="36"/>
      <c r="H1567" s="36"/>
      <c r="I1567" s="36"/>
      <c r="J1567" s="36"/>
      <c r="K1567" s="36"/>
      <c r="L1567" s="36"/>
      <c r="M1567" s="36"/>
      <c r="N1567" s="36"/>
      <c r="O1567" s="36"/>
      <c r="P1567" s="36"/>
      <c r="Q1567" s="36"/>
      <c r="R1567" s="36"/>
      <c r="S1567" s="36"/>
      <c r="T1567" s="36"/>
      <c r="U1567" s="36"/>
    </row>
    <row r="1568" spans="2:21" x14ac:dyDescent="0.25">
      <c r="B1568" s="36"/>
      <c r="C1568" s="36"/>
      <c r="D1568" s="36"/>
      <c r="E1568" s="36"/>
      <c r="F1568" s="36"/>
      <c r="G1568" s="36"/>
      <c r="H1568" s="36"/>
      <c r="I1568" s="36"/>
      <c r="J1568" s="36"/>
      <c r="K1568" s="36"/>
      <c r="L1568" s="36"/>
      <c r="M1568" s="36"/>
      <c r="N1568" s="36"/>
      <c r="O1568" s="36"/>
      <c r="P1568" s="36"/>
      <c r="Q1568" s="36"/>
      <c r="R1568" s="36"/>
      <c r="S1568" s="36"/>
      <c r="T1568" s="36"/>
      <c r="U1568" s="36"/>
    </row>
    <row r="1569" spans="2:21" x14ac:dyDescent="0.25">
      <c r="B1569" s="36" t="s">
        <v>53</v>
      </c>
      <c r="C1569" s="36"/>
      <c r="D1569" s="36"/>
      <c r="E1569" s="36"/>
      <c r="F1569" s="36"/>
      <c r="G1569" s="36"/>
      <c r="H1569" s="36"/>
      <c r="I1569" s="36"/>
      <c r="J1569" s="36"/>
      <c r="K1569" s="36"/>
      <c r="L1569" s="36"/>
      <c r="M1569" s="36"/>
      <c r="N1569" s="36"/>
      <c r="O1569" s="36"/>
      <c r="P1569" s="36"/>
      <c r="Q1569" s="36"/>
      <c r="R1569" s="36"/>
      <c r="S1569" s="36"/>
      <c r="T1569" s="36"/>
      <c r="U1569" s="36"/>
    </row>
    <row r="1570" spans="2:21" x14ac:dyDescent="0.25">
      <c r="B1570" s="36" t="s">
        <v>1843</v>
      </c>
      <c r="C1570" s="36"/>
      <c r="D1570" s="36"/>
      <c r="E1570" s="36"/>
      <c r="F1570" s="36"/>
      <c r="G1570" s="36"/>
      <c r="H1570" s="36"/>
      <c r="I1570" s="36"/>
      <c r="J1570" s="36"/>
      <c r="K1570" s="36"/>
      <c r="P1570" s="244">
        <f>D1557</f>
        <v>0</v>
      </c>
      <c r="Q1570" s="6" t="s">
        <v>335</v>
      </c>
      <c r="R1570" s="28">
        <f>IF(L1530="-","-",C1567)</f>
        <v>2.8973047820345033E-2</v>
      </c>
      <c r="S1570" s="20" t="s">
        <v>97</v>
      </c>
      <c r="U1570" s="36"/>
    </row>
    <row r="1571" spans="2:21" x14ac:dyDescent="0.25">
      <c r="B1571" s="36" t="s">
        <v>1844</v>
      </c>
      <c r="C1571" s="36"/>
      <c r="D1571" s="36"/>
      <c r="E1571" s="36"/>
      <c r="F1571" s="36"/>
      <c r="G1571" s="36"/>
      <c r="H1571" s="36"/>
      <c r="I1571" s="36"/>
      <c r="J1571" s="36"/>
      <c r="K1571" s="36"/>
      <c r="P1571" s="244">
        <f>D1563</f>
        <v>0</v>
      </c>
      <c r="Q1571" s="6" t="s">
        <v>335</v>
      </c>
      <c r="R1571" s="28">
        <f>IF(N1530="-","-",C1567)</f>
        <v>2.8973047820345033E-2</v>
      </c>
      <c r="S1571" s="20" t="s">
        <v>97</v>
      </c>
      <c r="U1571" s="36"/>
    </row>
    <row r="1572" spans="2:21" x14ac:dyDescent="0.25">
      <c r="B1572" s="36"/>
      <c r="C1572" s="36"/>
      <c r="D1572" s="36"/>
      <c r="E1572" s="36"/>
      <c r="F1572" s="36"/>
      <c r="G1572" s="36"/>
      <c r="H1572" s="36"/>
      <c r="I1572" s="36"/>
      <c r="J1572" s="36"/>
      <c r="K1572" s="36"/>
      <c r="L1572" s="36"/>
      <c r="M1572" s="36"/>
      <c r="N1572" s="36"/>
      <c r="O1572" s="36"/>
      <c r="P1572" s="36"/>
      <c r="Q1572" s="36"/>
      <c r="R1572" s="36"/>
      <c r="S1572" s="36"/>
      <c r="T1572" s="36"/>
      <c r="U1572" s="36"/>
    </row>
    <row r="1573" spans="2:21" x14ac:dyDescent="0.25">
      <c r="B1573" s="214" t="s">
        <v>1743</v>
      </c>
      <c r="C1573" s="36"/>
      <c r="D1573" s="36"/>
      <c r="E1573" s="36"/>
      <c r="F1573" s="36"/>
      <c r="G1573" s="36"/>
      <c r="H1573" s="36"/>
      <c r="I1573" s="36"/>
      <c r="J1573" s="36"/>
      <c r="K1573" s="36"/>
      <c r="L1573" s="36"/>
      <c r="M1573" s="36"/>
      <c r="N1573" s="36"/>
      <c r="O1573" s="36"/>
      <c r="P1573" s="36"/>
      <c r="Q1573" s="36"/>
      <c r="R1573" s="36"/>
      <c r="S1573" s="36"/>
      <c r="T1573" s="36"/>
      <c r="U1573" s="36"/>
    </row>
    <row r="1574" spans="2:21" ht="15.75" x14ac:dyDescent="0.25">
      <c r="B1574" s="130" t="s">
        <v>0</v>
      </c>
      <c r="C1574" s="130"/>
      <c r="D1574" s="130"/>
      <c r="E1574" s="130"/>
      <c r="F1574" s="130"/>
      <c r="G1574" s="130"/>
      <c r="H1574" s="130"/>
      <c r="I1574" s="130"/>
      <c r="J1574" s="130"/>
      <c r="K1574" s="130"/>
      <c r="L1574" s="130"/>
      <c r="M1574" s="130"/>
      <c r="N1574" s="130"/>
      <c r="O1574" s="130"/>
      <c r="P1574" s="36"/>
      <c r="Q1574" s="36"/>
      <c r="R1574" s="36"/>
      <c r="S1574" s="36"/>
      <c r="T1574" s="36"/>
      <c r="U1574" s="36"/>
    </row>
    <row r="1575" spans="2:21" ht="15.75" x14ac:dyDescent="0.25">
      <c r="B1575" s="995" t="s">
        <v>2</v>
      </c>
      <c r="C1575" s="995"/>
      <c r="D1575" s="995"/>
      <c r="E1575" s="995" t="s">
        <v>1</v>
      </c>
      <c r="F1575" s="995"/>
      <c r="G1575" s="995"/>
      <c r="H1575" s="995" t="s">
        <v>3</v>
      </c>
      <c r="I1575" s="995"/>
      <c r="J1575" s="995"/>
      <c r="K1575" s="995"/>
      <c r="L1575" s="215" t="s">
        <v>1745</v>
      </c>
      <c r="M1575" s="1010"/>
      <c r="N1575" s="1011"/>
      <c r="O1575" s="130"/>
      <c r="P1575" s="36"/>
      <c r="Q1575" s="36"/>
      <c r="R1575" s="36"/>
      <c r="S1575" s="36"/>
      <c r="T1575" s="36"/>
      <c r="U1575" s="36"/>
    </row>
    <row r="1576" spans="2:21" ht="45.75" customHeight="1" x14ac:dyDescent="0.25">
      <c r="B1576" s="1012" t="s">
        <v>1746</v>
      </c>
      <c r="C1576" s="1013"/>
      <c r="D1576" s="1014"/>
      <c r="E1576" s="1015">
        <v>33</v>
      </c>
      <c r="F1576" s="1016"/>
      <c r="G1576" s="1017"/>
      <c r="H1576" s="216"/>
      <c r="I1576" s="216"/>
      <c r="J1576" s="217" t="s">
        <v>335</v>
      </c>
      <c r="K1576" s="217">
        <v>0.05</v>
      </c>
      <c r="L1576" s="130"/>
      <c r="M1576" s="1018"/>
      <c r="N1576" s="1019"/>
      <c r="O1576" s="130"/>
      <c r="P1576" s="36"/>
      <c r="Q1576" s="36"/>
      <c r="R1576" s="36"/>
      <c r="S1576" s="36"/>
      <c r="T1576" s="36"/>
      <c r="U1576" s="36"/>
    </row>
    <row r="1577" spans="2:21" ht="15.75" x14ac:dyDescent="0.25">
      <c r="B1577" s="132" t="s">
        <v>18</v>
      </c>
      <c r="C1577" s="132"/>
      <c r="D1577" s="132"/>
      <c r="E1577" s="132"/>
      <c r="F1577" s="132"/>
      <c r="G1577" s="132"/>
      <c r="H1577" s="132"/>
      <c r="I1577" s="218"/>
      <c r="J1577" s="219" t="s">
        <v>1747</v>
      </c>
      <c r="K1577" s="219" t="s">
        <v>1748</v>
      </c>
      <c r="L1577" s="220" t="s">
        <v>1745</v>
      </c>
      <c r="M1577" s="130"/>
      <c r="N1577" s="130"/>
      <c r="O1577" s="130"/>
      <c r="P1577" s="36"/>
      <c r="Q1577" s="36"/>
      <c r="R1577" s="36"/>
      <c r="S1577" s="36"/>
      <c r="T1577" s="36"/>
      <c r="U1577" s="36"/>
    </row>
    <row r="1578" spans="2:21" ht="15.75" x14ac:dyDescent="0.25">
      <c r="B1578" s="997" t="s">
        <v>1564</v>
      </c>
      <c r="C1578" s="997"/>
      <c r="D1578" s="997"/>
      <c r="E1578" s="997"/>
      <c r="F1578" s="997"/>
      <c r="G1578" s="997"/>
      <c r="H1578" s="997"/>
      <c r="I1578" s="997"/>
      <c r="J1578" s="219">
        <v>1</v>
      </c>
      <c r="K1578" s="221" t="str">
        <f>Вводные!K82</f>
        <v>-</v>
      </c>
      <c r="L1578" s="219"/>
      <c r="M1578" s="130"/>
      <c r="N1578" s="130"/>
      <c r="O1578" s="130"/>
      <c r="P1578" s="36"/>
      <c r="Q1578" s="36"/>
      <c r="R1578" s="36"/>
      <c r="S1578" s="36"/>
      <c r="T1578" s="36"/>
      <c r="U1578" s="36"/>
    </row>
    <row r="1579" spans="2:21" ht="15.75" x14ac:dyDescent="0.25">
      <c r="B1579" s="997"/>
      <c r="C1579" s="997"/>
      <c r="D1579" s="997"/>
      <c r="E1579" s="997"/>
      <c r="F1579" s="997"/>
      <c r="G1579" s="997"/>
      <c r="H1579" s="997"/>
      <c r="I1579" s="997"/>
      <c r="J1579" s="219">
        <v>2</v>
      </c>
      <c r="K1579" s="221" t="str">
        <f>Вводные!K83</f>
        <v>-</v>
      </c>
      <c r="L1579" s="219"/>
      <c r="M1579" s="130"/>
      <c r="N1579" s="130"/>
      <c r="O1579" s="130"/>
      <c r="P1579" s="36"/>
      <c r="Q1579" s="36"/>
      <c r="R1579" s="36"/>
      <c r="S1579" s="36"/>
      <c r="T1579" s="36"/>
      <c r="U1579" s="36"/>
    </row>
    <row r="1580" spans="2:21" ht="15.75" x14ac:dyDescent="0.25">
      <c r="B1580" s="997"/>
      <c r="C1580" s="997"/>
      <c r="D1580" s="997"/>
      <c r="E1580" s="997"/>
      <c r="F1580" s="997"/>
      <c r="G1580" s="997"/>
      <c r="H1580" s="997"/>
      <c r="I1580" s="997"/>
      <c r="J1580" s="219">
        <v>3</v>
      </c>
      <c r="K1580" s="221" t="str">
        <f>Вводные!K84</f>
        <v>-</v>
      </c>
      <c r="L1580" s="219"/>
      <c r="M1580" s="130"/>
      <c r="N1580" s="130"/>
      <c r="O1580" s="130"/>
      <c r="P1580" s="36"/>
      <c r="Q1580" s="36"/>
      <c r="R1580" s="36"/>
      <c r="S1580" s="36"/>
      <c r="T1580" s="36"/>
      <c r="U1580" s="36"/>
    </row>
    <row r="1581" spans="2:21" ht="15.75" x14ac:dyDescent="0.25">
      <c r="B1581" s="997"/>
      <c r="C1581" s="997"/>
      <c r="D1581" s="997"/>
      <c r="E1581" s="997"/>
      <c r="F1581" s="997"/>
      <c r="G1581" s="997"/>
      <c r="H1581" s="997"/>
      <c r="I1581" s="997"/>
      <c r="J1581" s="219">
        <v>4</v>
      </c>
      <c r="K1581" s="221" t="str">
        <f>Вводные!K85</f>
        <v>-</v>
      </c>
      <c r="L1581" s="219"/>
      <c r="M1581" s="130"/>
      <c r="N1581" s="130"/>
      <c r="O1581" s="130"/>
      <c r="P1581" s="36"/>
      <c r="Q1581" s="36"/>
      <c r="R1581" s="36"/>
      <c r="S1581" s="36"/>
      <c r="T1581" s="36"/>
      <c r="U1581" s="36"/>
    </row>
    <row r="1582" spans="2:21" ht="15.75" x14ac:dyDescent="0.25">
      <c r="B1582" s="997"/>
      <c r="C1582" s="997"/>
      <c r="D1582" s="997"/>
      <c r="E1582" s="997"/>
      <c r="F1582" s="997"/>
      <c r="G1582" s="997"/>
      <c r="H1582" s="997"/>
      <c r="I1582" s="997"/>
      <c r="J1582" s="219">
        <v>5</v>
      </c>
      <c r="K1582" s="221" t="str">
        <f>Вводные!K86</f>
        <v>-</v>
      </c>
      <c r="L1582" s="219"/>
      <c r="M1582" s="130"/>
      <c r="N1582" s="130"/>
      <c r="O1582" s="130"/>
      <c r="P1582" s="36"/>
      <c r="Q1582" s="36"/>
      <c r="R1582" s="36"/>
      <c r="S1582" s="36"/>
      <c r="T1582" s="36"/>
      <c r="U1582" s="36"/>
    </row>
    <row r="1583" spans="2:21" ht="15.75" x14ac:dyDescent="0.25">
      <c r="B1583" s="997"/>
      <c r="C1583" s="997"/>
      <c r="D1583" s="997"/>
      <c r="E1583" s="997"/>
      <c r="F1583" s="997"/>
      <c r="G1583" s="997"/>
      <c r="H1583" s="997"/>
      <c r="I1583" s="997"/>
      <c r="J1583" s="219">
        <v>6</v>
      </c>
      <c r="K1583" s="221" t="str">
        <f>Вводные!K87</f>
        <v>-</v>
      </c>
      <c r="L1583" s="219"/>
      <c r="M1583" s="130"/>
      <c r="N1583" s="130"/>
      <c r="O1583" s="130"/>
      <c r="P1583" s="36"/>
      <c r="Q1583" s="36"/>
      <c r="R1583" s="36"/>
      <c r="S1583" s="36"/>
      <c r="T1583" s="36"/>
      <c r="U1583" s="36"/>
    </row>
    <row r="1584" spans="2:21" ht="15.75" x14ac:dyDescent="0.25">
      <c r="B1584" s="130"/>
      <c r="C1584" s="130"/>
      <c r="D1584" s="130"/>
      <c r="E1584" s="130"/>
      <c r="F1584" s="130"/>
      <c r="G1584" s="130"/>
      <c r="H1584" s="130"/>
      <c r="I1584" s="130"/>
      <c r="J1584" s="130"/>
      <c r="K1584" s="130"/>
      <c r="L1584" s="130"/>
      <c r="M1584" s="130"/>
      <c r="N1584" s="130"/>
      <c r="O1584" s="130"/>
      <c r="P1584" s="36"/>
      <c r="Q1584" s="36"/>
      <c r="R1584" s="36"/>
      <c r="S1584" s="36"/>
      <c r="T1584" s="36"/>
      <c r="U1584" s="36"/>
    </row>
    <row r="1585" spans="2:21" ht="15.75" x14ac:dyDescent="0.25">
      <c r="B1585" s="130" t="s">
        <v>1749</v>
      </c>
      <c r="C1585" s="130"/>
      <c r="D1585" s="130"/>
      <c r="E1585" s="130"/>
      <c r="F1585" s="130"/>
      <c r="G1585" s="130"/>
      <c r="H1585" s="130"/>
      <c r="I1585" s="130"/>
      <c r="J1585" s="130"/>
      <c r="K1585" s="130"/>
      <c r="L1585" s="130"/>
      <c r="M1585" s="130"/>
      <c r="N1585" s="130"/>
      <c r="O1585" s="130"/>
      <c r="P1585" s="36"/>
      <c r="Q1585" s="36"/>
      <c r="R1585" s="36"/>
      <c r="S1585" s="36"/>
      <c r="T1585" s="36"/>
      <c r="U1585" s="36"/>
    </row>
    <row r="1586" spans="2:21" ht="15.75" x14ac:dyDescent="0.25">
      <c r="B1586" s="130"/>
      <c r="C1586" s="130"/>
      <c r="D1586" s="130"/>
      <c r="E1586" s="130"/>
      <c r="F1586" s="130"/>
      <c r="G1586" s="130"/>
      <c r="H1586" s="130"/>
      <c r="I1586" s="130"/>
      <c r="J1586" s="130"/>
      <c r="K1586" s="130"/>
      <c r="L1586" s="130"/>
      <c r="M1586" s="130"/>
      <c r="N1586" s="130"/>
      <c r="O1586" s="130"/>
      <c r="P1586" s="36"/>
      <c r="Q1586" s="36"/>
      <c r="R1586" s="36"/>
      <c r="S1586" s="36"/>
      <c r="T1586" s="36"/>
      <c r="U1586" s="36"/>
    </row>
    <row r="1587" spans="2:21" ht="15.75" x14ac:dyDescent="0.25">
      <c r="B1587" s="130"/>
      <c r="C1587" s="130"/>
      <c r="D1587" s="130"/>
      <c r="E1587" s="222" t="s">
        <v>1750</v>
      </c>
      <c r="F1587" s="131" t="e">
        <f>(1/6)*(K1578+K1579+K1580+K1581+K1582+K1583)</f>
        <v>#VALUE!</v>
      </c>
      <c r="G1587" s="130"/>
      <c r="H1587" s="245" t="str">
        <f>IF(K1578="-","-",F1587)</f>
        <v>-</v>
      </c>
      <c r="I1587" s="130"/>
      <c r="J1587" s="130"/>
      <c r="K1587" s="130"/>
      <c r="L1587" s="130"/>
      <c r="M1587" s="130"/>
      <c r="N1587" s="130"/>
      <c r="O1587" s="130"/>
      <c r="P1587" s="36"/>
      <c r="Q1587" s="36"/>
      <c r="R1587" s="36"/>
      <c r="S1587" s="36"/>
      <c r="T1587" s="36"/>
      <c r="U1587" s="36"/>
    </row>
    <row r="1588" spans="2:21" ht="15.75" x14ac:dyDescent="0.25">
      <c r="B1588" s="130"/>
      <c r="C1588" s="130"/>
      <c r="D1588" s="130"/>
      <c r="E1588" s="130"/>
      <c r="F1588" s="130"/>
      <c r="G1588" s="130"/>
      <c r="H1588" s="130"/>
      <c r="I1588" s="130"/>
      <c r="J1588" s="130"/>
      <c r="K1588" s="130"/>
      <c r="L1588" s="130"/>
      <c r="M1588" s="130"/>
      <c r="N1588" s="130"/>
      <c r="O1588" s="130"/>
      <c r="P1588" s="36"/>
      <c r="Q1588" s="36"/>
      <c r="R1588" s="36"/>
      <c r="S1588" s="36"/>
      <c r="T1588" s="36"/>
      <c r="U1588" s="36"/>
    </row>
    <row r="1589" spans="2:21" ht="15.75" x14ac:dyDescent="0.25">
      <c r="B1589" s="130" t="s">
        <v>1751</v>
      </c>
      <c r="C1589" s="130"/>
      <c r="D1589" s="130"/>
      <c r="E1589" s="130"/>
      <c r="F1589" s="130"/>
      <c r="G1589" s="130"/>
      <c r="H1589" s="130"/>
      <c r="I1589" s="130"/>
      <c r="J1589" s="130"/>
      <c r="K1589" s="130"/>
      <c r="L1589" s="130"/>
      <c r="M1589" s="130"/>
      <c r="N1589" s="130"/>
      <c r="O1589" s="130"/>
      <c r="P1589" s="36"/>
      <c r="Q1589" s="36"/>
      <c r="R1589" s="36"/>
      <c r="S1589" s="36"/>
      <c r="T1589" s="36"/>
      <c r="U1589" s="36"/>
    </row>
    <row r="1590" spans="2:21" ht="15.75" x14ac:dyDescent="0.25">
      <c r="B1590" s="130"/>
      <c r="C1590" s="130"/>
      <c r="D1590" s="130"/>
      <c r="E1590" s="130"/>
      <c r="F1590" s="130"/>
      <c r="G1590" s="130"/>
      <c r="H1590" s="130"/>
      <c r="I1590" s="130"/>
      <c r="J1590" s="130"/>
      <c r="K1590" s="130"/>
      <c r="L1590" s="130"/>
      <c r="M1590" s="130"/>
      <c r="N1590" s="130"/>
      <c r="O1590" s="130"/>
      <c r="P1590" s="36"/>
      <c r="Q1590" s="36"/>
      <c r="R1590" s="36"/>
      <c r="S1590" s="36"/>
      <c r="T1590" s="36"/>
      <c r="U1590" s="36"/>
    </row>
    <row r="1591" spans="2:21" ht="15.75" x14ac:dyDescent="0.25">
      <c r="B1591" s="130"/>
      <c r="C1591" s="130"/>
      <c r="D1591" s="130"/>
      <c r="E1591" s="130"/>
      <c r="F1591" s="130"/>
      <c r="G1591" s="130"/>
      <c r="H1591" s="130"/>
      <c r="I1591" s="130"/>
      <c r="J1591" s="130"/>
      <c r="K1591" s="130"/>
      <c r="L1591" s="130"/>
      <c r="M1591" s="130"/>
      <c r="N1591" s="130"/>
      <c r="O1591" s="130"/>
      <c r="P1591" s="36"/>
      <c r="Q1591" s="36"/>
      <c r="R1591" s="36"/>
      <c r="S1591" s="36"/>
      <c r="T1591" s="36"/>
      <c r="U1591" s="36"/>
    </row>
    <row r="1592" spans="2:21" ht="15.75" x14ac:dyDescent="0.25">
      <c r="B1592" s="130"/>
      <c r="C1592" s="130"/>
      <c r="D1592" s="130"/>
      <c r="E1592" s="130"/>
      <c r="F1592" s="130"/>
      <c r="G1592" s="130"/>
      <c r="H1592" s="130"/>
      <c r="I1592" s="130"/>
      <c r="J1592" s="130"/>
      <c r="K1592" s="130"/>
      <c r="L1592" s="130"/>
      <c r="M1592" s="130"/>
      <c r="N1592" s="130"/>
      <c r="O1592" s="130"/>
      <c r="P1592" s="36"/>
      <c r="Q1592" s="36"/>
      <c r="R1592" s="36"/>
      <c r="S1592" s="36"/>
      <c r="T1592" s="36"/>
      <c r="U1592" s="36"/>
    </row>
    <row r="1593" spans="2:21" ht="15.75" x14ac:dyDescent="0.25">
      <c r="B1593" s="130"/>
      <c r="C1593" s="130"/>
      <c r="D1593" s="130"/>
      <c r="E1593" s="130"/>
      <c r="F1593" s="130"/>
      <c r="G1593" s="130"/>
      <c r="H1593" s="130"/>
      <c r="I1593" s="130"/>
      <c r="J1593" s="130"/>
      <c r="K1593" s="130"/>
      <c r="L1593" s="130"/>
      <c r="M1593" s="130"/>
      <c r="N1593" s="130"/>
      <c r="O1593" s="130"/>
      <c r="P1593" s="36"/>
      <c r="Q1593" s="36"/>
      <c r="R1593" s="36"/>
      <c r="S1593" s="36"/>
      <c r="T1593" s="36"/>
      <c r="U1593" s="36"/>
    </row>
    <row r="1594" spans="2:21" ht="15.75" x14ac:dyDescent="0.25">
      <c r="B1594" s="130"/>
      <c r="C1594" s="130"/>
      <c r="D1594" s="223" t="e">
        <f>(((F1587-K1578)^2+(F1587-K1579)^2+(F1587-K1580)^2+(F1587-K1581)^2+(F1587-K1582)^2+(F1587-K1583)^2)/(6*(6-1)))^0.5</f>
        <v>#VALUE!</v>
      </c>
      <c r="E1594" s="130"/>
      <c r="F1594" s="130"/>
      <c r="G1594" s="130"/>
      <c r="H1594" s="130"/>
      <c r="I1594" s="130"/>
      <c r="J1594" s="130"/>
      <c r="K1594" s="130"/>
      <c r="L1594" s="130"/>
      <c r="M1594" s="130"/>
      <c r="N1594" s="130"/>
      <c r="O1594" s="130"/>
      <c r="P1594" s="36"/>
      <c r="Q1594" s="36"/>
      <c r="R1594" s="36"/>
      <c r="S1594" s="36"/>
      <c r="T1594" s="36"/>
      <c r="U1594" s="36"/>
    </row>
    <row r="1595" spans="2:21" ht="15.75" x14ac:dyDescent="0.25">
      <c r="B1595" s="130"/>
      <c r="C1595" s="130"/>
      <c r="D1595" s="130"/>
      <c r="E1595" s="130"/>
      <c r="F1595" s="130"/>
      <c r="G1595" s="130"/>
      <c r="H1595" s="130"/>
      <c r="I1595" s="130"/>
      <c r="J1595" s="130"/>
      <c r="K1595" s="130"/>
      <c r="L1595" s="130"/>
      <c r="M1595" s="130"/>
      <c r="N1595" s="130"/>
      <c r="O1595" s="130"/>
      <c r="P1595" s="36"/>
      <c r="Q1595" s="36"/>
      <c r="R1595" s="36"/>
      <c r="S1595" s="36"/>
      <c r="T1595" s="36"/>
      <c r="U1595" s="36"/>
    </row>
    <row r="1596" spans="2:21" ht="15.75" x14ac:dyDescent="0.25">
      <c r="B1596" s="130" t="s">
        <v>2404</v>
      </c>
      <c r="C1596" s="130"/>
      <c r="D1596" s="130"/>
      <c r="E1596" s="130"/>
      <c r="F1596" s="130"/>
      <c r="G1596" s="130"/>
      <c r="H1596" s="130"/>
      <c r="I1596" s="130"/>
      <c r="J1596" s="130"/>
      <c r="K1596" s="130"/>
      <c r="L1596" s="130"/>
      <c r="M1596" s="130"/>
      <c r="N1596" s="130"/>
      <c r="O1596" s="130"/>
      <c r="P1596" s="36"/>
      <c r="Q1596" s="36"/>
      <c r="R1596" s="36"/>
      <c r="S1596" s="36"/>
      <c r="T1596" s="36"/>
      <c r="U1596" s="36"/>
    </row>
    <row r="1597" spans="2:21" s="473" customFormat="1" ht="15.75" x14ac:dyDescent="0.25">
      <c r="B1597" s="471"/>
      <c r="C1597" s="471"/>
      <c r="D1597" s="471"/>
      <c r="E1597" s="471"/>
      <c r="F1597" s="471"/>
      <c r="G1597" s="471"/>
      <c r="H1597" s="471"/>
      <c r="I1597" s="471"/>
      <c r="J1597" s="471"/>
      <c r="K1597" s="471"/>
      <c r="L1597" s="471"/>
      <c r="M1597" s="471"/>
      <c r="N1597" s="471"/>
      <c r="O1597" s="471"/>
      <c r="P1597" s="470"/>
      <c r="Q1597" s="470"/>
      <c r="R1597" s="470"/>
      <c r="S1597" s="470"/>
      <c r="T1597" s="470"/>
      <c r="U1597" s="470"/>
    </row>
    <row r="1598" spans="2:21" s="473" customFormat="1" ht="15.75" x14ac:dyDescent="0.25">
      <c r="B1598" s="471"/>
      <c r="C1598" s="471"/>
      <c r="D1598" s="471"/>
      <c r="E1598" s="471"/>
      <c r="F1598" s="471"/>
      <c r="G1598" s="471"/>
      <c r="H1598" s="471"/>
      <c r="I1598" s="471"/>
      <c r="J1598" s="471"/>
      <c r="K1598" s="471"/>
      <c r="L1598" s="471"/>
      <c r="M1598" s="471"/>
      <c r="N1598" s="471"/>
      <c r="O1598" s="471"/>
      <c r="P1598" s="470"/>
      <c r="Q1598" s="470"/>
      <c r="R1598" s="470"/>
      <c r="S1598" s="470"/>
      <c r="T1598" s="470"/>
      <c r="U1598" s="470"/>
    </row>
    <row r="1599" spans="2:21" s="473" customFormat="1" ht="15.75" x14ac:dyDescent="0.25">
      <c r="B1599" s="471"/>
      <c r="C1599" s="471"/>
      <c r="D1599" s="471"/>
      <c r="E1599" s="471"/>
      <c r="F1599" s="471"/>
      <c r="G1599" s="471"/>
      <c r="H1599" s="471"/>
      <c r="I1599" s="471"/>
      <c r="J1599" s="471"/>
      <c r="K1599" s="471"/>
      <c r="L1599" s="471"/>
      <c r="M1599" s="471"/>
      <c r="N1599" s="471"/>
      <c r="O1599" s="471"/>
      <c r="P1599" s="470"/>
      <c r="Q1599" s="470"/>
      <c r="R1599" s="470"/>
      <c r="S1599" s="470"/>
      <c r="T1599" s="470"/>
      <c r="U1599" s="470"/>
    </row>
    <row r="1600" spans="2:21" s="473" customFormat="1" ht="15.75" x14ac:dyDescent="0.25">
      <c r="B1600" s="471"/>
      <c r="C1600" s="471"/>
      <c r="D1600" s="471"/>
      <c r="E1600" s="471"/>
      <c r="F1600" s="471"/>
      <c r="G1600" s="471"/>
      <c r="H1600" s="471"/>
      <c r="I1600" s="471"/>
      <c r="J1600" s="471"/>
      <c r="K1600" s="471"/>
      <c r="L1600" s="471"/>
      <c r="M1600" s="471"/>
      <c r="N1600" s="471"/>
      <c r="O1600" s="471"/>
      <c r="P1600" s="470"/>
      <c r="Q1600" s="470"/>
      <c r="R1600" s="470"/>
      <c r="S1600" s="470"/>
      <c r="T1600" s="470"/>
      <c r="U1600" s="470"/>
    </row>
    <row r="1601" spans="2:21" s="473" customFormat="1" ht="15.75" x14ac:dyDescent="0.25">
      <c r="B1601" s="471"/>
      <c r="C1601" s="471"/>
      <c r="D1601" s="226">
        <f>K1576/(3^0.5)</f>
        <v>2.8867513459481291E-2</v>
      </c>
      <c r="E1601" s="471"/>
      <c r="F1601" s="470" t="s">
        <v>2405</v>
      </c>
      <c r="G1601" s="471"/>
      <c r="H1601" s="471"/>
      <c r="I1601" s="471"/>
      <c r="J1601" s="471"/>
      <c r="K1601" s="471"/>
      <c r="L1601" s="471"/>
      <c r="M1601" s="471"/>
      <c r="N1601" s="471"/>
      <c r="O1601" s="471"/>
      <c r="P1601" s="470"/>
      <c r="Q1601" s="470"/>
      <c r="R1601" s="470"/>
      <c r="S1601" s="470"/>
      <c r="T1601" s="470"/>
      <c r="U1601" s="470"/>
    </row>
    <row r="1602" spans="2:21" s="473" customFormat="1" ht="15.75" x14ac:dyDescent="0.25">
      <c r="B1602" s="471"/>
      <c r="C1602" s="471"/>
      <c r="D1602" s="226"/>
      <c r="E1602" s="471"/>
      <c r="F1602" s="470"/>
      <c r="G1602" s="471"/>
      <c r="H1602" s="471"/>
      <c r="I1602" s="471"/>
      <c r="J1602" s="471"/>
      <c r="K1602" s="471"/>
      <c r="L1602" s="471"/>
      <c r="M1602" s="471"/>
      <c r="N1602" s="471"/>
      <c r="O1602" s="471"/>
      <c r="P1602" s="470"/>
      <c r="Q1602" s="470"/>
      <c r="R1602" s="470"/>
      <c r="S1602" s="470"/>
      <c r="T1602" s="470"/>
      <c r="U1602" s="470"/>
    </row>
    <row r="1603" spans="2:21" s="473" customFormat="1" ht="15.75" x14ac:dyDescent="0.25">
      <c r="B1603" s="471"/>
      <c r="C1603" s="471"/>
      <c r="D1603" s="226">
        <f>0.001/(2*(3^0.5))</f>
        <v>2.886751345948129E-4</v>
      </c>
      <c r="E1603" s="471"/>
      <c r="F1603" s="470" t="s">
        <v>2373</v>
      </c>
      <c r="G1603" s="471"/>
      <c r="H1603" s="471"/>
      <c r="I1603" s="471"/>
      <c r="J1603" s="471"/>
      <c r="K1603" s="471"/>
      <c r="L1603" s="471"/>
      <c r="M1603" s="471"/>
      <c r="N1603" s="471"/>
      <c r="O1603" s="471"/>
      <c r="P1603" s="470"/>
      <c r="Q1603" s="470"/>
      <c r="R1603" s="470"/>
      <c r="S1603" s="470"/>
      <c r="T1603" s="470"/>
      <c r="U1603" s="470"/>
    </row>
    <row r="1604" spans="2:21" s="473" customFormat="1" ht="15.75" x14ac:dyDescent="0.25">
      <c r="B1604" s="471"/>
      <c r="C1604" s="471"/>
      <c r="D1604" s="226"/>
      <c r="E1604" s="471"/>
      <c r="F1604" s="471"/>
      <c r="G1604" s="471"/>
      <c r="H1604" s="471"/>
      <c r="I1604" s="471"/>
      <c r="J1604" s="471"/>
      <c r="K1604" s="471"/>
      <c r="L1604" s="471"/>
      <c r="M1604" s="471"/>
      <c r="N1604" s="471"/>
      <c r="O1604" s="471"/>
      <c r="P1604" s="470"/>
      <c r="Q1604" s="470"/>
      <c r="R1604" s="470"/>
      <c r="S1604" s="470"/>
      <c r="T1604" s="470"/>
      <c r="U1604" s="470"/>
    </row>
    <row r="1605" spans="2:21" s="473" customFormat="1" ht="15.75" x14ac:dyDescent="0.25">
      <c r="B1605" s="471"/>
      <c r="C1605" s="471"/>
      <c r="D1605" s="226"/>
      <c r="E1605" s="471"/>
      <c r="F1605" s="471"/>
      <c r="G1605" s="471"/>
      <c r="H1605" s="471"/>
      <c r="I1605" s="471"/>
      <c r="J1605" s="471"/>
      <c r="K1605" s="471"/>
      <c r="L1605" s="471"/>
      <c r="M1605" s="471"/>
      <c r="N1605" s="471"/>
      <c r="O1605" s="471"/>
      <c r="P1605" s="470"/>
      <c r="Q1605" s="470"/>
      <c r="R1605" s="470"/>
      <c r="S1605" s="470"/>
      <c r="T1605" s="470"/>
      <c r="U1605" s="470"/>
    </row>
    <row r="1606" spans="2:21" ht="15.75" x14ac:dyDescent="0.25">
      <c r="B1606" s="130"/>
      <c r="C1606" s="130"/>
      <c r="D1606" s="226">
        <f>(D1601^2+D1603^2)^0.5</f>
        <v>2.8868956799071678E-2</v>
      </c>
      <c r="E1606" s="130"/>
      <c r="F1606" s="130"/>
      <c r="G1606" s="130"/>
      <c r="H1606" s="130"/>
      <c r="I1606" s="130"/>
      <c r="J1606" s="130"/>
      <c r="K1606" s="130"/>
      <c r="L1606" s="130"/>
      <c r="M1606" s="130"/>
      <c r="N1606" s="130"/>
      <c r="O1606" s="130"/>
      <c r="P1606" s="36"/>
      <c r="Q1606" s="36"/>
      <c r="R1606" s="36"/>
      <c r="S1606" s="36"/>
      <c r="T1606" s="36"/>
      <c r="U1606" s="36"/>
    </row>
    <row r="1607" spans="2:21" ht="15.75" x14ac:dyDescent="0.25">
      <c r="B1607" s="130"/>
      <c r="C1607" s="130"/>
      <c r="D1607" s="130"/>
      <c r="E1607" s="130"/>
      <c r="F1607" s="130"/>
      <c r="G1607" s="130"/>
      <c r="H1607" s="130"/>
      <c r="I1607" s="130"/>
      <c r="J1607" s="130"/>
      <c r="K1607" s="130"/>
      <c r="L1607" s="130"/>
      <c r="M1607" s="130"/>
      <c r="N1607" s="130"/>
      <c r="O1607" s="130"/>
      <c r="P1607" s="36"/>
      <c r="Q1607" s="36"/>
      <c r="R1607" s="36"/>
      <c r="S1607" s="36"/>
      <c r="T1607" s="36"/>
      <c r="U1607" s="36"/>
    </row>
    <row r="1608" spans="2:21" ht="15.75" x14ac:dyDescent="0.25">
      <c r="B1608" s="225" t="s">
        <v>1752</v>
      </c>
      <c r="C1608" s="130"/>
      <c r="D1608" s="130"/>
      <c r="E1608" s="130"/>
      <c r="F1608" s="130"/>
      <c r="G1608" s="130"/>
      <c r="H1608" s="130"/>
      <c r="I1608" s="130"/>
      <c r="J1608" s="130"/>
      <c r="K1608" s="130"/>
      <c r="L1608" s="130"/>
      <c r="M1608" s="130"/>
      <c r="N1608" s="130"/>
      <c r="O1608" s="130"/>
      <c r="P1608" s="36"/>
      <c r="Q1608" s="36"/>
      <c r="R1608" s="36"/>
      <c r="S1608" s="36"/>
      <c r="T1608" s="36"/>
      <c r="U1608" s="36"/>
    </row>
    <row r="1609" spans="2:21" ht="15.75" x14ac:dyDescent="0.25">
      <c r="B1609" s="130"/>
      <c r="C1609" s="130"/>
      <c r="D1609" s="130"/>
      <c r="E1609" s="130"/>
      <c r="F1609" s="130"/>
      <c r="G1609" s="130"/>
      <c r="H1609" s="130"/>
      <c r="I1609" s="130"/>
      <c r="J1609" s="130"/>
      <c r="K1609" s="130"/>
      <c r="L1609" s="130"/>
      <c r="M1609" s="130"/>
      <c r="N1609" s="130"/>
      <c r="O1609" s="130"/>
      <c r="P1609" s="36"/>
      <c r="Q1609" s="36"/>
      <c r="R1609" s="36"/>
      <c r="S1609" s="36"/>
      <c r="T1609" s="36"/>
      <c r="U1609" s="36"/>
    </row>
    <row r="1610" spans="2:21" ht="15.75" x14ac:dyDescent="0.25">
      <c r="B1610" s="130"/>
      <c r="C1610" s="130"/>
      <c r="D1610" s="130"/>
      <c r="E1610" s="130"/>
      <c r="F1610" s="130"/>
      <c r="G1610" s="226" t="e">
        <f>(D1594^2+D1606^2)^0.5</f>
        <v>#VALUE!</v>
      </c>
      <c r="H1610" s="130"/>
      <c r="I1610" s="130"/>
      <c r="J1610" s="130"/>
      <c r="K1610" s="130"/>
      <c r="L1610" s="130"/>
      <c r="M1610" s="130"/>
      <c r="N1610" s="130"/>
      <c r="O1610" s="130"/>
      <c r="P1610" s="36"/>
      <c r="Q1610" s="36"/>
      <c r="R1610" s="36"/>
      <c r="S1610" s="36"/>
      <c r="T1610" s="36"/>
      <c r="U1610" s="36"/>
    </row>
    <row r="1611" spans="2:21" ht="15.75" x14ac:dyDescent="0.25">
      <c r="B1611" s="130"/>
      <c r="C1611" s="130"/>
      <c r="D1611" s="130"/>
      <c r="E1611" s="130"/>
      <c r="F1611" s="130"/>
      <c r="G1611" s="130"/>
      <c r="H1611" s="130"/>
      <c r="I1611" s="130"/>
      <c r="J1611" s="130"/>
      <c r="K1611" s="130"/>
      <c r="L1611" s="130"/>
      <c r="M1611" s="130"/>
      <c r="N1611" s="130"/>
      <c r="O1611" s="130"/>
      <c r="P1611" s="36"/>
      <c r="Q1611" s="36"/>
      <c r="R1611" s="36"/>
      <c r="S1611" s="36"/>
      <c r="T1611" s="36"/>
      <c r="U1611" s="36"/>
    </row>
    <row r="1612" spans="2:21" ht="15.75" x14ac:dyDescent="0.25">
      <c r="B1612" s="225" t="s">
        <v>61</v>
      </c>
      <c r="C1612" s="130"/>
      <c r="D1612" s="130"/>
      <c r="E1612" s="130"/>
      <c r="F1612" s="130"/>
      <c r="G1612" s="130"/>
      <c r="H1612" s="130"/>
      <c r="I1612" s="130"/>
      <c r="J1612" s="130"/>
      <c r="K1612" s="130"/>
      <c r="L1612" s="130"/>
      <c r="M1612" s="130"/>
      <c r="N1612" s="130"/>
      <c r="O1612" s="130"/>
      <c r="P1612" s="36"/>
      <c r="Q1612" s="36"/>
      <c r="R1612" s="36"/>
      <c r="S1612" s="36"/>
      <c r="T1612" s="36"/>
      <c r="U1612" s="36"/>
    </row>
    <row r="1613" spans="2:21" ht="15.75" x14ac:dyDescent="0.25">
      <c r="B1613" s="130"/>
      <c r="C1613" s="130"/>
      <c r="D1613" s="130"/>
      <c r="E1613" s="130"/>
      <c r="F1613" s="130"/>
      <c r="G1613" s="130"/>
      <c r="H1613" s="130"/>
      <c r="I1613" s="130"/>
      <c r="J1613" s="130"/>
      <c r="K1613" s="130"/>
      <c r="L1613" s="130"/>
      <c r="M1613" s="130"/>
      <c r="N1613" s="130"/>
      <c r="O1613" s="130"/>
      <c r="P1613" s="36"/>
      <c r="Q1613" s="36"/>
      <c r="R1613" s="36"/>
      <c r="S1613" s="36"/>
      <c r="T1613" s="36"/>
      <c r="U1613" s="36"/>
    </row>
    <row r="1614" spans="2:21" ht="15.75" x14ac:dyDescent="0.25">
      <c r="B1614" s="130"/>
      <c r="C1614" s="130"/>
      <c r="D1614" s="130"/>
      <c r="E1614" s="222" t="s">
        <v>28</v>
      </c>
      <c r="F1614" s="130"/>
      <c r="G1614" s="130" t="s">
        <v>1753</v>
      </c>
      <c r="H1614" s="130"/>
      <c r="I1614" s="130"/>
      <c r="J1614" s="130"/>
      <c r="K1614" s="130"/>
      <c r="L1614" s="130"/>
      <c r="M1614" s="130"/>
      <c r="N1614" s="130"/>
      <c r="O1614" s="130"/>
      <c r="P1614" s="36"/>
      <c r="Q1614" s="36"/>
      <c r="R1614" s="36"/>
      <c r="S1614" s="36"/>
      <c r="T1614" s="36"/>
      <c r="U1614" s="36"/>
    </row>
    <row r="1615" spans="2:21" ht="15.75" x14ac:dyDescent="0.25">
      <c r="B1615" s="130"/>
      <c r="C1615" s="130"/>
      <c r="D1615" s="130"/>
      <c r="E1615" s="130"/>
      <c r="F1615" s="130"/>
      <c r="G1615" s="130" t="s">
        <v>1754</v>
      </c>
      <c r="H1615" s="130"/>
      <c r="I1615" s="130"/>
      <c r="J1615" s="130"/>
      <c r="K1615" s="130"/>
      <c r="L1615" s="130"/>
      <c r="M1615" s="130"/>
      <c r="N1615" s="130"/>
      <c r="O1615" s="130"/>
      <c r="P1615" s="36"/>
      <c r="Q1615" s="36"/>
      <c r="R1615" s="36"/>
      <c r="S1615" s="36"/>
      <c r="T1615" s="36"/>
      <c r="U1615" s="36"/>
    </row>
    <row r="1616" spans="2:21" ht="15.75" x14ac:dyDescent="0.25">
      <c r="B1616" s="130" t="s">
        <v>1755</v>
      </c>
      <c r="C1616" s="130"/>
      <c r="D1616" s="130"/>
      <c r="E1616" s="130"/>
      <c r="F1616" s="130"/>
      <c r="G1616" s="130"/>
      <c r="H1616" s="130"/>
      <c r="I1616" s="130"/>
      <c r="J1616" s="130"/>
      <c r="K1616" s="130"/>
      <c r="L1616" s="130"/>
      <c r="M1616" s="130"/>
      <c r="N1616" s="130"/>
      <c r="O1616" s="130"/>
      <c r="P1616" s="36"/>
      <c r="Q1616" s="36"/>
      <c r="R1616" s="36"/>
      <c r="S1616" s="36"/>
      <c r="T1616" s="36"/>
      <c r="U1616" s="36"/>
    </row>
    <row r="1617" spans="2:21" ht="54.75" customHeight="1" x14ac:dyDescent="0.25">
      <c r="B1617" s="995" t="s">
        <v>40</v>
      </c>
      <c r="C1617" s="996"/>
      <c r="D1617" s="995" t="s">
        <v>1756</v>
      </c>
      <c r="E1617" s="996"/>
      <c r="F1617" s="995" t="s">
        <v>1757</v>
      </c>
      <c r="G1617" s="996"/>
      <c r="H1617" s="995" t="s">
        <v>45</v>
      </c>
      <c r="I1617" s="996"/>
      <c r="J1617" s="995" t="s">
        <v>46</v>
      </c>
      <c r="K1617" s="996"/>
      <c r="L1617" s="995" t="s">
        <v>43</v>
      </c>
      <c r="M1617" s="996"/>
      <c r="N1617" s="995" t="s">
        <v>1758</v>
      </c>
      <c r="O1617" s="996"/>
      <c r="P1617" s="36"/>
      <c r="Q1617" s="36"/>
      <c r="R1617" s="36"/>
      <c r="S1617" s="36"/>
      <c r="T1617" s="36"/>
      <c r="U1617" s="36"/>
    </row>
    <row r="1618" spans="2:21" ht="15.75" x14ac:dyDescent="0.25">
      <c r="B1618" s="887"/>
      <c r="C1618" s="997"/>
      <c r="D1618" s="887" t="e">
        <f>F1587</f>
        <v>#VALUE!</v>
      </c>
      <c r="E1618" s="997"/>
      <c r="F1618" s="998" t="e">
        <f>D1594</f>
        <v>#VALUE!</v>
      </c>
      <c r="G1618" s="997"/>
      <c r="H1618" s="887" t="s">
        <v>47</v>
      </c>
      <c r="I1618" s="997"/>
      <c r="J1618" s="887">
        <v>1</v>
      </c>
      <c r="K1618" s="997"/>
      <c r="L1618" s="998" t="e">
        <f>F1618</f>
        <v>#VALUE!</v>
      </c>
      <c r="M1618" s="997"/>
      <c r="N1618" s="897" t="e">
        <f>L1618/L1620*100</f>
        <v>#VALUE!</v>
      </c>
      <c r="O1618" s="999"/>
      <c r="P1618" s="36"/>
      <c r="Q1618" s="36"/>
      <c r="R1618" s="36"/>
      <c r="S1618" s="36"/>
      <c r="T1618" s="36"/>
      <c r="U1618" s="36"/>
    </row>
    <row r="1619" spans="2:21" ht="15.75" x14ac:dyDescent="0.25">
      <c r="B1619" s="887"/>
      <c r="C1619" s="997"/>
      <c r="D1619" s="887">
        <v>0</v>
      </c>
      <c r="E1619" s="997"/>
      <c r="F1619" s="1000" t="e">
        <f>G1610</f>
        <v>#VALUE!</v>
      </c>
      <c r="G1619" s="997"/>
      <c r="H1619" s="887" t="s">
        <v>48</v>
      </c>
      <c r="I1619" s="997"/>
      <c r="J1619" s="887">
        <v>1</v>
      </c>
      <c r="K1619" s="997"/>
      <c r="L1619" s="1000" t="e">
        <f>F1619</f>
        <v>#VALUE!</v>
      </c>
      <c r="M1619" s="997"/>
      <c r="N1619" s="897" t="e">
        <f>L1619/L1620*100</f>
        <v>#VALUE!</v>
      </c>
      <c r="O1619" s="999"/>
      <c r="P1619" s="36"/>
      <c r="Q1619" s="36"/>
      <c r="R1619" s="36"/>
      <c r="S1619" s="36"/>
      <c r="T1619" s="36"/>
      <c r="U1619" s="36"/>
    </row>
    <row r="1620" spans="2:21" ht="15.75" x14ac:dyDescent="0.25">
      <c r="B1620" s="887"/>
      <c r="C1620" s="997"/>
      <c r="D1620" s="887" t="e">
        <f>D1618</f>
        <v>#VALUE!</v>
      </c>
      <c r="E1620" s="997"/>
      <c r="F1620" s="887" t="e">
        <f>F1619</f>
        <v>#VALUE!</v>
      </c>
      <c r="G1620" s="997"/>
      <c r="H1620" s="1001"/>
      <c r="I1620" s="1002"/>
      <c r="J1620" s="1001"/>
      <c r="K1620" s="1002"/>
      <c r="L1620" s="1003" t="e">
        <f>SUM(L1618:L1619)</f>
        <v>#VALUE!</v>
      </c>
      <c r="M1620" s="1002"/>
      <c r="N1620" s="887">
        <v>100</v>
      </c>
      <c r="O1620" s="997"/>
      <c r="P1620" s="36"/>
      <c r="Q1620" s="36"/>
      <c r="R1620" s="36"/>
      <c r="S1620" s="36"/>
      <c r="T1620" s="36"/>
      <c r="U1620" s="36"/>
    </row>
    <row r="1621" spans="2:21" ht="15.75" x14ac:dyDescent="0.25">
      <c r="B1621" s="299"/>
      <c r="C1621" s="268"/>
      <c r="D1621" s="299"/>
      <c r="E1621" s="268"/>
      <c r="F1621" s="299"/>
      <c r="G1621" s="268"/>
      <c r="H1621" s="300"/>
      <c r="I1621" s="301"/>
      <c r="J1621" s="300"/>
      <c r="K1621" s="301"/>
      <c r="L1621" s="302"/>
      <c r="M1621" s="301"/>
      <c r="N1621" s="299"/>
      <c r="O1621" s="268"/>
      <c r="P1621" s="36"/>
      <c r="Q1621" s="36"/>
      <c r="R1621" s="36"/>
      <c r="S1621" s="36"/>
      <c r="T1621" s="36"/>
      <c r="U1621" s="36"/>
    </row>
    <row r="1622" spans="2:21" x14ac:dyDescent="0.25">
      <c r="B1622" s="1004" t="s">
        <v>356</v>
      </c>
      <c r="C1622" s="1005"/>
      <c r="D1622" s="1005"/>
      <c r="E1622" s="1005"/>
      <c r="F1622" s="1005"/>
      <c r="G1622" s="1005"/>
      <c r="H1622" s="1005"/>
      <c r="I1622" s="1005"/>
      <c r="J1622" s="1005"/>
      <c r="K1622" s="1005"/>
      <c r="L1622" s="1005"/>
      <c r="M1622" s="1005"/>
      <c r="N1622" s="1005"/>
      <c r="O1622" s="1005"/>
      <c r="P1622" s="36"/>
      <c r="Q1622" s="36"/>
      <c r="R1622" s="36"/>
      <c r="S1622" s="36"/>
      <c r="T1622" s="36"/>
      <c r="U1622" s="36"/>
    </row>
    <row r="1623" spans="2:21" ht="15.75" x14ac:dyDescent="0.25">
      <c r="B1623" s="130"/>
      <c r="C1623" s="130"/>
      <c r="D1623" s="130" t="s">
        <v>51</v>
      </c>
      <c r="E1623" s="130">
        <v>1.65</v>
      </c>
      <c r="F1623" s="130"/>
      <c r="G1623" s="130"/>
      <c r="H1623" s="130"/>
      <c r="I1623" s="130"/>
      <c r="J1623" s="130"/>
      <c r="K1623" s="130"/>
      <c r="L1623" s="130"/>
      <c r="M1623" s="130"/>
      <c r="N1623" s="130"/>
      <c r="O1623" s="130"/>
      <c r="P1623" s="36"/>
      <c r="Q1623" s="36"/>
      <c r="R1623" s="36"/>
      <c r="S1623" s="36"/>
      <c r="T1623" s="36"/>
      <c r="U1623" s="36"/>
    </row>
    <row r="1624" spans="2:21" ht="15.75" x14ac:dyDescent="0.25">
      <c r="B1624" s="130" t="s">
        <v>52</v>
      </c>
      <c r="C1624" s="227" t="e">
        <f>E1623*G1610</f>
        <v>#VALUE!</v>
      </c>
      <c r="D1624" s="130"/>
      <c r="E1624" s="130"/>
      <c r="F1624" s="130"/>
      <c r="G1624" s="130"/>
      <c r="H1624" s="130"/>
      <c r="I1624" s="130"/>
      <c r="J1624" s="130"/>
      <c r="K1624" s="130"/>
      <c r="L1624" s="130"/>
      <c r="M1624" s="130"/>
      <c r="N1624" s="130"/>
      <c r="O1624" s="130"/>
      <c r="P1624" s="36"/>
      <c r="Q1624" s="36"/>
      <c r="R1624" s="36"/>
      <c r="S1624" s="36"/>
      <c r="T1624" s="36"/>
      <c r="U1624" s="36"/>
    </row>
    <row r="1625" spans="2:21" ht="15.75" x14ac:dyDescent="0.25">
      <c r="B1625" s="130"/>
      <c r="C1625" s="130"/>
      <c r="D1625" s="130"/>
      <c r="E1625" s="130"/>
      <c r="F1625" s="130"/>
      <c r="G1625" s="130"/>
      <c r="H1625" s="130"/>
      <c r="I1625" s="130"/>
      <c r="J1625" s="130"/>
      <c r="K1625" s="130"/>
      <c r="L1625" s="130"/>
      <c r="M1625" s="130"/>
      <c r="N1625" s="130"/>
      <c r="O1625" s="130"/>
      <c r="P1625" s="36"/>
      <c r="Q1625" s="36"/>
      <c r="R1625" s="36"/>
      <c r="S1625" s="36"/>
      <c r="T1625" s="36"/>
      <c r="U1625" s="36"/>
    </row>
    <row r="1626" spans="2:21" ht="15.75" x14ac:dyDescent="0.25">
      <c r="B1626" s="130" t="s">
        <v>53</v>
      </c>
      <c r="C1626" s="130"/>
      <c r="D1626" s="130"/>
      <c r="E1626" s="130"/>
      <c r="F1626" s="130"/>
      <c r="G1626" s="130"/>
      <c r="H1626" s="130"/>
      <c r="I1626" s="130"/>
      <c r="J1626" s="130"/>
      <c r="K1626" s="130"/>
      <c r="L1626" s="130"/>
      <c r="M1626" s="130"/>
      <c r="N1626" s="130"/>
      <c r="O1626" s="130"/>
      <c r="P1626" s="36"/>
      <c r="Q1626" s="36"/>
      <c r="R1626" s="36"/>
      <c r="S1626" s="36"/>
      <c r="T1626" s="36"/>
      <c r="U1626" s="36"/>
    </row>
    <row r="1627" spans="2:21" ht="15.75" x14ac:dyDescent="0.25">
      <c r="B1627" s="130" t="s">
        <v>1759</v>
      </c>
      <c r="C1627" s="130"/>
      <c r="D1627" s="130"/>
      <c r="E1627" s="130"/>
      <c r="F1627" s="130"/>
      <c r="G1627" s="130"/>
      <c r="H1627" s="130"/>
      <c r="I1627" s="130"/>
      <c r="J1627" s="228" t="e">
        <f>F1587</f>
        <v>#VALUE!</v>
      </c>
      <c r="K1627" s="229" t="str">
        <f>J1576</f>
        <v>±</v>
      </c>
      <c r="L1627" s="230" t="e">
        <f>IF(J1627=0,0,C1624)</f>
        <v>#VALUE!</v>
      </c>
      <c r="M1627" s="130"/>
      <c r="N1627" s="130"/>
      <c r="O1627" s="130"/>
      <c r="P1627" s="36"/>
      <c r="Q1627" s="36"/>
      <c r="R1627" s="36"/>
      <c r="S1627" s="36"/>
      <c r="T1627" s="36"/>
      <c r="U1627" s="36"/>
    </row>
    <row r="1628" spans="2:21" x14ac:dyDescent="0.25">
      <c r="B1628" s="36"/>
      <c r="C1628" s="36"/>
      <c r="D1628" s="36"/>
      <c r="E1628" s="36"/>
      <c r="F1628" s="36"/>
      <c r="G1628" s="36"/>
      <c r="H1628" s="36"/>
      <c r="I1628" s="36"/>
      <c r="J1628" s="36"/>
      <c r="K1628" s="36"/>
      <c r="L1628" s="36"/>
      <c r="M1628" s="36"/>
      <c r="N1628" s="36"/>
      <c r="O1628" s="36"/>
      <c r="P1628" s="36"/>
      <c r="Q1628" s="36"/>
      <c r="R1628" s="36"/>
      <c r="S1628" s="36"/>
      <c r="T1628" s="36"/>
      <c r="U1628" s="36"/>
    </row>
    <row r="1629" spans="2:21" x14ac:dyDescent="0.25">
      <c r="B1629" s="36"/>
      <c r="C1629" s="36"/>
      <c r="D1629" s="36"/>
      <c r="E1629" s="36"/>
      <c r="F1629" s="36"/>
      <c r="G1629" s="36"/>
      <c r="H1629" s="36"/>
      <c r="I1629" s="36"/>
      <c r="J1629" s="36"/>
      <c r="K1629" s="36"/>
      <c r="L1629" s="36"/>
      <c r="M1629" s="36"/>
      <c r="N1629" s="36"/>
      <c r="O1629" s="36"/>
      <c r="P1629" s="36"/>
      <c r="Q1629" s="36"/>
      <c r="R1629" s="36"/>
      <c r="S1629" s="36"/>
      <c r="T1629" s="36"/>
      <c r="U1629" s="36"/>
    </row>
    <row r="1630" spans="2:21" x14ac:dyDescent="0.25">
      <c r="B1630" s="4" t="s">
        <v>420</v>
      </c>
      <c r="C1630" s="36"/>
      <c r="D1630" s="36"/>
      <c r="E1630" s="36"/>
      <c r="F1630" s="36"/>
      <c r="G1630" s="36"/>
      <c r="H1630" s="36"/>
      <c r="I1630" s="36"/>
      <c r="J1630" s="36"/>
      <c r="K1630" s="36"/>
      <c r="L1630" s="36"/>
      <c r="M1630" s="36"/>
      <c r="N1630" s="36"/>
      <c r="O1630" s="36"/>
      <c r="P1630" s="36"/>
      <c r="Q1630" s="36"/>
      <c r="R1630" s="36"/>
      <c r="S1630" s="36"/>
      <c r="T1630" s="36"/>
      <c r="U1630" s="36"/>
    </row>
    <row r="1631" spans="2:21" x14ac:dyDescent="0.25">
      <c r="B1631" s="36" t="s">
        <v>0</v>
      </c>
      <c r="C1631" s="36"/>
      <c r="D1631" s="36"/>
      <c r="E1631" s="36"/>
      <c r="F1631" s="36"/>
      <c r="G1631" s="36"/>
      <c r="H1631" s="36"/>
      <c r="I1631" s="36"/>
      <c r="J1631" s="36"/>
      <c r="K1631" s="36"/>
      <c r="L1631" s="36"/>
      <c r="M1631" s="36"/>
      <c r="N1631" s="36"/>
      <c r="O1631" s="36"/>
      <c r="P1631" s="36"/>
      <c r="Q1631" s="36"/>
      <c r="R1631" s="36"/>
      <c r="S1631" s="36"/>
      <c r="T1631" s="36"/>
      <c r="U1631" s="36"/>
    </row>
    <row r="1632" spans="2:21" ht="35.25" customHeight="1" x14ac:dyDescent="0.25">
      <c r="B1632" s="901" t="s">
        <v>1</v>
      </c>
      <c r="C1632" s="901"/>
      <c r="D1632" s="901" t="s">
        <v>2</v>
      </c>
      <c r="E1632" s="901"/>
      <c r="F1632" s="901"/>
      <c r="G1632" s="852" t="s">
        <v>3</v>
      </c>
      <c r="H1632" s="933"/>
      <c r="I1632" s="859"/>
      <c r="J1632" s="84" t="s">
        <v>320</v>
      </c>
      <c r="K1632" s="36"/>
      <c r="L1632" s="36"/>
      <c r="M1632" s="36"/>
      <c r="N1632" s="36"/>
      <c r="O1632" s="36"/>
      <c r="P1632" s="36"/>
      <c r="Q1632" s="36"/>
      <c r="R1632" s="36"/>
      <c r="S1632" s="36"/>
      <c r="T1632" s="36"/>
      <c r="U1632" s="36"/>
    </row>
    <row r="1633" spans="2:21" ht="54.75" customHeight="1" x14ac:dyDescent="0.25">
      <c r="B1633" s="595" t="s">
        <v>421</v>
      </c>
      <c r="C1633" s="595"/>
      <c r="D1633" s="934" t="s">
        <v>422</v>
      </c>
      <c r="E1633" s="934"/>
      <c r="F1633" s="934"/>
      <c r="G1633" s="81"/>
      <c r="H1633" s="81" t="s">
        <v>7</v>
      </c>
      <c r="I1633" s="81">
        <v>0.5</v>
      </c>
      <c r="J1633" s="81" t="s">
        <v>2192</v>
      </c>
      <c r="K1633" s="36"/>
      <c r="L1633" s="36"/>
      <c r="M1633" s="36"/>
      <c r="N1633" s="36"/>
      <c r="O1633" s="36"/>
      <c r="P1633" s="36"/>
      <c r="Q1633" s="36"/>
      <c r="R1633" s="36"/>
      <c r="S1633" s="36"/>
      <c r="T1633" s="36"/>
      <c r="U1633" s="36"/>
    </row>
    <row r="1634" spans="2:21" ht="15" customHeight="1" x14ac:dyDescent="0.25">
      <c r="B1634" s="36"/>
      <c r="C1634" s="36"/>
      <c r="D1634" s="36"/>
      <c r="E1634" s="36"/>
      <c r="F1634" s="36"/>
      <c r="G1634" s="36"/>
      <c r="H1634" s="36"/>
      <c r="I1634" s="36"/>
      <c r="J1634" s="36"/>
      <c r="K1634" s="36"/>
      <c r="L1634" s="36"/>
      <c r="M1634" s="36"/>
      <c r="N1634" s="36"/>
      <c r="O1634" s="36"/>
      <c r="P1634" s="36"/>
      <c r="Q1634" s="36"/>
      <c r="R1634" s="36"/>
      <c r="S1634" s="36"/>
      <c r="T1634" s="36"/>
      <c r="U1634" s="36"/>
    </row>
    <row r="1635" spans="2:21" x14ac:dyDescent="0.25">
      <c r="B1635" s="36" t="s">
        <v>18</v>
      </c>
      <c r="C1635" s="36"/>
      <c r="D1635" s="36"/>
      <c r="E1635" s="36"/>
      <c r="F1635" s="36"/>
      <c r="G1635" s="36"/>
      <c r="H1635" s="36"/>
      <c r="I1635" s="36"/>
      <c r="J1635" s="36"/>
      <c r="K1635" s="36"/>
      <c r="L1635" s="36"/>
      <c r="M1635" s="36"/>
      <c r="N1635" s="36"/>
      <c r="O1635" s="36"/>
      <c r="P1635" s="36"/>
      <c r="Q1635" s="36"/>
      <c r="R1635" s="36"/>
      <c r="S1635" s="36"/>
      <c r="T1635" s="36"/>
      <c r="U1635" s="36"/>
    </row>
    <row r="1636" spans="2:21" ht="62.25" customHeight="1" x14ac:dyDescent="0.25">
      <c r="B1636" s="935" t="s">
        <v>424</v>
      </c>
      <c r="C1636" s="935"/>
      <c r="D1636" s="935"/>
      <c r="E1636" s="935"/>
      <c r="F1636" s="935"/>
      <c r="G1636" s="935"/>
      <c r="H1636" s="935"/>
      <c r="I1636" s="935"/>
      <c r="J1636" s="935"/>
      <c r="K1636" s="595" t="s">
        <v>425</v>
      </c>
      <c r="L1636" s="595"/>
      <c r="M1636" s="595"/>
      <c r="N1636" s="595" t="s">
        <v>426</v>
      </c>
      <c r="O1636" s="595"/>
      <c r="P1636" s="595"/>
      <c r="Q1636" s="81" t="s">
        <v>320</v>
      </c>
      <c r="R1636" s="36"/>
      <c r="S1636" s="36"/>
      <c r="T1636" s="36"/>
      <c r="U1636" s="36"/>
    </row>
    <row r="1637" spans="2:21" ht="49.5" customHeight="1" x14ac:dyDescent="0.25">
      <c r="B1637" s="935"/>
      <c r="C1637" s="935"/>
      <c r="D1637" s="935"/>
      <c r="E1637" s="935"/>
      <c r="F1637" s="935"/>
      <c r="G1637" s="935"/>
      <c r="H1637" s="935"/>
      <c r="I1637" s="935"/>
      <c r="J1637" s="935"/>
      <c r="K1637" s="938">
        <f>Вводные!K89</f>
        <v>82</v>
      </c>
      <c r="L1637" s="938"/>
      <c r="M1637" s="938"/>
      <c r="N1637" s="938">
        <f>Вводные!N89</f>
        <v>80</v>
      </c>
      <c r="O1637" s="938"/>
      <c r="P1637" s="938"/>
      <c r="Q1637" s="81" t="s">
        <v>2192</v>
      </c>
      <c r="R1637" s="36"/>
      <c r="S1637" s="36"/>
      <c r="T1637" s="36"/>
      <c r="U1637" s="36"/>
    </row>
    <row r="1638" spans="2:21" x14ac:dyDescent="0.25">
      <c r="B1638" s="36"/>
      <c r="C1638" s="36"/>
      <c r="D1638" s="36"/>
      <c r="E1638" s="36"/>
      <c r="F1638" s="36"/>
      <c r="G1638" s="36"/>
      <c r="H1638" s="36"/>
      <c r="I1638" s="36"/>
      <c r="J1638" s="36"/>
      <c r="K1638" s="36"/>
      <c r="L1638" s="36"/>
      <c r="M1638" s="36"/>
      <c r="N1638" s="36"/>
      <c r="O1638" s="36"/>
      <c r="P1638" s="36"/>
      <c r="Q1638" s="36"/>
      <c r="R1638" s="36"/>
      <c r="S1638" s="36"/>
      <c r="T1638" s="36"/>
      <c r="U1638" s="36"/>
    </row>
    <row r="1639" spans="2:21" x14ac:dyDescent="0.25">
      <c r="B1639" s="36" t="s">
        <v>2390</v>
      </c>
      <c r="C1639" s="36"/>
      <c r="D1639" s="36"/>
      <c r="E1639" s="36"/>
      <c r="F1639" s="36"/>
      <c r="G1639" s="36"/>
      <c r="H1639" s="36"/>
      <c r="I1639" s="36"/>
      <c r="J1639" s="36"/>
      <c r="K1639" s="36"/>
      <c r="L1639" s="36"/>
      <c r="M1639" s="36"/>
      <c r="N1639" s="36"/>
      <c r="O1639" s="36"/>
      <c r="P1639" s="36"/>
      <c r="Q1639" s="36"/>
      <c r="R1639" s="36"/>
      <c r="S1639" s="36"/>
      <c r="T1639" s="36"/>
      <c r="U1639" s="36"/>
    </row>
    <row r="1640" spans="2:21" x14ac:dyDescent="0.25">
      <c r="B1640" s="36" t="s">
        <v>427</v>
      </c>
      <c r="C1640" s="36"/>
      <c r="D1640" s="36"/>
      <c r="E1640" s="36"/>
      <c r="F1640" s="36"/>
      <c r="G1640" s="36"/>
      <c r="H1640" s="36"/>
      <c r="I1640" s="36"/>
      <c r="J1640" s="36"/>
      <c r="K1640" s="36"/>
      <c r="L1640" s="36"/>
      <c r="M1640" s="36"/>
      <c r="N1640" s="36"/>
      <c r="O1640" s="36"/>
      <c r="P1640" s="36"/>
      <c r="Q1640" s="36"/>
      <c r="R1640" s="36"/>
      <c r="S1640" s="36"/>
      <c r="T1640" s="36"/>
      <c r="U1640" s="36"/>
    </row>
    <row r="1641" spans="2:21" x14ac:dyDescent="0.25">
      <c r="B1641" s="36"/>
      <c r="C1641" s="36"/>
      <c r="D1641" s="36"/>
      <c r="E1641" s="36"/>
      <c r="F1641" s="36"/>
      <c r="G1641" s="36"/>
      <c r="H1641" s="36"/>
      <c r="I1641" s="36"/>
      <c r="J1641" s="36"/>
      <c r="K1641" s="36"/>
      <c r="L1641" s="36"/>
      <c r="M1641" s="36"/>
      <c r="N1641" s="36"/>
      <c r="O1641" s="36"/>
      <c r="P1641" s="36"/>
      <c r="Q1641" s="36"/>
      <c r="R1641" s="36"/>
      <c r="S1641" s="36"/>
      <c r="T1641" s="36"/>
      <c r="U1641" s="36"/>
    </row>
    <row r="1642" spans="2:21" x14ac:dyDescent="0.25">
      <c r="B1642" s="36"/>
      <c r="C1642" s="36"/>
      <c r="D1642" s="36"/>
      <c r="E1642" s="36" t="s">
        <v>428</v>
      </c>
      <c r="F1642" s="36"/>
      <c r="G1642" s="862" t="s">
        <v>429</v>
      </c>
      <c r="H1642" s="862"/>
      <c r="I1642" s="862"/>
      <c r="J1642" s="862"/>
      <c r="K1642" s="862"/>
      <c r="L1642" s="862"/>
      <c r="M1642" s="862"/>
      <c r="N1642" s="862"/>
      <c r="O1642" s="862"/>
      <c r="P1642" s="862"/>
      <c r="Q1642" s="862"/>
      <c r="R1642" s="862"/>
      <c r="S1642" s="862"/>
      <c r="T1642" s="862"/>
      <c r="U1642" s="36"/>
    </row>
    <row r="1643" spans="2:21" x14ac:dyDescent="0.25">
      <c r="B1643" s="36"/>
      <c r="C1643" s="36"/>
      <c r="D1643" s="36"/>
      <c r="E1643" s="36"/>
      <c r="F1643" s="36"/>
      <c r="G1643" s="862" t="s">
        <v>430</v>
      </c>
      <c r="H1643" s="862"/>
      <c r="I1643" s="862"/>
      <c r="J1643" s="862"/>
      <c r="K1643" s="862"/>
      <c r="L1643" s="862"/>
      <c r="M1643" s="862"/>
      <c r="N1643" s="862"/>
      <c r="O1643" s="862"/>
      <c r="P1643" s="862"/>
      <c r="Q1643" s="862"/>
      <c r="R1643" s="862"/>
      <c r="S1643" s="862"/>
      <c r="T1643" s="862"/>
      <c r="U1643" s="36"/>
    </row>
    <row r="1644" spans="2:21" x14ac:dyDescent="0.25">
      <c r="B1644" s="36"/>
      <c r="C1644" s="36"/>
      <c r="D1644" s="36"/>
      <c r="E1644" s="36"/>
      <c r="F1644" s="36"/>
      <c r="G1644" s="36"/>
      <c r="H1644" s="36"/>
      <c r="I1644" s="36"/>
      <c r="J1644" s="36"/>
      <c r="K1644" s="36"/>
      <c r="L1644" s="36"/>
      <c r="M1644" s="36"/>
      <c r="N1644" s="36"/>
      <c r="O1644" s="36"/>
      <c r="P1644" s="36"/>
      <c r="Q1644" s="36"/>
      <c r="R1644" s="36"/>
      <c r="S1644" s="36"/>
      <c r="T1644" s="36"/>
      <c r="U1644" s="36"/>
    </row>
    <row r="1645" spans="2:21" x14ac:dyDescent="0.25">
      <c r="B1645" s="862" t="s">
        <v>431</v>
      </c>
      <c r="C1645" s="862"/>
      <c r="D1645" s="862"/>
      <c r="E1645" s="862"/>
      <c r="F1645" s="862"/>
      <c r="G1645" s="862"/>
      <c r="H1645" s="862"/>
      <c r="I1645" s="862"/>
      <c r="J1645" s="862"/>
      <c r="K1645" s="862"/>
      <c r="L1645" s="862"/>
      <c r="M1645" s="862"/>
      <c r="N1645" s="862"/>
      <c r="O1645" s="862"/>
      <c r="P1645" s="862"/>
      <c r="Q1645" s="862"/>
      <c r="R1645" s="862"/>
      <c r="S1645" s="36"/>
      <c r="T1645" s="36"/>
      <c r="U1645" s="36"/>
    </row>
    <row r="1646" spans="2:21" x14ac:dyDescent="0.25">
      <c r="B1646" s="36"/>
      <c r="C1646" s="36"/>
      <c r="D1646" s="36"/>
      <c r="E1646" s="36" t="s">
        <v>28</v>
      </c>
      <c r="F1646" s="21" t="s">
        <v>432</v>
      </c>
      <c r="G1646" s="939" t="s">
        <v>433</v>
      </c>
      <c r="H1646" s="939"/>
      <c r="I1646" s="939"/>
      <c r="J1646" s="939"/>
      <c r="K1646" s="939"/>
      <c r="L1646" s="939"/>
      <c r="M1646" s="939"/>
      <c r="N1646" s="939"/>
      <c r="O1646" s="939"/>
      <c r="P1646" s="939"/>
      <c r="Q1646" s="939"/>
      <c r="R1646" s="939"/>
      <c r="S1646" s="939"/>
      <c r="T1646" s="939"/>
      <c r="U1646" s="939"/>
    </row>
    <row r="1647" spans="2:21" x14ac:dyDescent="0.25">
      <c r="B1647" s="36"/>
      <c r="C1647" s="36"/>
      <c r="D1647" s="36"/>
      <c r="E1647" s="36"/>
      <c r="F1647" s="36"/>
      <c r="G1647" s="36" t="s">
        <v>434</v>
      </c>
      <c r="H1647" s="36"/>
      <c r="I1647" s="36"/>
      <c r="J1647" s="36"/>
      <c r="K1647" s="36"/>
      <c r="L1647" s="36"/>
      <c r="M1647" s="36"/>
      <c r="N1647" s="36"/>
      <c r="O1647" s="36"/>
      <c r="P1647" s="36"/>
      <c r="Q1647" s="36"/>
      <c r="R1647" s="36"/>
      <c r="S1647" s="36"/>
      <c r="T1647" s="36"/>
      <c r="U1647" s="36"/>
    </row>
    <row r="1648" spans="2:21" x14ac:dyDescent="0.25">
      <c r="B1648" s="36"/>
      <c r="C1648" s="36"/>
      <c r="D1648" s="36"/>
      <c r="E1648" s="36"/>
      <c r="F1648" s="36"/>
      <c r="G1648" s="36"/>
      <c r="H1648" s="36"/>
      <c r="I1648" s="36"/>
      <c r="J1648" s="36"/>
      <c r="K1648" s="36"/>
      <c r="L1648" s="36"/>
      <c r="M1648" s="36"/>
      <c r="N1648" s="36"/>
      <c r="O1648" s="36"/>
      <c r="P1648" s="36"/>
      <c r="Q1648" s="36"/>
      <c r="R1648" s="36"/>
      <c r="S1648" s="36"/>
      <c r="T1648" s="36"/>
      <c r="U1648" s="36"/>
    </row>
    <row r="1649" spans="2:21" x14ac:dyDescent="0.25">
      <c r="B1649" s="36"/>
      <c r="C1649" s="24">
        <v>0</v>
      </c>
      <c r="D1649" s="36" t="s">
        <v>2192</v>
      </c>
      <c r="E1649" s="36"/>
      <c r="F1649" s="36"/>
      <c r="G1649" s="36"/>
      <c r="H1649" s="36"/>
      <c r="I1649" s="36"/>
      <c r="J1649" s="36"/>
      <c r="K1649" s="36"/>
      <c r="L1649" s="36"/>
      <c r="M1649" s="36"/>
      <c r="N1649" s="36"/>
      <c r="O1649" s="36"/>
      <c r="P1649" s="36"/>
      <c r="Q1649" s="36"/>
      <c r="R1649" s="36"/>
      <c r="S1649" s="36"/>
      <c r="T1649" s="36"/>
      <c r="U1649" s="36"/>
    </row>
    <row r="1650" spans="2:21" x14ac:dyDescent="0.25">
      <c r="B1650" s="36"/>
      <c r="C1650" s="36"/>
      <c r="D1650" s="36"/>
      <c r="E1650" s="36"/>
      <c r="F1650" s="36"/>
      <c r="G1650" s="36"/>
      <c r="H1650" s="36"/>
      <c r="I1650" s="36"/>
      <c r="J1650" s="36"/>
      <c r="K1650" s="36"/>
      <c r="L1650" s="36"/>
      <c r="M1650" s="36"/>
      <c r="N1650" s="36"/>
      <c r="O1650" s="36"/>
      <c r="P1650" s="36"/>
      <c r="Q1650" s="36"/>
      <c r="R1650" s="36"/>
      <c r="S1650" s="36"/>
      <c r="T1650" s="36"/>
      <c r="U1650" s="36"/>
    </row>
    <row r="1651" spans="2:21" x14ac:dyDescent="0.25">
      <c r="B1651" s="862" t="s">
        <v>436</v>
      </c>
      <c r="C1651" s="862"/>
      <c r="D1651" s="862"/>
      <c r="E1651" s="862"/>
      <c r="F1651" s="862"/>
      <c r="G1651" s="862"/>
      <c r="H1651" s="862"/>
      <c r="I1651" s="862"/>
      <c r="J1651" s="862"/>
      <c r="K1651" s="862"/>
      <c r="L1651" s="862"/>
      <c r="M1651" s="862"/>
      <c r="N1651" s="862"/>
      <c r="O1651" s="862"/>
      <c r="P1651" s="862"/>
      <c r="Q1651" s="862"/>
      <c r="R1651" s="862"/>
      <c r="S1651" s="36"/>
      <c r="T1651" s="36"/>
      <c r="U1651" s="36"/>
    </row>
    <row r="1652" spans="2:21" s="458" customFormat="1" x14ac:dyDescent="0.25">
      <c r="B1652" s="457"/>
      <c r="C1652" s="457"/>
      <c r="D1652" s="457"/>
      <c r="E1652" s="457"/>
      <c r="F1652" s="457"/>
      <c r="G1652" s="457"/>
      <c r="H1652" s="457"/>
      <c r="I1652" s="457"/>
      <c r="J1652" s="457"/>
      <c r="K1652" s="457"/>
      <c r="L1652" s="457"/>
      <c r="M1652" s="457"/>
      <c r="N1652" s="457"/>
      <c r="O1652" s="457"/>
      <c r="P1652" s="457"/>
      <c r="Q1652" s="457"/>
      <c r="R1652" s="457"/>
      <c r="S1652" s="460"/>
      <c r="T1652" s="460"/>
      <c r="U1652" s="460"/>
    </row>
    <row r="1653" spans="2:21" s="458" customFormat="1" x14ac:dyDescent="0.25">
      <c r="B1653" s="457"/>
      <c r="C1653" s="457"/>
      <c r="D1653" s="457"/>
      <c r="E1653" s="457"/>
      <c r="F1653" s="457"/>
      <c r="G1653" s="457"/>
      <c r="H1653" s="457"/>
      <c r="I1653" s="457"/>
      <c r="J1653" s="457"/>
      <c r="K1653" s="457"/>
      <c r="L1653" s="457"/>
      <c r="M1653" s="457"/>
      <c r="N1653" s="457"/>
      <c r="O1653" s="457"/>
      <c r="P1653" s="457"/>
      <c r="Q1653" s="457"/>
      <c r="R1653" s="457"/>
      <c r="S1653" s="460"/>
      <c r="T1653" s="460"/>
      <c r="U1653" s="460"/>
    </row>
    <row r="1654" spans="2:21" s="458" customFormat="1" x14ac:dyDescent="0.25">
      <c r="B1654" s="457"/>
      <c r="C1654" s="457"/>
      <c r="D1654" s="457"/>
      <c r="E1654" s="457"/>
      <c r="F1654" s="457"/>
      <c r="G1654" s="457"/>
      <c r="H1654" s="457"/>
      <c r="I1654" s="457"/>
      <c r="J1654" s="457"/>
      <c r="K1654" s="457"/>
      <c r="L1654" s="457"/>
      <c r="M1654" s="457"/>
      <c r="N1654" s="457"/>
      <c r="O1654" s="457"/>
      <c r="P1654" s="457"/>
      <c r="Q1654" s="457"/>
      <c r="R1654" s="457"/>
      <c r="S1654" s="460"/>
      <c r="T1654" s="460"/>
      <c r="U1654" s="460"/>
    </row>
    <row r="1655" spans="2:21" s="458" customFormat="1" x14ac:dyDescent="0.25">
      <c r="B1655" s="457"/>
      <c r="C1655" s="457"/>
      <c r="D1655" s="477">
        <f>I1633/(3^0.5)</f>
        <v>0.28867513459481292</v>
      </c>
      <c r="E1655" s="457" t="s">
        <v>2192</v>
      </c>
      <c r="G1655" s="470" t="s">
        <v>2395</v>
      </c>
      <c r="H1655" s="457"/>
      <c r="I1655" s="457"/>
      <c r="J1655" s="457"/>
      <c r="K1655" s="457"/>
      <c r="L1655" s="457"/>
      <c r="M1655" s="457"/>
      <c r="N1655" s="457"/>
      <c r="O1655" s="457"/>
      <c r="P1655" s="457"/>
      <c r="Q1655" s="457"/>
      <c r="R1655" s="457"/>
      <c r="S1655" s="460"/>
      <c r="T1655" s="460"/>
      <c r="U1655" s="460"/>
    </row>
    <row r="1656" spans="2:21" s="458" customFormat="1" x14ac:dyDescent="0.25">
      <c r="B1656" s="457"/>
      <c r="C1656" s="457"/>
      <c r="D1656" s="477"/>
      <c r="E1656" s="457"/>
      <c r="F1656" s="457"/>
      <c r="G1656" s="470"/>
      <c r="H1656" s="457"/>
      <c r="I1656" s="457"/>
      <c r="J1656" s="457"/>
      <c r="K1656" s="457"/>
      <c r="L1656" s="457"/>
      <c r="M1656" s="457"/>
      <c r="N1656" s="457"/>
      <c r="O1656" s="457"/>
      <c r="P1656" s="457"/>
      <c r="Q1656" s="457"/>
      <c r="R1656" s="457"/>
      <c r="S1656" s="460"/>
      <c r="T1656" s="460"/>
      <c r="U1656" s="460"/>
    </row>
    <row r="1657" spans="2:21" s="458" customFormat="1" x14ac:dyDescent="0.25">
      <c r="B1657" s="457"/>
      <c r="C1657" s="457"/>
      <c r="D1657" s="477">
        <f>0.1/(2*(3^0.5))</f>
        <v>2.8867513459481291E-2</v>
      </c>
      <c r="E1657" s="457" t="s">
        <v>2192</v>
      </c>
      <c r="F1657" s="457"/>
      <c r="G1657" s="470" t="s">
        <v>2373</v>
      </c>
      <c r="H1657" s="457"/>
      <c r="I1657" s="457"/>
      <c r="J1657" s="457"/>
      <c r="K1657" s="457"/>
      <c r="L1657" s="457"/>
      <c r="M1657" s="457"/>
      <c r="N1657" s="457"/>
      <c r="O1657" s="457"/>
      <c r="P1657" s="457"/>
      <c r="Q1657" s="457"/>
      <c r="R1657" s="457"/>
      <c r="S1657" s="460"/>
      <c r="T1657" s="460"/>
      <c r="U1657" s="460"/>
    </row>
    <row r="1658" spans="2:21" x14ac:dyDescent="0.25">
      <c r="B1658" s="36"/>
      <c r="C1658" s="36"/>
      <c r="D1658" s="22"/>
      <c r="E1658" s="36"/>
      <c r="F1658" s="36"/>
      <c r="G1658" s="36"/>
      <c r="H1658" s="36"/>
      <c r="I1658" s="36"/>
      <c r="J1658" s="36"/>
      <c r="K1658" s="36"/>
      <c r="L1658" s="36"/>
      <c r="M1658" s="36"/>
      <c r="N1658" s="36"/>
      <c r="O1658" s="36"/>
      <c r="P1658" s="36"/>
      <c r="Q1658" s="36"/>
      <c r="R1658" s="36"/>
      <c r="S1658" s="36"/>
      <c r="T1658" s="36"/>
      <c r="U1658" s="36"/>
    </row>
    <row r="1659" spans="2:21" x14ac:dyDescent="0.25">
      <c r="B1659" s="36"/>
      <c r="C1659" s="21"/>
      <c r="D1659" s="22"/>
      <c r="E1659" s="36"/>
      <c r="G1659" s="36"/>
      <c r="H1659" s="36"/>
      <c r="I1659" s="36"/>
      <c r="J1659" s="36"/>
      <c r="K1659" s="36"/>
      <c r="L1659" s="36"/>
      <c r="M1659" s="36"/>
      <c r="N1659" s="36"/>
      <c r="O1659" s="36"/>
      <c r="P1659" s="36"/>
      <c r="Q1659" s="36"/>
      <c r="R1659" s="36"/>
      <c r="S1659" s="36"/>
      <c r="T1659" s="36"/>
      <c r="U1659" s="36"/>
    </row>
    <row r="1660" spans="2:21" x14ac:dyDescent="0.25">
      <c r="B1660" s="36"/>
      <c r="C1660" s="36"/>
      <c r="D1660" s="22">
        <f>(D1655^2+D1657^2)^0.5</f>
        <v>0.2901149197588202</v>
      </c>
      <c r="E1660" s="36" t="s">
        <v>2192</v>
      </c>
      <c r="F1660" s="36"/>
      <c r="G1660" s="36"/>
      <c r="H1660" s="36"/>
      <c r="I1660" s="36"/>
      <c r="J1660" s="36"/>
      <c r="K1660" s="36"/>
      <c r="L1660" s="36"/>
      <c r="M1660" s="36"/>
      <c r="N1660" s="36"/>
      <c r="O1660" s="36"/>
      <c r="P1660" s="36"/>
      <c r="Q1660" s="36"/>
      <c r="R1660" s="36"/>
      <c r="S1660" s="36"/>
      <c r="T1660" s="36"/>
      <c r="U1660" s="36"/>
    </row>
    <row r="1661" spans="2:21" x14ac:dyDescent="0.25">
      <c r="B1661" s="36" t="s">
        <v>435</v>
      </c>
      <c r="C1661" s="36"/>
      <c r="D1661" s="36"/>
      <c r="E1661" s="36"/>
      <c r="F1661" s="36"/>
      <c r="G1661" s="36"/>
      <c r="H1661" s="36"/>
      <c r="I1661" s="36"/>
      <c r="J1661" s="36"/>
      <c r="K1661" s="36"/>
      <c r="L1661" s="36"/>
      <c r="M1661" s="36"/>
      <c r="N1661" s="36"/>
      <c r="O1661" s="36"/>
      <c r="P1661" s="36"/>
      <c r="Q1661" s="36"/>
      <c r="R1661" s="36"/>
      <c r="S1661" s="36"/>
      <c r="T1661" s="36"/>
      <c r="U1661" s="36"/>
    </row>
    <row r="1662" spans="2:21" x14ac:dyDescent="0.25">
      <c r="B1662" s="36"/>
      <c r="C1662" s="36"/>
      <c r="D1662" s="36"/>
      <c r="E1662" s="36"/>
      <c r="F1662" s="36"/>
      <c r="G1662" s="36"/>
      <c r="H1662" s="36"/>
      <c r="I1662" s="36"/>
      <c r="J1662" s="36"/>
      <c r="K1662" s="36"/>
      <c r="L1662" s="36"/>
      <c r="M1662" s="36"/>
      <c r="N1662" s="36"/>
      <c r="O1662" s="36"/>
      <c r="P1662" s="36"/>
      <c r="Q1662" s="36"/>
      <c r="R1662" s="36"/>
      <c r="S1662" s="36"/>
      <c r="T1662" s="36"/>
      <c r="U1662" s="36"/>
    </row>
    <row r="1663" spans="2:21" x14ac:dyDescent="0.25">
      <c r="B1663" s="36"/>
      <c r="C1663" s="36"/>
      <c r="D1663" s="21" t="s">
        <v>33</v>
      </c>
      <c r="E1663" s="41">
        <f>((C1649^2)+(D1660)^2)^0.5</f>
        <v>0.2901149197588202</v>
      </c>
      <c r="F1663" s="36" t="s">
        <v>2192</v>
      </c>
      <c r="G1663" s="36"/>
      <c r="H1663" s="36"/>
      <c r="I1663" s="36"/>
      <c r="J1663" s="36"/>
      <c r="K1663" s="36"/>
      <c r="L1663" s="36"/>
      <c r="M1663" s="36"/>
      <c r="N1663" s="36"/>
      <c r="O1663" s="36"/>
      <c r="P1663" s="36"/>
      <c r="Q1663" s="36"/>
      <c r="R1663" s="36"/>
      <c r="S1663" s="36"/>
      <c r="T1663" s="36"/>
      <c r="U1663" s="36"/>
    </row>
    <row r="1664" spans="2:21" ht="21" customHeight="1" x14ac:dyDescent="0.25">
      <c r="B1664" s="862" t="s">
        <v>1762</v>
      </c>
      <c r="C1664" s="939"/>
      <c r="D1664" s="939"/>
      <c r="E1664" s="939"/>
      <c r="F1664" s="939"/>
      <c r="G1664" s="939"/>
      <c r="H1664" s="939"/>
      <c r="I1664" s="939"/>
      <c r="J1664" s="939"/>
      <c r="K1664" s="939"/>
      <c r="L1664" s="939"/>
      <c r="M1664" s="939"/>
      <c r="N1664" s="939"/>
      <c r="O1664" s="939"/>
      <c r="P1664" s="939"/>
      <c r="Q1664" s="36"/>
      <c r="R1664" s="36"/>
      <c r="S1664" s="36"/>
      <c r="T1664" s="36"/>
      <c r="U1664" s="36"/>
    </row>
    <row r="1665" spans="2:21" ht="39.75" customHeight="1" x14ac:dyDescent="0.25">
      <c r="B1665" s="852" t="s">
        <v>40</v>
      </c>
      <c r="C1665" s="853"/>
      <c r="D1665" s="852" t="s">
        <v>439</v>
      </c>
      <c r="E1665" s="853"/>
      <c r="F1665" s="852" t="s">
        <v>2391</v>
      </c>
      <c r="G1665" s="853"/>
      <c r="H1665" s="852" t="s">
        <v>45</v>
      </c>
      <c r="I1665" s="853"/>
      <c r="J1665" s="852" t="s">
        <v>46</v>
      </c>
      <c r="K1665" s="853"/>
      <c r="L1665" s="852" t="s">
        <v>43</v>
      </c>
      <c r="M1665" s="853"/>
      <c r="N1665" s="852" t="s">
        <v>44</v>
      </c>
      <c r="O1665" s="853"/>
      <c r="P1665" s="36"/>
      <c r="Q1665" s="36"/>
      <c r="R1665" s="36"/>
      <c r="S1665" s="36"/>
      <c r="T1665" s="36"/>
      <c r="U1665" s="36"/>
    </row>
    <row r="1666" spans="2:21" x14ac:dyDescent="0.25">
      <c r="B1666" s="937" t="s">
        <v>437</v>
      </c>
      <c r="C1666" s="900"/>
      <c r="D1666" s="931">
        <f>K1637</f>
        <v>82</v>
      </c>
      <c r="E1666" s="932"/>
      <c r="F1666" s="931">
        <v>0</v>
      </c>
      <c r="G1666" s="932"/>
      <c r="H1666" s="900" t="s">
        <v>47</v>
      </c>
      <c r="I1666" s="900"/>
      <c r="J1666" s="858">
        <v>1</v>
      </c>
      <c r="K1666" s="859"/>
      <c r="L1666" s="931">
        <f>F1666*J1666</f>
        <v>0</v>
      </c>
      <c r="M1666" s="932"/>
      <c r="N1666" s="858">
        <v>0</v>
      </c>
      <c r="O1666" s="859"/>
      <c r="P1666" s="36"/>
      <c r="Q1666" s="36"/>
      <c r="R1666" s="36"/>
      <c r="S1666" s="36"/>
      <c r="T1666" s="36"/>
      <c r="U1666" s="36"/>
    </row>
    <row r="1667" spans="2:21" x14ac:dyDescent="0.25">
      <c r="B1667" s="908"/>
      <c r="C1667" s="908"/>
      <c r="D1667" s="931">
        <f>M1470</f>
        <v>0</v>
      </c>
      <c r="E1667" s="932"/>
      <c r="F1667" s="931">
        <f>E1663</f>
        <v>0.2901149197588202</v>
      </c>
      <c r="G1667" s="932"/>
      <c r="H1667" s="856" t="s">
        <v>90</v>
      </c>
      <c r="I1667" s="857"/>
      <c r="J1667" s="858">
        <v>1</v>
      </c>
      <c r="K1667" s="859"/>
      <c r="L1667" s="931">
        <f>F1667*J1667</f>
        <v>0.2901149197588202</v>
      </c>
      <c r="M1667" s="932"/>
      <c r="N1667" s="858">
        <v>100</v>
      </c>
      <c r="O1667" s="859"/>
      <c r="P1667" s="36"/>
      <c r="Q1667" s="36"/>
      <c r="R1667" s="36"/>
      <c r="S1667" s="36"/>
      <c r="T1667" s="36"/>
      <c r="U1667" s="36"/>
    </row>
    <row r="1668" spans="2:21" x14ac:dyDescent="0.25">
      <c r="B1668" s="908"/>
      <c r="C1668" s="908"/>
      <c r="D1668" s="931">
        <f>D1666</f>
        <v>82</v>
      </c>
      <c r="E1668" s="932"/>
      <c r="F1668" s="931">
        <f>F1667</f>
        <v>0.2901149197588202</v>
      </c>
      <c r="G1668" s="932"/>
      <c r="H1668" s="860"/>
      <c r="I1668" s="861"/>
      <c r="J1668" s="860"/>
      <c r="K1668" s="861"/>
      <c r="L1668" s="860"/>
      <c r="M1668" s="861"/>
      <c r="N1668" s="858">
        <v>100</v>
      </c>
      <c r="O1668" s="859"/>
      <c r="P1668" s="36"/>
      <c r="Q1668" s="36"/>
      <c r="R1668" s="36"/>
      <c r="S1668" s="36"/>
      <c r="T1668" s="36"/>
      <c r="U1668" s="36"/>
    </row>
    <row r="1669" spans="2:21" x14ac:dyDescent="0.25">
      <c r="B1669" s="36"/>
      <c r="C1669" s="36"/>
      <c r="D1669" s="36"/>
      <c r="E1669" s="36"/>
      <c r="F1669" s="36"/>
      <c r="G1669" s="36"/>
      <c r="H1669" s="36"/>
      <c r="I1669" s="36"/>
      <c r="J1669" s="36"/>
      <c r="K1669" s="36"/>
      <c r="L1669" s="36"/>
      <c r="M1669" s="36"/>
      <c r="N1669" s="36"/>
      <c r="O1669" s="36"/>
      <c r="P1669" s="36"/>
      <c r="Q1669" s="36"/>
      <c r="R1669" s="36"/>
      <c r="S1669" s="36"/>
      <c r="T1669" s="36"/>
      <c r="U1669" s="36"/>
    </row>
    <row r="1670" spans="2:21" x14ac:dyDescent="0.25">
      <c r="B1670" s="36" t="s">
        <v>438</v>
      </c>
      <c r="C1670" s="36"/>
      <c r="D1670" s="36"/>
      <c r="E1670" s="36"/>
      <c r="F1670" s="36"/>
      <c r="G1670" s="36"/>
      <c r="H1670" s="36"/>
      <c r="I1670" s="36"/>
      <c r="J1670" s="36"/>
      <c r="K1670" s="36"/>
      <c r="L1670" s="36"/>
      <c r="M1670" s="36"/>
      <c r="N1670" s="36"/>
      <c r="O1670" s="36"/>
      <c r="P1670" s="36"/>
      <c r="Q1670" s="36"/>
      <c r="R1670" s="36"/>
      <c r="S1670" s="36"/>
      <c r="T1670" s="36"/>
      <c r="U1670" s="36"/>
    </row>
    <row r="1671" spans="2:21" ht="33" customHeight="1" x14ac:dyDescent="0.25">
      <c r="B1671" s="852" t="s">
        <v>40</v>
      </c>
      <c r="C1671" s="853"/>
      <c r="D1671" s="852" t="s">
        <v>439</v>
      </c>
      <c r="E1671" s="853"/>
      <c r="F1671" s="852" t="s">
        <v>2391</v>
      </c>
      <c r="G1671" s="853"/>
      <c r="H1671" s="852" t="s">
        <v>45</v>
      </c>
      <c r="I1671" s="853"/>
      <c r="J1671" s="852" t="s">
        <v>46</v>
      </c>
      <c r="K1671" s="853"/>
      <c r="L1671" s="852" t="s">
        <v>43</v>
      </c>
      <c r="M1671" s="853"/>
      <c r="N1671" s="852" t="s">
        <v>44</v>
      </c>
      <c r="O1671" s="853"/>
      <c r="P1671" s="36"/>
      <c r="Q1671" s="36"/>
      <c r="R1671" s="36"/>
      <c r="S1671" s="36"/>
      <c r="T1671" s="36"/>
      <c r="U1671" s="36"/>
    </row>
    <row r="1672" spans="2:21" x14ac:dyDescent="0.25">
      <c r="B1672" s="937" t="s">
        <v>437</v>
      </c>
      <c r="C1672" s="900"/>
      <c r="D1672" s="931">
        <f>N1637</f>
        <v>80</v>
      </c>
      <c r="E1672" s="932"/>
      <c r="F1672" s="931">
        <v>0</v>
      </c>
      <c r="G1672" s="932"/>
      <c r="H1672" s="900" t="s">
        <v>47</v>
      </c>
      <c r="I1672" s="900"/>
      <c r="J1672" s="858">
        <v>1</v>
      </c>
      <c r="K1672" s="859"/>
      <c r="L1672" s="931">
        <f>F1672*J1672</f>
        <v>0</v>
      </c>
      <c r="M1672" s="932"/>
      <c r="N1672" s="858">
        <v>0</v>
      </c>
      <c r="O1672" s="859"/>
      <c r="P1672" s="36"/>
      <c r="Q1672" s="36"/>
      <c r="R1672" s="36"/>
      <c r="S1672" s="36"/>
      <c r="T1672" s="36"/>
      <c r="U1672" s="36"/>
    </row>
    <row r="1673" spans="2:21" x14ac:dyDescent="0.25">
      <c r="B1673" s="908"/>
      <c r="C1673" s="908"/>
      <c r="D1673" s="931">
        <f>M1476</f>
        <v>0</v>
      </c>
      <c r="E1673" s="932"/>
      <c r="F1673" s="931">
        <f>E1663</f>
        <v>0.2901149197588202</v>
      </c>
      <c r="G1673" s="932"/>
      <c r="H1673" s="856" t="s">
        <v>90</v>
      </c>
      <c r="I1673" s="857"/>
      <c r="J1673" s="858">
        <v>1</v>
      </c>
      <c r="K1673" s="859"/>
      <c r="L1673" s="931">
        <f>F1673*J1673</f>
        <v>0.2901149197588202</v>
      </c>
      <c r="M1673" s="932"/>
      <c r="N1673" s="858">
        <v>100</v>
      </c>
      <c r="O1673" s="859"/>
      <c r="P1673" s="36"/>
      <c r="Q1673" s="36"/>
      <c r="R1673" s="36"/>
      <c r="S1673" s="36"/>
      <c r="T1673" s="36"/>
      <c r="U1673" s="36"/>
    </row>
    <row r="1674" spans="2:21" x14ac:dyDescent="0.25">
      <c r="B1674" s="908"/>
      <c r="C1674" s="908"/>
      <c r="D1674" s="931">
        <f>D1672</f>
        <v>80</v>
      </c>
      <c r="E1674" s="932"/>
      <c r="F1674" s="931">
        <f>F1673</f>
        <v>0.2901149197588202</v>
      </c>
      <c r="G1674" s="932"/>
      <c r="H1674" s="860"/>
      <c r="I1674" s="861"/>
      <c r="J1674" s="860"/>
      <c r="K1674" s="861"/>
      <c r="L1674" s="860"/>
      <c r="M1674" s="861"/>
      <c r="N1674" s="858">
        <v>100</v>
      </c>
      <c r="O1674" s="859"/>
      <c r="P1674" s="36"/>
      <c r="Q1674" s="36"/>
      <c r="R1674" s="36"/>
      <c r="S1674" s="36"/>
      <c r="T1674" s="36"/>
      <c r="U1674" s="36"/>
    </row>
    <row r="1675" spans="2:21" x14ac:dyDescent="0.25">
      <c r="B1675" s="36"/>
      <c r="C1675" s="36"/>
      <c r="D1675" s="36"/>
      <c r="E1675" s="36"/>
      <c r="F1675" s="36"/>
      <c r="G1675" s="36"/>
      <c r="H1675" s="36"/>
      <c r="I1675" s="36"/>
      <c r="J1675" s="36"/>
      <c r="K1675" s="36"/>
      <c r="L1675" s="36"/>
      <c r="M1675" s="36"/>
      <c r="N1675" s="36"/>
      <c r="O1675" s="36"/>
      <c r="P1675" s="36"/>
      <c r="Q1675" s="36"/>
      <c r="R1675" s="36"/>
      <c r="S1675" s="36"/>
      <c r="T1675" s="36"/>
      <c r="U1675" s="36"/>
    </row>
    <row r="1676" spans="2:21" ht="45" customHeight="1" x14ac:dyDescent="0.25">
      <c r="B1676" s="862" t="s">
        <v>440</v>
      </c>
      <c r="C1676" s="862"/>
      <c r="D1676" s="862"/>
      <c r="E1676" s="862"/>
      <c r="F1676" s="862"/>
      <c r="G1676" s="862"/>
      <c r="H1676" s="862"/>
      <c r="I1676" s="862"/>
      <c r="J1676" s="862"/>
      <c r="K1676" s="862"/>
      <c r="L1676" s="862"/>
      <c r="M1676" s="862"/>
      <c r="N1676" s="862"/>
      <c r="O1676" s="862"/>
      <c r="P1676" s="36"/>
      <c r="Q1676" s="36"/>
      <c r="R1676" s="36"/>
      <c r="S1676" s="36"/>
      <c r="T1676" s="36"/>
      <c r="U1676" s="36"/>
    </row>
    <row r="1677" spans="2:21" x14ac:dyDescent="0.25">
      <c r="B1677" s="36"/>
      <c r="C1677" s="36"/>
      <c r="D1677" s="36"/>
      <c r="E1677" s="36"/>
      <c r="F1677" s="21" t="s">
        <v>51</v>
      </c>
      <c r="G1677" s="88">
        <v>1.65</v>
      </c>
      <c r="H1677" s="36"/>
      <c r="I1677" s="36"/>
      <c r="J1677" s="36"/>
      <c r="K1677" s="36"/>
      <c r="L1677" s="36"/>
      <c r="M1677" s="36"/>
      <c r="N1677" s="36"/>
      <c r="O1677" s="36"/>
      <c r="P1677" s="36"/>
      <c r="Q1677" s="36"/>
      <c r="R1677" s="36"/>
      <c r="S1677" s="36"/>
      <c r="T1677" s="36"/>
      <c r="U1677" s="36"/>
    </row>
    <row r="1678" spans="2:21" x14ac:dyDescent="0.25">
      <c r="B1678" s="36"/>
      <c r="C1678" s="36"/>
      <c r="D1678" s="36"/>
      <c r="E1678" s="36"/>
      <c r="F1678" s="36"/>
      <c r="G1678" s="36"/>
      <c r="H1678" s="36"/>
      <c r="I1678" s="36"/>
      <c r="J1678" s="36"/>
      <c r="K1678" s="36"/>
      <c r="L1678" s="36"/>
      <c r="M1678" s="36"/>
      <c r="N1678" s="36"/>
      <c r="O1678" s="36"/>
      <c r="P1678" s="36"/>
      <c r="Q1678" s="36"/>
      <c r="R1678" s="36"/>
      <c r="S1678" s="36"/>
      <c r="T1678" s="36"/>
      <c r="U1678" s="36"/>
    </row>
    <row r="1679" spans="2:21" x14ac:dyDescent="0.25">
      <c r="B1679" s="36"/>
      <c r="C1679" s="21" t="s">
        <v>33</v>
      </c>
      <c r="D1679" s="39">
        <f>G1677*E1663</f>
        <v>0.47868961760205331</v>
      </c>
      <c r="E1679" s="36" t="s">
        <v>2192</v>
      </c>
      <c r="F1679" s="36"/>
      <c r="G1679" s="36"/>
      <c r="H1679" s="36"/>
      <c r="I1679" s="36"/>
      <c r="J1679" s="36"/>
      <c r="K1679" s="36"/>
      <c r="L1679" s="36"/>
      <c r="M1679" s="36"/>
      <c r="N1679" s="36"/>
      <c r="O1679" s="36"/>
      <c r="P1679" s="36"/>
      <c r="Q1679" s="36"/>
      <c r="R1679" s="36"/>
      <c r="S1679" s="36"/>
      <c r="T1679" s="36"/>
      <c r="U1679" s="36"/>
    </row>
    <row r="1680" spans="2:21" x14ac:dyDescent="0.25">
      <c r="B1680" s="36" t="s">
        <v>441</v>
      </c>
      <c r="C1680" s="36"/>
      <c r="D1680" s="36"/>
      <c r="E1680" s="36"/>
      <c r="F1680" s="36"/>
      <c r="G1680" s="36"/>
      <c r="H1680" s="36"/>
      <c r="I1680" s="36"/>
      <c r="J1680" s="36"/>
      <c r="K1680" s="36"/>
      <c r="L1680" s="36"/>
      <c r="M1680" s="36"/>
      <c r="N1680" s="36"/>
      <c r="O1680" s="36"/>
      <c r="P1680" s="36"/>
      <c r="Q1680" s="36"/>
      <c r="R1680" s="36"/>
      <c r="S1680" s="36"/>
      <c r="T1680" s="36"/>
      <c r="U1680" s="36"/>
    </row>
    <row r="1681" spans="2:21" x14ac:dyDescent="0.25">
      <c r="B1681" s="36" t="s">
        <v>2393</v>
      </c>
      <c r="C1681" s="36"/>
      <c r="D1681" s="36"/>
      <c r="E1681" s="36"/>
      <c r="F1681" s="36"/>
      <c r="G1681" s="36"/>
      <c r="H1681" s="36"/>
      <c r="I1681" s="36"/>
      <c r="J1681" s="36"/>
      <c r="K1681" s="36"/>
      <c r="L1681" s="36"/>
      <c r="M1681" s="36"/>
      <c r="N1681" s="36"/>
      <c r="O1681" s="36"/>
      <c r="P1681" s="36"/>
      <c r="Q1681" s="33">
        <f>D1668</f>
        <v>82</v>
      </c>
      <c r="R1681" s="6" t="s">
        <v>7</v>
      </c>
      <c r="S1681" s="45">
        <f>D1679</f>
        <v>0.47868961760205331</v>
      </c>
      <c r="T1681" s="36" t="s">
        <v>2192</v>
      </c>
      <c r="U1681" s="36"/>
    </row>
    <row r="1682" spans="2:21" x14ac:dyDescent="0.25">
      <c r="B1682" s="36" t="s">
        <v>2394</v>
      </c>
      <c r="C1682" s="36"/>
      <c r="D1682" s="36"/>
      <c r="E1682" s="36"/>
      <c r="F1682" s="36"/>
      <c r="G1682" s="36"/>
      <c r="H1682" s="36"/>
      <c r="I1682" s="36"/>
      <c r="J1682" s="36"/>
      <c r="K1682" s="36"/>
      <c r="L1682" s="36"/>
      <c r="M1682" s="36"/>
      <c r="N1682" s="36"/>
      <c r="O1682" s="36"/>
      <c r="P1682" s="36"/>
      <c r="Q1682" s="33">
        <f>D1674</f>
        <v>80</v>
      </c>
      <c r="R1682" s="6" t="s">
        <v>7</v>
      </c>
      <c r="S1682" s="45">
        <f>D1679</f>
        <v>0.47868961760205331</v>
      </c>
      <c r="T1682" s="36" t="s">
        <v>2192</v>
      </c>
      <c r="U1682" s="36"/>
    </row>
    <row r="1683" spans="2:21" x14ac:dyDescent="0.25">
      <c r="B1683" s="36"/>
      <c r="C1683" s="36"/>
      <c r="D1683" s="36"/>
      <c r="E1683" s="36"/>
      <c r="F1683" s="36"/>
      <c r="G1683" s="36"/>
      <c r="H1683" s="36"/>
      <c r="I1683" s="36"/>
      <c r="J1683" s="36"/>
      <c r="K1683" s="36"/>
      <c r="L1683" s="36"/>
      <c r="M1683" s="36"/>
      <c r="N1683" s="36"/>
      <c r="O1683" s="36"/>
      <c r="P1683" s="36"/>
      <c r="Q1683" s="36"/>
      <c r="R1683" s="36"/>
      <c r="S1683" s="36"/>
      <c r="T1683" s="36"/>
      <c r="U1683" s="36"/>
    </row>
    <row r="1684" spans="2:21" x14ac:dyDescent="0.25">
      <c r="B1684" s="4" t="s">
        <v>442</v>
      </c>
      <c r="C1684" s="36"/>
      <c r="D1684" s="36"/>
      <c r="E1684" s="36"/>
      <c r="F1684" s="36"/>
      <c r="G1684" s="36"/>
      <c r="H1684" s="36"/>
      <c r="I1684" s="36"/>
      <c r="J1684" s="36"/>
      <c r="K1684" s="36"/>
      <c r="L1684" s="36"/>
      <c r="M1684" s="36"/>
      <c r="N1684" s="36"/>
      <c r="O1684" s="36"/>
      <c r="P1684" s="36"/>
      <c r="Q1684" s="36"/>
      <c r="R1684" s="36"/>
      <c r="S1684" s="36"/>
      <c r="T1684" s="36"/>
      <c r="U1684" s="36"/>
    </row>
    <row r="1685" spans="2:21" x14ac:dyDescent="0.25">
      <c r="B1685" s="36" t="s">
        <v>0</v>
      </c>
      <c r="C1685" s="36"/>
      <c r="D1685" s="36"/>
      <c r="E1685" s="36"/>
      <c r="F1685" s="36"/>
      <c r="G1685" s="36"/>
      <c r="H1685" s="36"/>
      <c r="I1685" s="36"/>
      <c r="J1685" s="36"/>
      <c r="K1685" s="36"/>
      <c r="L1685" s="36"/>
      <c r="M1685" s="36"/>
      <c r="N1685" s="36"/>
      <c r="O1685" s="36"/>
      <c r="P1685" s="36"/>
      <c r="Q1685" s="36"/>
      <c r="R1685" s="36"/>
      <c r="S1685" s="36"/>
      <c r="T1685" s="36"/>
      <c r="U1685" s="36"/>
    </row>
    <row r="1686" spans="2:21" x14ac:dyDescent="0.25">
      <c r="B1686" s="901" t="s">
        <v>1</v>
      </c>
      <c r="C1686" s="901"/>
      <c r="D1686" s="901" t="s">
        <v>2</v>
      </c>
      <c r="E1686" s="901"/>
      <c r="F1686" s="901"/>
      <c r="G1686" s="852" t="s">
        <v>3</v>
      </c>
      <c r="H1686" s="933"/>
      <c r="I1686" s="859"/>
      <c r="J1686" s="84" t="s">
        <v>320</v>
      </c>
      <c r="K1686" s="36"/>
      <c r="L1686" s="36"/>
      <c r="M1686" s="36"/>
      <c r="N1686" s="36"/>
      <c r="O1686" s="36"/>
      <c r="P1686" s="36"/>
      <c r="Q1686" s="36"/>
      <c r="R1686" s="36"/>
      <c r="S1686" s="36"/>
      <c r="T1686" s="36"/>
      <c r="U1686" s="36"/>
    </row>
    <row r="1687" spans="2:21" ht="33" customHeight="1" x14ac:dyDescent="0.25">
      <c r="B1687" s="595">
        <v>19694</v>
      </c>
      <c r="C1687" s="595"/>
      <c r="D1687" s="934" t="s">
        <v>443</v>
      </c>
      <c r="E1687" s="934"/>
      <c r="F1687" s="934"/>
      <c r="G1687" s="81"/>
      <c r="H1687" s="81" t="s">
        <v>7</v>
      </c>
      <c r="I1687" s="81">
        <v>0.5</v>
      </c>
      <c r="J1687" s="81" t="s">
        <v>444</v>
      </c>
      <c r="K1687" s="36"/>
      <c r="L1687" s="36"/>
      <c r="M1687" s="36"/>
      <c r="N1687" s="36"/>
      <c r="O1687" s="36"/>
      <c r="P1687" s="36"/>
      <c r="Q1687" s="36"/>
      <c r="R1687" s="36"/>
      <c r="S1687" s="36"/>
      <c r="T1687" s="36"/>
      <c r="U1687" s="36"/>
    </row>
    <row r="1688" spans="2:21" x14ac:dyDescent="0.25">
      <c r="B1688" s="36"/>
      <c r="C1688" s="36"/>
      <c r="D1688" s="36"/>
      <c r="E1688" s="36"/>
      <c r="F1688" s="36"/>
      <c r="G1688" s="36"/>
      <c r="H1688" s="36"/>
      <c r="I1688" s="36"/>
      <c r="J1688" s="36"/>
      <c r="K1688" s="36"/>
      <c r="L1688" s="36"/>
      <c r="M1688" s="36"/>
      <c r="N1688" s="36"/>
      <c r="O1688" s="36"/>
      <c r="P1688" s="36"/>
      <c r="Q1688" s="36"/>
      <c r="R1688" s="36"/>
      <c r="S1688" s="36"/>
      <c r="T1688" s="36"/>
      <c r="U1688" s="36"/>
    </row>
    <row r="1689" spans="2:21" x14ac:dyDescent="0.25">
      <c r="B1689" s="36"/>
      <c r="C1689" s="36"/>
      <c r="D1689" s="36"/>
      <c r="E1689" s="36"/>
      <c r="F1689" s="36"/>
      <c r="G1689" s="36"/>
      <c r="H1689" s="36"/>
      <c r="I1689" s="36"/>
      <c r="J1689" s="36"/>
      <c r="K1689" s="36"/>
      <c r="L1689" s="36"/>
      <c r="M1689" s="36"/>
      <c r="N1689" s="36"/>
      <c r="O1689" s="36"/>
      <c r="P1689" s="36"/>
      <c r="Q1689" s="36"/>
      <c r="R1689" s="36"/>
      <c r="S1689" s="36"/>
      <c r="T1689" s="36"/>
      <c r="U1689" s="36"/>
    </row>
    <row r="1690" spans="2:21" ht="30.75" customHeight="1" x14ac:dyDescent="0.25">
      <c r="B1690" s="935" t="s">
        <v>445</v>
      </c>
      <c r="C1690" s="935"/>
      <c r="D1690" s="935"/>
      <c r="E1690" s="935"/>
      <c r="F1690" s="935"/>
      <c r="G1690" s="935"/>
      <c r="H1690" s="935"/>
      <c r="I1690" s="936">
        <f>Вводные!I90</f>
        <v>9</v>
      </c>
      <c r="J1690" s="595" t="s">
        <v>444</v>
      </c>
      <c r="K1690" s="36"/>
      <c r="L1690" s="36"/>
      <c r="M1690" s="36"/>
      <c r="N1690" s="36"/>
      <c r="O1690" s="36"/>
      <c r="P1690" s="36"/>
      <c r="Q1690" s="36"/>
      <c r="R1690" s="36"/>
      <c r="S1690" s="36"/>
      <c r="T1690" s="36"/>
      <c r="U1690" s="36"/>
    </row>
    <row r="1691" spans="2:21" ht="27" customHeight="1" x14ac:dyDescent="0.25">
      <c r="B1691" s="935"/>
      <c r="C1691" s="935"/>
      <c r="D1691" s="935"/>
      <c r="E1691" s="935"/>
      <c r="F1691" s="935"/>
      <c r="G1691" s="935"/>
      <c r="H1691" s="935"/>
      <c r="I1691" s="936"/>
      <c r="J1691" s="595"/>
      <c r="K1691" s="36"/>
      <c r="L1691" s="36"/>
      <c r="M1691" s="36"/>
      <c r="N1691" s="36"/>
      <c r="O1691" s="36"/>
      <c r="P1691" s="36"/>
      <c r="Q1691" s="36"/>
      <c r="R1691" s="36"/>
      <c r="S1691" s="36"/>
      <c r="T1691" s="36"/>
      <c r="U1691" s="36"/>
    </row>
    <row r="1692" spans="2:21" ht="29.25" customHeight="1" x14ac:dyDescent="0.25">
      <c r="B1692" s="935"/>
      <c r="C1692" s="935"/>
      <c r="D1692" s="935"/>
      <c r="E1692" s="935"/>
      <c r="F1692" s="935"/>
      <c r="G1692" s="935"/>
      <c r="H1692" s="935"/>
      <c r="I1692" s="936"/>
      <c r="J1692" s="595"/>
      <c r="K1692" s="36"/>
      <c r="L1692" s="36"/>
      <c r="M1692" s="36"/>
      <c r="N1692" s="36"/>
      <c r="O1692" s="36"/>
      <c r="P1692" s="36"/>
      <c r="Q1692" s="36"/>
      <c r="R1692" s="36"/>
      <c r="S1692" s="36"/>
      <c r="T1692" s="36"/>
      <c r="U1692" s="36"/>
    </row>
    <row r="1693" spans="2:21" x14ac:dyDescent="0.25">
      <c r="B1693" s="36" t="s">
        <v>18</v>
      </c>
      <c r="C1693" s="36"/>
      <c r="D1693" s="36"/>
      <c r="E1693" s="36"/>
      <c r="F1693" s="36"/>
      <c r="G1693" s="36"/>
      <c r="H1693" s="36"/>
      <c r="I1693" s="36"/>
      <c r="J1693" s="36"/>
      <c r="K1693" s="36"/>
      <c r="L1693" s="36"/>
      <c r="M1693" s="36"/>
      <c r="N1693" s="36"/>
      <c r="O1693" s="36"/>
      <c r="P1693" s="36"/>
      <c r="Q1693" s="36"/>
      <c r="R1693" s="36"/>
      <c r="S1693" s="36"/>
      <c r="T1693" s="36"/>
      <c r="U1693" s="36"/>
    </row>
    <row r="1694" spans="2:21" x14ac:dyDescent="0.25">
      <c r="B1694" s="36" t="s">
        <v>210</v>
      </c>
      <c r="C1694" s="36"/>
      <c r="D1694" s="36"/>
      <c r="E1694" s="36"/>
      <c r="F1694" s="36"/>
      <c r="G1694" s="36"/>
      <c r="H1694" s="36"/>
      <c r="I1694" s="36"/>
      <c r="J1694" s="36"/>
      <c r="K1694" s="36"/>
      <c r="L1694" s="36"/>
      <c r="M1694" s="36"/>
      <c r="N1694" s="36"/>
      <c r="O1694" s="36"/>
      <c r="P1694" s="36"/>
      <c r="Q1694" s="36"/>
      <c r="R1694" s="36"/>
      <c r="S1694" s="36"/>
      <c r="T1694" s="36"/>
      <c r="U1694" s="36"/>
    </row>
    <row r="1695" spans="2:21" x14ac:dyDescent="0.25">
      <c r="B1695" s="36"/>
      <c r="C1695" s="36"/>
      <c r="D1695" s="36"/>
      <c r="E1695" s="36"/>
      <c r="F1695" s="36"/>
      <c r="G1695" s="36"/>
      <c r="H1695" s="36"/>
      <c r="I1695" s="36"/>
      <c r="J1695" s="36"/>
      <c r="K1695" s="36"/>
      <c r="L1695" s="36"/>
      <c r="M1695" s="36"/>
      <c r="N1695" s="36"/>
      <c r="O1695" s="36"/>
      <c r="P1695" s="36"/>
      <c r="Q1695" s="36"/>
      <c r="R1695" s="36"/>
      <c r="S1695" s="36"/>
      <c r="T1695" s="36"/>
      <c r="U1695" s="36"/>
    </row>
    <row r="1696" spans="2:21" x14ac:dyDescent="0.25">
      <c r="B1696" s="36"/>
      <c r="C1696" s="36"/>
      <c r="D1696" s="36"/>
      <c r="E1696" s="36"/>
      <c r="F1696" s="36" t="s">
        <v>28</v>
      </c>
      <c r="G1696" s="36"/>
      <c r="H1696" s="36"/>
      <c r="I1696" s="36" t="s">
        <v>446</v>
      </c>
      <c r="J1696" s="36"/>
      <c r="K1696" s="36"/>
      <c r="L1696" s="36"/>
      <c r="M1696" s="36"/>
      <c r="N1696" s="36"/>
      <c r="O1696" s="36"/>
      <c r="P1696" s="36"/>
      <c r="Q1696" s="36"/>
      <c r="R1696" s="36"/>
      <c r="S1696" s="36"/>
      <c r="T1696" s="36"/>
      <c r="U1696" s="36"/>
    </row>
    <row r="1697" spans="2:21" x14ac:dyDescent="0.25">
      <c r="B1697" s="36"/>
      <c r="C1697" s="36"/>
      <c r="D1697" s="36"/>
      <c r="E1697" s="36"/>
      <c r="F1697" s="36"/>
      <c r="G1697" s="36"/>
      <c r="H1697" s="36"/>
      <c r="I1697" s="36" t="s">
        <v>447</v>
      </c>
      <c r="J1697" s="36"/>
      <c r="K1697" s="36"/>
      <c r="L1697" s="36"/>
      <c r="M1697" s="36"/>
      <c r="N1697" s="36"/>
      <c r="O1697" s="36"/>
      <c r="P1697" s="36"/>
      <c r="Q1697" s="36"/>
      <c r="R1697" s="36"/>
      <c r="S1697" s="36"/>
      <c r="T1697" s="36"/>
      <c r="U1697" s="36"/>
    </row>
    <row r="1698" spans="2:21" x14ac:dyDescent="0.25">
      <c r="B1698" s="36" t="s">
        <v>447</v>
      </c>
      <c r="C1698" s="36"/>
      <c r="D1698" s="36"/>
      <c r="E1698" s="36"/>
      <c r="F1698" s="36"/>
      <c r="G1698" s="36"/>
      <c r="H1698" s="36"/>
      <c r="I1698" s="36"/>
      <c r="J1698" s="36"/>
      <c r="K1698" s="36"/>
      <c r="L1698" s="36"/>
      <c r="M1698" s="36"/>
      <c r="N1698" s="36"/>
      <c r="O1698" s="36"/>
      <c r="P1698" s="36"/>
      <c r="Q1698" s="36"/>
      <c r="R1698" s="36"/>
      <c r="S1698" s="36"/>
      <c r="T1698" s="36"/>
      <c r="U1698" s="36"/>
    </row>
    <row r="1699" spans="2:21" s="458" customFormat="1" x14ac:dyDescent="0.25">
      <c r="B1699" s="460"/>
      <c r="C1699" s="460"/>
      <c r="D1699" s="460"/>
      <c r="E1699" s="460"/>
      <c r="F1699" s="460"/>
      <c r="G1699" s="460"/>
      <c r="H1699" s="460"/>
      <c r="I1699" s="460"/>
      <c r="J1699" s="460"/>
      <c r="K1699" s="460"/>
      <c r="L1699" s="460"/>
      <c r="M1699" s="460"/>
      <c r="N1699" s="460"/>
      <c r="O1699" s="460"/>
      <c r="P1699" s="460"/>
      <c r="Q1699" s="460"/>
      <c r="R1699" s="460"/>
      <c r="S1699" s="460"/>
      <c r="T1699" s="460"/>
      <c r="U1699" s="460"/>
    </row>
    <row r="1700" spans="2:21" s="458" customFormat="1" x14ac:dyDescent="0.25">
      <c r="B1700" s="460"/>
      <c r="C1700" s="460"/>
      <c r="D1700" s="460"/>
      <c r="E1700" s="460"/>
      <c r="F1700" s="460"/>
      <c r="G1700" s="460"/>
      <c r="H1700" s="460"/>
      <c r="I1700" s="460"/>
      <c r="J1700" s="460"/>
      <c r="K1700" s="460"/>
      <c r="L1700" s="460"/>
      <c r="M1700" s="460"/>
      <c r="N1700" s="460"/>
      <c r="O1700" s="460"/>
      <c r="P1700" s="460"/>
      <c r="Q1700" s="460"/>
      <c r="R1700" s="460"/>
      <c r="S1700" s="460"/>
      <c r="T1700" s="460"/>
      <c r="U1700" s="460"/>
    </row>
    <row r="1701" spans="2:21" s="458" customFormat="1" x14ac:dyDescent="0.25">
      <c r="B1701" s="460"/>
      <c r="C1701" s="460"/>
      <c r="D1701" s="460"/>
      <c r="E1701" s="460"/>
      <c r="F1701" s="460"/>
      <c r="G1701" s="460"/>
      <c r="H1701" s="460"/>
      <c r="I1701" s="460"/>
      <c r="J1701" s="460"/>
      <c r="K1701" s="460"/>
      <c r="L1701" s="460"/>
      <c r="M1701" s="460"/>
      <c r="N1701" s="460"/>
      <c r="O1701" s="460"/>
      <c r="P1701" s="460"/>
      <c r="Q1701" s="460"/>
      <c r="R1701" s="460"/>
      <c r="S1701" s="460"/>
      <c r="T1701" s="460"/>
      <c r="U1701" s="460"/>
    </row>
    <row r="1702" spans="2:21" s="458" customFormat="1" x14ac:dyDescent="0.25">
      <c r="B1702" s="460"/>
      <c r="C1702" s="460"/>
      <c r="D1702" s="460"/>
      <c r="E1702" s="460"/>
      <c r="F1702" s="460"/>
      <c r="G1702" s="460"/>
      <c r="H1702" s="460"/>
      <c r="I1702" s="460"/>
      <c r="J1702" s="460"/>
      <c r="K1702" s="460"/>
      <c r="L1702" s="460"/>
      <c r="M1702" s="460"/>
      <c r="N1702" s="460"/>
      <c r="O1702" s="460"/>
      <c r="P1702" s="460"/>
      <c r="Q1702" s="460"/>
      <c r="R1702" s="460"/>
      <c r="S1702" s="460"/>
      <c r="T1702" s="460"/>
      <c r="U1702" s="460"/>
    </row>
    <row r="1703" spans="2:21" s="458" customFormat="1" x14ac:dyDescent="0.25">
      <c r="B1703" s="460"/>
      <c r="C1703" s="460"/>
      <c r="D1703" s="22">
        <f>I1687/(3^0.5)</f>
        <v>0.28867513459481292</v>
      </c>
      <c r="E1703" s="476" t="s">
        <v>2392</v>
      </c>
      <c r="F1703" s="460"/>
      <c r="G1703" s="470" t="s">
        <v>2400</v>
      </c>
      <c r="H1703" s="460"/>
      <c r="I1703" s="460"/>
      <c r="J1703" s="460"/>
      <c r="K1703" s="460"/>
      <c r="L1703" s="460"/>
      <c r="M1703" s="460"/>
      <c r="N1703" s="460"/>
      <c r="O1703" s="460"/>
      <c r="P1703" s="460"/>
      <c r="Q1703" s="460"/>
      <c r="R1703" s="460"/>
      <c r="S1703" s="460"/>
      <c r="T1703" s="460"/>
      <c r="U1703" s="460"/>
    </row>
    <row r="1704" spans="2:21" s="458" customFormat="1" x14ac:dyDescent="0.25">
      <c r="B1704" s="460"/>
      <c r="C1704" s="460"/>
      <c r="D1704" s="22"/>
      <c r="E1704" s="460"/>
      <c r="F1704" s="460"/>
      <c r="G1704" s="470"/>
      <c r="H1704" s="460"/>
      <c r="I1704" s="460"/>
      <c r="J1704" s="460"/>
      <c r="K1704" s="460"/>
      <c r="L1704" s="460"/>
      <c r="M1704" s="460"/>
      <c r="N1704" s="460"/>
      <c r="O1704" s="460"/>
      <c r="P1704" s="460"/>
      <c r="Q1704" s="460"/>
      <c r="R1704" s="460"/>
      <c r="S1704" s="460"/>
      <c r="T1704" s="460"/>
      <c r="U1704" s="460"/>
    </row>
    <row r="1705" spans="2:21" s="458" customFormat="1" x14ac:dyDescent="0.25">
      <c r="B1705" s="460"/>
      <c r="C1705" s="460"/>
      <c r="D1705" s="22"/>
      <c r="E1705" s="460"/>
      <c r="F1705" s="460"/>
      <c r="G1705" s="470" t="s">
        <v>2401</v>
      </c>
      <c r="H1705" s="460"/>
      <c r="I1705" s="460"/>
      <c r="J1705" s="460"/>
      <c r="K1705" s="460"/>
      <c r="L1705" s="460"/>
      <c r="M1705" s="460"/>
      <c r="N1705" s="460"/>
      <c r="O1705" s="460"/>
      <c r="P1705" s="460"/>
      <c r="Q1705" s="460"/>
      <c r="R1705" s="460"/>
      <c r="S1705" s="460"/>
      <c r="T1705" s="460"/>
      <c r="U1705" s="460"/>
    </row>
    <row r="1706" spans="2:21" s="458" customFormat="1" x14ac:dyDescent="0.25">
      <c r="B1706" s="460"/>
      <c r="C1706" s="460"/>
      <c r="D1706" s="22">
        <f>0.1/(2*(3^0.5))</f>
        <v>2.8867513459481291E-2</v>
      </c>
      <c r="E1706" s="476" t="s">
        <v>2392</v>
      </c>
      <c r="F1706" s="460"/>
      <c r="G1706" s="460"/>
      <c r="H1706" s="460"/>
      <c r="I1706" s="460"/>
      <c r="J1706" s="460"/>
      <c r="K1706" s="460"/>
      <c r="L1706" s="460"/>
      <c r="M1706" s="460"/>
      <c r="N1706" s="460"/>
      <c r="O1706" s="460"/>
      <c r="P1706" s="460"/>
      <c r="Q1706" s="460"/>
      <c r="R1706" s="460"/>
      <c r="S1706" s="460"/>
      <c r="T1706" s="460"/>
      <c r="U1706" s="460"/>
    </row>
    <row r="1707" spans="2:21" s="458" customFormat="1" x14ac:dyDescent="0.25">
      <c r="B1707" s="460"/>
      <c r="C1707" s="460"/>
      <c r="D1707" s="22"/>
      <c r="E1707" s="460"/>
      <c r="F1707" s="460"/>
      <c r="G1707" s="460"/>
      <c r="H1707" s="460"/>
      <c r="I1707" s="460"/>
      <c r="J1707" s="460"/>
      <c r="K1707" s="460"/>
      <c r="L1707" s="460"/>
      <c r="M1707" s="460"/>
      <c r="N1707" s="460"/>
      <c r="O1707" s="460"/>
      <c r="P1707" s="460"/>
      <c r="Q1707" s="460"/>
      <c r="R1707" s="460"/>
      <c r="S1707" s="460"/>
      <c r="T1707" s="460"/>
      <c r="U1707" s="460"/>
    </row>
    <row r="1708" spans="2:21" x14ac:dyDescent="0.25">
      <c r="B1708" s="36"/>
      <c r="C1708" s="36"/>
      <c r="D1708" s="22">
        <f>(D1703^2+D1706^2)^0.5</f>
        <v>0.2901149197588202</v>
      </c>
      <c r="E1708" s="476" t="s">
        <v>2392</v>
      </c>
      <c r="F1708" s="36"/>
      <c r="G1708" s="36"/>
      <c r="H1708" s="36"/>
      <c r="I1708" s="36"/>
      <c r="J1708" s="36"/>
      <c r="K1708" s="36"/>
      <c r="L1708" s="36"/>
      <c r="M1708" s="36"/>
      <c r="N1708" s="36"/>
      <c r="O1708" s="36"/>
      <c r="P1708" s="36"/>
      <c r="Q1708" s="36"/>
      <c r="R1708" s="36"/>
      <c r="S1708" s="36"/>
      <c r="T1708" s="36"/>
      <c r="U1708" s="36"/>
    </row>
    <row r="1709" spans="2:21" s="473" customFormat="1" x14ac:dyDescent="0.25">
      <c r="B1709" s="470"/>
      <c r="C1709" s="470"/>
      <c r="D1709" s="22"/>
      <c r="E1709" s="476"/>
      <c r="F1709" s="470"/>
      <c r="G1709" s="470"/>
      <c r="H1709" s="470"/>
      <c r="I1709" s="470"/>
      <c r="J1709" s="470"/>
      <c r="K1709" s="470"/>
      <c r="L1709" s="470"/>
      <c r="M1709" s="470"/>
      <c r="N1709" s="470"/>
      <c r="O1709" s="470"/>
      <c r="P1709" s="470"/>
      <c r="Q1709" s="470"/>
      <c r="R1709" s="470"/>
      <c r="S1709" s="470"/>
      <c r="T1709" s="470"/>
      <c r="U1709" s="470"/>
    </row>
    <row r="1710" spans="2:21" s="473" customFormat="1" x14ac:dyDescent="0.25">
      <c r="B1710" s="470" t="s">
        <v>1752</v>
      </c>
      <c r="C1710" s="470"/>
      <c r="D1710" s="22"/>
      <c r="E1710" s="476"/>
      <c r="F1710" s="470"/>
      <c r="G1710" s="470"/>
      <c r="H1710" s="470"/>
      <c r="I1710" s="470"/>
      <c r="J1710" s="470"/>
      <c r="K1710" s="470"/>
      <c r="L1710" s="470"/>
      <c r="M1710" s="470"/>
      <c r="N1710" s="470"/>
      <c r="O1710" s="470"/>
      <c r="P1710" s="470"/>
      <c r="Q1710" s="470"/>
      <c r="R1710" s="470"/>
      <c r="S1710" s="470"/>
      <c r="T1710" s="470"/>
      <c r="U1710" s="470"/>
    </row>
    <row r="1711" spans="2:21" x14ac:dyDescent="0.25">
      <c r="B1711" s="36"/>
      <c r="C1711" s="478" t="s">
        <v>2396</v>
      </c>
      <c r="D1711" s="22">
        <f>(D1703^2+D1706^2)^0.5</f>
        <v>0.2901149197588202</v>
      </c>
      <c r="E1711" s="476" t="s">
        <v>2392</v>
      </c>
      <c r="G1711" s="36"/>
      <c r="H1711" s="36"/>
      <c r="I1711" s="36"/>
      <c r="J1711" s="63"/>
      <c r="K1711" s="36"/>
      <c r="L1711" s="36"/>
      <c r="M1711" s="36"/>
      <c r="N1711" s="36"/>
      <c r="O1711" s="36"/>
      <c r="P1711" s="36"/>
      <c r="Q1711" s="36"/>
      <c r="R1711" s="36"/>
      <c r="S1711" s="36"/>
      <c r="T1711" s="36"/>
      <c r="U1711" s="36"/>
    </row>
    <row r="1712" spans="2:21" x14ac:dyDescent="0.25">
      <c r="B1712" s="36"/>
      <c r="C1712" s="36"/>
      <c r="D1712" s="36"/>
      <c r="E1712" s="36"/>
      <c r="F1712" s="36"/>
      <c r="G1712" s="36"/>
      <c r="H1712" s="36"/>
      <c r="I1712" s="36"/>
      <c r="J1712" s="36"/>
      <c r="K1712" s="36"/>
      <c r="L1712" s="36"/>
      <c r="M1712" s="36"/>
      <c r="N1712" s="36"/>
      <c r="O1712" s="36"/>
      <c r="P1712" s="36"/>
      <c r="Q1712" s="36"/>
      <c r="R1712" s="36"/>
      <c r="S1712" s="36"/>
      <c r="T1712" s="36"/>
      <c r="U1712" s="36"/>
    </row>
    <row r="1713" spans="2:21" x14ac:dyDescent="0.25">
      <c r="B1713" s="36" t="s">
        <v>61</v>
      </c>
      <c r="C1713" s="36"/>
      <c r="D1713" s="36"/>
      <c r="E1713" s="36"/>
      <c r="F1713" s="36"/>
      <c r="G1713" s="36"/>
      <c r="H1713" s="36"/>
      <c r="I1713" s="36"/>
      <c r="J1713" s="36"/>
      <c r="K1713" s="36"/>
      <c r="L1713" s="36"/>
      <c r="M1713" s="36"/>
      <c r="N1713" s="36"/>
      <c r="O1713" s="36"/>
      <c r="P1713" s="36"/>
      <c r="Q1713" s="36"/>
      <c r="R1713" s="36"/>
      <c r="S1713" s="36"/>
      <c r="T1713" s="36"/>
      <c r="U1713" s="36"/>
    </row>
    <row r="1714" spans="2:21" x14ac:dyDescent="0.25">
      <c r="B1714" s="36" t="s">
        <v>36</v>
      </c>
      <c r="C1714" s="36"/>
      <c r="D1714" s="36"/>
      <c r="E1714" s="36"/>
      <c r="F1714" s="36"/>
      <c r="G1714" s="36"/>
      <c r="H1714" s="36"/>
      <c r="I1714" s="36"/>
      <c r="J1714" s="36"/>
      <c r="K1714" s="36"/>
      <c r="L1714" s="36"/>
      <c r="M1714" s="36"/>
      <c r="N1714" s="36"/>
      <c r="O1714" s="36"/>
      <c r="P1714" s="36"/>
      <c r="Q1714" s="36"/>
      <c r="R1714" s="36"/>
      <c r="S1714" s="36"/>
      <c r="T1714" s="36"/>
      <c r="U1714" s="36"/>
    </row>
    <row r="1715" spans="2:21" x14ac:dyDescent="0.25">
      <c r="B1715" s="36"/>
      <c r="C1715" s="36"/>
      <c r="D1715" s="36"/>
      <c r="E1715" s="36"/>
      <c r="F1715" s="21" t="s">
        <v>28</v>
      </c>
      <c r="G1715" s="36"/>
      <c r="H1715" s="36" t="s">
        <v>448</v>
      </c>
      <c r="I1715" s="36"/>
      <c r="J1715" s="36"/>
      <c r="K1715" s="36"/>
      <c r="L1715" s="36"/>
      <c r="M1715" s="36"/>
      <c r="N1715" s="36"/>
      <c r="O1715" s="36"/>
      <c r="P1715" s="36"/>
      <c r="Q1715" s="36"/>
      <c r="R1715" s="36"/>
      <c r="S1715" s="36"/>
      <c r="T1715" s="36"/>
      <c r="U1715" s="36"/>
    </row>
    <row r="1716" spans="2:21" x14ac:dyDescent="0.25">
      <c r="B1716" s="36"/>
      <c r="C1716" s="36"/>
      <c r="D1716" s="36"/>
      <c r="E1716" s="36"/>
      <c r="F1716" s="36"/>
      <c r="G1716" s="36" t="s">
        <v>29</v>
      </c>
      <c r="H1716" s="36" t="s">
        <v>38</v>
      </c>
      <c r="I1716" s="36"/>
      <c r="J1716" s="36"/>
      <c r="K1716" s="36"/>
      <c r="L1716" s="36"/>
      <c r="M1716" s="36"/>
      <c r="N1716" s="36"/>
      <c r="O1716" s="36"/>
      <c r="P1716" s="36"/>
      <c r="Q1716" s="36"/>
      <c r="R1716" s="36"/>
      <c r="S1716" s="36"/>
      <c r="T1716" s="36"/>
      <c r="U1716" s="36"/>
    </row>
    <row r="1717" spans="2:21" x14ac:dyDescent="0.25">
      <c r="B1717" s="36" t="s">
        <v>449</v>
      </c>
      <c r="C1717" s="36"/>
      <c r="D1717" s="36"/>
      <c r="E1717" s="36"/>
      <c r="F1717" s="36"/>
      <c r="G1717" s="36"/>
      <c r="H1717" s="36"/>
      <c r="I1717" s="36"/>
      <c r="J1717" s="36"/>
      <c r="K1717" s="36"/>
      <c r="L1717" s="36"/>
      <c r="M1717" s="36"/>
      <c r="N1717" s="36"/>
      <c r="O1717" s="36"/>
      <c r="P1717" s="36"/>
      <c r="Q1717" s="36"/>
      <c r="R1717" s="36"/>
      <c r="S1717" s="36"/>
      <c r="T1717" s="36"/>
      <c r="U1717" s="36"/>
    </row>
    <row r="1718" spans="2:21" ht="39.75" customHeight="1" x14ac:dyDescent="0.25">
      <c r="B1718" s="852" t="s">
        <v>40</v>
      </c>
      <c r="C1718" s="853"/>
      <c r="D1718" s="852" t="s">
        <v>450</v>
      </c>
      <c r="E1718" s="853"/>
      <c r="F1718" s="852" t="s">
        <v>451</v>
      </c>
      <c r="G1718" s="853"/>
      <c r="H1718" s="852" t="s">
        <v>45</v>
      </c>
      <c r="I1718" s="853"/>
      <c r="J1718" s="852" t="s">
        <v>46</v>
      </c>
      <c r="K1718" s="853"/>
      <c r="L1718" s="852" t="s">
        <v>43</v>
      </c>
      <c r="M1718" s="853"/>
      <c r="N1718" s="852" t="s">
        <v>44</v>
      </c>
      <c r="O1718" s="853"/>
      <c r="P1718" s="36"/>
      <c r="Q1718" s="36"/>
      <c r="R1718" s="36"/>
      <c r="S1718" s="36"/>
      <c r="T1718" s="36"/>
      <c r="U1718" s="36"/>
    </row>
    <row r="1719" spans="2:21" x14ac:dyDescent="0.25">
      <c r="B1719" s="908"/>
      <c r="C1719" s="908"/>
      <c r="D1719" s="854">
        <f>I1690</f>
        <v>9</v>
      </c>
      <c r="E1719" s="855"/>
      <c r="F1719" s="854">
        <v>0</v>
      </c>
      <c r="G1719" s="855"/>
      <c r="H1719" s="900" t="s">
        <v>47</v>
      </c>
      <c r="I1719" s="900"/>
      <c r="J1719" s="858">
        <v>1</v>
      </c>
      <c r="K1719" s="859"/>
      <c r="L1719" s="854">
        <f>F1719*J1719</f>
        <v>0</v>
      </c>
      <c r="M1719" s="855"/>
      <c r="N1719" s="858">
        <v>0</v>
      </c>
      <c r="O1719" s="859"/>
      <c r="P1719" s="36"/>
      <c r="Q1719" s="36"/>
      <c r="R1719" s="36"/>
      <c r="S1719" s="36"/>
      <c r="T1719" s="36"/>
      <c r="U1719" s="36"/>
    </row>
    <row r="1720" spans="2:21" x14ac:dyDescent="0.25">
      <c r="B1720" s="908"/>
      <c r="C1720" s="908"/>
      <c r="D1720" s="854">
        <f>M1518</f>
        <v>0</v>
      </c>
      <c r="E1720" s="855"/>
      <c r="F1720" s="854">
        <f>D1711</f>
        <v>0.2901149197588202</v>
      </c>
      <c r="G1720" s="855"/>
      <c r="H1720" s="856" t="s">
        <v>90</v>
      </c>
      <c r="I1720" s="857"/>
      <c r="J1720" s="858">
        <v>1</v>
      </c>
      <c r="K1720" s="859"/>
      <c r="L1720" s="854">
        <f>F1720*J1720</f>
        <v>0.2901149197588202</v>
      </c>
      <c r="M1720" s="855"/>
      <c r="N1720" s="858">
        <v>100</v>
      </c>
      <c r="O1720" s="859"/>
      <c r="P1720" s="36"/>
      <c r="Q1720" s="36"/>
      <c r="R1720" s="36"/>
      <c r="S1720" s="36"/>
      <c r="T1720" s="36"/>
      <c r="U1720" s="36"/>
    </row>
    <row r="1721" spans="2:21" x14ac:dyDescent="0.25">
      <c r="B1721" s="908"/>
      <c r="C1721" s="908"/>
      <c r="D1721" s="854">
        <f>D1719</f>
        <v>9</v>
      </c>
      <c r="E1721" s="855"/>
      <c r="F1721" s="854">
        <f>F1720</f>
        <v>0.2901149197588202</v>
      </c>
      <c r="G1721" s="855"/>
      <c r="H1721" s="860"/>
      <c r="I1721" s="861"/>
      <c r="J1721" s="860"/>
      <c r="K1721" s="861"/>
      <c r="L1721" s="860"/>
      <c r="M1721" s="861"/>
      <c r="N1721" s="858">
        <v>100</v>
      </c>
      <c r="O1721" s="859"/>
      <c r="P1721" s="36"/>
      <c r="Q1721" s="36"/>
      <c r="R1721" s="36"/>
      <c r="S1721" s="36"/>
      <c r="T1721" s="36"/>
      <c r="U1721" s="36"/>
    </row>
    <row r="1722" spans="2:21" x14ac:dyDescent="0.25">
      <c r="B1722" s="36"/>
      <c r="C1722" s="36"/>
      <c r="D1722" s="36"/>
      <c r="E1722" s="36"/>
      <c r="F1722" s="36"/>
      <c r="G1722" s="36"/>
      <c r="H1722" s="36"/>
      <c r="I1722" s="36"/>
      <c r="J1722" s="36"/>
      <c r="K1722" s="36"/>
      <c r="L1722" s="36"/>
      <c r="M1722" s="36"/>
      <c r="N1722" s="36"/>
      <c r="O1722" s="36"/>
      <c r="P1722" s="36"/>
      <c r="Q1722" s="36"/>
      <c r="R1722" s="36"/>
      <c r="S1722" s="36"/>
      <c r="T1722" s="36"/>
      <c r="U1722" s="36"/>
    </row>
    <row r="1723" spans="2:21" ht="30" customHeight="1" x14ac:dyDescent="0.25">
      <c r="B1723" s="862" t="s">
        <v>50</v>
      </c>
      <c r="C1723" s="862"/>
      <c r="D1723" s="862"/>
      <c r="E1723" s="862"/>
      <c r="F1723" s="862"/>
      <c r="G1723" s="862"/>
      <c r="H1723" s="862"/>
      <c r="I1723" s="862"/>
      <c r="J1723" s="862"/>
      <c r="K1723" s="862"/>
      <c r="L1723" s="862"/>
      <c r="M1723" s="862"/>
      <c r="N1723" s="862"/>
      <c r="O1723" s="862"/>
      <c r="P1723" s="36"/>
      <c r="Q1723" s="36"/>
      <c r="R1723" s="36"/>
      <c r="S1723" s="36"/>
      <c r="T1723" s="36"/>
      <c r="U1723" s="36"/>
    </row>
    <row r="1724" spans="2:21" x14ac:dyDescent="0.25">
      <c r="B1724" s="36"/>
      <c r="C1724" s="36"/>
      <c r="D1724" s="36"/>
      <c r="E1724" s="21" t="s">
        <v>51</v>
      </c>
      <c r="F1724" s="88">
        <v>1.65</v>
      </c>
      <c r="G1724" s="36"/>
      <c r="H1724" s="36"/>
      <c r="I1724" s="36"/>
      <c r="J1724" s="36"/>
      <c r="K1724" s="36"/>
      <c r="L1724" s="36"/>
      <c r="M1724" s="36"/>
      <c r="N1724" s="36"/>
      <c r="O1724" s="36"/>
      <c r="P1724" s="36"/>
      <c r="Q1724" s="36"/>
      <c r="R1724" s="36"/>
      <c r="S1724" s="36"/>
      <c r="T1724" s="36"/>
      <c r="U1724" s="36"/>
    </row>
    <row r="1725" spans="2:21" x14ac:dyDescent="0.25">
      <c r="B1725" s="21" t="s">
        <v>52</v>
      </c>
      <c r="C1725" s="47">
        <f>F1724*D1711</f>
        <v>0.47868961760205331</v>
      </c>
      <c r="D1725" s="476" t="s">
        <v>2392</v>
      </c>
      <c r="E1725" s="36"/>
      <c r="F1725" s="36"/>
      <c r="G1725" s="36"/>
      <c r="H1725" s="36"/>
      <c r="I1725" s="36"/>
      <c r="J1725" s="36"/>
      <c r="K1725" s="36"/>
      <c r="L1725" s="36"/>
      <c r="M1725" s="36"/>
      <c r="N1725" s="36"/>
      <c r="O1725" s="36"/>
      <c r="P1725" s="36"/>
      <c r="Q1725" s="36"/>
      <c r="R1725" s="36"/>
      <c r="S1725" s="36"/>
      <c r="T1725" s="36"/>
      <c r="U1725" s="36"/>
    </row>
    <row r="1726" spans="2:21" x14ac:dyDescent="0.25">
      <c r="B1726" s="36"/>
      <c r="C1726" s="36"/>
      <c r="D1726" s="36"/>
      <c r="E1726" s="36"/>
      <c r="F1726" s="36"/>
      <c r="G1726" s="36"/>
      <c r="H1726" s="36"/>
      <c r="I1726" s="36"/>
      <c r="J1726" s="36"/>
      <c r="K1726" s="36"/>
      <c r="L1726" s="36"/>
      <c r="M1726" s="36"/>
      <c r="N1726" s="36"/>
      <c r="O1726" s="36"/>
      <c r="P1726" s="36"/>
      <c r="Q1726" s="36"/>
      <c r="R1726" s="36"/>
      <c r="S1726" s="36"/>
      <c r="T1726" s="36"/>
      <c r="U1726" s="36"/>
    </row>
    <row r="1727" spans="2:21" x14ac:dyDescent="0.25">
      <c r="B1727" s="36" t="s">
        <v>53</v>
      </c>
      <c r="C1727" s="36"/>
      <c r="D1727" s="36"/>
      <c r="E1727" s="36"/>
      <c r="F1727" s="36"/>
      <c r="G1727" s="36"/>
      <c r="H1727" s="36"/>
      <c r="I1727" s="36"/>
      <c r="J1727" s="36"/>
      <c r="K1727" s="36"/>
      <c r="L1727" s="36"/>
      <c r="M1727" s="36"/>
      <c r="N1727" s="36"/>
      <c r="O1727" s="36"/>
      <c r="P1727" s="36"/>
      <c r="Q1727" s="36"/>
      <c r="R1727" s="36"/>
      <c r="S1727" s="36"/>
      <c r="T1727" s="36"/>
      <c r="U1727" s="36"/>
    </row>
    <row r="1728" spans="2:21" x14ac:dyDescent="0.25">
      <c r="B1728" s="36" t="s">
        <v>452</v>
      </c>
      <c r="C1728" s="36"/>
      <c r="D1728" s="36"/>
      <c r="E1728" s="36"/>
      <c r="F1728" s="36"/>
      <c r="G1728" s="36"/>
      <c r="H1728" s="7">
        <f>D1721</f>
        <v>9</v>
      </c>
      <c r="I1728" s="6" t="str">
        <f>H1687</f>
        <v xml:space="preserve">± </v>
      </c>
      <c r="J1728" s="34">
        <f>C1725</f>
        <v>0.47868961760205331</v>
      </c>
      <c r="K1728" s="476" t="s">
        <v>2392</v>
      </c>
      <c r="L1728" s="36"/>
      <c r="M1728" s="36"/>
      <c r="N1728" s="36"/>
      <c r="O1728" s="36"/>
      <c r="P1728" s="36"/>
      <c r="Q1728" s="36"/>
      <c r="R1728" s="36"/>
      <c r="S1728" s="36"/>
      <c r="T1728" s="36"/>
      <c r="U1728" s="36"/>
    </row>
    <row r="1729" spans="2:21" x14ac:dyDescent="0.25">
      <c r="B1729" s="36"/>
      <c r="C1729" s="36"/>
      <c r="D1729" s="36"/>
      <c r="E1729" s="36"/>
      <c r="F1729" s="36"/>
      <c r="G1729" s="36"/>
      <c r="H1729" s="36"/>
      <c r="I1729" s="36"/>
      <c r="J1729" s="36"/>
      <c r="K1729" s="36"/>
      <c r="L1729" s="36"/>
      <c r="M1729" s="36"/>
      <c r="N1729" s="36"/>
      <c r="O1729" s="36"/>
      <c r="P1729" s="36"/>
      <c r="Q1729" s="36"/>
      <c r="R1729" s="36"/>
      <c r="S1729" s="36"/>
      <c r="T1729" s="36"/>
      <c r="U1729" s="36"/>
    </row>
    <row r="1730" spans="2:21" x14ac:dyDescent="0.25">
      <c r="B1730" s="4" t="s">
        <v>453</v>
      </c>
      <c r="C1730" s="36"/>
      <c r="D1730" s="36"/>
      <c r="E1730" s="36"/>
      <c r="F1730" s="36"/>
      <c r="G1730" s="36"/>
      <c r="H1730" s="36"/>
      <c r="I1730" s="36"/>
      <c r="J1730" s="36"/>
      <c r="K1730" s="36"/>
      <c r="L1730" s="36"/>
      <c r="M1730" s="36"/>
      <c r="N1730" s="36"/>
      <c r="O1730" s="36"/>
      <c r="P1730" s="36"/>
      <c r="Q1730" s="36"/>
      <c r="R1730" s="36"/>
      <c r="S1730" s="36"/>
      <c r="T1730" s="36"/>
      <c r="U1730" s="36"/>
    </row>
    <row r="1731" spans="2:21" x14ac:dyDescent="0.25">
      <c r="B1731" s="36" t="s">
        <v>0</v>
      </c>
      <c r="C1731" s="36"/>
      <c r="D1731" s="36"/>
      <c r="E1731" s="36"/>
      <c r="F1731" s="36"/>
      <c r="G1731" s="36"/>
      <c r="H1731" s="36"/>
      <c r="I1731" s="36"/>
      <c r="J1731" s="36"/>
      <c r="K1731" s="36"/>
      <c r="L1731" s="36"/>
      <c r="M1731" s="36"/>
      <c r="N1731" s="36"/>
      <c r="O1731" s="36"/>
      <c r="P1731" s="36"/>
      <c r="Q1731" s="36"/>
      <c r="R1731" s="36"/>
      <c r="S1731" s="36"/>
      <c r="T1731" s="36"/>
      <c r="U1731" s="36"/>
    </row>
    <row r="1732" spans="2:21" x14ac:dyDescent="0.25">
      <c r="B1732" s="901" t="s">
        <v>1</v>
      </c>
      <c r="C1732" s="901"/>
      <c r="D1732" s="901" t="s">
        <v>2</v>
      </c>
      <c r="E1732" s="901"/>
      <c r="F1732" s="901"/>
      <c r="G1732" s="83" t="s">
        <v>17</v>
      </c>
      <c r="H1732" s="878" t="s">
        <v>3</v>
      </c>
      <c r="I1732" s="878"/>
      <c r="J1732" s="878"/>
      <c r="K1732" s="878" t="s">
        <v>4</v>
      </c>
      <c r="L1732" s="878"/>
      <c r="M1732" s="878"/>
      <c r="N1732" s="36"/>
      <c r="O1732" s="36"/>
      <c r="P1732" s="36"/>
      <c r="Q1732" s="36"/>
      <c r="R1732" s="36"/>
      <c r="S1732" s="36"/>
      <c r="T1732" s="36"/>
      <c r="U1732" s="36"/>
    </row>
    <row r="1733" spans="2:21" x14ac:dyDescent="0.25">
      <c r="B1733" s="920"/>
      <c r="C1733" s="921"/>
      <c r="D1733" s="922"/>
      <c r="E1733" s="923"/>
      <c r="F1733" s="924"/>
      <c r="G1733" s="81" t="s">
        <v>14</v>
      </c>
      <c r="H1733" s="81" t="s">
        <v>7</v>
      </c>
      <c r="I1733" s="900">
        <v>0.15</v>
      </c>
      <c r="J1733" s="900"/>
      <c r="K1733" s="907" t="s">
        <v>9</v>
      </c>
      <c r="L1733" s="908"/>
      <c r="M1733" s="908"/>
      <c r="N1733" s="36"/>
      <c r="O1733" s="36"/>
      <c r="P1733" s="36"/>
      <c r="Q1733" s="36"/>
      <c r="R1733" s="36"/>
      <c r="S1733" s="36"/>
      <c r="T1733" s="36"/>
      <c r="U1733" s="36"/>
    </row>
    <row r="1734" spans="2:21" x14ac:dyDescent="0.25">
      <c r="B1734" s="925">
        <v>2438</v>
      </c>
      <c r="C1734" s="926"/>
      <c r="D1734" s="927" t="s">
        <v>16</v>
      </c>
      <c r="E1734" s="928"/>
      <c r="F1734" s="929"/>
      <c r="G1734" s="81" t="s">
        <v>14</v>
      </c>
      <c r="H1734" s="81" t="s">
        <v>7</v>
      </c>
      <c r="I1734" s="900">
        <v>0.2</v>
      </c>
      <c r="J1734" s="900"/>
      <c r="K1734" s="907" t="s">
        <v>10</v>
      </c>
      <c r="L1734" s="908"/>
      <c r="M1734" s="908"/>
      <c r="N1734" s="36"/>
      <c r="O1734" s="36"/>
      <c r="P1734" s="36"/>
      <c r="Q1734" s="36"/>
      <c r="R1734" s="36"/>
      <c r="S1734" s="36"/>
      <c r="T1734" s="36"/>
      <c r="U1734" s="36"/>
    </row>
    <row r="1735" spans="2:21" x14ac:dyDescent="0.25">
      <c r="B1735" s="85"/>
      <c r="C1735" s="86"/>
      <c r="D1735" s="85"/>
      <c r="E1735" s="37"/>
      <c r="F1735" s="86"/>
      <c r="G1735" s="81" t="s">
        <v>14</v>
      </c>
      <c r="H1735" s="81" t="s">
        <v>7</v>
      </c>
      <c r="I1735" s="900">
        <v>0.3</v>
      </c>
      <c r="J1735" s="900"/>
      <c r="K1735" s="907" t="s">
        <v>11</v>
      </c>
      <c r="L1735" s="908"/>
      <c r="M1735" s="908"/>
      <c r="N1735" s="36"/>
      <c r="O1735" s="36"/>
      <c r="P1735" s="36"/>
      <c r="Q1735" s="36"/>
      <c r="R1735" s="36"/>
      <c r="S1735" s="36"/>
      <c r="T1735" s="36"/>
      <c r="U1735" s="36"/>
    </row>
    <row r="1736" spans="2:21" x14ac:dyDescent="0.25">
      <c r="B1736" s="56"/>
      <c r="C1736" s="57"/>
      <c r="D1736" s="56"/>
      <c r="E1736" s="58"/>
      <c r="F1736" s="57"/>
      <c r="G1736" s="81" t="s">
        <v>14</v>
      </c>
      <c r="H1736" s="81" t="s">
        <v>7</v>
      </c>
      <c r="I1736" s="900" t="s">
        <v>8</v>
      </c>
      <c r="J1736" s="900"/>
      <c r="K1736" s="907" t="s">
        <v>12</v>
      </c>
      <c r="L1736" s="908"/>
      <c r="M1736" s="908"/>
      <c r="N1736" s="36"/>
      <c r="O1736" s="36"/>
      <c r="P1736" s="36"/>
      <c r="Q1736" s="36"/>
      <c r="R1736" s="36"/>
      <c r="S1736" s="36"/>
      <c r="T1736" s="36"/>
      <c r="U1736" s="36"/>
    </row>
    <row r="1737" spans="2:21" x14ac:dyDescent="0.25">
      <c r="B1737" s="595">
        <v>53260</v>
      </c>
      <c r="C1737" s="595"/>
      <c r="D1737" s="930" t="s">
        <v>2398</v>
      </c>
      <c r="E1737" s="930"/>
      <c r="F1737" s="930"/>
      <c r="G1737" s="81" t="s">
        <v>14</v>
      </c>
      <c r="H1737" s="81" t="s">
        <v>7</v>
      </c>
      <c r="I1737" s="595">
        <v>2</v>
      </c>
      <c r="J1737" s="595"/>
      <c r="K1737" s="919"/>
      <c r="L1737" s="919"/>
      <c r="M1737" s="919"/>
      <c r="N1737" s="36"/>
      <c r="O1737" s="36"/>
      <c r="P1737" s="36"/>
      <c r="Q1737" s="36"/>
      <c r="R1737" s="36"/>
      <c r="S1737" s="36"/>
      <c r="T1737" s="36"/>
      <c r="U1737" s="36"/>
    </row>
    <row r="1738" spans="2:21" x14ac:dyDescent="0.25">
      <c r="B1738" s="595"/>
      <c r="C1738" s="595"/>
      <c r="D1738" s="930"/>
      <c r="E1738" s="930"/>
      <c r="F1738" s="930"/>
      <c r="G1738" s="81"/>
      <c r="H1738" s="81"/>
      <c r="I1738" s="595"/>
      <c r="J1738" s="595"/>
      <c r="K1738" s="919"/>
      <c r="L1738" s="919"/>
      <c r="M1738" s="919"/>
      <c r="N1738" s="36"/>
      <c r="O1738" s="36"/>
      <c r="P1738" s="36"/>
      <c r="Q1738" s="36"/>
      <c r="R1738" s="36"/>
      <c r="S1738" s="36"/>
      <c r="T1738" s="36"/>
      <c r="U1738" s="36"/>
    </row>
    <row r="1739" spans="2:21" x14ac:dyDescent="0.25">
      <c r="B1739" s="36"/>
      <c r="C1739" s="36"/>
      <c r="D1739" s="36"/>
      <c r="E1739" s="36"/>
      <c r="F1739" s="36"/>
      <c r="G1739" s="36"/>
      <c r="H1739" s="36"/>
      <c r="I1739" s="36"/>
      <c r="J1739" s="36"/>
      <c r="K1739" s="36"/>
      <c r="L1739" s="36"/>
      <c r="M1739" s="36"/>
      <c r="N1739" s="36"/>
      <c r="O1739" s="36"/>
      <c r="P1739" s="36"/>
      <c r="Q1739" s="36"/>
      <c r="R1739" s="36"/>
      <c r="S1739" s="36"/>
      <c r="T1739" s="36"/>
      <c r="U1739" s="36"/>
    </row>
    <row r="1740" spans="2:21" x14ac:dyDescent="0.25">
      <c r="B1740" s="36" t="s">
        <v>18</v>
      </c>
      <c r="C1740" s="36"/>
      <c r="D1740" s="36"/>
      <c r="E1740" s="36"/>
      <c r="F1740" s="36"/>
      <c r="G1740" s="36"/>
      <c r="H1740" s="36"/>
      <c r="I1740" s="36"/>
      <c r="J1740" s="36"/>
      <c r="K1740" s="36"/>
      <c r="L1740" s="36"/>
      <c r="M1740" s="36"/>
      <c r="N1740" s="36"/>
      <c r="O1740" s="36"/>
      <c r="P1740" s="36"/>
      <c r="Q1740" s="36"/>
      <c r="R1740" s="36"/>
      <c r="S1740" s="36"/>
      <c r="T1740" s="36"/>
      <c r="U1740" s="36"/>
    </row>
    <row r="1741" spans="2:21" x14ac:dyDescent="0.25">
      <c r="B1741" s="908" t="s">
        <v>454</v>
      </c>
      <c r="C1741" s="908"/>
      <c r="D1741" s="908"/>
      <c r="E1741" s="908"/>
      <c r="F1741" s="908"/>
      <c r="G1741" s="908"/>
      <c r="H1741" s="908"/>
      <c r="I1741" s="908"/>
      <c r="J1741" s="908"/>
      <c r="K1741" s="908"/>
      <c r="L1741" s="908"/>
      <c r="M1741" s="2">
        <f>Вводные!M93</f>
        <v>4377</v>
      </c>
      <c r="N1741" s="82" t="s">
        <v>14</v>
      </c>
      <c r="O1741" s="36"/>
      <c r="P1741" s="36"/>
      <c r="Q1741" s="36"/>
      <c r="R1741" s="36"/>
      <c r="S1741" s="36"/>
      <c r="T1741" s="36"/>
      <c r="U1741" s="36"/>
    </row>
    <row r="1742" spans="2:21" x14ac:dyDescent="0.25">
      <c r="B1742" s="908" t="s">
        <v>455</v>
      </c>
      <c r="C1742" s="908"/>
      <c r="D1742" s="908"/>
      <c r="E1742" s="908"/>
      <c r="F1742" s="908"/>
      <c r="G1742" s="908"/>
      <c r="H1742" s="908"/>
      <c r="I1742" s="908"/>
      <c r="J1742" s="908"/>
      <c r="K1742" s="908"/>
      <c r="L1742" s="908"/>
      <c r="M1742" s="2">
        <f>Вводные!M94</f>
        <v>1700</v>
      </c>
      <c r="N1742" s="82" t="s">
        <v>14</v>
      </c>
      <c r="O1742" s="36"/>
      <c r="P1742" s="36"/>
      <c r="Q1742" s="36"/>
      <c r="R1742" s="36"/>
      <c r="S1742" s="36"/>
      <c r="T1742" s="36"/>
      <c r="U1742" s="36"/>
    </row>
    <row r="1743" spans="2:21" x14ac:dyDescent="0.25">
      <c r="B1743" s="908" t="s">
        <v>456</v>
      </c>
      <c r="C1743" s="908"/>
      <c r="D1743" s="908"/>
      <c r="E1743" s="908"/>
      <c r="F1743" s="908"/>
      <c r="G1743" s="908"/>
      <c r="H1743" s="908"/>
      <c r="I1743" s="908"/>
      <c r="J1743" s="908"/>
      <c r="K1743" s="908"/>
      <c r="L1743" s="908"/>
      <c r="M1743" s="2">
        <f>Вводные!M95</f>
        <v>1470</v>
      </c>
      <c r="N1743" s="82" t="s">
        <v>14</v>
      </c>
      <c r="O1743" s="36"/>
      <c r="P1743" s="36"/>
      <c r="Q1743" s="36"/>
      <c r="R1743" s="36"/>
      <c r="S1743" s="36"/>
      <c r="T1743" s="36"/>
      <c r="U1743" s="36"/>
    </row>
    <row r="1744" spans="2:21" x14ac:dyDescent="0.25">
      <c r="B1744" s="36"/>
      <c r="C1744" s="36"/>
      <c r="D1744" s="36"/>
      <c r="E1744" s="36"/>
      <c r="F1744" s="36"/>
      <c r="G1744" s="36"/>
      <c r="H1744" s="36"/>
      <c r="I1744" s="36"/>
      <c r="J1744" s="36"/>
      <c r="K1744" s="36"/>
      <c r="L1744" s="36"/>
      <c r="M1744" s="36"/>
      <c r="N1744" s="36"/>
      <c r="O1744" s="36"/>
      <c r="P1744" s="36"/>
      <c r="Q1744" s="36"/>
      <c r="R1744" s="36"/>
      <c r="S1744" s="36"/>
      <c r="T1744" s="36"/>
      <c r="U1744" s="36"/>
    </row>
    <row r="1745" spans="2:21" x14ac:dyDescent="0.25">
      <c r="B1745" s="4" t="s">
        <v>457</v>
      </c>
      <c r="C1745" s="36"/>
      <c r="D1745" s="36"/>
      <c r="E1745" s="36"/>
      <c r="F1745" s="36"/>
      <c r="G1745" s="36"/>
      <c r="H1745" s="36"/>
      <c r="I1745" s="36"/>
      <c r="J1745" s="36"/>
      <c r="K1745" s="36"/>
      <c r="L1745" s="36"/>
      <c r="M1745" s="36"/>
      <c r="N1745" s="36"/>
      <c r="O1745" s="36"/>
      <c r="P1745" s="36"/>
      <c r="Q1745" s="36"/>
      <c r="R1745" s="36"/>
      <c r="S1745" s="36"/>
      <c r="T1745" s="36"/>
      <c r="U1745" s="36"/>
    </row>
    <row r="1746" spans="2:21" x14ac:dyDescent="0.25">
      <c r="B1746" s="36" t="s">
        <v>210</v>
      </c>
      <c r="C1746" s="36"/>
      <c r="D1746" s="36"/>
      <c r="E1746" s="36"/>
      <c r="F1746" s="36"/>
      <c r="G1746" s="36"/>
      <c r="H1746" s="36"/>
      <c r="I1746" s="36"/>
      <c r="J1746" s="36"/>
      <c r="K1746" s="36"/>
      <c r="L1746" s="36"/>
      <c r="M1746" s="36"/>
      <c r="N1746" s="36"/>
      <c r="O1746" s="36"/>
      <c r="P1746" s="36"/>
      <c r="Q1746" s="36"/>
      <c r="R1746" s="36"/>
      <c r="S1746" s="36"/>
      <c r="T1746" s="36"/>
      <c r="U1746" s="36"/>
    </row>
    <row r="1747" spans="2:21" x14ac:dyDescent="0.25">
      <c r="B1747" s="36"/>
      <c r="C1747" s="36"/>
      <c r="D1747" s="36"/>
      <c r="E1747" s="36"/>
      <c r="F1747" s="36"/>
      <c r="G1747" s="36"/>
      <c r="H1747" s="36"/>
      <c r="I1747" s="36"/>
      <c r="J1747" s="36"/>
      <c r="K1747" s="36"/>
      <c r="L1747" s="36"/>
      <c r="M1747" s="36"/>
      <c r="N1747" s="36"/>
      <c r="O1747" s="36"/>
      <c r="P1747" s="36"/>
      <c r="Q1747" s="36"/>
      <c r="R1747" s="36"/>
      <c r="S1747" s="36"/>
      <c r="T1747" s="36"/>
      <c r="U1747" s="36"/>
    </row>
    <row r="1748" spans="2:21" x14ac:dyDescent="0.25">
      <c r="B1748" s="36"/>
      <c r="C1748" s="36"/>
      <c r="D1748" s="36"/>
      <c r="E1748" s="36" t="s">
        <v>28</v>
      </c>
      <c r="F1748" s="36"/>
      <c r="G1748" s="36" t="s">
        <v>401</v>
      </c>
      <c r="H1748" s="36"/>
      <c r="I1748" s="36"/>
      <c r="J1748" s="36"/>
      <c r="K1748" s="36"/>
      <c r="L1748" s="36"/>
      <c r="M1748" s="36"/>
      <c r="N1748" s="36"/>
      <c r="O1748" s="36"/>
      <c r="P1748" s="36"/>
      <c r="Q1748" s="36"/>
      <c r="R1748" s="36"/>
      <c r="S1748" s="36"/>
      <c r="T1748" s="36"/>
      <c r="U1748" s="36"/>
    </row>
    <row r="1749" spans="2:21" x14ac:dyDescent="0.25">
      <c r="B1749" s="36"/>
      <c r="C1749" s="36"/>
      <c r="D1749" s="36"/>
      <c r="E1749" s="36"/>
      <c r="F1749" s="36"/>
      <c r="G1749" s="36" t="s">
        <v>212</v>
      </c>
      <c r="H1749" s="36"/>
      <c r="I1749" s="36"/>
      <c r="J1749" s="36"/>
      <c r="K1749" s="36"/>
      <c r="L1749" s="36"/>
      <c r="M1749" s="36"/>
      <c r="N1749" s="36"/>
      <c r="O1749" s="36"/>
      <c r="P1749" s="36"/>
      <c r="Q1749" s="36"/>
      <c r="R1749" s="36"/>
      <c r="S1749" s="36"/>
      <c r="T1749" s="36"/>
      <c r="U1749" s="36"/>
    </row>
    <row r="1750" spans="2:21" x14ac:dyDescent="0.25">
      <c r="B1750" s="36" t="s">
        <v>458</v>
      </c>
      <c r="C1750" s="36"/>
      <c r="D1750" s="36"/>
      <c r="E1750" s="36"/>
      <c r="F1750" s="36"/>
      <c r="G1750" s="36"/>
      <c r="H1750" s="36"/>
      <c r="I1750" s="36"/>
      <c r="J1750" s="36"/>
      <c r="K1750" s="36"/>
      <c r="L1750" s="36"/>
      <c r="M1750" s="36"/>
      <c r="N1750" s="36"/>
      <c r="O1750" s="36"/>
      <c r="P1750" s="36"/>
      <c r="Q1750" s="36"/>
      <c r="R1750" s="36"/>
      <c r="S1750" s="36"/>
      <c r="T1750" s="36"/>
      <c r="U1750" s="36"/>
    </row>
    <row r="1751" spans="2:21" x14ac:dyDescent="0.25">
      <c r="B1751" s="36"/>
      <c r="C1751" s="36"/>
      <c r="D1751" s="36"/>
      <c r="E1751" s="36"/>
      <c r="F1751" s="36"/>
      <c r="G1751" s="36"/>
      <c r="H1751" s="36"/>
      <c r="I1751" s="36"/>
      <c r="J1751" s="36"/>
      <c r="K1751" s="36"/>
      <c r="L1751" s="36"/>
      <c r="M1751" s="36"/>
      <c r="N1751" s="36"/>
      <c r="O1751" s="36"/>
      <c r="P1751" s="36"/>
      <c r="Q1751" s="36"/>
      <c r="R1751" s="36"/>
      <c r="S1751" s="36"/>
      <c r="T1751" s="36"/>
      <c r="U1751" s="36"/>
    </row>
    <row r="1752" spans="2:21" x14ac:dyDescent="0.25">
      <c r="B1752" s="36"/>
      <c r="C1752" s="36"/>
      <c r="D1752" s="36"/>
      <c r="E1752" s="36" t="s">
        <v>28</v>
      </c>
      <c r="F1752" s="36"/>
      <c r="G1752" s="36"/>
      <c r="H1752" s="36" t="s">
        <v>73</v>
      </c>
      <c r="I1752" s="36"/>
      <c r="J1752" s="36"/>
      <c r="K1752" s="36"/>
      <c r="L1752" s="36"/>
      <c r="M1752" s="36"/>
      <c r="N1752" s="36"/>
      <c r="O1752" s="36"/>
      <c r="P1752" s="36"/>
      <c r="Q1752" s="36"/>
      <c r="R1752" s="36"/>
      <c r="S1752" s="36"/>
      <c r="T1752" s="36"/>
      <c r="U1752" s="36"/>
    </row>
    <row r="1753" spans="2:21" x14ac:dyDescent="0.25">
      <c r="B1753" s="36"/>
      <c r="C1753" s="36"/>
      <c r="D1753" s="36"/>
      <c r="E1753" s="36"/>
      <c r="F1753" s="36"/>
      <c r="G1753" s="36"/>
      <c r="H1753" s="36" t="s">
        <v>74</v>
      </c>
      <c r="I1753" s="36"/>
      <c r="J1753" s="36"/>
      <c r="K1753" s="36"/>
      <c r="L1753" s="36"/>
      <c r="M1753" s="36"/>
      <c r="N1753" s="36"/>
      <c r="O1753" s="36"/>
      <c r="P1753" s="36"/>
      <c r="Q1753" s="36"/>
      <c r="R1753" s="36"/>
      <c r="S1753" s="36"/>
      <c r="T1753" s="36"/>
      <c r="U1753" s="36"/>
    </row>
    <row r="1754" spans="2:21" x14ac:dyDescent="0.25">
      <c r="B1754" s="36"/>
      <c r="C1754" s="36"/>
      <c r="D1754" s="36"/>
      <c r="E1754" s="36"/>
      <c r="F1754" s="36">
        <f>(0.3+0.15*(1-1))</f>
        <v>0.3</v>
      </c>
      <c r="G1754" s="36" t="s">
        <v>14</v>
      </c>
      <c r="H1754" s="36" t="s">
        <v>214</v>
      </c>
      <c r="I1754" s="36"/>
      <c r="J1754" s="36"/>
      <c r="K1754" s="36"/>
      <c r="L1754" s="36"/>
      <c r="M1754" s="36"/>
      <c r="N1754" s="36"/>
      <c r="O1754" s="36"/>
      <c r="P1754" s="36"/>
      <c r="Q1754" s="36"/>
      <c r="R1754" s="36"/>
      <c r="S1754" s="36"/>
      <c r="T1754" s="36"/>
      <c r="U1754" s="36"/>
    </row>
    <row r="1755" spans="2:21" x14ac:dyDescent="0.25">
      <c r="B1755" s="36"/>
      <c r="C1755" s="36"/>
      <c r="D1755" s="36"/>
      <c r="E1755" s="36"/>
      <c r="F1755" s="36">
        <f>(0.3+0.15*(4-1))</f>
        <v>0.75</v>
      </c>
      <c r="G1755" s="36" t="s">
        <v>14</v>
      </c>
      <c r="H1755" s="36" t="s">
        <v>459</v>
      </c>
      <c r="I1755" s="36"/>
      <c r="J1755" s="36"/>
      <c r="K1755" s="36"/>
      <c r="L1755" s="36"/>
      <c r="M1755" s="36"/>
      <c r="N1755" s="36"/>
      <c r="O1755" s="36"/>
      <c r="P1755" s="36"/>
      <c r="Q1755" s="36"/>
      <c r="R1755" s="36"/>
      <c r="S1755" s="36"/>
      <c r="T1755" s="36"/>
      <c r="U1755" s="36"/>
    </row>
    <row r="1756" spans="2:21" x14ac:dyDescent="0.25">
      <c r="B1756" s="36"/>
      <c r="C1756" s="36"/>
      <c r="D1756" s="36"/>
      <c r="E1756" s="36"/>
      <c r="F1756" s="36"/>
      <c r="G1756" s="36"/>
      <c r="H1756" s="36"/>
      <c r="I1756" s="36"/>
      <c r="J1756" s="36"/>
      <c r="K1756" s="36"/>
      <c r="L1756" s="36"/>
      <c r="M1756" s="36"/>
      <c r="N1756" s="36"/>
      <c r="O1756" s="36"/>
      <c r="P1756" s="36"/>
      <c r="Q1756" s="36"/>
      <c r="R1756" s="36"/>
      <c r="S1756" s="36"/>
      <c r="T1756" s="36"/>
      <c r="U1756" s="36"/>
    </row>
    <row r="1757" spans="2:21" x14ac:dyDescent="0.25">
      <c r="B1757" s="36" t="s">
        <v>215</v>
      </c>
      <c r="C1757" s="36"/>
      <c r="D1757" s="36"/>
      <c r="E1757" s="36"/>
      <c r="F1757" s="36"/>
      <c r="G1757" s="36"/>
      <c r="H1757" s="36"/>
      <c r="I1757" s="36"/>
      <c r="J1757" s="36"/>
      <c r="K1757" s="36"/>
      <c r="L1757" s="36"/>
      <c r="M1757" s="36"/>
      <c r="N1757" s="36"/>
      <c r="O1757" s="36"/>
      <c r="P1757" s="36"/>
      <c r="Q1757" s="36"/>
      <c r="R1757" s="36"/>
      <c r="S1757" s="36"/>
      <c r="T1757" s="36"/>
      <c r="U1757" s="36"/>
    </row>
    <row r="1758" spans="2:21" x14ac:dyDescent="0.25">
      <c r="B1758" s="36"/>
      <c r="C1758" s="36"/>
      <c r="D1758" s="36"/>
      <c r="E1758" s="36"/>
      <c r="F1758" s="36"/>
      <c r="G1758" s="36"/>
      <c r="H1758" s="36"/>
      <c r="I1758" s="36"/>
      <c r="J1758" s="36"/>
      <c r="K1758" s="36"/>
      <c r="L1758" s="36"/>
      <c r="M1758" s="36"/>
      <c r="N1758" s="36"/>
      <c r="O1758" s="36"/>
      <c r="P1758" s="36"/>
      <c r="Q1758" s="36"/>
      <c r="R1758" s="36"/>
      <c r="S1758" s="36"/>
      <c r="T1758" s="36"/>
      <c r="U1758" s="36"/>
    </row>
    <row r="1759" spans="2:21" x14ac:dyDescent="0.25">
      <c r="B1759" s="36"/>
      <c r="C1759" s="36"/>
      <c r="D1759" s="21" t="s">
        <v>33</v>
      </c>
      <c r="E1759" s="63">
        <f>F1754/(3^0.5)</f>
        <v>0.17320508075688773</v>
      </c>
      <c r="F1759" s="36" t="s">
        <v>14</v>
      </c>
      <c r="G1759" s="36"/>
      <c r="H1759" s="36"/>
      <c r="I1759" s="36"/>
      <c r="J1759" s="36"/>
      <c r="K1759" s="36"/>
      <c r="L1759" s="36"/>
      <c r="M1759" s="36"/>
      <c r="N1759" s="36"/>
      <c r="O1759" s="36"/>
      <c r="P1759" s="36"/>
      <c r="Q1759" s="36"/>
      <c r="R1759" s="36"/>
      <c r="S1759" s="36"/>
      <c r="T1759" s="36"/>
      <c r="U1759" s="36"/>
    </row>
    <row r="1760" spans="2:21" x14ac:dyDescent="0.25">
      <c r="B1760" s="36"/>
      <c r="C1760" s="36"/>
      <c r="D1760" s="36"/>
      <c r="E1760" s="36"/>
      <c r="F1760" s="36"/>
      <c r="G1760" s="36"/>
      <c r="H1760" s="36"/>
      <c r="I1760" s="36"/>
      <c r="J1760" s="36"/>
      <c r="K1760" s="36"/>
      <c r="L1760" s="36"/>
      <c r="M1760" s="36"/>
      <c r="N1760" s="36"/>
      <c r="O1760" s="36"/>
      <c r="P1760" s="36"/>
      <c r="Q1760" s="36"/>
      <c r="R1760" s="36"/>
      <c r="S1760" s="36"/>
      <c r="T1760" s="36"/>
      <c r="U1760" s="36"/>
    </row>
    <row r="1761" spans="2:21" x14ac:dyDescent="0.25">
      <c r="B1761" s="36" t="s">
        <v>460</v>
      </c>
      <c r="C1761" s="36"/>
      <c r="D1761" s="36"/>
      <c r="E1761" s="36"/>
      <c r="F1761" s="36"/>
      <c r="G1761" s="36"/>
      <c r="H1761" s="36"/>
      <c r="I1761" s="36"/>
      <c r="J1761" s="36"/>
      <c r="K1761" s="36"/>
      <c r="L1761" s="36"/>
      <c r="M1761" s="36"/>
      <c r="N1761" s="36"/>
      <c r="O1761" s="36"/>
      <c r="P1761" s="36"/>
      <c r="Q1761" s="36"/>
      <c r="R1761" s="36"/>
      <c r="S1761" s="36"/>
      <c r="T1761" s="36"/>
      <c r="U1761" s="36"/>
    </row>
    <row r="1762" spans="2:21" x14ac:dyDescent="0.25">
      <c r="B1762" s="36"/>
      <c r="C1762" s="36"/>
      <c r="D1762" s="36"/>
      <c r="E1762" s="36"/>
      <c r="F1762" s="36"/>
      <c r="G1762" s="36"/>
      <c r="H1762" s="36"/>
      <c r="I1762" s="36"/>
      <c r="J1762" s="36"/>
      <c r="K1762" s="36"/>
      <c r="L1762" s="36"/>
      <c r="M1762" s="36"/>
      <c r="N1762" s="36"/>
      <c r="O1762" s="36"/>
      <c r="P1762" s="36"/>
      <c r="Q1762" s="36"/>
      <c r="R1762" s="36"/>
      <c r="S1762" s="36"/>
      <c r="T1762" s="36"/>
      <c r="U1762" s="36"/>
    </row>
    <row r="1763" spans="2:21" x14ac:dyDescent="0.25">
      <c r="B1763" s="36"/>
      <c r="C1763" s="36"/>
      <c r="D1763" s="21" t="s">
        <v>33</v>
      </c>
      <c r="E1763" s="63">
        <f>F1755/(3^0.5)</f>
        <v>0.43301270189221935</v>
      </c>
      <c r="F1763" s="36" t="s">
        <v>14</v>
      </c>
      <c r="G1763" s="36"/>
      <c r="H1763" s="36"/>
      <c r="I1763" s="36"/>
      <c r="J1763" s="36"/>
      <c r="K1763" s="36"/>
      <c r="L1763" s="36"/>
      <c r="M1763" s="36"/>
      <c r="N1763" s="36"/>
      <c r="O1763" s="36"/>
      <c r="P1763" s="36"/>
      <c r="Q1763" s="36"/>
      <c r="R1763" s="36"/>
      <c r="S1763" s="36"/>
      <c r="T1763" s="36"/>
      <c r="U1763" s="36"/>
    </row>
    <row r="1764" spans="2:21" x14ac:dyDescent="0.25">
      <c r="B1764" s="36"/>
      <c r="C1764" s="36"/>
      <c r="D1764" s="36"/>
      <c r="E1764" s="36"/>
      <c r="F1764" s="36"/>
      <c r="G1764" s="36"/>
      <c r="H1764" s="36"/>
      <c r="I1764" s="36"/>
      <c r="J1764" s="36"/>
      <c r="K1764" s="36"/>
      <c r="L1764" s="36"/>
      <c r="M1764" s="36"/>
      <c r="N1764" s="36"/>
      <c r="O1764" s="36"/>
      <c r="P1764" s="36"/>
      <c r="Q1764" s="36"/>
      <c r="R1764" s="36"/>
      <c r="S1764" s="36"/>
      <c r="T1764" s="36"/>
      <c r="U1764" s="36"/>
    </row>
    <row r="1765" spans="2:21" x14ac:dyDescent="0.25">
      <c r="B1765" s="36" t="s">
        <v>461</v>
      </c>
      <c r="C1765" s="36"/>
      <c r="D1765" s="36"/>
      <c r="E1765" s="36"/>
      <c r="F1765" s="36"/>
      <c r="G1765" s="36"/>
      <c r="H1765" s="36"/>
      <c r="I1765" s="36"/>
      <c r="J1765" s="36"/>
      <c r="K1765" s="36"/>
      <c r="L1765" s="36"/>
      <c r="M1765" s="36"/>
      <c r="N1765" s="36"/>
      <c r="O1765" s="36"/>
      <c r="P1765" s="36"/>
      <c r="Q1765" s="36"/>
      <c r="R1765" s="36"/>
      <c r="S1765" s="36"/>
      <c r="T1765" s="36"/>
      <c r="U1765" s="36"/>
    </row>
    <row r="1766" spans="2:21" x14ac:dyDescent="0.25">
      <c r="B1766" s="21" t="s">
        <v>33</v>
      </c>
      <c r="C1766" s="65">
        <f>E1763</f>
        <v>0.43301270189221935</v>
      </c>
      <c r="D1766" s="36" t="s">
        <v>14</v>
      </c>
      <c r="E1766" s="36"/>
      <c r="F1766" s="36"/>
      <c r="G1766" s="36"/>
      <c r="H1766" s="36"/>
      <c r="I1766" s="36"/>
      <c r="J1766" s="36"/>
      <c r="K1766" s="36"/>
      <c r="L1766" s="36"/>
      <c r="M1766" s="36"/>
      <c r="N1766" s="36"/>
      <c r="O1766" s="36"/>
      <c r="P1766" s="36"/>
      <c r="Q1766" s="36"/>
      <c r="R1766" s="36"/>
      <c r="S1766" s="36"/>
      <c r="T1766" s="36"/>
      <c r="U1766" s="36"/>
    </row>
    <row r="1767" spans="2:21" x14ac:dyDescent="0.25">
      <c r="B1767" s="36" t="s">
        <v>462</v>
      </c>
      <c r="C1767" s="36"/>
      <c r="D1767" s="36"/>
      <c r="E1767" s="36"/>
      <c r="F1767" s="36"/>
      <c r="G1767" s="36"/>
      <c r="H1767" s="36"/>
      <c r="I1767" s="36"/>
      <c r="J1767" s="36"/>
      <c r="K1767" s="36"/>
      <c r="L1767" s="36"/>
      <c r="M1767" s="36"/>
      <c r="N1767" s="36"/>
      <c r="O1767" s="36"/>
      <c r="P1767" s="36"/>
      <c r="Q1767" s="36"/>
      <c r="R1767" s="36"/>
      <c r="S1767" s="36"/>
      <c r="T1767" s="36"/>
      <c r="U1767" s="36"/>
    </row>
    <row r="1768" spans="2:21" x14ac:dyDescent="0.25">
      <c r="B1768" s="21" t="s">
        <v>33</v>
      </c>
      <c r="C1768" s="65">
        <f>E1759</f>
        <v>0.17320508075688773</v>
      </c>
      <c r="D1768" s="36" t="s">
        <v>14</v>
      </c>
      <c r="E1768" s="36"/>
      <c r="F1768" s="36"/>
      <c r="G1768" s="36"/>
      <c r="H1768" s="36"/>
      <c r="I1768" s="36"/>
      <c r="J1768" s="36"/>
      <c r="K1768" s="36"/>
      <c r="L1768" s="36"/>
      <c r="M1768" s="36"/>
      <c r="N1768" s="36"/>
      <c r="O1768" s="36"/>
      <c r="P1768" s="36"/>
      <c r="Q1768" s="36"/>
      <c r="R1768" s="36"/>
      <c r="S1768" s="36"/>
      <c r="T1768" s="36"/>
      <c r="U1768" s="36"/>
    </row>
    <row r="1769" spans="2:21" x14ac:dyDescent="0.25">
      <c r="B1769" s="36"/>
      <c r="C1769" s="36"/>
      <c r="D1769" s="36"/>
      <c r="E1769" s="36"/>
      <c r="F1769" s="36"/>
      <c r="G1769" s="36"/>
      <c r="H1769" s="36"/>
      <c r="I1769" s="36"/>
      <c r="J1769" s="36"/>
      <c r="K1769" s="36"/>
      <c r="L1769" s="36"/>
      <c r="M1769" s="36"/>
      <c r="N1769" s="36"/>
      <c r="O1769" s="36"/>
      <c r="P1769" s="36"/>
      <c r="Q1769" s="36"/>
      <c r="R1769" s="36"/>
      <c r="S1769" s="36"/>
      <c r="T1769" s="36"/>
      <c r="U1769" s="36"/>
    </row>
    <row r="1770" spans="2:21" x14ac:dyDescent="0.25">
      <c r="B1770" s="88" t="s">
        <v>61</v>
      </c>
      <c r="C1770" s="36"/>
      <c r="D1770" s="36"/>
      <c r="E1770" s="36"/>
      <c r="F1770" s="36"/>
      <c r="G1770" s="36"/>
      <c r="H1770" s="36"/>
      <c r="I1770" s="36"/>
      <c r="J1770" s="36"/>
      <c r="K1770" s="36"/>
      <c r="L1770" s="36"/>
      <c r="M1770" s="36"/>
      <c r="N1770" s="36"/>
      <c r="O1770" s="36"/>
      <c r="P1770" s="36"/>
      <c r="Q1770" s="36"/>
      <c r="R1770" s="36"/>
      <c r="S1770" s="36"/>
      <c r="T1770" s="36"/>
      <c r="U1770" s="36"/>
    </row>
    <row r="1771" spans="2:21" x14ac:dyDescent="0.25">
      <c r="B1771" s="36"/>
      <c r="C1771" s="36"/>
      <c r="D1771" s="36"/>
      <c r="E1771" s="36" t="s">
        <v>28</v>
      </c>
      <c r="F1771" s="36"/>
      <c r="G1771" s="36" t="s">
        <v>463</v>
      </c>
      <c r="H1771" s="36"/>
      <c r="I1771" s="36"/>
      <c r="J1771" s="36"/>
      <c r="K1771" s="36"/>
      <c r="L1771" s="36"/>
      <c r="M1771" s="36"/>
      <c r="N1771" s="36"/>
      <c r="O1771" s="36"/>
      <c r="P1771" s="36"/>
      <c r="Q1771" s="36"/>
      <c r="R1771" s="36"/>
      <c r="S1771" s="36"/>
      <c r="T1771" s="36"/>
      <c r="U1771" s="36"/>
    </row>
    <row r="1772" spans="2:21" x14ac:dyDescent="0.25">
      <c r="B1772" s="36"/>
      <c r="C1772" s="36"/>
      <c r="D1772" s="36"/>
      <c r="E1772" s="36"/>
      <c r="F1772" s="36"/>
      <c r="G1772" s="36" t="s">
        <v>183</v>
      </c>
      <c r="H1772" s="36"/>
      <c r="I1772" s="36"/>
      <c r="J1772" s="36"/>
      <c r="K1772" s="36"/>
      <c r="L1772" s="36"/>
      <c r="M1772" s="36"/>
      <c r="N1772" s="36"/>
      <c r="O1772" s="36"/>
      <c r="P1772" s="36"/>
      <c r="Q1772" s="36"/>
      <c r="R1772" s="36"/>
      <c r="S1772" s="36"/>
      <c r="T1772" s="36"/>
      <c r="U1772" s="36"/>
    </row>
    <row r="1773" spans="2:21" x14ac:dyDescent="0.25">
      <c r="B1773" s="36"/>
      <c r="C1773" s="36"/>
      <c r="D1773" s="36"/>
      <c r="E1773" s="36"/>
      <c r="F1773" s="36"/>
      <c r="G1773" s="36"/>
      <c r="H1773" s="36"/>
      <c r="I1773" s="36"/>
      <c r="J1773" s="36"/>
      <c r="K1773" s="36"/>
      <c r="L1773" s="36"/>
      <c r="M1773" s="36"/>
      <c r="N1773" s="36"/>
      <c r="O1773" s="36"/>
      <c r="P1773" s="36"/>
      <c r="Q1773" s="36"/>
      <c r="R1773" s="36"/>
      <c r="S1773" s="36"/>
      <c r="T1773" s="36"/>
      <c r="U1773" s="36"/>
    </row>
    <row r="1774" spans="2:21" x14ac:dyDescent="0.25">
      <c r="B1774" s="36"/>
      <c r="C1774" s="36"/>
      <c r="D1774" s="36"/>
      <c r="E1774" s="36"/>
      <c r="F1774" s="36"/>
      <c r="G1774" s="36"/>
      <c r="H1774" s="36"/>
      <c r="I1774" s="36"/>
      <c r="J1774" s="36"/>
      <c r="K1774" s="36"/>
      <c r="L1774" s="36"/>
      <c r="M1774" s="36"/>
      <c r="N1774" s="36"/>
      <c r="O1774" s="36"/>
      <c r="P1774" s="36"/>
      <c r="Q1774" s="36"/>
      <c r="R1774" s="36"/>
      <c r="S1774" s="36"/>
      <c r="T1774" s="36"/>
      <c r="U1774" s="36"/>
    </row>
    <row r="1775" spans="2:21" x14ac:dyDescent="0.25">
      <c r="B1775" s="36" t="s">
        <v>464</v>
      </c>
      <c r="C1775" s="36"/>
      <c r="D1775" s="36"/>
      <c r="E1775" s="36"/>
      <c r="F1775" s="36"/>
      <c r="G1775" s="36"/>
      <c r="H1775" s="36"/>
      <c r="I1775" s="36"/>
      <c r="J1775" s="36"/>
      <c r="K1775" s="36"/>
      <c r="L1775" s="36"/>
      <c r="M1775" s="36"/>
      <c r="N1775" s="36"/>
      <c r="O1775" s="36"/>
      <c r="P1775" s="36"/>
      <c r="Q1775" s="36"/>
      <c r="R1775" s="36"/>
      <c r="S1775" s="36"/>
      <c r="T1775" s="36"/>
      <c r="U1775" s="36"/>
    </row>
    <row r="1776" spans="2:21" ht="48" customHeight="1" x14ac:dyDescent="0.25">
      <c r="B1776" s="852" t="s">
        <v>40</v>
      </c>
      <c r="C1776" s="853"/>
      <c r="D1776" s="852" t="s">
        <v>85</v>
      </c>
      <c r="E1776" s="853"/>
      <c r="F1776" s="852" t="s">
        <v>86</v>
      </c>
      <c r="G1776" s="853"/>
      <c r="H1776" s="852" t="s">
        <v>45</v>
      </c>
      <c r="I1776" s="853"/>
      <c r="J1776" s="852" t="s">
        <v>46</v>
      </c>
      <c r="K1776" s="853"/>
      <c r="L1776" s="852" t="s">
        <v>43</v>
      </c>
      <c r="M1776" s="853"/>
      <c r="N1776" s="852" t="s">
        <v>44</v>
      </c>
      <c r="O1776" s="853"/>
      <c r="P1776" s="36"/>
      <c r="Q1776" s="36"/>
      <c r="R1776" s="36"/>
      <c r="S1776" s="36"/>
      <c r="T1776" s="36"/>
      <c r="U1776" s="36"/>
    </row>
    <row r="1777" spans="2:21" x14ac:dyDescent="0.25">
      <c r="B1777" s="908"/>
      <c r="C1777" s="908"/>
      <c r="D1777" s="854">
        <f>M1741</f>
        <v>4377</v>
      </c>
      <c r="E1777" s="855"/>
      <c r="F1777" s="854">
        <v>0</v>
      </c>
      <c r="G1777" s="855"/>
      <c r="H1777" s="900" t="s">
        <v>47</v>
      </c>
      <c r="I1777" s="900"/>
      <c r="J1777" s="858">
        <v>1</v>
      </c>
      <c r="K1777" s="859"/>
      <c r="L1777" s="854">
        <f>F1777*J1777</f>
        <v>0</v>
      </c>
      <c r="M1777" s="855"/>
      <c r="N1777" s="858">
        <v>0</v>
      </c>
      <c r="O1777" s="859"/>
      <c r="P1777" s="36"/>
      <c r="Q1777" s="36"/>
      <c r="R1777" s="36"/>
      <c r="S1777" s="36"/>
      <c r="T1777" s="36"/>
      <c r="U1777" s="36"/>
    </row>
    <row r="1778" spans="2:21" x14ac:dyDescent="0.25">
      <c r="B1778" s="908"/>
      <c r="C1778" s="908"/>
      <c r="D1778" s="854">
        <f>M1648</f>
        <v>0</v>
      </c>
      <c r="E1778" s="855"/>
      <c r="F1778" s="854">
        <f>C1766</f>
        <v>0.43301270189221935</v>
      </c>
      <c r="G1778" s="855"/>
      <c r="H1778" s="856" t="s">
        <v>90</v>
      </c>
      <c r="I1778" s="857"/>
      <c r="J1778" s="858">
        <v>1</v>
      </c>
      <c r="K1778" s="859"/>
      <c r="L1778" s="854">
        <f>F1778*J1778</f>
        <v>0.43301270189221935</v>
      </c>
      <c r="M1778" s="855"/>
      <c r="N1778" s="858">
        <v>100</v>
      </c>
      <c r="O1778" s="859"/>
      <c r="P1778" s="36"/>
      <c r="Q1778" s="36"/>
      <c r="R1778" s="36"/>
      <c r="S1778" s="36"/>
      <c r="T1778" s="36"/>
      <c r="U1778" s="36"/>
    </row>
    <row r="1779" spans="2:21" x14ac:dyDescent="0.25">
      <c r="B1779" s="908"/>
      <c r="C1779" s="908"/>
      <c r="D1779" s="854">
        <f>D1777</f>
        <v>4377</v>
      </c>
      <c r="E1779" s="855"/>
      <c r="F1779" s="854">
        <f>F1778</f>
        <v>0.43301270189221935</v>
      </c>
      <c r="G1779" s="855"/>
      <c r="H1779" s="860"/>
      <c r="I1779" s="861"/>
      <c r="J1779" s="860"/>
      <c r="K1779" s="861"/>
      <c r="L1779" s="860"/>
      <c r="M1779" s="861"/>
      <c r="N1779" s="858">
        <v>100</v>
      </c>
      <c r="O1779" s="859"/>
      <c r="P1779" s="36"/>
      <c r="Q1779" s="36"/>
      <c r="R1779" s="36"/>
      <c r="S1779" s="36"/>
      <c r="T1779" s="36"/>
      <c r="U1779" s="36"/>
    </row>
    <row r="1780" spans="2:21" x14ac:dyDescent="0.25">
      <c r="B1780" s="36"/>
      <c r="C1780" s="36"/>
      <c r="D1780" s="36"/>
      <c r="E1780" s="36"/>
      <c r="F1780" s="36"/>
      <c r="G1780" s="36"/>
      <c r="H1780" s="36"/>
      <c r="I1780" s="36"/>
      <c r="J1780" s="36"/>
      <c r="K1780" s="36"/>
      <c r="L1780" s="36"/>
      <c r="M1780" s="36"/>
      <c r="N1780" s="36"/>
      <c r="O1780" s="36"/>
      <c r="P1780" s="36"/>
      <c r="Q1780" s="36"/>
      <c r="R1780" s="36"/>
      <c r="S1780" s="36"/>
      <c r="T1780" s="36"/>
      <c r="U1780" s="36"/>
    </row>
    <row r="1781" spans="2:21" x14ac:dyDescent="0.25">
      <c r="B1781" s="36" t="s">
        <v>465</v>
      </c>
      <c r="C1781" s="36"/>
      <c r="D1781" s="36"/>
      <c r="E1781" s="36"/>
      <c r="F1781" s="36"/>
      <c r="G1781" s="36"/>
      <c r="H1781" s="36"/>
      <c r="I1781" s="36"/>
      <c r="J1781" s="36"/>
      <c r="K1781" s="36"/>
      <c r="L1781" s="36"/>
      <c r="M1781" s="36"/>
      <c r="N1781" s="36"/>
      <c r="O1781" s="36"/>
      <c r="P1781" s="36"/>
      <c r="Q1781" s="36"/>
      <c r="R1781" s="36"/>
      <c r="S1781" s="36"/>
      <c r="T1781" s="36"/>
      <c r="U1781" s="36"/>
    </row>
    <row r="1782" spans="2:21" ht="30.75" customHeight="1" x14ac:dyDescent="0.25">
      <c r="B1782" s="852" t="s">
        <v>40</v>
      </c>
      <c r="C1782" s="853"/>
      <c r="D1782" s="852" t="s">
        <v>85</v>
      </c>
      <c r="E1782" s="853"/>
      <c r="F1782" s="852" t="s">
        <v>86</v>
      </c>
      <c r="G1782" s="853"/>
      <c r="H1782" s="852" t="s">
        <v>45</v>
      </c>
      <c r="I1782" s="853"/>
      <c r="J1782" s="852" t="s">
        <v>46</v>
      </c>
      <c r="K1782" s="853"/>
      <c r="L1782" s="852" t="s">
        <v>43</v>
      </c>
      <c r="M1782" s="853"/>
      <c r="N1782" s="852" t="s">
        <v>44</v>
      </c>
      <c r="O1782" s="853"/>
      <c r="P1782" s="36"/>
      <c r="Q1782" s="36"/>
      <c r="R1782" s="36"/>
      <c r="S1782" s="36"/>
      <c r="T1782" s="36"/>
      <c r="U1782" s="36"/>
    </row>
    <row r="1783" spans="2:21" x14ac:dyDescent="0.25">
      <c r="B1783" s="908"/>
      <c r="C1783" s="908"/>
      <c r="D1783" s="854">
        <f>M1742</f>
        <v>1700</v>
      </c>
      <c r="E1783" s="855"/>
      <c r="F1783" s="854">
        <v>0</v>
      </c>
      <c r="G1783" s="855"/>
      <c r="H1783" s="900" t="s">
        <v>47</v>
      </c>
      <c r="I1783" s="900"/>
      <c r="J1783" s="858">
        <v>1</v>
      </c>
      <c r="K1783" s="859"/>
      <c r="L1783" s="854">
        <f>F1783*J1783</f>
        <v>0</v>
      </c>
      <c r="M1783" s="855"/>
      <c r="N1783" s="858">
        <v>0</v>
      </c>
      <c r="O1783" s="859"/>
      <c r="P1783" s="36"/>
      <c r="Q1783" s="36"/>
      <c r="R1783" s="36"/>
      <c r="S1783" s="36"/>
      <c r="T1783" s="36"/>
      <c r="U1783" s="36"/>
    </row>
    <row r="1784" spans="2:21" x14ac:dyDescent="0.25">
      <c r="B1784" s="908"/>
      <c r="C1784" s="908"/>
      <c r="D1784" s="854">
        <f>M1660</f>
        <v>0</v>
      </c>
      <c r="E1784" s="855"/>
      <c r="F1784" s="854">
        <f>C1768</f>
        <v>0.17320508075688773</v>
      </c>
      <c r="G1784" s="855"/>
      <c r="H1784" s="856" t="s">
        <v>90</v>
      </c>
      <c r="I1784" s="857"/>
      <c r="J1784" s="858">
        <v>1</v>
      </c>
      <c r="K1784" s="859"/>
      <c r="L1784" s="854">
        <f>F1784*J1784</f>
        <v>0.17320508075688773</v>
      </c>
      <c r="M1784" s="855"/>
      <c r="N1784" s="858">
        <v>100</v>
      </c>
      <c r="O1784" s="859"/>
      <c r="P1784" s="36"/>
      <c r="Q1784" s="36"/>
      <c r="R1784" s="36"/>
      <c r="S1784" s="36"/>
      <c r="T1784" s="36"/>
      <c r="U1784" s="36"/>
    </row>
    <row r="1785" spans="2:21" x14ac:dyDescent="0.25">
      <c r="B1785" s="908"/>
      <c r="C1785" s="908"/>
      <c r="D1785" s="854">
        <f>D1783</f>
        <v>1700</v>
      </c>
      <c r="E1785" s="855"/>
      <c r="F1785" s="854">
        <f>F1784</f>
        <v>0.17320508075688773</v>
      </c>
      <c r="G1785" s="855"/>
      <c r="H1785" s="860"/>
      <c r="I1785" s="861"/>
      <c r="J1785" s="860"/>
      <c r="K1785" s="861"/>
      <c r="L1785" s="860"/>
      <c r="M1785" s="861"/>
      <c r="N1785" s="858">
        <v>100</v>
      </c>
      <c r="O1785" s="859"/>
      <c r="P1785" s="36"/>
      <c r="Q1785" s="36"/>
      <c r="R1785" s="36"/>
      <c r="S1785" s="36"/>
      <c r="T1785" s="36"/>
      <c r="U1785" s="36"/>
    </row>
    <row r="1786" spans="2:21" x14ac:dyDescent="0.25">
      <c r="B1786" s="36"/>
      <c r="C1786" s="36"/>
      <c r="D1786" s="36"/>
      <c r="E1786" s="36"/>
      <c r="F1786" s="36"/>
      <c r="G1786" s="36"/>
      <c r="H1786" s="36"/>
      <c r="I1786" s="36"/>
      <c r="J1786" s="36"/>
      <c r="K1786" s="36"/>
      <c r="L1786" s="36"/>
      <c r="M1786" s="36"/>
      <c r="N1786" s="36"/>
      <c r="O1786" s="36"/>
      <c r="P1786" s="36"/>
      <c r="Q1786" s="36"/>
      <c r="R1786" s="36"/>
      <c r="S1786" s="36"/>
      <c r="T1786" s="36"/>
      <c r="U1786" s="36"/>
    </row>
    <row r="1787" spans="2:21" ht="31.5" customHeight="1" x14ac:dyDescent="0.25">
      <c r="B1787" s="862" t="s">
        <v>50</v>
      </c>
      <c r="C1787" s="862"/>
      <c r="D1787" s="862"/>
      <c r="E1787" s="862"/>
      <c r="F1787" s="862"/>
      <c r="G1787" s="862"/>
      <c r="H1787" s="862"/>
      <c r="I1787" s="862"/>
      <c r="J1787" s="862"/>
      <c r="K1787" s="862"/>
      <c r="L1787" s="862"/>
      <c r="M1787" s="862"/>
      <c r="N1787" s="862"/>
      <c r="O1787" s="862"/>
      <c r="P1787" s="36"/>
      <c r="Q1787" s="36"/>
      <c r="R1787" s="36"/>
      <c r="S1787" s="36"/>
      <c r="T1787" s="36"/>
      <c r="U1787" s="36"/>
    </row>
    <row r="1788" spans="2:21" x14ac:dyDescent="0.25">
      <c r="B1788" s="36"/>
      <c r="C1788" s="36"/>
      <c r="D1788" s="36"/>
      <c r="E1788" s="21" t="s">
        <v>51</v>
      </c>
      <c r="F1788" s="88">
        <v>1.65</v>
      </c>
      <c r="G1788" s="36"/>
      <c r="H1788" s="36"/>
      <c r="I1788" s="36"/>
      <c r="J1788" s="36"/>
      <c r="K1788" s="36"/>
      <c r="L1788" s="36"/>
      <c r="M1788" s="36"/>
      <c r="N1788" s="36"/>
      <c r="O1788" s="36"/>
      <c r="P1788" s="36"/>
      <c r="Q1788" s="36"/>
      <c r="R1788" s="36"/>
      <c r="S1788" s="36"/>
      <c r="T1788" s="36"/>
      <c r="U1788" s="36"/>
    </row>
    <row r="1789" spans="2:21" x14ac:dyDescent="0.25">
      <c r="B1789" s="36"/>
      <c r="C1789" s="36"/>
      <c r="D1789" s="36"/>
      <c r="E1789" s="36"/>
      <c r="F1789" s="36"/>
      <c r="G1789" s="36"/>
      <c r="H1789" s="36"/>
      <c r="I1789" s="36"/>
      <c r="J1789" s="36"/>
      <c r="K1789" s="36"/>
      <c r="L1789" s="36"/>
      <c r="M1789" s="36"/>
      <c r="N1789" s="36"/>
      <c r="O1789" s="36"/>
      <c r="P1789" s="36"/>
      <c r="Q1789" s="36"/>
      <c r="R1789" s="36"/>
      <c r="S1789" s="36"/>
      <c r="T1789" s="36"/>
      <c r="U1789" s="36"/>
    </row>
    <row r="1790" spans="2:21" x14ac:dyDescent="0.25">
      <c r="B1790" s="36" t="s">
        <v>466</v>
      </c>
      <c r="C1790" s="36"/>
      <c r="D1790" s="36"/>
      <c r="E1790" s="36"/>
      <c r="F1790" s="36"/>
      <c r="G1790" s="36"/>
      <c r="H1790" s="36"/>
      <c r="I1790" s="36"/>
      <c r="J1790" s="36"/>
      <c r="K1790" s="36"/>
      <c r="L1790" s="36"/>
      <c r="M1790" s="36"/>
      <c r="N1790" s="36"/>
      <c r="O1790" s="36"/>
      <c r="P1790" s="36"/>
      <c r="Q1790" s="36"/>
      <c r="R1790" s="36"/>
      <c r="S1790" s="36"/>
      <c r="T1790" s="36"/>
      <c r="U1790" s="36"/>
    </row>
    <row r="1791" spans="2:21" x14ac:dyDescent="0.25">
      <c r="B1791" s="21" t="s">
        <v>52</v>
      </c>
      <c r="C1791" s="66">
        <f>F1788*C1766</f>
        <v>0.71447095812216188</v>
      </c>
      <c r="D1791" s="36" t="s">
        <v>14</v>
      </c>
      <c r="E1791" s="36"/>
      <c r="F1791" s="36"/>
      <c r="G1791" s="36"/>
      <c r="H1791" s="36"/>
      <c r="I1791" s="36"/>
      <c r="J1791" s="36"/>
      <c r="K1791" s="36"/>
      <c r="L1791" s="36"/>
      <c r="M1791" s="36"/>
      <c r="N1791" s="36"/>
      <c r="O1791" s="36"/>
      <c r="P1791" s="36"/>
      <c r="Q1791" s="36"/>
      <c r="R1791" s="36"/>
      <c r="S1791" s="36"/>
      <c r="T1791" s="36"/>
      <c r="U1791" s="36"/>
    </row>
    <row r="1792" spans="2:21" x14ac:dyDescent="0.25">
      <c r="B1792" s="36" t="s">
        <v>467</v>
      </c>
      <c r="C1792" s="36"/>
      <c r="D1792" s="36"/>
      <c r="E1792" s="36"/>
      <c r="F1792" s="36"/>
      <c r="G1792" s="36"/>
      <c r="H1792" s="36"/>
      <c r="I1792" s="36"/>
      <c r="J1792" s="36"/>
      <c r="K1792" s="36"/>
      <c r="L1792" s="36"/>
      <c r="M1792" s="36"/>
      <c r="N1792" s="36"/>
      <c r="O1792" s="36"/>
      <c r="P1792" s="36"/>
      <c r="Q1792" s="36"/>
      <c r="R1792" s="36"/>
      <c r="S1792" s="36"/>
      <c r="T1792" s="36"/>
      <c r="U1792" s="36"/>
    </row>
    <row r="1793" spans="2:21" x14ac:dyDescent="0.25">
      <c r="B1793" s="21" t="s">
        <v>52</v>
      </c>
      <c r="C1793" s="67">
        <f>F1788*C1768</f>
        <v>0.28578838324886474</v>
      </c>
      <c r="D1793" s="36" t="s">
        <v>14</v>
      </c>
      <c r="E1793" s="36"/>
      <c r="F1793" s="36"/>
      <c r="G1793" s="36"/>
      <c r="H1793" s="36"/>
      <c r="I1793" s="36"/>
      <c r="J1793" s="36"/>
      <c r="K1793" s="36"/>
      <c r="L1793" s="36"/>
      <c r="M1793" s="36"/>
      <c r="N1793" s="36"/>
      <c r="O1793" s="36"/>
      <c r="P1793" s="36"/>
      <c r="Q1793" s="36"/>
      <c r="R1793" s="36"/>
      <c r="S1793" s="36"/>
      <c r="T1793" s="36"/>
      <c r="U1793" s="36"/>
    </row>
    <row r="1794" spans="2:21" x14ac:dyDescent="0.25">
      <c r="B1794" s="36" t="s">
        <v>53</v>
      </c>
      <c r="C1794" s="36"/>
      <c r="D1794" s="36"/>
      <c r="E1794" s="36"/>
      <c r="F1794" s="36"/>
      <c r="G1794" s="36"/>
      <c r="H1794" s="36"/>
      <c r="I1794" s="36"/>
      <c r="J1794" s="36"/>
      <c r="K1794" s="36"/>
      <c r="L1794" s="36"/>
      <c r="M1794" s="36"/>
      <c r="N1794" s="36"/>
      <c r="O1794" s="36"/>
      <c r="P1794" s="36"/>
      <c r="Q1794" s="36"/>
      <c r="R1794" s="36"/>
      <c r="S1794" s="36"/>
      <c r="T1794" s="36"/>
      <c r="U1794" s="36"/>
    </row>
    <row r="1795" spans="2:21" x14ac:dyDescent="0.25">
      <c r="B1795" s="36" t="s">
        <v>468</v>
      </c>
      <c r="C1795" s="36"/>
      <c r="D1795" s="36"/>
      <c r="E1795" s="36"/>
      <c r="F1795" s="36"/>
      <c r="G1795" s="36"/>
      <c r="H1795" s="36"/>
      <c r="I1795" s="36"/>
      <c r="J1795" s="36"/>
      <c r="K1795" s="33">
        <f>D1779</f>
        <v>4377</v>
      </c>
      <c r="L1795" s="6" t="s">
        <v>335</v>
      </c>
      <c r="M1795" s="35">
        <f>C1791</f>
        <v>0.71447095812216188</v>
      </c>
      <c r="N1795" s="20" t="s">
        <v>14</v>
      </c>
      <c r="O1795" s="36"/>
      <c r="P1795" s="36"/>
      <c r="Q1795" s="36"/>
      <c r="R1795" s="36"/>
      <c r="S1795" s="36"/>
      <c r="T1795" s="36"/>
      <c r="U1795" s="36"/>
    </row>
    <row r="1796" spans="2:21" x14ac:dyDescent="0.25">
      <c r="B1796" s="36" t="s">
        <v>469</v>
      </c>
      <c r="C1796" s="36"/>
      <c r="D1796" s="36"/>
      <c r="E1796" s="36"/>
      <c r="F1796" s="36"/>
      <c r="G1796" s="36"/>
      <c r="H1796" s="36"/>
      <c r="I1796" s="36"/>
      <c r="J1796" s="36"/>
      <c r="K1796" s="33">
        <f>D1785</f>
        <v>1700</v>
      </c>
      <c r="L1796" s="6" t="s">
        <v>335</v>
      </c>
      <c r="M1796" s="35">
        <f>C1793</f>
        <v>0.28578838324886474</v>
      </c>
      <c r="N1796" s="20" t="s">
        <v>14</v>
      </c>
      <c r="O1796" s="36"/>
      <c r="P1796" s="36"/>
      <c r="Q1796" s="36"/>
      <c r="R1796" s="36"/>
      <c r="S1796" s="36"/>
      <c r="T1796" s="36"/>
      <c r="U1796" s="36"/>
    </row>
    <row r="1797" spans="2:21" x14ac:dyDescent="0.25">
      <c r="B1797" s="36"/>
      <c r="C1797" s="36"/>
      <c r="D1797" s="36"/>
      <c r="E1797" s="36"/>
      <c r="F1797" s="36"/>
      <c r="G1797" s="36"/>
      <c r="H1797" s="36"/>
      <c r="I1797" s="36"/>
      <c r="J1797" s="36"/>
      <c r="K1797" s="36"/>
      <c r="L1797" s="36"/>
      <c r="M1797" s="36"/>
      <c r="N1797" s="36"/>
      <c r="O1797" s="36"/>
      <c r="P1797" s="36"/>
      <c r="Q1797" s="36"/>
      <c r="R1797" s="36"/>
      <c r="S1797" s="36"/>
      <c r="T1797" s="36"/>
      <c r="U1797" s="36"/>
    </row>
    <row r="1798" spans="2:21" x14ac:dyDescent="0.25">
      <c r="B1798" s="4" t="s">
        <v>470</v>
      </c>
      <c r="C1798" s="36"/>
      <c r="D1798" s="36"/>
      <c r="E1798" s="36"/>
      <c r="F1798" s="36"/>
      <c r="G1798" s="36"/>
      <c r="H1798" s="36"/>
      <c r="I1798" s="36"/>
      <c r="J1798" s="36"/>
      <c r="K1798" s="36"/>
      <c r="L1798" s="36"/>
      <c r="M1798" s="36"/>
      <c r="N1798" s="36"/>
      <c r="O1798" s="36"/>
      <c r="P1798" s="36"/>
      <c r="Q1798" s="36"/>
      <c r="R1798" s="36"/>
      <c r="S1798" s="36"/>
      <c r="T1798" s="36"/>
      <c r="U1798" s="36"/>
    </row>
    <row r="1799" spans="2:21" x14ac:dyDescent="0.25">
      <c r="B1799" s="36" t="s">
        <v>210</v>
      </c>
      <c r="C1799" s="36"/>
      <c r="D1799" s="36"/>
      <c r="E1799" s="36"/>
      <c r="F1799" s="36"/>
      <c r="G1799" s="36"/>
      <c r="H1799" s="36"/>
      <c r="I1799" s="36"/>
      <c r="J1799" s="36"/>
      <c r="K1799" s="36"/>
      <c r="L1799" s="36"/>
      <c r="M1799" s="36"/>
      <c r="N1799" s="36"/>
      <c r="O1799" s="36"/>
      <c r="P1799" s="36"/>
      <c r="Q1799" s="36"/>
      <c r="R1799" s="36"/>
      <c r="S1799" s="36"/>
      <c r="T1799" s="36"/>
      <c r="U1799" s="36"/>
    </row>
    <row r="1800" spans="2:21" x14ac:dyDescent="0.25">
      <c r="B1800" s="36"/>
      <c r="C1800" s="36"/>
      <c r="D1800" s="36"/>
      <c r="E1800" s="36"/>
      <c r="F1800" s="36"/>
      <c r="G1800" s="36"/>
      <c r="H1800" s="36"/>
      <c r="I1800" s="36"/>
      <c r="J1800" s="36"/>
      <c r="K1800" s="36"/>
      <c r="L1800" s="36"/>
      <c r="M1800" s="36"/>
      <c r="N1800" s="36"/>
      <c r="O1800" s="36"/>
      <c r="P1800" s="36"/>
      <c r="Q1800" s="36"/>
      <c r="R1800" s="36"/>
      <c r="S1800" s="36"/>
      <c r="T1800" s="36"/>
      <c r="U1800" s="36"/>
    </row>
    <row r="1801" spans="2:21" x14ac:dyDescent="0.25">
      <c r="B1801" s="36" t="s">
        <v>377</v>
      </c>
      <c r="C1801" s="36"/>
      <c r="D1801" s="36"/>
      <c r="E1801" s="36" t="s">
        <v>28</v>
      </c>
      <c r="F1801" s="36"/>
      <c r="G1801" s="36" t="s">
        <v>401</v>
      </c>
      <c r="H1801" s="36"/>
      <c r="I1801" s="36"/>
      <c r="J1801" s="36"/>
      <c r="K1801" s="36"/>
      <c r="L1801" s="36"/>
      <c r="M1801" s="36"/>
      <c r="N1801" s="36"/>
      <c r="O1801" s="36"/>
      <c r="P1801" s="36"/>
      <c r="Q1801" s="36"/>
      <c r="R1801" s="36"/>
      <c r="S1801" s="36"/>
      <c r="T1801" s="36"/>
      <c r="U1801" s="36"/>
    </row>
    <row r="1802" spans="2:21" x14ac:dyDescent="0.25">
      <c r="B1802" s="36"/>
      <c r="C1802" s="36"/>
      <c r="D1802" s="36"/>
      <c r="E1802" s="36"/>
      <c r="F1802" s="36"/>
      <c r="G1802" s="36" t="s">
        <v>212</v>
      </c>
      <c r="H1802" s="36"/>
      <c r="I1802" s="36"/>
      <c r="J1802" s="36"/>
      <c r="K1802" s="36"/>
      <c r="L1802" s="36"/>
      <c r="M1802" s="36"/>
      <c r="N1802" s="36"/>
      <c r="O1802" s="36"/>
      <c r="P1802" s="36"/>
      <c r="Q1802" s="36"/>
      <c r="R1802" s="36"/>
      <c r="S1802" s="36"/>
      <c r="T1802" s="36"/>
      <c r="U1802" s="36"/>
    </row>
    <row r="1803" spans="2:21" x14ac:dyDescent="0.25">
      <c r="B1803" s="36" t="s">
        <v>71</v>
      </c>
      <c r="C1803" s="36"/>
      <c r="D1803" s="36"/>
      <c r="E1803" s="36"/>
      <c r="F1803" s="36"/>
      <c r="G1803" s="36"/>
      <c r="H1803" s="36"/>
      <c r="I1803" s="36"/>
      <c r="J1803" s="36"/>
      <c r="K1803" s="36"/>
      <c r="L1803" s="36"/>
      <c r="M1803" s="36"/>
      <c r="N1803" s="36"/>
      <c r="O1803" s="36"/>
      <c r="P1803" s="36"/>
      <c r="Q1803" s="36"/>
      <c r="R1803" s="36"/>
      <c r="S1803" s="36"/>
      <c r="T1803" s="36"/>
      <c r="U1803" s="36"/>
    </row>
    <row r="1804" spans="2:21" s="473" customFormat="1" x14ac:dyDescent="0.25">
      <c r="B1804" s="470"/>
      <c r="C1804" s="470"/>
      <c r="D1804" s="470"/>
      <c r="E1804" s="470"/>
      <c r="F1804" s="470"/>
      <c r="G1804" s="470"/>
      <c r="H1804" s="470"/>
      <c r="I1804" s="470"/>
      <c r="J1804" s="470"/>
      <c r="K1804" s="470"/>
      <c r="L1804" s="470"/>
      <c r="M1804" s="470"/>
      <c r="N1804" s="470"/>
      <c r="O1804" s="470"/>
      <c r="P1804" s="470"/>
      <c r="Q1804" s="470"/>
      <c r="R1804" s="470"/>
      <c r="S1804" s="470"/>
      <c r="T1804" s="470"/>
      <c r="U1804" s="470"/>
    </row>
    <row r="1805" spans="2:21" s="473" customFormat="1" x14ac:dyDescent="0.25">
      <c r="B1805" s="470"/>
      <c r="C1805" s="470"/>
      <c r="D1805" s="470"/>
      <c r="E1805" s="470"/>
      <c r="F1805" s="470"/>
      <c r="G1805" s="470"/>
      <c r="H1805" s="470"/>
      <c r="I1805" s="470"/>
      <c r="J1805" s="470"/>
      <c r="K1805" s="470"/>
      <c r="L1805" s="470"/>
      <c r="M1805" s="470"/>
      <c r="N1805" s="470"/>
      <c r="O1805" s="470"/>
      <c r="P1805" s="470"/>
      <c r="Q1805" s="470"/>
      <c r="R1805" s="470"/>
      <c r="S1805" s="470"/>
      <c r="T1805" s="470"/>
      <c r="U1805" s="470"/>
    </row>
    <row r="1806" spans="2:21" s="473" customFormat="1" x14ac:dyDescent="0.25">
      <c r="B1806" s="470"/>
      <c r="C1806" s="470"/>
      <c r="D1806" s="470"/>
      <c r="E1806" s="470"/>
      <c r="F1806" s="470"/>
      <c r="G1806" s="470"/>
      <c r="H1806" s="470"/>
      <c r="I1806" s="470"/>
      <c r="J1806" s="470"/>
      <c r="K1806" s="470"/>
      <c r="L1806" s="470"/>
      <c r="M1806" s="470"/>
      <c r="N1806" s="470"/>
      <c r="O1806" s="470"/>
      <c r="P1806" s="470"/>
      <c r="Q1806" s="470"/>
      <c r="R1806" s="470"/>
      <c r="S1806" s="470"/>
      <c r="T1806" s="470"/>
      <c r="U1806" s="470"/>
    </row>
    <row r="1807" spans="2:21" s="473" customFormat="1" x14ac:dyDescent="0.25">
      <c r="B1807" s="470"/>
      <c r="C1807" s="470"/>
      <c r="D1807" s="470"/>
      <c r="E1807" s="470"/>
      <c r="F1807" s="470"/>
      <c r="H1807" s="470"/>
      <c r="I1807" s="470"/>
      <c r="J1807" s="470"/>
      <c r="K1807" s="470"/>
      <c r="L1807" s="470"/>
      <c r="M1807" s="470"/>
      <c r="N1807" s="470"/>
      <c r="O1807" s="470"/>
      <c r="P1807" s="470"/>
      <c r="Q1807" s="470"/>
      <c r="R1807" s="470"/>
      <c r="S1807" s="470"/>
      <c r="T1807" s="470"/>
      <c r="U1807" s="470"/>
    </row>
    <row r="1808" spans="2:21" s="473" customFormat="1" x14ac:dyDescent="0.25">
      <c r="B1808" s="470"/>
      <c r="C1808" s="470"/>
      <c r="D1808" s="22">
        <f>I1737/(3^0.5)</f>
        <v>1.1547005383792517</v>
      </c>
      <c r="E1808" s="470" t="s">
        <v>14</v>
      </c>
      <c r="F1808" s="470" t="s">
        <v>2402</v>
      </c>
      <c r="H1808" s="470"/>
      <c r="I1808" s="470"/>
      <c r="J1808" s="470"/>
      <c r="K1808" s="470"/>
      <c r="L1808" s="470"/>
      <c r="M1808" s="470"/>
      <c r="N1808" s="470"/>
      <c r="O1808" s="470"/>
      <c r="P1808" s="470"/>
      <c r="Q1808" s="470"/>
      <c r="R1808" s="470"/>
      <c r="S1808" s="470"/>
      <c r="T1808" s="470"/>
      <c r="U1808" s="470"/>
    </row>
    <row r="1809" spans="2:21" s="473" customFormat="1" x14ac:dyDescent="0.25">
      <c r="B1809" s="470"/>
      <c r="C1809" s="470"/>
      <c r="D1809" s="22"/>
      <c r="E1809" s="470"/>
      <c r="F1809" s="470"/>
      <c r="H1809" s="470"/>
      <c r="I1809" s="470"/>
      <c r="J1809" s="470"/>
      <c r="K1809" s="470"/>
      <c r="L1809" s="470"/>
      <c r="M1809" s="470"/>
      <c r="N1809" s="470"/>
      <c r="O1809" s="470"/>
      <c r="P1809" s="470"/>
      <c r="Q1809" s="470"/>
      <c r="R1809" s="470"/>
      <c r="S1809" s="470"/>
      <c r="T1809" s="470"/>
      <c r="U1809" s="470"/>
    </row>
    <row r="1810" spans="2:21" s="473" customFormat="1" x14ac:dyDescent="0.25">
      <c r="B1810" s="470"/>
      <c r="C1810" s="470"/>
      <c r="D1810" s="22">
        <f>1/(2*(3^0.5))</f>
        <v>0.28867513459481292</v>
      </c>
      <c r="E1810" s="470" t="s">
        <v>14</v>
      </c>
      <c r="F1810" s="470" t="s">
        <v>2401</v>
      </c>
      <c r="G1810" s="470"/>
      <c r="H1810" s="470"/>
      <c r="I1810" s="470"/>
      <c r="J1810" s="470"/>
      <c r="K1810" s="470"/>
      <c r="L1810" s="470"/>
      <c r="M1810" s="470"/>
      <c r="N1810" s="470"/>
      <c r="O1810" s="470"/>
      <c r="P1810" s="470"/>
      <c r="Q1810" s="470"/>
      <c r="R1810" s="470"/>
      <c r="S1810" s="470"/>
      <c r="T1810" s="470"/>
      <c r="U1810" s="470"/>
    </row>
    <row r="1811" spans="2:21" s="473" customFormat="1" x14ac:dyDescent="0.25">
      <c r="B1811" s="470"/>
      <c r="C1811" s="470"/>
      <c r="D1811" s="22"/>
      <c r="E1811" s="470"/>
      <c r="F1811" s="470"/>
      <c r="G1811" s="470"/>
      <c r="H1811" s="470"/>
      <c r="I1811" s="470"/>
      <c r="J1811" s="470"/>
      <c r="K1811" s="470"/>
      <c r="L1811" s="470"/>
      <c r="M1811" s="470"/>
      <c r="N1811" s="470"/>
      <c r="O1811" s="470"/>
      <c r="P1811" s="470"/>
      <c r="Q1811" s="470"/>
      <c r="R1811" s="470"/>
      <c r="S1811" s="470"/>
      <c r="T1811" s="470"/>
      <c r="U1811" s="470"/>
    </row>
    <row r="1812" spans="2:21" s="473" customFormat="1" x14ac:dyDescent="0.25">
      <c r="B1812" s="470"/>
      <c r="C1812" s="470"/>
      <c r="D1812" s="22"/>
      <c r="E1812" s="470"/>
      <c r="F1812" s="470"/>
      <c r="G1812" s="470"/>
      <c r="H1812" s="470"/>
      <c r="I1812" s="470"/>
      <c r="J1812" s="470"/>
      <c r="K1812" s="470"/>
      <c r="L1812" s="470"/>
      <c r="M1812" s="470"/>
      <c r="N1812" s="470"/>
      <c r="O1812" s="470"/>
      <c r="P1812" s="470"/>
      <c r="Q1812" s="470"/>
      <c r="R1812" s="470"/>
      <c r="S1812" s="470"/>
      <c r="T1812" s="470"/>
      <c r="U1812" s="470"/>
    </row>
    <row r="1813" spans="2:21" x14ac:dyDescent="0.25">
      <c r="B1813" s="36"/>
      <c r="C1813" s="36"/>
      <c r="D1813" s="22">
        <f>(D1808^2+D1810^2)^0.5</f>
        <v>1.1902380714238086</v>
      </c>
      <c r="E1813" s="36" t="s">
        <v>14</v>
      </c>
      <c r="F1813" s="36"/>
      <c r="G1813" s="36"/>
      <c r="H1813" s="36"/>
      <c r="I1813" s="36"/>
      <c r="J1813" s="36"/>
      <c r="K1813" s="36"/>
      <c r="L1813" s="36"/>
      <c r="M1813" s="36"/>
      <c r="N1813" s="36"/>
      <c r="O1813" s="36"/>
      <c r="P1813" s="36"/>
      <c r="Q1813" s="36"/>
      <c r="R1813" s="36"/>
      <c r="S1813" s="36"/>
      <c r="T1813" s="36"/>
      <c r="U1813" s="36"/>
    </row>
    <row r="1814" spans="2:21" x14ac:dyDescent="0.25">
      <c r="B1814" s="36"/>
      <c r="C1814" s="36"/>
      <c r="D1814" s="36"/>
      <c r="E1814" s="36"/>
      <c r="F1814" s="36" t="s">
        <v>29</v>
      </c>
      <c r="G1814" s="470"/>
      <c r="H1814" s="36"/>
      <c r="I1814" s="36"/>
      <c r="J1814" s="36"/>
      <c r="K1814" s="36"/>
      <c r="L1814" s="36"/>
      <c r="M1814" s="36"/>
      <c r="N1814" s="36"/>
      <c r="O1814" s="36"/>
      <c r="P1814" s="36"/>
      <c r="Q1814" s="36"/>
      <c r="R1814" s="36"/>
      <c r="S1814" s="36"/>
      <c r="T1814" s="36"/>
      <c r="U1814" s="36"/>
    </row>
    <row r="1815" spans="2:21" x14ac:dyDescent="0.25">
      <c r="B1815" s="36"/>
      <c r="C1815" s="36"/>
      <c r="D1815" s="36"/>
      <c r="E1815" s="36"/>
      <c r="F1815" s="36"/>
      <c r="G1815" s="36"/>
      <c r="H1815" s="36"/>
      <c r="I1815" s="36"/>
      <c r="J1815" s="36"/>
      <c r="K1815" s="36"/>
      <c r="L1815" s="36"/>
      <c r="M1815" s="36"/>
      <c r="N1815" s="36"/>
      <c r="O1815" s="36"/>
      <c r="P1815" s="36"/>
      <c r="Q1815" s="36"/>
      <c r="R1815" s="36"/>
      <c r="S1815" s="36"/>
      <c r="T1815" s="36"/>
      <c r="U1815" s="36"/>
    </row>
    <row r="1816" spans="2:21" x14ac:dyDescent="0.25">
      <c r="B1816" s="36" t="s">
        <v>2399</v>
      </c>
      <c r="C1816" s="36"/>
      <c r="D1816" s="36"/>
      <c r="E1816" s="36"/>
      <c r="F1816" s="36"/>
      <c r="G1816" s="36"/>
      <c r="H1816" s="36"/>
      <c r="I1816" s="36"/>
      <c r="J1816" s="36"/>
      <c r="K1816" s="36"/>
      <c r="L1816" s="36"/>
      <c r="M1816" s="36"/>
      <c r="N1816" s="36"/>
      <c r="O1816" s="36"/>
      <c r="P1816" s="36"/>
      <c r="Q1816" s="36"/>
      <c r="R1816" s="36"/>
      <c r="S1816" s="36"/>
      <c r="T1816" s="36"/>
      <c r="U1816" s="36"/>
    </row>
    <row r="1817" spans="2:21" x14ac:dyDescent="0.25">
      <c r="B1817" s="36"/>
      <c r="C1817" s="36"/>
      <c r="D1817" s="63">
        <f>D1813</f>
        <v>1.1902380714238086</v>
      </c>
      <c r="E1817" s="36" t="s">
        <v>14</v>
      </c>
      <c r="G1817" s="36"/>
      <c r="H1817" s="36"/>
      <c r="I1817" s="36"/>
      <c r="J1817" s="36"/>
      <c r="K1817" s="36"/>
      <c r="L1817" s="36"/>
      <c r="M1817" s="36"/>
      <c r="N1817" s="36"/>
      <c r="O1817" s="36"/>
      <c r="P1817" s="36"/>
      <c r="Q1817" s="36"/>
      <c r="R1817" s="36"/>
      <c r="S1817" s="36"/>
      <c r="T1817" s="36"/>
      <c r="U1817" s="36"/>
    </row>
    <row r="1818" spans="2:21" x14ac:dyDescent="0.25">
      <c r="B1818" s="36"/>
      <c r="C1818" s="36"/>
      <c r="D1818" s="36"/>
      <c r="E1818" s="36"/>
      <c r="F1818" s="36"/>
      <c r="G1818" s="36"/>
      <c r="H1818" s="36"/>
      <c r="I1818" s="36"/>
      <c r="J1818" s="36"/>
      <c r="K1818" s="36"/>
      <c r="L1818" s="36"/>
      <c r="M1818" s="36"/>
      <c r="N1818" s="36"/>
      <c r="O1818" s="36"/>
      <c r="P1818" s="36"/>
      <c r="Q1818" s="36"/>
      <c r="R1818" s="36"/>
      <c r="S1818" s="36"/>
      <c r="T1818" s="36"/>
      <c r="U1818" s="36"/>
    </row>
    <row r="1819" spans="2:21" x14ac:dyDescent="0.25">
      <c r="B1819" s="36" t="s">
        <v>61</v>
      </c>
      <c r="C1819" s="36"/>
      <c r="D1819" s="36"/>
      <c r="E1819" s="36"/>
      <c r="F1819" s="36"/>
      <c r="G1819" s="36"/>
      <c r="H1819" s="36"/>
      <c r="I1819" s="36"/>
      <c r="J1819" s="36"/>
      <c r="K1819" s="36"/>
      <c r="L1819" s="36"/>
      <c r="M1819" s="36"/>
      <c r="N1819" s="36"/>
      <c r="O1819" s="36"/>
      <c r="P1819" s="36"/>
      <c r="Q1819" s="36"/>
      <c r="R1819" s="36"/>
      <c r="S1819" s="36"/>
      <c r="T1819" s="36"/>
      <c r="U1819" s="36"/>
    </row>
    <row r="1820" spans="2:21" x14ac:dyDescent="0.25">
      <c r="B1820" s="36"/>
      <c r="C1820" s="36"/>
      <c r="D1820" s="36"/>
      <c r="E1820" s="36" t="s">
        <v>28</v>
      </c>
      <c r="F1820" s="36"/>
      <c r="G1820" s="36" t="s">
        <v>82</v>
      </c>
      <c r="H1820" s="36"/>
      <c r="I1820" s="36"/>
      <c r="J1820" s="36"/>
      <c r="K1820" s="36"/>
      <c r="L1820" s="36"/>
      <c r="M1820" s="36"/>
      <c r="N1820" s="36"/>
      <c r="O1820" s="36"/>
      <c r="P1820" s="36"/>
      <c r="Q1820" s="36"/>
      <c r="R1820" s="36"/>
      <c r="S1820" s="36"/>
      <c r="T1820" s="36"/>
      <c r="U1820" s="36"/>
    </row>
    <row r="1821" spans="2:21" x14ac:dyDescent="0.25">
      <c r="B1821" s="36"/>
      <c r="C1821" s="36"/>
      <c r="D1821" s="36"/>
      <c r="E1821" s="36"/>
      <c r="F1821" s="36"/>
      <c r="G1821" s="36" t="s">
        <v>183</v>
      </c>
      <c r="H1821" s="36"/>
      <c r="I1821" s="36"/>
      <c r="J1821" s="36"/>
      <c r="K1821" s="36"/>
      <c r="L1821" s="36"/>
      <c r="M1821" s="36"/>
      <c r="N1821" s="36"/>
      <c r="O1821" s="36"/>
      <c r="P1821" s="36"/>
      <c r="Q1821" s="36"/>
      <c r="R1821" s="36"/>
      <c r="S1821" s="36"/>
      <c r="T1821" s="36"/>
      <c r="U1821" s="36"/>
    </row>
    <row r="1822" spans="2:21" x14ac:dyDescent="0.25">
      <c r="B1822" s="36"/>
      <c r="C1822" s="36"/>
      <c r="D1822" s="36"/>
      <c r="E1822" s="36"/>
      <c r="F1822" s="36"/>
      <c r="G1822" s="36"/>
      <c r="H1822" s="36"/>
      <c r="I1822" s="36"/>
      <c r="J1822" s="36"/>
      <c r="K1822" s="36"/>
      <c r="L1822" s="36"/>
      <c r="M1822" s="36"/>
      <c r="N1822" s="36"/>
      <c r="O1822" s="36"/>
      <c r="P1822" s="36"/>
      <c r="Q1822" s="36"/>
      <c r="R1822" s="36"/>
      <c r="S1822" s="36"/>
      <c r="T1822" s="36"/>
      <c r="U1822" s="36"/>
    </row>
    <row r="1823" spans="2:21" x14ac:dyDescent="0.25">
      <c r="B1823" s="36" t="s">
        <v>471</v>
      </c>
      <c r="C1823" s="36"/>
      <c r="D1823" s="36"/>
      <c r="E1823" s="36"/>
      <c r="F1823" s="36"/>
      <c r="G1823" s="36"/>
      <c r="H1823" s="36"/>
      <c r="I1823" s="36"/>
      <c r="J1823" s="36"/>
      <c r="K1823" s="36"/>
      <c r="L1823" s="36"/>
      <c r="M1823" s="36"/>
      <c r="N1823" s="36"/>
      <c r="O1823" s="36"/>
      <c r="P1823" s="36"/>
      <c r="Q1823" s="36"/>
      <c r="R1823" s="36"/>
      <c r="S1823" s="36"/>
      <c r="T1823" s="36"/>
      <c r="U1823" s="36"/>
    </row>
    <row r="1824" spans="2:21" ht="48" customHeight="1" x14ac:dyDescent="0.25">
      <c r="B1824" s="852" t="s">
        <v>40</v>
      </c>
      <c r="C1824" s="853"/>
      <c r="D1824" s="852" t="s">
        <v>85</v>
      </c>
      <c r="E1824" s="853"/>
      <c r="F1824" s="852" t="s">
        <v>86</v>
      </c>
      <c r="G1824" s="853"/>
      <c r="H1824" s="852" t="s">
        <v>45</v>
      </c>
      <c r="I1824" s="853"/>
      <c r="J1824" s="852" t="s">
        <v>46</v>
      </c>
      <c r="K1824" s="853"/>
      <c r="L1824" s="852" t="s">
        <v>43</v>
      </c>
      <c r="M1824" s="853"/>
      <c r="N1824" s="852" t="s">
        <v>44</v>
      </c>
      <c r="O1824" s="853"/>
      <c r="P1824" s="36"/>
      <c r="Q1824" s="36"/>
      <c r="R1824" s="36"/>
      <c r="S1824" s="36"/>
      <c r="T1824" s="36"/>
      <c r="U1824" s="36"/>
    </row>
    <row r="1825" spans="2:21" x14ac:dyDescent="0.25">
      <c r="B1825" s="908"/>
      <c r="C1825" s="908"/>
      <c r="D1825" s="854">
        <f>M1743</f>
        <v>1470</v>
      </c>
      <c r="E1825" s="855"/>
      <c r="F1825" s="854">
        <v>0</v>
      </c>
      <c r="G1825" s="855"/>
      <c r="H1825" s="900" t="s">
        <v>47</v>
      </c>
      <c r="I1825" s="900"/>
      <c r="J1825" s="858">
        <v>1</v>
      </c>
      <c r="K1825" s="859"/>
      <c r="L1825" s="854">
        <f>F1825*J1825</f>
        <v>0</v>
      </c>
      <c r="M1825" s="855"/>
      <c r="N1825" s="858">
        <v>0</v>
      </c>
      <c r="O1825" s="859"/>
      <c r="P1825" s="36"/>
      <c r="Q1825" s="36"/>
      <c r="R1825" s="36"/>
      <c r="S1825" s="36"/>
      <c r="T1825" s="36"/>
      <c r="U1825" s="36"/>
    </row>
    <row r="1826" spans="2:21" x14ac:dyDescent="0.25">
      <c r="B1826" s="908"/>
      <c r="C1826" s="908"/>
      <c r="D1826" s="854">
        <f>M1692</f>
        <v>0</v>
      </c>
      <c r="E1826" s="855"/>
      <c r="F1826" s="854">
        <f>D1817</f>
        <v>1.1902380714238086</v>
      </c>
      <c r="G1826" s="855"/>
      <c r="H1826" s="856" t="s">
        <v>90</v>
      </c>
      <c r="I1826" s="857"/>
      <c r="J1826" s="858">
        <v>1</v>
      </c>
      <c r="K1826" s="859"/>
      <c r="L1826" s="854">
        <f>F1826*J1826</f>
        <v>1.1902380714238086</v>
      </c>
      <c r="M1826" s="855"/>
      <c r="N1826" s="858">
        <v>100</v>
      </c>
      <c r="O1826" s="859"/>
      <c r="P1826" s="36"/>
      <c r="Q1826" s="36"/>
      <c r="R1826" s="36"/>
      <c r="S1826" s="36"/>
      <c r="T1826" s="36"/>
      <c r="U1826" s="36"/>
    </row>
    <row r="1827" spans="2:21" x14ac:dyDescent="0.25">
      <c r="B1827" s="908"/>
      <c r="C1827" s="908"/>
      <c r="D1827" s="854">
        <f>D1825</f>
        <v>1470</v>
      </c>
      <c r="E1827" s="855"/>
      <c r="F1827" s="854">
        <f>F1826</f>
        <v>1.1902380714238086</v>
      </c>
      <c r="G1827" s="855"/>
      <c r="H1827" s="860"/>
      <c r="I1827" s="861"/>
      <c r="J1827" s="860"/>
      <c r="K1827" s="861"/>
      <c r="L1827" s="860"/>
      <c r="M1827" s="861"/>
      <c r="N1827" s="858">
        <v>100</v>
      </c>
      <c r="O1827" s="859"/>
      <c r="P1827" s="36"/>
      <c r="Q1827" s="36"/>
      <c r="R1827" s="36"/>
      <c r="S1827" s="36"/>
      <c r="T1827" s="36"/>
      <c r="U1827" s="36"/>
    </row>
    <row r="1828" spans="2:21" x14ac:dyDescent="0.25">
      <c r="B1828" s="36"/>
      <c r="C1828" s="36"/>
      <c r="D1828" s="36"/>
      <c r="E1828" s="36"/>
      <c r="F1828" s="36"/>
      <c r="G1828" s="36"/>
      <c r="H1828" s="36"/>
      <c r="I1828" s="36"/>
      <c r="J1828" s="36"/>
      <c r="K1828" s="36"/>
      <c r="L1828" s="36"/>
      <c r="M1828" s="36"/>
      <c r="N1828" s="36"/>
      <c r="O1828" s="36"/>
      <c r="P1828" s="36"/>
      <c r="Q1828" s="36"/>
      <c r="R1828" s="36"/>
      <c r="S1828" s="36"/>
      <c r="T1828" s="36"/>
      <c r="U1828" s="36"/>
    </row>
    <row r="1829" spans="2:21" ht="35.25" customHeight="1" x14ac:dyDescent="0.25">
      <c r="B1829" s="862" t="s">
        <v>50</v>
      </c>
      <c r="C1829" s="862"/>
      <c r="D1829" s="862"/>
      <c r="E1829" s="862"/>
      <c r="F1829" s="862"/>
      <c r="G1829" s="862"/>
      <c r="H1829" s="862"/>
      <c r="I1829" s="862"/>
      <c r="J1829" s="862"/>
      <c r="K1829" s="862"/>
      <c r="L1829" s="862"/>
      <c r="M1829" s="862"/>
      <c r="N1829" s="862"/>
      <c r="O1829" s="862"/>
      <c r="P1829" s="36"/>
      <c r="Q1829" s="36"/>
      <c r="R1829" s="36"/>
      <c r="S1829" s="36"/>
      <c r="T1829" s="36"/>
      <c r="U1829" s="36"/>
    </row>
    <row r="1830" spans="2:21" x14ac:dyDescent="0.25">
      <c r="B1830" s="36"/>
      <c r="C1830" s="36"/>
      <c r="D1830" s="36"/>
      <c r="E1830" s="21" t="s">
        <v>51</v>
      </c>
      <c r="F1830" s="88">
        <v>1.65</v>
      </c>
      <c r="G1830" s="36"/>
      <c r="H1830" s="36"/>
      <c r="I1830" s="36"/>
      <c r="J1830" s="36"/>
      <c r="K1830" s="36"/>
      <c r="L1830" s="36"/>
      <c r="M1830" s="36"/>
      <c r="N1830" s="36"/>
      <c r="O1830" s="36"/>
      <c r="P1830" s="36"/>
      <c r="Q1830" s="36"/>
      <c r="R1830" s="36"/>
      <c r="S1830" s="36"/>
      <c r="T1830" s="36"/>
      <c r="U1830" s="36"/>
    </row>
    <row r="1831" spans="2:21" x14ac:dyDescent="0.25">
      <c r="B1831" s="36" t="s">
        <v>472</v>
      </c>
      <c r="C1831" s="36"/>
      <c r="D1831" s="36"/>
      <c r="E1831" s="36"/>
      <c r="F1831" s="36"/>
      <c r="G1831" s="36"/>
      <c r="H1831" s="36"/>
      <c r="I1831" s="36"/>
      <c r="J1831" s="36"/>
      <c r="K1831" s="36"/>
      <c r="L1831" s="36"/>
      <c r="M1831" s="36"/>
      <c r="N1831" s="36"/>
      <c r="O1831" s="36"/>
      <c r="P1831" s="36"/>
      <c r="Q1831" s="36"/>
      <c r="R1831" s="36"/>
      <c r="S1831" s="36"/>
      <c r="T1831" s="36"/>
      <c r="U1831" s="36"/>
    </row>
    <row r="1832" spans="2:21" x14ac:dyDescent="0.25">
      <c r="B1832" s="36"/>
      <c r="C1832" s="68">
        <f>F1830*D1817</f>
        <v>1.963892817849284</v>
      </c>
      <c r="D1832" s="36" t="s">
        <v>14</v>
      </c>
      <c r="E1832" s="36"/>
      <c r="F1832" s="36"/>
      <c r="G1832" s="36"/>
      <c r="H1832" s="36"/>
      <c r="I1832" s="36"/>
      <c r="J1832" s="36"/>
      <c r="K1832" s="36"/>
      <c r="L1832" s="36"/>
      <c r="M1832" s="36"/>
      <c r="N1832" s="36"/>
      <c r="O1832" s="36"/>
      <c r="P1832" s="36"/>
      <c r="Q1832" s="36"/>
      <c r="R1832" s="36"/>
      <c r="S1832" s="36"/>
      <c r="T1832" s="36"/>
      <c r="U1832" s="36"/>
    </row>
    <row r="1833" spans="2:21" x14ac:dyDescent="0.25">
      <c r="B1833" s="36" t="s">
        <v>53</v>
      </c>
      <c r="C1833" s="36"/>
      <c r="D1833" s="36"/>
      <c r="E1833" s="36"/>
      <c r="F1833" s="36"/>
      <c r="G1833" s="36"/>
      <c r="H1833" s="36"/>
      <c r="I1833" s="36"/>
      <c r="J1833" s="36"/>
      <c r="K1833" s="36"/>
      <c r="L1833" s="36"/>
      <c r="M1833" s="36"/>
      <c r="N1833" s="36"/>
      <c r="O1833" s="36"/>
      <c r="P1833" s="36"/>
      <c r="Q1833" s="36"/>
      <c r="R1833" s="36"/>
      <c r="S1833" s="36"/>
      <c r="T1833" s="36"/>
      <c r="U1833" s="36"/>
    </row>
    <row r="1834" spans="2:21" x14ac:dyDescent="0.25">
      <c r="B1834" s="36" t="s">
        <v>473</v>
      </c>
      <c r="C1834" s="36"/>
      <c r="D1834" s="36"/>
      <c r="E1834" s="36"/>
      <c r="F1834" s="36"/>
      <c r="G1834" s="36"/>
      <c r="H1834" s="36"/>
      <c r="I1834" s="20">
        <f>D1825</f>
        <v>1470</v>
      </c>
      <c r="J1834" s="479" t="s">
        <v>335</v>
      </c>
      <c r="K1834" s="35">
        <f>C1832</f>
        <v>1.963892817849284</v>
      </c>
      <c r="L1834" s="36" t="s">
        <v>14</v>
      </c>
      <c r="M1834" s="36"/>
      <c r="N1834" s="36"/>
      <c r="O1834" s="36"/>
      <c r="P1834" s="36"/>
      <c r="Q1834" s="36"/>
      <c r="R1834" s="36"/>
      <c r="S1834" s="36"/>
      <c r="T1834" s="36"/>
      <c r="U1834" s="36"/>
    </row>
    <row r="1835" spans="2:21" x14ac:dyDescent="0.25">
      <c r="B1835" s="36"/>
      <c r="C1835" s="36"/>
      <c r="D1835" s="36"/>
      <c r="E1835" s="36"/>
      <c r="F1835" s="36"/>
      <c r="G1835" s="36"/>
      <c r="H1835" s="36"/>
      <c r="I1835" s="36"/>
      <c r="J1835" s="36"/>
      <c r="K1835" s="36"/>
      <c r="L1835" s="36"/>
      <c r="M1835" s="36"/>
      <c r="N1835" s="36"/>
      <c r="O1835" s="36"/>
      <c r="P1835" s="36"/>
      <c r="Q1835" s="36"/>
      <c r="R1835" s="36"/>
      <c r="S1835" s="36"/>
      <c r="T1835" s="36"/>
      <c r="U1835" s="36"/>
    </row>
    <row r="1836" spans="2:21" x14ac:dyDescent="0.25">
      <c r="B1836" s="4" t="s">
        <v>474</v>
      </c>
      <c r="C1836" s="36"/>
      <c r="D1836" s="36"/>
      <c r="E1836" s="36"/>
      <c r="F1836" s="36"/>
      <c r="G1836" s="36"/>
      <c r="H1836" s="36"/>
      <c r="I1836" s="36"/>
      <c r="J1836" s="36"/>
      <c r="K1836" s="36"/>
      <c r="L1836" s="36"/>
      <c r="M1836" s="36"/>
      <c r="N1836" s="36"/>
      <c r="O1836" s="36"/>
      <c r="P1836" s="36"/>
      <c r="Q1836" s="36"/>
      <c r="R1836" s="36"/>
      <c r="S1836" s="36"/>
      <c r="T1836" s="36"/>
      <c r="U1836" s="36"/>
    </row>
    <row r="1837" spans="2:21" x14ac:dyDescent="0.25">
      <c r="B1837" s="36" t="s">
        <v>0</v>
      </c>
      <c r="C1837" s="36"/>
      <c r="D1837" s="36"/>
      <c r="E1837" s="36"/>
      <c r="F1837" s="36"/>
      <c r="G1837" s="36"/>
      <c r="H1837" s="36"/>
      <c r="I1837" s="36"/>
      <c r="J1837" s="36"/>
      <c r="K1837" s="36"/>
      <c r="L1837" s="36"/>
      <c r="M1837" s="36"/>
      <c r="N1837" s="36"/>
      <c r="O1837" s="36"/>
      <c r="P1837" s="36"/>
      <c r="Q1837" s="36"/>
      <c r="R1837" s="36"/>
      <c r="S1837" s="36"/>
      <c r="T1837" s="36"/>
      <c r="U1837" s="36"/>
    </row>
    <row r="1838" spans="2:21" x14ac:dyDescent="0.25">
      <c r="B1838" s="901" t="s">
        <v>1</v>
      </c>
      <c r="C1838" s="901"/>
      <c r="D1838" s="901" t="s">
        <v>2</v>
      </c>
      <c r="E1838" s="901"/>
      <c r="F1838" s="901"/>
      <c r="G1838" s="83" t="s">
        <v>17</v>
      </c>
      <c r="H1838" s="878" t="s">
        <v>3</v>
      </c>
      <c r="I1838" s="878"/>
      <c r="J1838" s="878"/>
      <c r="K1838" s="878" t="s">
        <v>4</v>
      </c>
      <c r="L1838" s="878"/>
      <c r="M1838" s="878"/>
      <c r="N1838" s="36"/>
      <c r="O1838" s="36"/>
      <c r="P1838" s="36"/>
      <c r="Q1838" s="36"/>
      <c r="R1838" s="36"/>
      <c r="S1838" s="36"/>
      <c r="T1838" s="36"/>
      <c r="U1838" s="36"/>
    </row>
    <row r="1839" spans="2:21" x14ac:dyDescent="0.25">
      <c r="B1839" s="909">
        <v>248399</v>
      </c>
      <c r="C1839" s="910"/>
      <c r="D1839" s="913" t="s">
        <v>475</v>
      </c>
      <c r="E1839" s="914"/>
      <c r="F1839" s="915"/>
      <c r="G1839" s="81" t="s">
        <v>116</v>
      </c>
      <c r="H1839" s="81" t="s">
        <v>7</v>
      </c>
      <c r="I1839" s="900">
        <v>5</v>
      </c>
      <c r="J1839" s="900"/>
      <c r="K1839" s="907" t="s">
        <v>476</v>
      </c>
      <c r="L1839" s="908"/>
      <c r="M1839" s="908"/>
      <c r="N1839" s="36"/>
      <c r="O1839" s="36"/>
      <c r="P1839" s="36"/>
      <c r="Q1839" s="36"/>
      <c r="R1839" s="36"/>
      <c r="S1839" s="36"/>
      <c r="T1839" s="36"/>
      <c r="U1839" s="36"/>
    </row>
    <row r="1840" spans="2:21" x14ac:dyDescent="0.25">
      <c r="B1840" s="911"/>
      <c r="C1840" s="912"/>
      <c r="D1840" s="916"/>
      <c r="E1840" s="917"/>
      <c r="F1840" s="918"/>
      <c r="G1840" s="81" t="s">
        <v>116</v>
      </c>
      <c r="H1840" s="81" t="s">
        <v>7</v>
      </c>
      <c r="I1840" s="900">
        <v>10</v>
      </c>
      <c r="J1840" s="900"/>
      <c r="K1840" s="907" t="s">
        <v>477</v>
      </c>
      <c r="L1840" s="908"/>
      <c r="M1840" s="908"/>
      <c r="N1840" s="36"/>
      <c r="O1840" s="36"/>
      <c r="P1840" s="36"/>
      <c r="Q1840" s="36"/>
      <c r="R1840" s="36"/>
      <c r="S1840" s="36"/>
      <c r="T1840" s="36"/>
      <c r="U1840" s="36"/>
    </row>
    <row r="1841" spans="2:21" x14ac:dyDescent="0.25">
      <c r="B1841" s="911"/>
      <c r="C1841" s="912"/>
      <c r="D1841" s="916"/>
      <c r="E1841" s="917"/>
      <c r="F1841" s="918"/>
      <c r="G1841" s="81" t="s">
        <v>116</v>
      </c>
      <c r="H1841" s="81" t="s">
        <v>7</v>
      </c>
      <c r="I1841" s="900">
        <v>15</v>
      </c>
      <c r="J1841" s="900"/>
      <c r="K1841" s="907" t="s">
        <v>478</v>
      </c>
      <c r="L1841" s="908"/>
      <c r="M1841" s="908"/>
      <c r="N1841" s="36"/>
      <c r="O1841" s="36"/>
      <c r="P1841" s="36"/>
      <c r="Q1841" s="36"/>
      <c r="R1841" s="36"/>
      <c r="S1841" s="36"/>
      <c r="T1841" s="36"/>
      <c r="U1841" s="36"/>
    </row>
    <row r="1842" spans="2:21" x14ac:dyDescent="0.25">
      <c r="B1842" s="56"/>
      <c r="C1842" s="57"/>
      <c r="D1842" s="50"/>
      <c r="E1842" s="55"/>
      <c r="F1842" s="51"/>
      <c r="G1842" s="81"/>
      <c r="H1842" s="81"/>
      <c r="I1842" s="900"/>
      <c r="J1842" s="900"/>
      <c r="K1842" s="907"/>
      <c r="L1842" s="908"/>
      <c r="M1842" s="908"/>
      <c r="N1842" s="36"/>
      <c r="O1842" s="36"/>
      <c r="P1842" s="36"/>
      <c r="Q1842" s="36"/>
      <c r="R1842" s="36"/>
      <c r="S1842" s="36"/>
      <c r="T1842" s="36"/>
      <c r="U1842" s="36"/>
    </row>
    <row r="1843" spans="2:21" x14ac:dyDescent="0.25">
      <c r="B1843" s="36" t="s">
        <v>18</v>
      </c>
      <c r="C1843" s="36"/>
      <c r="D1843" s="36"/>
      <c r="E1843" s="36"/>
      <c r="F1843" s="36"/>
      <c r="G1843" s="36"/>
      <c r="H1843" s="36"/>
      <c r="I1843" s="36"/>
      <c r="J1843" s="36"/>
      <c r="K1843" s="36"/>
      <c r="L1843" s="36"/>
      <c r="M1843" s="36"/>
      <c r="N1843" s="36"/>
      <c r="O1843" s="36"/>
      <c r="P1843" s="36"/>
      <c r="Q1843" s="36"/>
      <c r="R1843" s="36"/>
      <c r="S1843" s="36"/>
      <c r="T1843" s="36"/>
      <c r="U1843" s="36"/>
    </row>
    <row r="1844" spans="2:21" x14ac:dyDescent="0.25">
      <c r="B1844" s="919" t="s">
        <v>479</v>
      </c>
      <c r="C1844" s="919"/>
      <c r="D1844" s="919"/>
      <c r="E1844" s="919"/>
      <c r="F1844" s="919"/>
      <c r="G1844" s="919"/>
      <c r="H1844" s="919"/>
      <c r="I1844" s="919"/>
      <c r="J1844" s="919"/>
      <c r="K1844" s="919"/>
      <c r="L1844" s="2">
        <f>Вводные!L96</f>
        <v>1240</v>
      </c>
      <c r="M1844" s="82" t="s">
        <v>116</v>
      </c>
      <c r="N1844" s="36"/>
      <c r="O1844" s="36"/>
      <c r="P1844" s="36"/>
      <c r="Q1844" s="36"/>
      <c r="R1844" s="36"/>
      <c r="S1844" s="36"/>
      <c r="T1844" s="36"/>
      <c r="U1844" s="36"/>
    </row>
    <row r="1845" spans="2:21" x14ac:dyDescent="0.25">
      <c r="B1845" s="36"/>
      <c r="C1845" s="36"/>
      <c r="D1845" s="36"/>
      <c r="E1845" s="36"/>
      <c r="F1845" s="36"/>
      <c r="G1845" s="36"/>
      <c r="H1845" s="36"/>
      <c r="I1845" s="36"/>
      <c r="J1845" s="36"/>
      <c r="K1845" s="36"/>
      <c r="L1845" s="36"/>
      <c r="M1845" s="36"/>
      <c r="N1845" s="36"/>
      <c r="O1845" s="36"/>
      <c r="P1845" s="36"/>
      <c r="Q1845" s="36"/>
      <c r="R1845" s="36"/>
      <c r="S1845" s="36"/>
      <c r="T1845" s="36"/>
      <c r="U1845" s="36"/>
    </row>
    <row r="1846" spans="2:21" x14ac:dyDescent="0.25">
      <c r="B1846" s="862" t="s">
        <v>480</v>
      </c>
      <c r="C1846" s="862"/>
      <c r="D1846" s="862"/>
      <c r="E1846" s="862"/>
      <c r="F1846" s="862"/>
      <c r="G1846" s="862"/>
      <c r="H1846" s="862"/>
      <c r="I1846" s="862"/>
      <c r="J1846" s="862"/>
      <c r="K1846" s="862"/>
      <c r="L1846" s="862"/>
      <c r="M1846" s="862"/>
      <c r="N1846" s="862"/>
      <c r="O1846" s="862"/>
      <c r="P1846" s="862"/>
      <c r="Q1846" s="36"/>
      <c r="R1846" s="36"/>
      <c r="S1846" s="36"/>
      <c r="T1846" s="36"/>
      <c r="U1846" s="36"/>
    </row>
    <row r="1847" spans="2:21" x14ac:dyDescent="0.25">
      <c r="B1847" s="36"/>
      <c r="C1847" s="36"/>
      <c r="D1847" s="36"/>
      <c r="E1847" s="36"/>
      <c r="F1847" s="36"/>
      <c r="G1847" s="36"/>
      <c r="H1847" s="36"/>
      <c r="I1847" s="36"/>
      <c r="J1847" s="36"/>
      <c r="K1847" s="36"/>
      <c r="L1847" s="36"/>
      <c r="M1847" s="36"/>
      <c r="N1847" s="36"/>
      <c r="O1847" s="36"/>
      <c r="P1847" s="36"/>
      <c r="Q1847" s="36"/>
      <c r="R1847" s="36"/>
      <c r="S1847" s="36"/>
      <c r="T1847" s="36"/>
      <c r="U1847" s="36"/>
    </row>
    <row r="1848" spans="2:21" x14ac:dyDescent="0.25">
      <c r="B1848" s="36"/>
      <c r="C1848" s="36"/>
      <c r="D1848" s="36"/>
      <c r="E1848" s="36"/>
      <c r="F1848" s="36" t="s">
        <v>28</v>
      </c>
      <c r="G1848" s="36"/>
      <c r="H1848" s="36" t="s">
        <v>177</v>
      </c>
      <c r="I1848" s="36"/>
      <c r="J1848" s="36"/>
      <c r="K1848" s="36"/>
      <c r="L1848" s="36"/>
      <c r="M1848" s="36"/>
      <c r="N1848" s="36"/>
      <c r="O1848" s="36"/>
      <c r="P1848" s="36"/>
      <c r="Q1848" s="36"/>
      <c r="R1848" s="36"/>
      <c r="S1848" s="36"/>
      <c r="T1848" s="36"/>
      <c r="U1848" s="36"/>
    </row>
    <row r="1849" spans="2:21" x14ac:dyDescent="0.25">
      <c r="B1849" s="36"/>
      <c r="C1849" s="36"/>
      <c r="D1849" s="36"/>
      <c r="E1849" s="36"/>
      <c r="F1849" s="36"/>
      <c r="G1849" s="36"/>
      <c r="H1849" s="36" t="s">
        <v>178</v>
      </c>
      <c r="I1849" s="36"/>
      <c r="J1849" s="36"/>
      <c r="K1849" s="36"/>
      <c r="L1849" s="36"/>
      <c r="M1849" s="36"/>
      <c r="N1849" s="36"/>
      <c r="O1849" s="36"/>
      <c r="P1849" s="36"/>
      <c r="Q1849" s="36"/>
      <c r="R1849" s="36"/>
      <c r="S1849" s="36"/>
      <c r="T1849" s="36"/>
      <c r="U1849" s="36"/>
    </row>
    <row r="1850" spans="2:21" x14ac:dyDescent="0.25">
      <c r="B1850" s="36" t="s">
        <v>481</v>
      </c>
      <c r="C1850" s="36"/>
      <c r="D1850" s="36"/>
      <c r="E1850" s="36"/>
      <c r="F1850" s="36"/>
      <c r="G1850" s="36"/>
      <c r="H1850" s="36"/>
      <c r="I1850" s="36"/>
      <c r="J1850" s="36"/>
      <c r="K1850" s="36"/>
      <c r="L1850" s="36"/>
      <c r="M1850" s="36"/>
      <c r="N1850" s="36"/>
      <c r="O1850" s="36"/>
      <c r="P1850" s="36"/>
      <c r="Q1850" s="36"/>
      <c r="R1850" s="36"/>
      <c r="S1850" s="36"/>
      <c r="T1850" s="36"/>
      <c r="U1850" s="36"/>
    </row>
    <row r="1851" spans="2:21" s="473" customFormat="1" x14ac:dyDescent="0.25">
      <c r="B1851" s="470"/>
      <c r="C1851" s="470"/>
      <c r="D1851" s="470"/>
      <c r="E1851" s="470"/>
      <c r="F1851" s="470"/>
      <c r="G1851" s="470"/>
      <c r="H1851" s="470"/>
      <c r="I1851" s="470"/>
      <c r="J1851" s="470"/>
      <c r="K1851" s="470"/>
      <c r="L1851" s="470"/>
      <c r="M1851" s="470"/>
      <c r="N1851" s="470"/>
      <c r="O1851" s="470"/>
      <c r="P1851" s="470"/>
      <c r="Q1851" s="470"/>
      <c r="R1851" s="470"/>
      <c r="S1851" s="470"/>
      <c r="T1851" s="470"/>
      <c r="U1851" s="470"/>
    </row>
    <row r="1852" spans="2:21" s="473" customFormat="1" x14ac:dyDescent="0.25">
      <c r="B1852" s="470"/>
      <c r="C1852" s="470"/>
      <c r="D1852" s="470"/>
      <c r="E1852" s="470"/>
      <c r="F1852" s="470"/>
      <c r="G1852" s="470"/>
      <c r="H1852" s="470"/>
      <c r="I1852" s="470"/>
      <c r="J1852" s="470"/>
      <c r="K1852" s="470"/>
      <c r="L1852" s="470"/>
      <c r="M1852" s="470"/>
      <c r="N1852" s="470"/>
      <c r="O1852" s="470"/>
      <c r="P1852" s="470"/>
      <c r="Q1852" s="470"/>
      <c r="R1852" s="470"/>
      <c r="S1852" s="470"/>
      <c r="T1852" s="470"/>
      <c r="U1852" s="470"/>
    </row>
    <row r="1853" spans="2:21" s="473" customFormat="1" x14ac:dyDescent="0.25">
      <c r="B1853" s="470"/>
      <c r="C1853" s="470"/>
      <c r="D1853" s="470"/>
      <c r="E1853" s="470"/>
      <c r="F1853" s="470"/>
      <c r="G1853" s="470"/>
      <c r="H1853" s="470"/>
      <c r="I1853" s="470"/>
      <c r="J1853" s="470"/>
      <c r="K1853" s="470"/>
      <c r="L1853" s="470"/>
      <c r="M1853" s="470"/>
      <c r="N1853" s="470"/>
      <c r="O1853" s="470"/>
      <c r="P1853" s="470"/>
      <c r="Q1853" s="470"/>
      <c r="R1853" s="470"/>
      <c r="S1853" s="470"/>
      <c r="T1853" s="470"/>
      <c r="U1853" s="470"/>
    </row>
    <row r="1854" spans="2:21" s="473" customFormat="1" x14ac:dyDescent="0.25">
      <c r="B1854" s="470"/>
      <c r="C1854" s="470"/>
      <c r="D1854" s="21"/>
      <c r="E1854" s="470"/>
      <c r="F1854" s="470"/>
      <c r="G1854" s="470"/>
      <c r="H1854" s="470"/>
      <c r="I1854" s="470"/>
      <c r="J1854" s="470"/>
      <c r="K1854" s="470"/>
      <c r="L1854" s="470"/>
      <c r="M1854" s="470"/>
      <c r="N1854" s="470"/>
      <c r="O1854" s="470"/>
      <c r="P1854" s="470"/>
      <c r="Q1854" s="470"/>
      <c r="R1854" s="470"/>
      <c r="S1854" s="470"/>
      <c r="T1854" s="470"/>
      <c r="U1854" s="470"/>
    </row>
    <row r="1855" spans="2:21" s="473" customFormat="1" x14ac:dyDescent="0.25">
      <c r="B1855" s="470"/>
      <c r="C1855" s="470"/>
      <c r="D1855" s="70">
        <f>I1839/(3^0.5)</f>
        <v>2.8867513459481291</v>
      </c>
      <c r="E1855" s="470" t="s">
        <v>116</v>
      </c>
      <c r="F1855" s="470" t="s">
        <v>2403</v>
      </c>
      <c r="H1855" s="470"/>
      <c r="I1855" s="470"/>
      <c r="J1855" s="470"/>
      <c r="K1855" s="470"/>
      <c r="L1855" s="470"/>
      <c r="M1855" s="470"/>
      <c r="N1855" s="470"/>
      <c r="O1855" s="470"/>
      <c r="P1855" s="470"/>
      <c r="Q1855" s="470"/>
      <c r="R1855" s="470"/>
      <c r="S1855" s="470"/>
      <c r="T1855" s="470"/>
      <c r="U1855" s="470"/>
    </row>
    <row r="1856" spans="2:21" s="473" customFormat="1" x14ac:dyDescent="0.25">
      <c r="B1856" s="470"/>
      <c r="C1856" s="470"/>
      <c r="D1856" s="70"/>
      <c r="E1856" s="470"/>
      <c r="F1856" s="470"/>
      <c r="H1856" s="470"/>
      <c r="I1856" s="470"/>
      <c r="J1856" s="470"/>
      <c r="K1856" s="470"/>
      <c r="L1856" s="470"/>
      <c r="M1856" s="470"/>
      <c r="N1856" s="470"/>
      <c r="O1856" s="470"/>
      <c r="P1856" s="470"/>
      <c r="Q1856" s="470"/>
      <c r="R1856" s="470"/>
      <c r="S1856" s="470"/>
      <c r="T1856" s="470"/>
      <c r="U1856" s="470"/>
    </row>
    <row r="1857" spans="2:21" s="473" customFormat="1" x14ac:dyDescent="0.25">
      <c r="B1857" s="470"/>
      <c r="C1857" s="470"/>
      <c r="D1857" s="70">
        <f>5/(2*(3^0.5))</f>
        <v>1.4433756729740645</v>
      </c>
      <c r="E1857" s="470" t="s">
        <v>116</v>
      </c>
      <c r="F1857" s="470" t="s">
        <v>2401</v>
      </c>
      <c r="H1857" s="470"/>
      <c r="I1857" s="470"/>
      <c r="J1857" s="470"/>
      <c r="K1857" s="470"/>
      <c r="L1857" s="470"/>
      <c r="M1857" s="470"/>
      <c r="N1857" s="470"/>
      <c r="O1857" s="470"/>
      <c r="P1857" s="470"/>
      <c r="Q1857" s="470"/>
      <c r="R1857" s="470"/>
      <c r="S1857" s="470"/>
      <c r="T1857" s="470"/>
      <c r="U1857" s="470"/>
    </row>
    <row r="1858" spans="2:21" x14ac:dyDescent="0.25">
      <c r="B1858" s="36"/>
      <c r="C1858" s="36"/>
      <c r="D1858" s="70"/>
      <c r="E1858" s="36"/>
      <c r="F1858" s="36"/>
      <c r="G1858" s="36"/>
      <c r="H1858" s="36"/>
      <c r="I1858" s="36"/>
      <c r="J1858" s="36"/>
      <c r="K1858" s="36"/>
      <c r="L1858" s="36"/>
      <c r="M1858" s="36"/>
      <c r="N1858" s="36"/>
      <c r="O1858" s="36"/>
      <c r="P1858" s="36"/>
      <c r="Q1858" s="36"/>
      <c r="R1858" s="36"/>
      <c r="S1858" s="36"/>
      <c r="T1858" s="36"/>
      <c r="U1858" s="36"/>
    </row>
    <row r="1859" spans="2:21" s="473" customFormat="1" x14ac:dyDescent="0.25">
      <c r="B1859" s="470"/>
      <c r="D1859" s="70">
        <f>(D1855^2+D1857^2)^0.5</f>
        <v>3.2274861218395143</v>
      </c>
      <c r="E1859" s="36" t="s">
        <v>116</v>
      </c>
      <c r="F1859" s="470"/>
      <c r="G1859" s="470"/>
      <c r="H1859" s="470"/>
      <c r="I1859" s="470"/>
      <c r="J1859" s="470"/>
      <c r="K1859" s="470"/>
      <c r="L1859" s="470"/>
      <c r="M1859" s="470"/>
      <c r="N1859" s="470"/>
      <c r="O1859" s="470"/>
      <c r="P1859" s="470"/>
      <c r="Q1859" s="470"/>
      <c r="R1859" s="470"/>
      <c r="S1859" s="470"/>
      <c r="T1859" s="470"/>
      <c r="U1859" s="470"/>
    </row>
    <row r="1860" spans="2:21" x14ac:dyDescent="0.25">
      <c r="B1860" s="36"/>
      <c r="C1860" s="21"/>
      <c r="F1860" s="36"/>
      <c r="G1860" s="36"/>
      <c r="H1860" s="899"/>
      <c r="I1860" s="862"/>
      <c r="J1860" s="862"/>
      <c r="K1860" s="862"/>
      <c r="L1860" s="862"/>
      <c r="M1860" s="862"/>
      <c r="N1860" s="862"/>
      <c r="O1860" s="862"/>
      <c r="P1860" s="36"/>
      <c r="Q1860" s="36"/>
      <c r="R1860" s="36"/>
      <c r="S1860" s="36"/>
      <c r="T1860" s="36"/>
      <c r="U1860" s="36"/>
    </row>
    <row r="1861" spans="2:21" x14ac:dyDescent="0.25">
      <c r="B1861" s="36"/>
      <c r="C1861" s="36"/>
      <c r="D1861" s="36"/>
      <c r="E1861" s="36"/>
      <c r="F1861" s="36"/>
      <c r="G1861" s="36"/>
      <c r="H1861" s="36"/>
      <c r="I1861" s="36"/>
      <c r="J1861" s="36"/>
      <c r="K1861" s="36"/>
      <c r="L1861" s="36"/>
      <c r="M1861" s="36"/>
      <c r="N1861" s="36"/>
      <c r="O1861" s="36"/>
      <c r="P1861" s="36"/>
      <c r="Q1861" s="36"/>
      <c r="R1861" s="36"/>
      <c r="S1861" s="36"/>
      <c r="T1861" s="36"/>
      <c r="U1861" s="36"/>
    </row>
    <row r="1862" spans="2:21" x14ac:dyDescent="0.25">
      <c r="B1862" s="36" t="s">
        <v>482</v>
      </c>
      <c r="C1862" s="36"/>
      <c r="D1862" s="36"/>
      <c r="E1862" s="36"/>
      <c r="F1862" s="36"/>
      <c r="G1862" s="36"/>
      <c r="H1862" s="36"/>
      <c r="I1862" s="36"/>
      <c r="J1862" s="36"/>
      <c r="K1862" s="36"/>
      <c r="L1862" s="36"/>
      <c r="M1862" s="36"/>
      <c r="N1862" s="36"/>
      <c r="O1862" s="36"/>
      <c r="P1862" s="36"/>
      <c r="Q1862" s="36"/>
      <c r="R1862" s="36"/>
      <c r="S1862" s="36"/>
      <c r="T1862" s="36"/>
      <c r="U1862" s="36"/>
    </row>
    <row r="1863" spans="2:21" x14ac:dyDescent="0.25">
      <c r="B1863" s="21" t="s">
        <v>33</v>
      </c>
      <c r="C1863" s="59">
        <f>D1859</f>
        <v>3.2274861218395143</v>
      </c>
      <c r="D1863" s="36" t="str">
        <f>E1859</f>
        <v>кг</v>
      </c>
      <c r="E1863" s="36"/>
      <c r="F1863" s="36"/>
      <c r="G1863" s="36"/>
      <c r="H1863" s="36"/>
      <c r="I1863" s="36"/>
      <c r="J1863" s="36"/>
      <c r="K1863" s="36"/>
      <c r="L1863" s="36"/>
      <c r="M1863" s="36"/>
      <c r="N1863" s="36"/>
      <c r="O1863" s="36"/>
      <c r="P1863" s="36"/>
      <c r="Q1863" s="36"/>
      <c r="R1863" s="36"/>
      <c r="S1863" s="36"/>
      <c r="T1863" s="36"/>
      <c r="U1863" s="36"/>
    </row>
    <row r="1864" spans="2:21" x14ac:dyDescent="0.25">
      <c r="B1864" s="36"/>
      <c r="C1864" s="36"/>
      <c r="D1864" s="21"/>
      <c r="E1864" s="36"/>
      <c r="F1864" s="36"/>
      <c r="G1864" s="36"/>
      <c r="H1864" s="36"/>
      <c r="I1864" s="36"/>
      <c r="J1864" s="36"/>
      <c r="K1864" s="36"/>
      <c r="L1864" s="36"/>
      <c r="M1864" s="36"/>
      <c r="N1864" s="36"/>
      <c r="O1864" s="36"/>
      <c r="P1864" s="36"/>
      <c r="Q1864" s="36"/>
      <c r="R1864" s="36"/>
      <c r="S1864" s="36"/>
      <c r="T1864" s="36"/>
      <c r="U1864" s="36"/>
    </row>
    <row r="1865" spans="2:21" x14ac:dyDescent="0.25">
      <c r="B1865" s="36" t="s">
        <v>35</v>
      </c>
      <c r="C1865" s="36"/>
      <c r="D1865" s="36"/>
      <c r="E1865" s="36"/>
      <c r="F1865" s="36"/>
      <c r="G1865" s="36"/>
      <c r="H1865" s="36"/>
      <c r="I1865" s="36"/>
      <c r="J1865" s="36"/>
      <c r="K1865" s="36"/>
      <c r="L1865" s="36"/>
      <c r="M1865" s="36"/>
      <c r="N1865" s="36"/>
      <c r="O1865" s="36"/>
      <c r="P1865" s="36"/>
      <c r="Q1865" s="36"/>
      <c r="R1865" s="36"/>
      <c r="S1865" s="36"/>
      <c r="T1865" s="36"/>
      <c r="U1865" s="36"/>
    </row>
    <row r="1866" spans="2:21" x14ac:dyDescent="0.25">
      <c r="B1866" s="36"/>
      <c r="C1866" s="36"/>
      <c r="D1866" s="36"/>
      <c r="E1866" s="36"/>
      <c r="F1866" s="21" t="s">
        <v>28</v>
      </c>
      <c r="G1866" s="36"/>
      <c r="H1866" s="36" t="s">
        <v>182</v>
      </c>
      <c r="I1866" s="36"/>
      <c r="J1866" s="36"/>
      <c r="K1866" s="36"/>
      <c r="L1866" s="36"/>
      <c r="M1866" s="36"/>
      <c r="N1866" s="36"/>
      <c r="O1866" s="36"/>
      <c r="P1866" s="36"/>
      <c r="Q1866" s="36"/>
      <c r="R1866" s="36"/>
      <c r="S1866" s="36"/>
      <c r="T1866" s="36"/>
      <c r="U1866" s="36"/>
    </row>
    <row r="1867" spans="2:21" x14ac:dyDescent="0.25">
      <c r="B1867" s="36"/>
      <c r="C1867" s="36"/>
      <c r="D1867" s="36"/>
      <c r="E1867" s="36"/>
      <c r="F1867" s="36"/>
      <c r="G1867" s="36" t="s">
        <v>29</v>
      </c>
      <c r="H1867" s="36" t="s">
        <v>183</v>
      </c>
      <c r="I1867" s="36"/>
      <c r="J1867" s="36"/>
      <c r="K1867" s="36"/>
      <c r="L1867" s="36"/>
      <c r="M1867" s="36"/>
      <c r="N1867" s="36"/>
      <c r="O1867" s="36"/>
      <c r="P1867" s="36"/>
      <c r="Q1867" s="36"/>
      <c r="R1867" s="36"/>
      <c r="S1867" s="36"/>
      <c r="T1867" s="36"/>
      <c r="U1867" s="36"/>
    </row>
    <row r="1868" spans="2:21" x14ac:dyDescent="0.25">
      <c r="B1868" s="36" t="s">
        <v>483</v>
      </c>
      <c r="C1868" s="36"/>
      <c r="D1868" s="36"/>
      <c r="E1868" s="36"/>
      <c r="F1868" s="36"/>
      <c r="G1868" s="36"/>
      <c r="H1868" s="36"/>
      <c r="I1868" s="36"/>
      <c r="J1868" s="36"/>
      <c r="K1868" s="36"/>
      <c r="L1868" s="36"/>
      <c r="M1868" s="36"/>
      <c r="N1868" s="36"/>
      <c r="O1868" s="36"/>
      <c r="P1868" s="36"/>
      <c r="Q1868" s="36"/>
      <c r="R1868" s="36"/>
      <c r="S1868" s="36"/>
      <c r="T1868" s="36"/>
      <c r="U1868" s="36"/>
    </row>
    <row r="1869" spans="2:21" ht="30" customHeight="1" x14ac:dyDescent="0.25">
      <c r="B1869" s="852" t="s">
        <v>40</v>
      </c>
      <c r="C1869" s="853"/>
      <c r="D1869" s="852" t="s">
        <v>185</v>
      </c>
      <c r="E1869" s="853"/>
      <c r="F1869" s="852" t="s">
        <v>186</v>
      </c>
      <c r="G1869" s="853"/>
      <c r="H1869" s="852" t="s">
        <v>45</v>
      </c>
      <c r="I1869" s="853"/>
      <c r="J1869" s="852" t="s">
        <v>46</v>
      </c>
      <c r="K1869" s="853"/>
      <c r="L1869" s="852" t="s">
        <v>43</v>
      </c>
      <c r="M1869" s="853"/>
      <c r="N1869" s="852" t="s">
        <v>44</v>
      </c>
      <c r="O1869" s="853"/>
      <c r="P1869" s="36"/>
      <c r="Q1869" s="36"/>
      <c r="R1869" s="36"/>
      <c r="S1869" s="36"/>
      <c r="T1869" s="36"/>
      <c r="U1869" s="36"/>
    </row>
    <row r="1870" spans="2:21" x14ac:dyDescent="0.25">
      <c r="B1870" s="595"/>
      <c r="C1870" s="595"/>
      <c r="D1870" s="854">
        <f>L1844</f>
        <v>1240</v>
      </c>
      <c r="E1870" s="855"/>
      <c r="F1870" s="854">
        <v>0</v>
      </c>
      <c r="G1870" s="855"/>
      <c r="H1870" s="900" t="s">
        <v>47</v>
      </c>
      <c r="I1870" s="900"/>
      <c r="J1870" s="858">
        <v>1</v>
      </c>
      <c r="K1870" s="859"/>
      <c r="L1870" s="854">
        <f>F1870*J1870</f>
        <v>0</v>
      </c>
      <c r="M1870" s="855"/>
      <c r="N1870" s="858">
        <v>0</v>
      </c>
      <c r="O1870" s="859"/>
      <c r="P1870" s="36"/>
      <c r="Q1870" s="36"/>
      <c r="R1870" s="36"/>
      <c r="S1870" s="36"/>
      <c r="T1870" s="36"/>
      <c r="U1870" s="36"/>
    </row>
    <row r="1871" spans="2:21" x14ac:dyDescent="0.25">
      <c r="B1871" s="595"/>
      <c r="C1871" s="595"/>
      <c r="D1871" s="854">
        <v>0</v>
      </c>
      <c r="E1871" s="855"/>
      <c r="F1871" s="854">
        <f>C1863</f>
        <v>3.2274861218395143</v>
      </c>
      <c r="G1871" s="855"/>
      <c r="H1871" s="856" t="s">
        <v>90</v>
      </c>
      <c r="I1871" s="857"/>
      <c r="J1871" s="858">
        <v>1</v>
      </c>
      <c r="K1871" s="859"/>
      <c r="L1871" s="854">
        <f>F1871*J1871</f>
        <v>3.2274861218395143</v>
      </c>
      <c r="M1871" s="855"/>
      <c r="N1871" s="858">
        <v>100</v>
      </c>
      <c r="O1871" s="859"/>
      <c r="P1871" s="36"/>
      <c r="Q1871" s="36"/>
      <c r="R1871" s="36"/>
      <c r="S1871" s="36"/>
      <c r="T1871" s="36"/>
      <c r="U1871" s="36"/>
    </row>
    <row r="1872" spans="2:21" x14ac:dyDescent="0.25">
      <c r="B1872" s="595"/>
      <c r="C1872" s="595"/>
      <c r="D1872" s="854">
        <f>D1870</f>
        <v>1240</v>
      </c>
      <c r="E1872" s="855"/>
      <c r="F1872" s="854">
        <f>F1871</f>
        <v>3.2274861218395143</v>
      </c>
      <c r="G1872" s="855"/>
      <c r="H1872" s="860"/>
      <c r="I1872" s="861"/>
      <c r="J1872" s="860"/>
      <c r="K1872" s="861"/>
      <c r="L1872" s="860"/>
      <c r="M1872" s="861"/>
      <c r="N1872" s="858">
        <v>100</v>
      </c>
      <c r="O1872" s="859"/>
      <c r="P1872" s="36"/>
      <c r="Q1872" s="36"/>
      <c r="R1872" s="36"/>
      <c r="S1872" s="36"/>
      <c r="T1872" s="36"/>
      <c r="U1872" s="36"/>
    </row>
    <row r="1873" spans="2:21" x14ac:dyDescent="0.25">
      <c r="B1873" s="36"/>
      <c r="C1873" s="36"/>
      <c r="D1873" s="36"/>
      <c r="E1873" s="36"/>
      <c r="F1873" s="36"/>
      <c r="G1873" s="36"/>
      <c r="H1873" s="36"/>
      <c r="I1873" s="36"/>
      <c r="J1873" s="36"/>
      <c r="K1873" s="36"/>
      <c r="L1873" s="36"/>
      <c r="M1873" s="36"/>
      <c r="N1873" s="36"/>
      <c r="O1873" s="36"/>
      <c r="P1873" s="36"/>
      <c r="Q1873" s="36"/>
      <c r="R1873" s="36"/>
      <c r="S1873" s="36"/>
      <c r="T1873" s="36"/>
      <c r="U1873" s="36"/>
    </row>
    <row r="1874" spans="2:21" x14ac:dyDescent="0.25">
      <c r="B1874" s="36"/>
      <c r="C1874" s="36"/>
      <c r="D1874" s="36"/>
      <c r="E1874" s="36"/>
      <c r="F1874" s="36"/>
      <c r="G1874" s="36"/>
      <c r="H1874" s="36"/>
      <c r="I1874" s="36"/>
      <c r="J1874" s="36"/>
      <c r="K1874" s="36"/>
      <c r="L1874" s="36"/>
      <c r="M1874" s="36"/>
      <c r="N1874" s="36"/>
      <c r="O1874" s="36"/>
      <c r="P1874" s="36"/>
      <c r="Q1874" s="36"/>
      <c r="R1874" s="36"/>
      <c r="S1874" s="36"/>
      <c r="T1874" s="36"/>
      <c r="U1874" s="36"/>
    </row>
    <row r="1875" spans="2:21" ht="33" customHeight="1" x14ac:dyDescent="0.25">
      <c r="B1875" s="862" t="s">
        <v>50</v>
      </c>
      <c r="C1875" s="862"/>
      <c r="D1875" s="862"/>
      <c r="E1875" s="862"/>
      <c r="F1875" s="862"/>
      <c r="G1875" s="862"/>
      <c r="H1875" s="862"/>
      <c r="I1875" s="862"/>
      <c r="J1875" s="862"/>
      <c r="K1875" s="862"/>
      <c r="L1875" s="862"/>
      <c r="M1875" s="862"/>
      <c r="N1875" s="862"/>
      <c r="O1875" s="862"/>
      <c r="P1875" s="36"/>
      <c r="Q1875" s="36"/>
      <c r="R1875" s="36"/>
      <c r="S1875" s="36"/>
      <c r="T1875" s="36"/>
      <c r="U1875" s="36"/>
    </row>
    <row r="1876" spans="2:21" x14ac:dyDescent="0.25">
      <c r="B1876" s="36"/>
      <c r="C1876" s="36"/>
      <c r="D1876" s="36"/>
      <c r="E1876" s="21" t="s">
        <v>51</v>
      </c>
      <c r="F1876" s="88">
        <v>1.65</v>
      </c>
      <c r="G1876" s="36"/>
      <c r="H1876" s="36"/>
      <c r="I1876" s="36"/>
      <c r="J1876" s="36"/>
      <c r="K1876" s="36"/>
      <c r="L1876" s="36"/>
      <c r="M1876" s="36"/>
      <c r="N1876" s="36"/>
      <c r="O1876" s="36"/>
      <c r="P1876" s="36"/>
      <c r="Q1876" s="36"/>
      <c r="R1876" s="36"/>
      <c r="S1876" s="36"/>
      <c r="T1876" s="36"/>
      <c r="U1876" s="36"/>
    </row>
    <row r="1877" spans="2:21" x14ac:dyDescent="0.25">
      <c r="B1877" s="36"/>
      <c r="C1877" s="36"/>
      <c r="D1877" s="36"/>
      <c r="E1877" s="36"/>
      <c r="F1877" s="36"/>
      <c r="G1877" s="36"/>
      <c r="H1877" s="36"/>
      <c r="I1877" s="36"/>
      <c r="J1877" s="36"/>
      <c r="K1877" s="36"/>
      <c r="L1877" s="36"/>
      <c r="M1877" s="36"/>
      <c r="N1877" s="36"/>
      <c r="O1877" s="36"/>
      <c r="P1877" s="36"/>
      <c r="Q1877" s="36"/>
      <c r="R1877" s="36"/>
      <c r="S1877" s="36"/>
      <c r="T1877" s="36"/>
      <c r="U1877" s="36"/>
    </row>
    <row r="1878" spans="2:21" x14ac:dyDescent="0.25">
      <c r="B1878" s="36" t="s">
        <v>190</v>
      </c>
      <c r="C1878" s="36"/>
      <c r="D1878" s="36"/>
      <c r="E1878" s="36"/>
      <c r="F1878" s="36"/>
      <c r="G1878" s="36"/>
      <c r="H1878" s="36"/>
      <c r="I1878" s="36"/>
      <c r="J1878" s="36"/>
      <c r="K1878" s="36"/>
      <c r="L1878" s="36"/>
      <c r="M1878" s="36"/>
      <c r="N1878" s="36"/>
      <c r="O1878" s="36"/>
      <c r="P1878" s="36"/>
      <c r="Q1878" s="36"/>
      <c r="R1878" s="36"/>
      <c r="S1878" s="36"/>
      <c r="T1878" s="36"/>
      <c r="U1878" s="36"/>
    </row>
    <row r="1879" spans="2:21" x14ac:dyDescent="0.25">
      <c r="B1879" s="21" t="s">
        <v>52</v>
      </c>
      <c r="C1879" s="69">
        <f>F1876*C1863</f>
        <v>5.3253521010351985</v>
      </c>
      <c r="D1879" s="36" t="s">
        <v>116</v>
      </c>
      <c r="E1879" s="36"/>
      <c r="F1879" s="36"/>
      <c r="G1879" s="36"/>
      <c r="H1879" s="36"/>
      <c r="I1879" s="36"/>
      <c r="J1879" s="36"/>
      <c r="K1879" s="36"/>
      <c r="L1879" s="36"/>
      <c r="M1879" s="36"/>
      <c r="N1879" s="36"/>
      <c r="O1879" s="36"/>
      <c r="P1879" s="36"/>
      <c r="Q1879" s="36"/>
      <c r="R1879" s="36"/>
      <c r="S1879" s="36"/>
      <c r="T1879" s="36"/>
      <c r="U1879" s="36"/>
    </row>
    <row r="1880" spans="2:21" x14ac:dyDescent="0.25">
      <c r="B1880" s="36" t="s">
        <v>53</v>
      </c>
      <c r="C1880" s="36"/>
      <c r="D1880" s="36"/>
      <c r="E1880" s="36"/>
      <c r="F1880" s="36"/>
      <c r="G1880" s="36"/>
      <c r="H1880" s="36"/>
      <c r="I1880" s="36"/>
      <c r="J1880" s="36"/>
      <c r="K1880" s="36"/>
      <c r="L1880" s="36"/>
      <c r="M1880" s="36"/>
      <c r="N1880" s="36"/>
      <c r="O1880" s="36"/>
      <c r="P1880" s="36"/>
      <c r="Q1880" s="36"/>
      <c r="R1880" s="36"/>
      <c r="S1880" s="36"/>
      <c r="T1880" s="36"/>
      <c r="U1880" s="36"/>
    </row>
    <row r="1881" spans="2:21" x14ac:dyDescent="0.25">
      <c r="B1881" s="36" t="s">
        <v>193</v>
      </c>
      <c r="C1881" s="36"/>
      <c r="D1881" s="36"/>
      <c r="E1881" s="36"/>
      <c r="F1881" s="36"/>
      <c r="G1881" s="36"/>
      <c r="H1881" s="60">
        <f>D1872</f>
        <v>1240</v>
      </c>
      <c r="I1881" s="6" t="str">
        <f>H1839</f>
        <v xml:space="preserve">± </v>
      </c>
      <c r="J1881" s="61">
        <f>C1879</f>
        <v>5.3253521010351985</v>
      </c>
      <c r="K1881" s="36" t="s">
        <v>116</v>
      </c>
      <c r="L1881" s="36"/>
      <c r="M1881" s="36"/>
      <c r="N1881" s="36"/>
      <c r="O1881" s="36"/>
      <c r="P1881" s="36"/>
      <c r="Q1881" s="36"/>
      <c r="R1881" s="36"/>
      <c r="S1881" s="36"/>
      <c r="T1881" s="36"/>
      <c r="U1881" s="36"/>
    </row>
    <row r="1882" spans="2:21" x14ac:dyDescent="0.25">
      <c r="B1882" s="36"/>
      <c r="C1882" s="36"/>
      <c r="D1882" s="36"/>
      <c r="E1882" s="36"/>
      <c r="F1882" s="36"/>
      <c r="G1882" s="36"/>
      <c r="H1882" s="60"/>
      <c r="I1882" s="6"/>
      <c r="J1882" s="61"/>
      <c r="K1882" s="36"/>
      <c r="L1882" s="36"/>
      <c r="M1882" s="36"/>
      <c r="N1882" s="36"/>
      <c r="O1882" s="36"/>
      <c r="P1882" s="36"/>
      <c r="Q1882" s="36"/>
      <c r="R1882" s="36"/>
      <c r="S1882" s="36"/>
      <c r="T1882" s="36"/>
      <c r="U1882" s="36"/>
    </row>
    <row r="1883" spans="2:21" x14ac:dyDescent="0.25">
      <c r="B1883" s="36"/>
      <c r="C1883" s="36"/>
      <c r="D1883" s="36"/>
      <c r="E1883" s="36"/>
      <c r="F1883" s="36"/>
      <c r="G1883" s="36"/>
      <c r="H1883" s="60"/>
      <c r="I1883" s="6"/>
      <c r="J1883" s="61"/>
      <c r="K1883" s="36"/>
      <c r="L1883" s="36"/>
      <c r="M1883" s="36"/>
      <c r="N1883" s="36"/>
      <c r="O1883" s="36"/>
      <c r="P1883" s="36"/>
      <c r="Q1883" s="36"/>
      <c r="R1883" s="36"/>
      <c r="S1883" s="36"/>
      <c r="T1883" s="36"/>
      <c r="U1883" s="36"/>
    </row>
    <row r="1884" spans="2:21" x14ac:dyDescent="0.25">
      <c r="B1884" s="36"/>
      <c r="C1884" s="36"/>
      <c r="D1884" s="36"/>
      <c r="E1884" s="36"/>
      <c r="F1884" s="36"/>
      <c r="G1884" s="36"/>
      <c r="H1884" s="36"/>
      <c r="I1884" s="36"/>
      <c r="J1884" s="36"/>
      <c r="K1884" s="36"/>
      <c r="L1884" s="36"/>
      <c r="M1884" s="36"/>
      <c r="N1884" s="36"/>
      <c r="O1884" s="36"/>
      <c r="P1884" s="36"/>
      <c r="Q1884" s="36"/>
      <c r="R1884" s="36"/>
      <c r="S1884" s="36"/>
      <c r="T1884" s="36"/>
      <c r="U1884" s="36"/>
    </row>
    <row r="1885" spans="2:21" x14ac:dyDescent="0.25">
      <c r="B1885" s="36"/>
      <c r="C1885" s="36"/>
      <c r="D1885" s="36"/>
      <c r="E1885" s="36"/>
      <c r="F1885" s="36"/>
      <c r="G1885" s="36"/>
      <c r="H1885" s="36"/>
      <c r="I1885" s="36"/>
      <c r="J1885" s="36"/>
      <c r="K1885" s="36"/>
      <c r="L1885" s="36"/>
      <c r="M1885" s="36"/>
      <c r="N1885" s="36"/>
      <c r="O1885" s="36"/>
      <c r="P1885" s="36"/>
      <c r="Q1885" s="36"/>
      <c r="R1885" s="36"/>
      <c r="S1885" s="36"/>
      <c r="T1885" s="36"/>
      <c r="U1885" s="36"/>
    </row>
    <row r="1886" spans="2:21" x14ac:dyDescent="0.25">
      <c r="B1886" s="36"/>
      <c r="C1886" s="36"/>
      <c r="D1886" s="36"/>
      <c r="E1886" s="36"/>
      <c r="F1886" s="36"/>
      <c r="G1886" s="36"/>
      <c r="H1886" s="36"/>
      <c r="I1886" s="36"/>
      <c r="J1886" s="36"/>
      <c r="K1886" s="36"/>
      <c r="L1886" s="36"/>
      <c r="M1886" s="36"/>
      <c r="N1886" s="36"/>
      <c r="O1886" s="36"/>
      <c r="P1886" s="36"/>
      <c r="Q1886" s="36"/>
      <c r="R1886" s="36"/>
      <c r="S1886" s="36"/>
      <c r="T1886" s="36"/>
      <c r="U1886" s="36"/>
    </row>
    <row r="1887" spans="2:21" x14ac:dyDescent="0.25">
      <c r="B1887" s="36"/>
      <c r="C1887" s="36"/>
      <c r="D1887" s="36"/>
      <c r="E1887" s="36"/>
      <c r="F1887" s="36"/>
      <c r="G1887" s="36"/>
      <c r="H1887" s="36"/>
      <c r="I1887" s="36"/>
      <c r="J1887" s="36"/>
      <c r="K1887" s="36"/>
      <c r="L1887" s="36"/>
      <c r="M1887" s="36"/>
      <c r="N1887" s="36"/>
      <c r="O1887" s="36"/>
      <c r="P1887" s="36"/>
      <c r="Q1887" s="36"/>
      <c r="R1887" s="36"/>
      <c r="S1887" s="36"/>
      <c r="T1887" s="36"/>
      <c r="U1887" s="36"/>
    </row>
    <row r="1888" spans="2:21" x14ac:dyDescent="0.25">
      <c r="B1888" s="36"/>
      <c r="C1888" s="36"/>
      <c r="D1888" s="36"/>
      <c r="E1888" s="36"/>
      <c r="F1888" s="36"/>
      <c r="G1888" s="36"/>
      <c r="H1888" s="36"/>
      <c r="I1888" s="36"/>
      <c r="J1888" s="36"/>
      <c r="K1888" s="36"/>
      <c r="L1888" s="36"/>
      <c r="M1888" s="36"/>
      <c r="N1888" s="36"/>
      <c r="O1888" s="36"/>
      <c r="P1888" s="36"/>
      <c r="Q1888" s="36"/>
      <c r="R1888" s="36"/>
      <c r="S1888" s="36"/>
      <c r="T1888" s="36"/>
      <c r="U1888" s="36"/>
    </row>
    <row r="1889" spans="2:21" x14ac:dyDescent="0.25">
      <c r="B1889" s="36"/>
      <c r="C1889" s="36"/>
      <c r="D1889" s="36"/>
      <c r="E1889" s="36"/>
      <c r="F1889" s="36"/>
      <c r="G1889" s="36"/>
      <c r="H1889" s="36"/>
      <c r="I1889" s="36"/>
      <c r="J1889" s="36"/>
      <c r="K1889" s="36"/>
      <c r="L1889" s="36"/>
      <c r="M1889" s="36"/>
      <c r="N1889" s="36"/>
      <c r="O1889" s="36"/>
      <c r="P1889" s="36"/>
      <c r="Q1889" s="36"/>
      <c r="R1889" s="36"/>
      <c r="S1889" s="36"/>
      <c r="T1889" s="36"/>
      <c r="U1889" s="36"/>
    </row>
    <row r="1890" spans="2:21" x14ac:dyDescent="0.25">
      <c r="B1890" s="36"/>
      <c r="C1890" s="36"/>
      <c r="D1890" s="36"/>
      <c r="E1890" s="36"/>
      <c r="F1890" s="36"/>
      <c r="G1890" s="36"/>
      <c r="H1890" s="36"/>
      <c r="I1890" s="36"/>
      <c r="J1890" s="36"/>
      <c r="K1890" s="36"/>
      <c r="L1890" s="36"/>
      <c r="M1890" s="36"/>
      <c r="N1890" s="36"/>
      <c r="O1890" s="36"/>
      <c r="P1890" s="36"/>
      <c r="Q1890" s="36"/>
      <c r="R1890" s="36"/>
      <c r="S1890" s="36"/>
      <c r="T1890" s="36"/>
      <c r="U1890" s="36"/>
    </row>
    <row r="1891" spans="2:21" x14ac:dyDescent="0.25">
      <c r="B1891" s="36"/>
      <c r="C1891" s="36"/>
      <c r="D1891" s="36"/>
      <c r="E1891" s="36"/>
      <c r="F1891" s="36"/>
      <c r="G1891" s="36"/>
      <c r="H1891" s="36"/>
      <c r="I1891" s="36"/>
      <c r="J1891" s="36"/>
      <c r="K1891" s="36"/>
      <c r="L1891" s="36"/>
      <c r="M1891" s="36"/>
      <c r="N1891" s="36"/>
      <c r="O1891" s="36"/>
      <c r="P1891" s="36"/>
      <c r="Q1891" s="36"/>
      <c r="R1891" s="36"/>
      <c r="S1891" s="36"/>
      <c r="T1891" s="36"/>
      <c r="U1891" s="36"/>
    </row>
    <row r="1892" spans="2:21" x14ac:dyDescent="0.25">
      <c r="B1892" s="36"/>
      <c r="C1892" s="36"/>
      <c r="D1892" s="36"/>
      <c r="E1892" s="36"/>
      <c r="F1892" s="36"/>
      <c r="G1892" s="36"/>
      <c r="H1892" s="36"/>
      <c r="I1892" s="36"/>
      <c r="J1892" s="36"/>
      <c r="K1892" s="36"/>
      <c r="L1892" s="36"/>
      <c r="M1892" s="36"/>
      <c r="N1892" s="36"/>
      <c r="O1892" s="36"/>
      <c r="P1892" s="36"/>
      <c r="Q1892" s="36"/>
      <c r="R1892" s="36"/>
      <c r="S1892" s="36"/>
      <c r="T1892" s="36"/>
      <c r="U1892" s="36"/>
    </row>
    <row r="1893" spans="2:21" x14ac:dyDescent="0.25">
      <c r="B1893" s="36"/>
      <c r="C1893" s="36"/>
      <c r="D1893" s="36"/>
      <c r="E1893" s="36"/>
      <c r="F1893" s="36"/>
      <c r="G1893" s="36"/>
      <c r="H1893" s="36"/>
      <c r="I1893" s="36"/>
      <c r="J1893" s="36"/>
      <c r="K1893" s="36"/>
      <c r="L1893" s="36"/>
      <c r="M1893" s="36"/>
      <c r="N1893" s="36"/>
      <c r="O1893" s="36"/>
      <c r="P1893" s="36"/>
      <c r="Q1893" s="36"/>
      <c r="R1893" s="36"/>
      <c r="S1893" s="36"/>
      <c r="T1893" s="36"/>
      <c r="U1893" s="36"/>
    </row>
    <row r="1894" spans="2:21" x14ac:dyDescent="0.25">
      <c r="B1894" s="36"/>
      <c r="C1894" s="36"/>
      <c r="D1894" s="36"/>
      <c r="E1894" s="36"/>
      <c r="F1894" s="36"/>
      <c r="G1894" s="36"/>
      <c r="H1894" s="36"/>
      <c r="I1894" s="36"/>
      <c r="J1894" s="36"/>
      <c r="K1894" s="36"/>
      <c r="L1894" s="36"/>
      <c r="M1894" s="36"/>
      <c r="N1894" s="36"/>
      <c r="O1894" s="36"/>
      <c r="P1894" s="36"/>
      <c r="Q1894" s="36"/>
      <c r="R1894" s="36"/>
      <c r="S1894" s="36"/>
      <c r="T1894" s="36"/>
      <c r="U1894" s="36"/>
    </row>
    <row r="1895" spans="2:21" x14ac:dyDescent="0.25">
      <c r="B1895" s="38"/>
      <c r="C1895" s="38"/>
      <c r="D1895" s="38"/>
      <c r="E1895" s="38"/>
      <c r="F1895" s="38"/>
      <c r="G1895" s="38"/>
      <c r="H1895" s="38"/>
      <c r="I1895" s="38"/>
      <c r="J1895" s="38"/>
      <c r="K1895" s="38"/>
      <c r="L1895" s="38"/>
      <c r="M1895" s="38"/>
      <c r="N1895" s="38"/>
      <c r="O1895" s="38"/>
      <c r="P1895" s="38"/>
      <c r="Q1895" s="38"/>
      <c r="R1895" s="38"/>
      <c r="S1895" s="38"/>
      <c r="T1895" s="38"/>
      <c r="U1895" s="38"/>
    </row>
    <row r="1896" spans="2:21" x14ac:dyDescent="0.25">
      <c r="B1896" s="38"/>
      <c r="C1896" s="38"/>
      <c r="D1896" s="38"/>
      <c r="E1896" s="38"/>
      <c r="F1896" s="38"/>
      <c r="G1896" s="38"/>
      <c r="H1896" s="38"/>
      <c r="I1896" s="38"/>
      <c r="J1896" s="38"/>
      <c r="K1896" s="38"/>
      <c r="L1896" s="38"/>
      <c r="M1896" s="38"/>
      <c r="N1896" s="38"/>
      <c r="O1896" s="38"/>
      <c r="P1896" s="38"/>
      <c r="Q1896" s="38"/>
      <c r="R1896" s="38"/>
      <c r="S1896" s="38"/>
      <c r="T1896" s="38"/>
      <c r="U1896" s="38"/>
    </row>
    <row r="1897" spans="2:21" x14ac:dyDescent="0.25">
      <c r="B1897" s="38"/>
      <c r="C1897" s="38"/>
      <c r="D1897" s="38"/>
      <c r="E1897" s="38"/>
      <c r="F1897" s="38"/>
      <c r="G1897" s="38"/>
      <c r="H1897" s="38"/>
      <c r="I1897" s="38"/>
      <c r="J1897" s="38"/>
      <c r="K1897" s="38"/>
      <c r="L1897" s="38"/>
      <c r="M1897" s="38"/>
      <c r="N1897" s="38"/>
      <c r="O1897" s="38"/>
      <c r="P1897" s="38"/>
      <c r="Q1897" s="38"/>
      <c r="R1897" s="38"/>
      <c r="S1897" s="38"/>
      <c r="T1897" s="38"/>
      <c r="U1897" s="38"/>
    </row>
    <row r="1898" spans="2:21" x14ac:dyDescent="0.25">
      <c r="B1898" s="38"/>
      <c r="C1898" s="38"/>
      <c r="D1898" s="38"/>
      <c r="E1898" s="38"/>
      <c r="F1898" s="38"/>
      <c r="G1898" s="38"/>
      <c r="H1898" s="38"/>
      <c r="I1898" s="38"/>
      <c r="J1898" s="38"/>
      <c r="K1898" s="38"/>
      <c r="L1898" s="38"/>
      <c r="M1898" s="38"/>
      <c r="N1898" s="38"/>
      <c r="O1898" s="38"/>
      <c r="P1898" s="38"/>
      <c r="Q1898" s="38"/>
      <c r="R1898" s="38"/>
      <c r="S1898" s="38"/>
      <c r="T1898" s="38"/>
      <c r="U1898" s="38"/>
    </row>
    <row r="1899" spans="2:21" x14ac:dyDescent="0.25">
      <c r="B1899" s="38"/>
      <c r="C1899" s="38"/>
      <c r="D1899" s="38"/>
      <c r="E1899" s="38"/>
      <c r="F1899" s="38"/>
      <c r="G1899" s="38"/>
      <c r="H1899" s="38"/>
      <c r="I1899" s="38"/>
      <c r="J1899" s="38"/>
      <c r="K1899" s="38"/>
      <c r="L1899" s="38"/>
      <c r="M1899" s="38"/>
      <c r="N1899" s="38"/>
      <c r="O1899" s="38"/>
      <c r="P1899" s="38"/>
      <c r="Q1899" s="38"/>
      <c r="R1899" s="38"/>
      <c r="S1899" s="38"/>
      <c r="T1899" s="38"/>
      <c r="U1899" s="38"/>
    </row>
    <row r="1900" spans="2:21" x14ac:dyDescent="0.25">
      <c r="B1900" s="38"/>
      <c r="C1900" s="38"/>
      <c r="D1900" s="38"/>
      <c r="E1900" s="38"/>
      <c r="F1900" s="38"/>
      <c r="G1900" s="38"/>
      <c r="H1900" s="38"/>
      <c r="I1900" s="38"/>
      <c r="J1900" s="38"/>
      <c r="K1900" s="38"/>
      <c r="L1900" s="38"/>
      <c r="M1900" s="38"/>
      <c r="N1900" s="38"/>
      <c r="O1900" s="38"/>
      <c r="P1900" s="38"/>
      <c r="Q1900" s="38"/>
      <c r="R1900" s="38"/>
      <c r="S1900" s="38"/>
      <c r="T1900" s="38"/>
      <c r="U1900" s="38"/>
    </row>
  </sheetData>
  <mergeCells count="2567">
    <mergeCell ref="B839:C839"/>
    <mergeCell ref="D839:E839"/>
    <mergeCell ref="F839:G839"/>
    <mergeCell ref="H839:I839"/>
    <mergeCell ref="J839:K839"/>
    <mergeCell ref="L839:M839"/>
    <mergeCell ref="N839:O839"/>
    <mergeCell ref="B845:C845"/>
    <mergeCell ref="D845:E845"/>
    <mergeCell ref="F845:G845"/>
    <mergeCell ref="H845:I845"/>
    <mergeCell ref="J845:K845"/>
    <mergeCell ref="L845:M845"/>
    <mergeCell ref="N845:O845"/>
    <mergeCell ref="B851:C851"/>
    <mergeCell ref="D851:E851"/>
    <mergeCell ref="F851:G851"/>
    <mergeCell ref="H851:I851"/>
    <mergeCell ref="J851:K851"/>
    <mergeCell ref="L851:M851"/>
    <mergeCell ref="N851:O851"/>
    <mergeCell ref="B846:C846"/>
    <mergeCell ref="D846:E846"/>
    <mergeCell ref="F846:G846"/>
    <mergeCell ref="H846:I846"/>
    <mergeCell ref="J846:K846"/>
    <mergeCell ref="L846:M846"/>
    <mergeCell ref="N846:O846"/>
    <mergeCell ref="B847:C847"/>
    <mergeCell ref="D847:E847"/>
    <mergeCell ref="L842:M842"/>
    <mergeCell ref="N842:O842"/>
    <mergeCell ref="B853:C853"/>
    <mergeCell ref="D853:E853"/>
    <mergeCell ref="F853:G853"/>
    <mergeCell ref="H853:I853"/>
    <mergeCell ref="J853:K853"/>
    <mergeCell ref="L853:M853"/>
    <mergeCell ref="N853:O853"/>
    <mergeCell ref="B854:C854"/>
    <mergeCell ref="D854:E854"/>
    <mergeCell ref="F854:G854"/>
    <mergeCell ref="H854:I854"/>
    <mergeCell ref="J854:K854"/>
    <mergeCell ref="L854:M854"/>
    <mergeCell ref="N854:O854"/>
    <mergeCell ref="B848:C848"/>
    <mergeCell ref="D848:E848"/>
    <mergeCell ref="F848:G848"/>
    <mergeCell ref="H848:I848"/>
    <mergeCell ref="J848:K848"/>
    <mergeCell ref="L848:M848"/>
    <mergeCell ref="N848:O848"/>
    <mergeCell ref="B852:C852"/>
    <mergeCell ref="D852:E852"/>
    <mergeCell ref="F852:G852"/>
    <mergeCell ref="H852:I852"/>
    <mergeCell ref="J852:K852"/>
    <mergeCell ref="H847:I847"/>
    <mergeCell ref="N852:O852"/>
    <mergeCell ref="L1470:M1470"/>
    <mergeCell ref="N1470:O1470"/>
    <mergeCell ref="B697:O697"/>
    <mergeCell ref="B695:O695"/>
    <mergeCell ref="B709:O709"/>
    <mergeCell ref="B707:O707"/>
    <mergeCell ref="B705:O705"/>
    <mergeCell ref="B703:O703"/>
    <mergeCell ref="B834:C834"/>
    <mergeCell ref="D834:E834"/>
    <mergeCell ref="F834:G834"/>
    <mergeCell ref="H834:I834"/>
    <mergeCell ref="J834:K834"/>
    <mergeCell ref="L834:M834"/>
    <mergeCell ref="N834:O834"/>
    <mergeCell ref="B833:C833"/>
    <mergeCell ref="D833:E833"/>
    <mergeCell ref="F833:G833"/>
    <mergeCell ref="H833:I833"/>
    <mergeCell ref="J833:K833"/>
    <mergeCell ref="L833:M833"/>
    <mergeCell ref="N833:O833"/>
    <mergeCell ref="B718:O718"/>
    <mergeCell ref="B720:O720"/>
    <mergeCell ref="B722:O722"/>
    <mergeCell ref="B724:O724"/>
    <mergeCell ref="H830:I830"/>
    <mergeCell ref="J830:K830"/>
    <mergeCell ref="F847:G847"/>
    <mergeCell ref="F842:G842"/>
    <mergeCell ref="H842:I842"/>
    <mergeCell ref="J842:K842"/>
    <mergeCell ref="L830:M830"/>
    <mergeCell ref="B893:C893"/>
    <mergeCell ref="D893:E893"/>
    <mergeCell ref="F893:G893"/>
    <mergeCell ref="H893:I893"/>
    <mergeCell ref="J893:K893"/>
    <mergeCell ref="B1508:C1508"/>
    <mergeCell ref="D1508:E1508"/>
    <mergeCell ref="F1508:G1508"/>
    <mergeCell ref="H1508:I1508"/>
    <mergeCell ref="J1508:K1508"/>
    <mergeCell ref="L1508:M1508"/>
    <mergeCell ref="N1508:O1508"/>
    <mergeCell ref="B1509:C1509"/>
    <mergeCell ref="D1509:E1509"/>
    <mergeCell ref="F1509:G1509"/>
    <mergeCell ref="H1509:I1509"/>
    <mergeCell ref="J1509:K1509"/>
    <mergeCell ref="L1509:M1509"/>
    <mergeCell ref="N1509:O1509"/>
    <mergeCell ref="G1445:H1445"/>
    <mergeCell ref="G1446:H1446"/>
    <mergeCell ref="B1445:F1446"/>
    <mergeCell ref="B1468:O1468"/>
    <mergeCell ref="B1469:C1469"/>
    <mergeCell ref="D1469:E1469"/>
    <mergeCell ref="F1469:G1469"/>
    <mergeCell ref="H1469:I1469"/>
    <mergeCell ref="J1469:K1469"/>
    <mergeCell ref="L1469:M1469"/>
    <mergeCell ref="N1469:O1469"/>
    <mergeCell ref="B1470:C1470"/>
    <mergeCell ref="H890:I890"/>
    <mergeCell ref="J890:K890"/>
    <mergeCell ref="L890:M890"/>
    <mergeCell ref="N890:O890"/>
    <mergeCell ref="J887:K887"/>
    <mergeCell ref="L887:M887"/>
    <mergeCell ref="N887:O887"/>
    <mergeCell ref="B1273:C1276"/>
    <mergeCell ref="D1273:F1276"/>
    <mergeCell ref="I1276:J1276"/>
    <mergeCell ref="I1275:J1275"/>
    <mergeCell ref="I1274:J1274"/>
    <mergeCell ref="I1273:J1273"/>
    <mergeCell ref="I1272:J1272"/>
    <mergeCell ref="G1271:J1271"/>
    <mergeCell ref="J889:K889"/>
    <mergeCell ref="L889:M889"/>
    <mergeCell ref="N889:O889"/>
    <mergeCell ref="B888:C888"/>
    <mergeCell ref="D888:E888"/>
    <mergeCell ref="F888:G888"/>
    <mergeCell ref="H888:I888"/>
    <mergeCell ref="J888:K888"/>
    <mergeCell ref="L888:M888"/>
    <mergeCell ref="N888:O888"/>
    <mergeCell ref="J1281:L1281"/>
    <mergeCell ref="J1283:L1283"/>
    <mergeCell ref="B1324:C1324"/>
    <mergeCell ref="D1324:E1324"/>
    <mergeCell ref="F1324:G1324"/>
    <mergeCell ref="B835:C835"/>
    <mergeCell ref="D835:E835"/>
    <mergeCell ref="F835:G835"/>
    <mergeCell ref="H835:I835"/>
    <mergeCell ref="J835:K835"/>
    <mergeCell ref="L835:M835"/>
    <mergeCell ref="N835:O835"/>
    <mergeCell ref="B836:C836"/>
    <mergeCell ref="D836:E836"/>
    <mergeCell ref="F836:G836"/>
    <mergeCell ref="H836:I836"/>
    <mergeCell ref="J836:K836"/>
    <mergeCell ref="B884:C884"/>
    <mergeCell ref="D884:E884"/>
    <mergeCell ref="F884:G884"/>
    <mergeCell ref="H884:I884"/>
    <mergeCell ref="L852:M852"/>
    <mergeCell ref="N882:O882"/>
    <mergeCell ref="B883:C883"/>
    <mergeCell ref="D883:E883"/>
    <mergeCell ref="F883:G883"/>
    <mergeCell ref="H883:I883"/>
    <mergeCell ref="J883:K883"/>
    <mergeCell ref="L883:M883"/>
    <mergeCell ref="N883:O883"/>
    <mergeCell ref="L884:M884"/>
    <mergeCell ref="N884:O884"/>
    <mergeCell ref="J877:K877"/>
    <mergeCell ref="L877:M877"/>
    <mergeCell ref="N877:O877"/>
    <mergeCell ref="B878:C878"/>
    <mergeCell ref="D878:E878"/>
    <mergeCell ref="N1325:O1325"/>
    <mergeCell ref="B1326:C1326"/>
    <mergeCell ref="D1326:E1326"/>
    <mergeCell ref="F1326:G1326"/>
    <mergeCell ref="F1312:G1312"/>
    <mergeCell ref="H1312:I1312"/>
    <mergeCell ref="J1312:K1312"/>
    <mergeCell ref="L1312:M1312"/>
    <mergeCell ref="N1312:O1312"/>
    <mergeCell ref="B1313:C1313"/>
    <mergeCell ref="D1313:E1313"/>
    <mergeCell ref="F1313:G1313"/>
    <mergeCell ref="H1313:I1313"/>
    <mergeCell ref="L1319:M1319"/>
    <mergeCell ref="N1319:O1319"/>
    <mergeCell ref="B1320:C1320"/>
    <mergeCell ref="D1320:E1320"/>
    <mergeCell ref="L1320:M1320"/>
    <mergeCell ref="N1320:O1320"/>
    <mergeCell ref="B1321:C1321"/>
    <mergeCell ref="D1321:E1321"/>
    <mergeCell ref="F1321:G1321"/>
    <mergeCell ref="B1557:C1557"/>
    <mergeCell ref="D1557:E1557"/>
    <mergeCell ref="F1557:G1557"/>
    <mergeCell ref="H1557:I1557"/>
    <mergeCell ref="J1557:K1557"/>
    <mergeCell ref="L1557:M1557"/>
    <mergeCell ref="N1557:O1557"/>
    <mergeCell ref="L1314:M1314"/>
    <mergeCell ref="N1314:O1314"/>
    <mergeCell ref="B1315:C1315"/>
    <mergeCell ref="D1315:E1315"/>
    <mergeCell ref="F1315:G1315"/>
    <mergeCell ref="H1315:I1315"/>
    <mergeCell ref="J1315:K1315"/>
    <mergeCell ref="L1315:M1315"/>
    <mergeCell ref="N1315:O1315"/>
    <mergeCell ref="B1318:C1318"/>
    <mergeCell ref="D1318:E1318"/>
    <mergeCell ref="F1318:G1318"/>
    <mergeCell ref="D1337:E1337"/>
    <mergeCell ref="F1337:G1337"/>
    <mergeCell ref="H1337:I1337"/>
    <mergeCell ref="J1337:K1337"/>
    <mergeCell ref="H1318:I1318"/>
    <mergeCell ref="J1318:K1318"/>
    <mergeCell ref="L1318:M1318"/>
    <mergeCell ref="N1318:O1318"/>
    <mergeCell ref="B1319:C1319"/>
    <mergeCell ref="D1319:E1319"/>
    <mergeCell ref="F1319:G1319"/>
    <mergeCell ref="H1319:I1319"/>
    <mergeCell ref="J1319:K1319"/>
    <mergeCell ref="B1253:C1253"/>
    <mergeCell ref="D1253:E1253"/>
    <mergeCell ref="F1253:G1253"/>
    <mergeCell ref="H1253:I1253"/>
    <mergeCell ref="J1253:K1253"/>
    <mergeCell ref="L1253:M1253"/>
    <mergeCell ref="N1253:O1253"/>
    <mergeCell ref="B1254:C1254"/>
    <mergeCell ref="D1254:E1254"/>
    <mergeCell ref="F1254:G1254"/>
    <mergeCell ref="H1254:I1254"/>
    <mergeCell ref="J1254:K1254"/>
    <mergeCell ref="L1254:M1254"/>
    <mergeCell ref="N1254:O1254"/>
    <mergeCell ref="B1257:O1257"/>
    <mergeCell ref="B1554:C1554"/>
    <mergeCell ref="D1554:E1554"/>
    <mergeCell ref="F1554:G1554"/>
    <mergeCell ref="H1554:I1554"/>
    <mergeCell ref="J1554:K1554"/>
    <mergeCell ref="L1554:M1554"/>
    <mergeCell ref="N1554:O1554"/>
    <mergeCell ref="B1279:I1284"/>
    <mergeCell ref="B1312:C1312"/>
    <mergeCell ref="D1312:E1312"/>
    <mergeCell ref="L1313:M1313"/>
    <mergeCell ref="N1313:O1313"/>
    <mergeCell ref="B1314:C1314"/>
    <mergeCell ref="D1314:E1314"/>
    <mergeCell ref="F1314:G1314"/>
    <mergeCell ref="H1314:I1314"/>
    <mergeCell ref="J1314:K1314"/>
    <mergeCell ref="B1248:C1248"/>
    <mergeCell ref="D1248:E1248"/>
    <mergeCell ref="F1248:G1248"/>
    <mergeCell ref="H1248:I1248"/>
    <mergeCell ref="J1248:K1248"/>
    <mergeCell ref="L1248:M1248"/>
    <mergeCell ref="N1248:O1248"/>
    <mergeCell ref="B1251:C1251"/>
    <mergeCell ref="D1251:E1251"/>
    <mergeCell ref="F1251:G1251"/>
    <mergeCell ref="H1251:I1251"/>
    <mergeCell ref="J1251:K1251"/>
    <mergeCell ref="L1251:M1251"/>
    <mergeCell ref="N1251:O1251"/>
    <mergeCell ref="B1252:C1252"/>
    <mergeCell ref="D1252:E1252"/>
    <mergeCell ref="F1252:G1252"/>
    <mergeCell ref="H1252:I1252"/>
    <mergeCell ref="J1252:K1252"/>
    <mergeCell ref="L1252:M1252"/>
    <mergeCell ref="N1252:O1252"/>
    <mergeCell ref="B1245:C1245"/>
    <mergeCell ref="D1245:E1245"/>
    <mergeCell ref="F1245:G1245"/>
    <mergeCell ref="H1245:I1245"/>
    <mergeCell ref="J1245:K1245"/>
    <mergeCell ref="L1245:M1245"/>
    <mergeCell ref="N1245:O1245"/>
    <mergeCell ref="B1246:C1246"/>
    <mergeCell ref="D1246:E1246"/>
    <mergeCell ref="F1246:G1246"/>
    <mergeCell ref="H1246:I1246"/>
    <mergeCell ref="J1246:K1246"/>
    <mergeCell ref="L1246:M1246"/>
    <mergeCell ref="N1246:O1246"/>
    <mergeCell ref="B1247:C1247"/>
    <mergeCell ref="D1247:E1247"/>
    <mergeCell ref="F1247:G1247"/>
    <mergeCell ref="H1247:I1247"/>
    <mergeCell ref="J1247:K1247"/>
    <mergeCell ref="L1247:M1247"/>
    <mergeCell ref="N1247:O1247"/>
    <mergeCell ref="B1240:C1240"/>
    <mergeCell ref="D1240:E1240"/>
    <mergeCell ref="F1240:G1240"/>
    <mergeCell ref="H1240:I1240"/>
    <mergeCell ref="J1240:K1240"/>
    <mergeCell ref="L1240:M1240"/>
    <mergeCell ref="N1240:O1240"/>
    <mergeCell ref="B1241:C1241"/>
    <mergeCell ref="D1241:E1241"/>
    <mergeCell ref="F1241:G1241"/>
    <mergeCell ref="H1241:I1241"/>
    <mergeCell ref="J1241:K1241"/>
    <mergeCell ref="L1241:M1241"/>
    <mergeCell ref="N1241:O1241"/>
    <mergeCell ref="B1242:C1242"/>
    <mergeCell ref="D1242:E1242"/>
    <mergeCell ref="F1242:G1242"/>
    <mergeCell ref="H1242:I1242"/>
    <mergeCell ref="J1242:K1242"/>
    <mergeCell ref="L1242:M1242"/>
    <mergeCell ref="N1242:O1242"/>
    <mergeCell ref="B1235:C1235"/>
    <mergeCell ref="D1235:E1235"/>
    <mergeCell ref="F1235:G1235"/>
    <mergeCell ref="H1235:I1235"/>
    <mergeCell ref="J1235:K1235"/>
    <mergeCell ref="L1235:M1235"/>
    <mergeCell ref="N1235:O1235"/>
    <mergeCell ref="B1236:C1236"/>
    <mergeCell ref="D1236:E1236"/>
    <mergeCell ref="F1236:G1236"/>
    <mergeCell ref="H1236:I1236"/>
    <mergeCell ref="J1236:K1236"/>
    <mergeCell ref="L1236:M1236"/>
    <mergeCell ref="N1236:O1236"/>
    <mergeCell ref="B1239:C1239"/>
    <mergeCell ref="D1239:E1239"/>
    <mergeCell ref="F1239:G1239"/>
    <mergeCell ref="H1239:I1239"/>
    <mergeCell ref="J1239:K1239"/>
    <mergeCell ref="L1239:M1239"/>
    <mergeCell ref="N1239:O1239"/>
    <mergeCell ref="B1214:G1217"/>
    <mergeCell ref="B1233:C1233"/>
    <mergeCell ref="D1233:E1233"/>
    <mergeCell ref="F1233:G1233"/>
    <mergeCell ref="H1233:I1233"/>
    <mergeCell ref="J1233:K1233"/>
    <mergeCell ref="L1233:M1233"/>
    <mergeCell ref="N1233:O1233"/>
    <mergeCell ref="B1234:C1234"/>
    <mergeCell ref="D1234:E1234"/>
    <mergeCell ref="F1234:G1234"/>
    <mergeCell ref="H1234:I1234"/>
    <mergeCell ref="J1234:K1234"/>
    <mergeCell ref="L1234:M1234"/>
    <mergeCell ref="N1234:O1234"/>
    <mergeCell ref="J1197:K1197"/>
    <mergeCell ref="L1197:M1197"/>
    <mergeCell ref="N1197:O1197"/>
    <mergeCell ref="B1198:C1198"/>
    <mergeCell ref="D1198:E1198"/>
    <mergeCell ref="F1198:G1198"/>
    <mergeCell ref="H1198:I1198"/>
    <mergeCell ref="J1198:K1198"/>
    <mergeCell ref="L1198:M1198"/>
    <mergeCell ref="N1198:O1198"/>
    <mergeCell ref="B1190:C1190"/>
    <mergeCell ref="D1190:E1190"/>
    <mergeCell ref="F1190:G1190"/>
    <mergeCell ref="H1190:I1190"/>
    <mergeCell ref="J1190:K1190"/>
    <mergeCell ref="L1190:M1190"/>
    <mergeCell ref="N1190:O1190"/>
    <mergeCell ref="B1191:C1191"/>
    <mergeCell ref="D1191:E1191"/>
    <mergeCell ref="F1191:G1191"/>
    <mergeCell ref="H1191:I1191"/>
    <mergeCell ref="J1191:K1191"/>
    <mergeCell ref="L1191:M1191"/>
    <mergeCell ref="N1191:O1191"/>
    <mergeCell ref="B1192:C1192"/>
    <mergeCell ref="D1192:E1192"/>
    <mergeCell ref="F1192:G1192"/>
    <mergeCell ref="H1192:I1192"/>
    <mergeCell ref="J1192:K1192"/>
    <mergeCell ref="L1192:M1192"/>
    <mergeCell ref="N1192:O1192"/>
    <mergeCell ref="B1185:C1185"/>
    <mergeCell ref="D1185:E1185"/>
    <mergeCell ref="F1185:G1185"/>
    <mergeCell ref="H1185:I1185"/>
    <mergeCell ref="J1185:K1185"/>
    <mergeCell ref="L1185:M1185"/>
    <mergeCell ref="N1185:O1185"/>
    <mergeCell ref="B1186:C1186"/>
    <mergeCell ref="D1186:E1186"/>
    <mergeCell ref="F1186:G1186"/>
    <mergeCell ref="H1186:I1186"/>
    <mergeCell ref="J1186:K1186"/>
    <mergeCell ref="L1186:M1186"/>
    <mergeCell ref="N1186:O1186"/>
    <mergeCell ref="B1189:C1189"/>
    <mergeCell ref="D1189:E1189"/>
    <mergeCell ref="F1189:G1189"/>
    <mergeCell ref="H1189:I1189"/>
    <mergeCell ref="J1189:K1189"/>
    <mergeCell ref="L1189:M1189"/>
    <mergeCell ref="N1189:O1189"/>
    <mergeCell ref="F1180:G1180"/>
    <mergeCell ref="H1180:I1180"/>
    <mergeCell ref="J1180:K1180"/>
    <mergeCell ref="L1180:M1180"/>
    <mergeCell ref="N1180:O1180"/>
    <mergeCell ref="B1183:C1183"/>
    <mergeCell ref="D1183:E1183"/>
    <mergeCell ref="F1183:G1183"/>
    <mergeCell ref="H1183:I1183"/>
    <mergeCell ref="J1183:K1183"/>
    <mergeCell ref="L1183:M1183"/>
    <mergeCell ref="N1183:O1183"/>
    <mergeCell ref="B1184:C1184"/>
    <mergeCell ref="D1184:E1184"/>
    <mergeCell ref="F1184:G1184"/>
    <mergeCell ref="H1184:I1184"/>
    <mergeCell ref="J1184:K1184"/>
    <mergeCell ref="L1184:M1184"/>
    <mergeCell ref="N1184:O1184"/>
    <mergeCell ref="B1619:C1619"/>
    <mergeCell ref="D1619:E1619"/>
    <mergeCell ref="F1619:G1619"/>
    <mergeCell ref="H1619:I1619"/>
    <mergeCell ref="J1619:K1619"/>
    <mergeCell ref="L1619:M1619"/>
    <mergeCell ref="N1619:O1619"/>
    <mergeCell ref="B1620:C1620"/>
    <mergeCell ref="D1620:E1620"/>
    <mergeCell ref="F1620:G1620"/>
    <mergeCell ref="H1620:I1620"/>
    <mergeCell ref="J1620:K1620"/>
    <mergeCell ref="L1620:M1620"/>
    <mergeCell ref="N1620:O1620"/>
    <mergeCell ref="B1622:O1622"/>
    <mergeCell ref="L173:N173"/>
    <mergeCell ref="L174:N174"/>
    <mergeCell ref="L175:N175"/>
    <mergeCell ref="L176:N176"/>
    <mergeCell ref="B1575:D1575"/>
    <mergeCell ref="E1575:G1575"/>
    <mergeCell ref="H1575:K1575"/>
    <mergeCell ref="M1575:N1575"/>
    <mergeCell ref="B1576:D1576"/>
    <mergeCell ref="E1576:G1576"/>
    <mergeCell ref="M1576:N1576"/>
    <mergeCell ref="B1578:I1583"/>
    <mergeCell ref="B1617:C1617"/>
    <mergeCell ref="D1617:E1617"/>
    <mergeCell ref="F1617:G1617"/>
    <mergeCell ref="H1617:I1617"/>
    <mergeCell ref="J1617:K1617"/>
    <mergeCell ref="L1617:M1617"/>
    <mergeCell ref="N1617:O1617"/>
    <mergeCell ref="B1618:C1618"/>
    <mergeCell ref="D1618:E1618"/>
    <mergeCell ref="F1618:G1618"/>
    <mergeCell ref="H1618:I1618"/>
    <mergeCell ref="J1618:K1618"/>
    <mergeCell ref="L1618:M1618"/>
    <mergeCell ref="N1618:O1618"/>
    <mergeCell ref="B1202:O1202"/>
    <mergeCell ref="N1199:O1199"/>
    <mergeCell ref="B1200:C1200"/>
    <mergeCell ref="D1200:E1200"/>
    <mergeCell ref="F1200:G1200"/>
    <mergeCell ref="H1200:I1200"/>
    <mergeCell ref="J1200:K1200"/>
    <mergeCell ref="L1200:M1200"/>
    <mergeCell ref="N1200:O1200"/>
    <mergeCell ref="B1199:C1199"/>
    <mergeCell ref="D1199:E1199"/>
    <mergeCell ref="F1199:G1199"/>
    <mergeCell ref="H1199:I1199"/>
    <mergeCell ref="J1199:K1199"/>
    <mergeCell ref="L1199:M1199"/>
    <mergeCell ref="B1271:C1271"/>
    <mergeCell ref="D1271:F1271"/>
    <mergeCell ref="B1272:C1272"/>
    <mergeCell ref="D1272:F1272"/>
    <mergeCell ref="J1313:K1313"/>
    <mergeCell ref="F1320:G1320"/>
    <mergeCell ref="H1320:I1320"/>
    <mergeCell ref="J1320:K1320"/>
    <mergeCell ref="B1158:G1161"/>
    <mergeCell ref="G1154:I1154"/>
    <mergeCell ref="B1197:C1197"/>
    <mergeCell ref="D1197:E1197"/>
    <mergeCell ref="F1197:G1197"/>
    <mergeCell ref="H1197:I1197"/>
    <mergeCell ref="K1155:O1155"/>
    <mergeCell ref="B1155:C1155"/>
    <mergeCell ref="D1155:F1155"/>
    <mergeCell ref="B1177:C1177"/>
    <mergeCell ref="D1177:E1177"/>
    <mergeCell ref="F1177:G1177"/>
    <mergeCell ref="H1177:I1177"/>
    <mergeCell ref="J1177:K1177"/>
    <mergeCell ref="L1177:M1177"/>
    <mergeCell ref="N1177:O1177"/>
    <mergeCell ref="B1178:C1178"/>
    <mergeCell ref="D1178:E1178"/>
    <mergeCell ref="F1178:G1178"/>
    <mergeCell ref="H1178:I1178"/>
    <mergeCell ref="J1178:K1178"/>
    <mergeCell ref="L1178:M1178"/>
    <mergeCell ref="N1178:O1178"/>
    <mergeCell ref="B1179:C1179"/>
    <mergeCell ref="D1179:E1179"/>
    <mergeCell ref="F1179:G1179"/>
    <mergeCell ref="H1179:I1179"/>
    <mergeCell ref="J1179:K1179"/>
    <mergeCell ref="L1179:M1179"/>
    <mergeCell ref="N1179:O1179"/>
    <mergeCell ref="B1180:C1180"/>
    <mergeCell ref="D1180:E1180"/>
    <mergeCell ref="N1141:O1141"/>
    <mergeCell ref="B1143:O1143"/>
    <mergeCell ref="B1154:C1154"/>
    <mergeCell ref="D1154:F1154"/>
    <mergeCell ref="K1154:O1154"/>
    <mergeCell ref="B1141:C1141"/>
    <mergeCell ref="D1141:E1141"/>
    <mergeCell ref="F1141:G1141"/>
    <mergeCell ref="H1141:I1141"/>
    <mergeCell ref="J1141:K1141"/>
    <mergeCell ref="L1141:M1141"/>
    <mergeCell ref="N1139:O1139"/>
    <mergeCell ref="B1140:C1140"/>
    <mergeCell ref="D1140:E1140"/>
    <mergeCell ref="F1140:G1140"/>
    <mergeCell ref="H1140:I1140"/>
    <mergeCell ref="J1140:K1140"/>
    <mergeCell ref="L1140:M1140"/>
    <mergeCell ref="N1140:O1140"/>
    <mergeCell ref="B1139:C1139"/>
    <mergeCell ref="D1139:E1139"/>
    <mergeCell ref="F1139:G1139"/>
    <mergeCell ref="H1139:I1139"/>
    <mergeCell ref="J1139:K1139"/>
    <mergeCell ref="L1139:M1139"/>
    <mergeCell ref="N1104:O1104"/>
    <mergeCell ref="B1106:O1106"/>
    <mergeCell ref="B1138:C1138"/>
    <mergeCell ref="D1138:E1138"/>
    <mergeCell ref="F1138:G1138"/>
    <mergeCell ref="H1138:I1138"/>
    <mergeCell ref="J1138:K1138"/>
    <mergeCell ref="L1138:M1138"/>
    <mergeCell ref="N1138:O1138"/>
    <mergeCell ref="B1104:C1104"/>
    <mergeCell ref="D1104:E1104"/>
    <mergeCell ref="F1104:G1104"/>
    <mergeCell ref="H1104:I1104"/>
    <mergeCell ref="J1104:K1104"/>
    <mergeCell ref="L1104:M1104"/>
    <mergeCell ref="N1102:O1102"/>
    <mergeCell ref="B1103:C1103"/>
    <mergeCell ref="D1103:E1103"/>
    <mergeCell ref="F1103:G1103"/>
    <mergeCell ref="H1103:I1103"/>
    <mergeCell ref="J1103:K1103"/>
    <mergeCell ref="L1103:M1103"/>
    <mergeCell ref="N1103:O1103"/>
    <mergeCell ref="B1102:C1102"/>
    <mergeCell ref="D1102:E1102"/>
    <mergeCell ref="F1102:G1102"/>
    <mergeCell ref="H1102:I1102"/>
    <mergeCell ref="J1102:K1102"/>
    <mergeCell ref="L1102:M1102"/>
    <mergeCell ref="B1025:O1025"/>
    <mergeCell ref="B1101:C1101"/>
    <mergeCell ref="D1101:E1101"/>
    <mergeCell ref="F1101:G1101"/>
    <mergeCell ref="H1101:I1101"/>
    <mergeCell ref="J1101:K1101"/>
    <mergeCell ref="L1101:M1101"/>
    <mergeCell ref="N1101:O1101"/>
    <mergeCell ref="N1022:O1022"/>
    <mergeCell ref="B1023:C1023"/>
    <mergeCell ref="D1023:E1023"/>
    <mergeCell ref="F1023:G1023"/>
    <mergeCell ref="H1023:I1023"/>
    <mergeCell ref="J1023:K1023"/>
    <mergeCell ref="L1023:M1023"/>
    <mergeCell ref="N1023:O1023"/>
    <mergeCell ref="B1022:C1022"/>
    <mergeCell ref="D1022:E1022"/>
    <mergeCell ref="F1022:G1022"/>
    <mergeCell ref="H1022:I1022"/>
    <mergeCell ref="J1022:K1022"/>
    <mergeCell ref="L1022:M1022"/>
    <mergeCell ref="N1020:O1020"/>
    <mergeCell ref="B1021:C1021"/>
    <mergeCell ref="D1021:E1021"/>
    <mergeCell ref="F1021:G1021"/>
    <mergeCell ref="H1021:I1021"/>
    <mergeCell ref="J1021:K1021"/>
    <mergeCell ref="L1021:M1021"/>
    <mergeCell ref="N1021:O1021"/>
    <mergeCell ref="B1020:C1020"/>
    <mergeCell ref="D1020:E1020"/>
    <mergeCell ref="F1020:G1020"/>
    <mergeCell ref="H1020:I1020"/>
    <mergeCell ref="J1020:K1020"/>
    <mergeCell ref="L1020:M1020"/>
    <mergeCell ref="N1016:O1016"/>
    <mergeCell ref="B1017:C1017"/>
    <mergeCell ref="D1017:E1017"/>
    <mergeCell ref="F1017:G1017"/>
    <mergeCell ref="H1017:I1017"/>
    <mergeCell ref="J1017:K1017"/>
    <mergeCell ref="L1017:M1017"/>
    <mergeCell ref="N1017:O1017"/>
    <mergeCell ref="B1016:C1016"/>
    <mergeCell ref="D1016:E1016"/>
    <mergeCell ref="F1016:G1016"/>
    <mergeCell ref="H1016:I1016"/>
    <mergeCell ref="J1016:K1016"/>
    <mergeCell ref="L1016:M1016"/>
    <mergeCell ref="N1014:O1014"/>
    <mergeCell ref="B1015:C1015"/>
    <mergeCell ref="D1015:E1015"/>
    <mergeCell ref="F1015:G1015"/>
    <mergeCell ref="H1015:I1015"/>
    <mergeCell ref="J1015:K1015"/>
    <mergeCell ref="L1015:M1015"/>
    <mergeCell ref="N1015:O1015"/>
    <mergeCell ref="B1014:C1014"/>
    <mergeCell ref="D1014:E1014"/>
    <mergeCell ref="F1014:G1014"/>
    <mergeCell ref="H1014:I1014"/>
    <mergeCell ref="J1014:K1014"/>
    <mergeCell ref="L1014:M1014"/>
    <mergeCell ref="N1010:O1010"/>
    <mergeCell ref="B1011:C1011"/>
    <mergeCell ref="D1011:E1011"/>
    <mergeCell ref="F1011:G1011"/>
    <mergeCell ref="H1011:I1011"/>
    <mergeCell ref="J1011:K1011"/>
    <mergeCell ref="L1011:M1011"/>
    <mergeCell ref="N1011:O1011"/>
    <mergeCell ref="B1010:C1010"/>
    <mergeCell ref="D1010:E1010"/>
    <mergeCell ref="F1010:G1010"/>
    <mergeCell ref="H1010:I1010"/>
    <mergeCell ref="J1010:K1010"/>
    <mergeCell ref="L1010:M1010"/>
    <mergeCell ref="N1008:O1008"/>
    <mergeCell ref="B1009:C1009"/>
    <mergeCell ref="D1009:E1009"/>
    <mergeCell ref="F1009:G1009"/>
    <mergeCell ref="H1009:I1009"/>
    <mergeCell ref="J1009:K1009"/>
    <mergeCell ref="L1009:M1009"/>
    <mergeCell ref="N1009:O1009"/>
    <mergeCell ref="B1008:C1008"/>
    <mergeCell ref="D1008:E1008"/>
    <mergeCell ref="F1008:G1008"/>
    <mergeCell ref="H1008:I1008"/>
    <mergeCell ref="J1008:K1008"/>
    <mergeCell ref="L1008:M1008"/>
    <mergeCell ref="N1004:O1004"/>
    <mergeCell ref="B1005:C1005"/>
    <mergeCell ref="D1005:E1005"/>
    <mergeCell ref="F1005:G1005"/>
    <mergeCell ref="H1005:I1005"/>
    <mergeCell ref="J1005:K1005"/>
    <mergeCell ref="L1005:M1005"/>
    <mergeCell ref="N1005:O1005"/>
    <mergeCell ref="B1004:C1004"/>
    <mergeCell ref="D1004:E1004"/>
    <mergeCell ref="F1004:G1004"/>
    <mergeCell ref="H1004:I1004"/>
    <mergeCell ref="J1004:K1004"/>
    <mergeCell ref="L1004:M1004"/>
    <mergeCell ref="N1002:O1002"/>
    <mergeCell ref="B1003:C1003"/>
    <mergeCell ref="D1003:E1003"/>
    <mergeCell ref="F1003:G1003"/>
    <mergeCell ref="H1003:I1003"/>
    <mergeCell ref="J1003:K1003"/>
    <mergeCell ref="L1003:M1003"/>
    <mergeCell ref="N1003:O1003"/>
    <mergeCell ref="B1002:C1002"/>
    <mergeCell ref="D1002:E1002"/>
    <mergeCell ref="F1002:G1002"/>
    <mergeCell ref="H1002:I1002"/>
    <mergeCell ref="J1002:K1002"/>
    <mergeCell ref="L1002:M1002"/>
    <mergeCell ref="K948:N948"/>
    <mergeCell ref="K949:N949"/>
    <mergeCell ref="K950:N950"/>
    <mergeCell ref="K951:N951"/>
    <mergeCell ref="B950:J950"/>
    <mergeCell ref="B951:J951"/>
    <mergeCell ref="B943:J945"/>
    <mergeCell ref="B946:J949"/>
    <mergeCell ref="M943:N943"/>
    <mergeCell ref="K943:L943"/>
    <mergeCell ref="K946:L946"/>
    <mergeCell ref="M946:N946"/>
    <mergeCell ref="K947:L947"/>
    <mergeCell ref="M947:N947"/>
    <mergeCell ref="D939:F940"/>
    <mergeCell ref="B939:C940"/>
    <mergeCell ref="K940:O940"/>
    <mergeCell ref="K939:O939"/>
    <mergeCell ref="I939:J939"/>
    <mergeCell ref="I940:J940"/>
    <mergeCell ref="K938:O938"/>
    <mergeCell ref="B913:G913"/>
    <mergeCell ref="B919:G919"/>
    <mergeCell ref="B938:C938"/>
    <mergeCell ref="D938:F938"/>
    <mergeCell ref="H938:J938"/>
    <mergeCell ref="B930:N930"/>
    <mergeCell ref="B918:G918"/>
    <mergeCell ref="B912:G912"/>
    <mergeCell ref="B889:C889"/>
    <mergeCell ref="D889:E889"/>
    <mergeCell ref="F889:G889"/>
    <mergeCell ref="H889:I889"/>
    <mergeCell ref="B898:O898"/>
    <mergeCell ref="B895:C895"/>
    <mergeCell ref="D895:E895"/>
    <mergeCell ref="F895:G895"/>
    <mergeCell ref="H895:I895"/>
    <mergeCell ref="J895:K895"/>
    <mergeCell ref="L895:M895"/>
    <mergeCell ref="N895:O895"/>
    <mergeCell ref="B896:C896"/>
    <mergeCell ref="D896:E896"/>
    <mergeCell ref="F896:G896"/>
    <mergeCell ref="H896:I896"/>
    <mergeCell ref="J896:K896"/>
    <mergeCell ref="L896:M896"/>
    <mergeCell ref="N896:O896"/>
    <mergeCell ref="L893:M893"/>
    <mergeCell ref="N893:O893"/>
    <mergeCell ref="B894:C894"/>
    <mergeCell ref="D894:E894"/>
    <mergeCell ref="F894:G894"/>
    <mergeCell ref="H894:I894"/>
    <mergeCell ref="J894:K894"/>
    <mergeCell ref="L894:M894"/>
    <mergeCell ref="N894:O894"/>
    <mergeCell ref="B890:C890"/>
    <mergeCell ref="D890:E890"/>
    <mergeCell ref="F890:G890"/>
    <mergeCell ref="F878:G878"/>
    <mergeCell ref="H878:I878"/>
    <mergeCell ref="J878:K878"/>
    <mergeCell ref="L878:M878"/>
    <mergeCell ref="N878:O878"/>
    <mergeCell ref="B887:C887"/>
    <mergeCell ref="D887:E887"/>
    <mergeCell ref="F887:G887"/>
    <mergeCell ref="H887:I887"/>
    <mergeCell ref="B877:C877"/>
    <mergeCell ref="D877:E877"/>
    <mergeCell ref="F877:G877"/>
    <mergeCell ref="H877:I877"/>
    <mergeCell ref="B881:C881"/>
    <mergeCell ref="D881:E881"/>
    <mergeCell ref="F881:G881"/>
    <mergeCell ref="H881:I881"/>
    <mergeCell ref="J881:K881"/>
    <mergeCell ref="L881:M881"/>
    <mergeCell ref="N881:O881"/>
    <mergeCell ref="J884:K884"/>
    <mergeCell ref="B882:C882"/>
    <mergeCell ref="D882:E882"/>
    <mergeCell ref="F882:G882"/>
    <mergeCell ref="H882:I882"/>
    <mergeCell ref="J882:K882"/>
    <mergeCell ref="L882:M882"/>
    <mergeCell ref="N875:O875"/>
    <mergeCell ref="B876:C876"/>
    <mergeCell ref="D876:E876"/>
    <mergeCell ref="F876:G876"/>
    <mergeCell ref="H876:I876"/>
    <mergeCell ref="J876:K876"/>
    <mergeCell ref="L876:M876"/>
    <mergeCell ref="N876:O876"/>
    <mergeCell ref="H872:I872"/>
    <mergeCell ref="J872:K872"/>
    <mergeCell ref="L872:M872"/>
    <mergeCell ref="N872:O872"/>
    <mergeCell ref="B875:C875"/>
    <mergeCell ref="D875:E875"/>
    <mergeCell ref="F875:G875"/>
    <mergeCell ref="H875:I875"/>
    <mergeCell ref="J875:K875"/>
    <mergeCell ref="L875:M875"/>
    <mergeCell ref="B872:C872"/>
    <mergeCell ref="D872:E872"/>
    <mergeCell ref="F872:G872"/>
    <mergeCell ref="N870:O870"/>
    <mergeCell ref="B871:C871"/>
    <mergeCell ref="D871:E871"/>
    <mergeCell ref="F871:G871"/>
    <mergeCell ref="H871:I871"/>
    <mergeCell ref="J871:K871"/>
    <mergeCell ref="L871:M871"/>
    <mergeCell ref="N871:O871"/>
    <mergeCell ref="H869:I869"/>
    <mergeCell ref="J869:K869"/>
    <mergeCell ref="L869:M869"/>
    <mergeCell ref="N869:O869"/>
    <mergeCell ref="B870:C870"/>
    <mergeCell ref="D870:E870"/>
    <mergeCell ref="F870:G870"/>
    <mergeCell ref="H870:I870"/>
    <mergeCell ref="J870:K870"/>
    <mergeCell ref="L870:M870"/>
    <mergeCell ref="B869:C869"/>
    <mergeCell ref="D869:E869"/>
    <mergeCell ref="F869:G869"/>
    <mergeCell ref="J859:K859"/>
    <mergeCell ref="L859:M859"/>
    <mergeCell ref="N859:O859"/>
    <mergeCell ref="B860:C860"/>
    <mergeCell ref="D860:E860"/>
    <mergeCell ref="F860:G860"/>
    <mergeCell ref="H860:I860"/>
    <mergeCell ref="J860:K860"/>
    <mergeCell ref="L860:M860"/>
    <mergeCell ref="N860:O860"/>
    <mergeCell ref="N857:O857"/>
    <mergeCell ref="B858:C858"/>
    <mergeCell ref="D858:E858"/>
    <mergeCell ref="F858:G858"/>
    <mergeCell ref="H858:I858"/>
    <mergeCell ref="J858:K858"/>
    <mergeCell ref="L858:M858"/>
    <mergeCell ref="N858:O858"/>
    <mergeCell ref="B859:C859"/>
    <mergeCell ref="D859:E859"/>
    <mergeCell ref="F859:G859"/>
    <mergeCell ref="H859:I859"/>
    <mergeCell ref="B857:C857"/>
    <mergeCell ref="D857:E857"/>
    <mergeCell ref="F857:G857"/>
    <mergeCell ref="H857:I857"/>
    <mergeCell ref="J857:K857"/>
    <mergeCell ref="L857:M857"/>
    <mergeCell ref="H829:I829"/>
    <mergeCell ref="J829:K829"/>
    <mergeCell ref="L829:M829"/>
    <mergeCell ref="N829:O829"/>
    <mergeCell ref="B830:C830"/>
    <mergeCell ref="D830:E830"/>
    <mergeCell ref="F830:G830"/>
    <mergeCell ref="L836:M836"/>
    <mergeCell ref="N836:O836"/>
    <mergeCell ref="B840:C840"/>
    <mergeCell ref="D840:E840"/>
    <mergeCell ref="J847:K847"/>
    <mergeCell ref="L847:M847"/>
    <mergeCell ref="N847:O847"/>
    <mergeCell ref="F840:G840"/>
    <mergeCell ref="H840:I840"/>
    <mergeCell ref="J840:K840"/>
    <mergeCell ref="L840:M840"/>
    <mergeCell ref="N840:O840"/>
    <mergeCell ref="B841:C841"/>
    <mergeCell ref="D841:E841"/>
    <mergeCell ref="N830:O830"/>
    <mergeCell ref="B829:C829"/>
    <mergeCell ref="D829:E829"/>
    <mergeCell ref="F829:G829"/>
    <mergeCell ref="F841:G841"/>
    <mergeCell ref="H841:I841"/>
    <mergeCell ref="J841:K841"/>
    <mergeCell ref="L841:M841"/>
    <mergeCell ref="N841:O841"/>
    <mergeCell ref="B842:C842"/>
    <mergeCell ref="D842:E842"/>
    <mergeCell ref="H827:I827"/>
    <mergeCell ref="J827:K827"/>
    <mergeCell ref="L827:M827"/>
    <mergeCell ref="N827:O827"/>
    <mergeCell ref="B828:C828"/>
    <mergeCell ref="D828:E828"/>
    <mergeCell ref="F828:G828"/>
    <mergeCell ref="H828:I828"/>
    <mergeCell ref="J828:K828"/>
    <mergeCell ref="L828:M828"/>
    <mergeCell ref="J823:K823"/>
    <mergeCell ref="L823:M823"/>
    <mergeCell ref="N823:O823"/>
    <mergeCell ref="B824:C824"/>
    <mergeCell ref="D824:E824"/>
    <mergeCell ref="F824:G824"/>
    <mergeCell ref="H824:I824"/>
    <mergeCell ref="J824:K824"/>
    <mergeCell ref="L824:M824"/>
    <mergeCell ref="N824:O824"/>
    <mergeCell ref="B827:C827"/>
    <mergeCell ref="D827:E827"/>
    <mergeCell ref="F827:G827"/>
    <mergeCell ref="B823:C823"/>
    <mergeCell ref="D823:E823"/>
    <mergeCell ref="F823:G823"/>
    <mergeCell ref="H823:I823"/>
    <mergeCell ref="N828:O828"/>
    <mergeCell ref="N821:O821"/>
    <mergeCell ref="B822:C822"/>
    <mergeCell ref="D822:E822"/>
    <mergeCell ref="F822:G822"/>
    <mergeCell ref="H822:I822"/>
    <mergeCell ref="J822:K822"/>
    <mergeCell ref="L822:M822"/>
    <mergeCell ref="N822:O822"/>
    <mergeCell ref="H818:I818"/>
    <mergeCell ref="J818:K818"/>
    <mergeCell ref="L818:M818"/>
    <mergeCell ref="N818:O818"/>
    <mergeCell ref="B821:C821"/>
    <mergeCell ref="D821:E821"/>
    <mergeCell ref="F821:G821"/>
    <mergeCell ref="H821:I821"/>
    <mergeCell ref="J821:K821"/>
    <mergeCell ref="L821:M821"/>
    <mergeCell ref="B818:C818"/>
    <mergeCell ref="D818:E818"/>
    <mergeCell ref="F818:G818"/>
    <mergeCell ref="N816:O816"/>
    <mergeCell ref="B817:C817"/>
    <mergeCell ref="D817:E817"/>
    <mergeCell ref="F817:G817"/>
    <mergeCell ref="H817:I817"/>
    <mergeCell ref="J817:K817"/>
    <mergeCell ref="L817:M817"/>
    <mergeCell ref="N817:O817"/>
    <mergeCell ref="H815:I815"/>
    <mergeCell ref="J815:K815"/>
    <mergeCell ref="L815:M815"/>
    <mergeCell ref="N815:O815"/>
    <mergeCell ref="B816:C816"/>
    <mergeCell ref="D816:E816"/>
    <mergeCell ref="F816:G816"/>
    <mergeCell ref="H816:I816"/>
    <mergeCell ref="J816:K816"/>
    <mergeCell ref="L816:M816"/>
    <mergeCell ref="B815:C815"/>
    <mergeCell ref="D815:E815"/>
    <mergeCell ref="F815:G815"/>
    <mergeCell ref="J811:K811"/>
    <mergeCell ref="L811:M811"/>
    <mergeCell ref="N811:O811"/>
    <mergeCell ref="B812:C812"/>
    <mergeCell ref="D812:E812"/>
    <mergeCell ref="F812:G812"/>
    <mergeCell ref="H812:I812"/>
    <mergeCell ref="J812:K812"/>
    <mergeCell ref="L812:M812"/>
    <mergeCell ref="N812:O812"/>
    <mergeCell ref="N809:O809"/>
    <mergeCell ref="B810:C810"/>
    <mergeCell ref="D810:E810"/>
    <mergeCell ref="F810:G810"/>
    <mergeCell ref="H810:I810"/>
    <mergeCell ref="J810:K810"/>
    <mergeCell ref="L810:M810"/>
    <mergeCell ref="N810:O810"/>
    <mergeCell ref="B811:C811"/>
    <mergeCell ref="D811:E811"/>
    <mergeCell ref="F811:G811"/>
    <mergeCell ref="H811:I811"/>
    <mergeCell ref="H806:I806"/>
    <mergeCell ref="J806:K806"/>
    <mergeCell ref="L806:M806"/>
    <mergeCell ref="N806:O806"/>
    <mergeCell ref="B809:C809"/>
    <mergeCell ref="D809:E809"/>
    <mergeCell ref="F809:G809"/>
    <mergeCell ref="H809:I809"/>
    <mergeCell ref="J809:K809"/>
    <mergeCell ref="L809:M809"/>
    <mergeCell ref="N804:O804"/>
    <mergeCell ref="B805:C805"/>
    <mergeCell ref="D805:E805"/>
    <mergeCell ref="F805:G805"/>
    <mergeCell ref="H805:I805"/>
    <mergeCell ref="J805:K805"/>
    <mergeCell ref="L805:M805"/>
    <mergeCell ref="N805:O805"/>
    <mergeCell ref="B806:C806"/>
    <mergeCell ref="D806:E806"/>
    <mergeCell ref="F806:G806"/>
    <mergeCell ref="H803:I803"/>
    <mergeCell ref="J803:K803"/>
    <mergeCell ref="L803:M803"/>
    <mergeCell ref="N803:O803"/>
    <mergeCell ref="B804:C804"/>
    <mergeCell ref="D804:E804"/>
    <mergeCell ref="F804:G804"/>
    <mergeCell ref="H804:I804"/>
    <mergeCell ref="J804:K804"/>
    <mergeCell ref="L804:M804"/>
    <mergeCell ref="J799:K799"/>
    <mergeCell ref="L799:M799"/>
    <mergeCell ref="N799:O799"/>
    <mergeCell ref="B800:C800"/>
    <mergeCell ref="D800:E800"/>
    <mergeCell ref="F800:G800"/>
    <mergeCell ref="H800:I800"/>
    <mergeCell ref="J800:K800"/>
    <mergeCell ref="L800:M800"/>
    <mergeCell ref="N800:O800"/>
    <mergeCell ref="B803:C803"/>
    <mergeCell ref="D803:E803"/>
    <mergeCell ref="F803:G803"/>
    <mergeCell ref="B799:C799"/>
    <mergeCell ref="D799:E799"/>
    <mergeCell ref="F799:G799"/>
    <mergeCell ref="H799:I799"/>
    <mergeCell ref="B802:O802"/>
    <mergeCell ref="N797:O797"/>
    <mergeCell ref="B798:C798"/>
    <mergeCell ref="D798:E798"/>
    <mergeCell ref="F798:G798"/>
    <mergeCell ref="H798:I798"/>
    <mergeCell ref="J798:K798"/>
    <mergeCell ref="L798:M798"/>
    <mergeCell ref="N798:O798"/>
    <mergeCell ref="H794:I794"/>
    <mergeCell ref="J794:K794"/>
    <mergeCell ref="L794:M794"/>
    <mergeCell ref="N794:O794"/>
    <mergeCell ref="B797:C797"/>
    <mergeCell ref="D797:E797"/>
    <mergeCell ref="F797:G797"/>
    <mergeCell ref="H797:I797"/>
    <mergeCell ref="J797:K797"/>
    <mergeCell ref="L797:M797"/>
    <mergeCell ref="B794:C794"/>
    <mergeCell ref="D794:E794"/>
    <mergeCell ref="F794:G794"/>
    <mergeCell ref="B796:O796"/>
    <mergeCell ref="N792:O792"/>
    <mergeCell ref="B793:C793"/>
    <mergeCell ref="D793:E793"/>
    <mergeCell ref="F793:G793"/>
    <mergeCell ref="H793:I793"/>
    <mergeCell ref="J793:K793"/>
    <mergeCell ref="L793:M793"/>
    <mergeCell ref="N793:O793"/>
    <mergeCell ref="H791:I791"/>
    <mergeCell ref="J791:K791"/>
    <mergeCell ref="L791:M791"/>
    <mergeCell ref="N791:O791"/>
    <mergeCell ref="B792:C792"/>
    <mergeCell ref="D792:E792"/>
    <mergeCell ref="F792:G792"/>
    <mergeCell ref="H792:I792"/>
    <mergeCell ref="J792:K792"/>
    <mergeCell ref="L792:M792"/>
    <mergeCell ref="B791:C791"/>
    <mergeCell ref="D791:E791"/>
    <mergeCell ref="F791:G791"/>
    <mergeCell ref="J786:K786"/>
    <mergeCell ref="L786:M786"/>
    <mergeCell ref="N786:O786"/>
    <mergeCell ref="B787:C787"/>
    <mergeCell ref="D787:E787"/>
    <mergeCell ref="F787:G787"/>
    <mergeCell ref="H787:I787"/>
    <mergeCell ref="J787:K787"/>
    <mergeCell ref="L787:M787"/>
    <mergeCell ref="N787:O787"/>
    <mergeCell ref="N784:O784"/>
    <mergeCell ref="B785:C785"/>
    <mergeCell ref="D785:E785"/>
    <mergeCell ref="F785:G785"/>
    <mergeCell ref="H785:I785"/>
    <mergeCell ref="J785:K785"/>
    <mergeCell ref="L785:M785"/>
    <mergeCell ref="N785:O785"/>
    <mergeCell ref="B784:C784"/>
    <mergeCell ref="D784:E784"/>
    <mergeCell ref="F784:G784"/>
    <mergeCell ref="H784:I784"/>
    <mergeCell ref="J784:K784"/>
    <mergeCell ref="L784:M784"/>
    <mergeCell ref="B786:C786"/>
    <mergeCell ref="D786:E786"/>
    <mergeCell ref="F786:G786"/>
    <mergeCell ref="H786:I786"/>
    <mergeCell ref="B778:C778"/>
    <mergeCell ref="D778:E778"/>
    <mergeCell ref="F778:G778"/>
    <mergeCell ref="H778:I778"/>
    <mergeCell ref="J778:K778"/>
    <mergeCell ref="L778:M778"/>
    <mergeCell ref="N778:O778"/>
    <mergeCell ref="H781:I781"/>
    <mergeCell ref="J781:K781"/>
    <mergeCell ref="L781:M781"/>
    <mergeCell ref="N781:O781"/>
    <mergeCell ref="J779:K779"/>
    <mergeCell ref="L779:M779"/>
    <mergeCell ref="N779:O779"/>
    <mergeCell ref="B780:C780"/>
    <mergeCell ref="D780:E780"/>
    <mergeCell ref="F780:G780"/>
    <mergeCell ref="H780:I780"/>
    <mergeCell ref="J780:K780"/>
    <mergeCell ref="L780:M780"/>
    <mergeCell ref="N780:O780"/>
    <mergeCell ref="B781:C781"/>
    <mergeCell ref="D781:E781"/>
    <mergeCell ref="F781:G781"/>
    <mergeCell ref="B779:C779"/>
    <mergeCell ref="D779:E779"/>
    <mergeCell ref="F779:G779"/>
    <mergeCell ref="H779:I779"/>
    <mergeCell ref="J774:K774"/>
    <mergeCell ref="L774:M774"/>
    <mergeCell ref="N774:O774"/>
    <mergeCell ref="B775:C775"/>
    <mergeCell ref="D775:E775"/>
    <mergeCell ref="F775:G775"/>
    <mergeCell ref="H775:I775"/>
    <mergeCell ref="J775:K775"/>
    <mergeCell ref="L775:M775"/>
    <mergeCell ref="N775:O775"/>
    <mergeCell ref="N772:O772"/>
    <mergeCell ref="B773:C773"/>
    <mergeCell ref="D773:E773"/>
    <mergeCell ref="F773:G773"/>
    <mergeCell ref="H773:I773"/>
    <mergeCell ref="J773:K773"/>
    <mergeCell ref="L773:M773"/>
    <mergeCell ref="N773:O773"/>
    <mergeCell ref="B774:C774"/>
    <mergeCell ref="D774:E774"/>
    <mergeCell ref="F774:G774"/>
    <mergeCell ref="H774:I774"/>
    <mergeCell ref="H769:I769"/>
    <mergeCell ref="J769:K769"/>
    <mergeCell ref="L769:M769"/>
    <mergeCell ref="N769:O769"/>
    <mergeCell ref="B772:C772"/>
    <mergeCell ref="D772:E772"/>
    <mergeCell ref="F772:G772"/>
    <mergeCell ref="H772:I772"/>
    <mergeCell ref="J772:K772"/>
    <mergeCell ref="L772:M772"/>
    <mergeCell ref="N767:O767"/>
    <mergeCell ref="B768:C768"/>
    <mergeCell ref="D768:E768"/>
    <mergeCell ref="F768:G768"/>
    <mergeCell ref="H768:I768"/>
    <mergeCell ref="J768:K768"/>
    <mergeCell ref="L768:M768"/>
    <mergeCell ref="N768:O768"/>
    <mergeCell ref="B769:C769"/>
    <mergeCell ref="D769:E769"/>
    <mergeCell ref="F769:G769"/>
    <mergeCell ref="H766:I766"/>
    <mergeCell ref="J766:K766"/>
    <mergeCell ref="L766:M766"/>
    <mergeCell ref="N766:O766"/>
    <mergeCell ref="B767:C767"/>
    <mergeCell ref="D767:E767"/>
    <mergeCell ref="F767:G767"/>
    <mergeCell ref="H767:I767"/>
    <mergeCell ref="J767:K767"/>
    <mergeCell ref="L767:M767"/>
    <mergeCell ref="J762:K762"/>
    <mergeCell ref="L762:M762"/>
    <mergeCell ref="N762:O762"/>
    <mergeCell ref="B763:C763"/>
    <mergeCell ref="D763:E763"/>
    <mergeCell ref="F763:G763"/>
    <mergeCell ref="H763:I763"/>
    <mergeCell ref="J763:K763"/>
    <mergeCell ref="L763:M763"/>
    <mergeCell ref="N763:O763"/>
    <mergeCell ref="B766:C766"/>
    <mergeCell ref="D766:E766"/>
    <mergeCell ref="F766:G766"/>
    <mergeCell ref="B762:C762"/>
    <mergeCell ref="D762:E762"/>
    <mergeCell ref="F762:G762"/>
    <mergeCell ref="H762:I762"/>
    <mergeCell ref="B765:O765"/>
    <mergeCell ref="N760:O760"/>
    <mergeCell ref="B761:C761"/>
    <mergeCell ref="D761:E761"/>
    <mergeCell ref="F761:G761"/>
    <mergeCell ref="H761:I761"/>
    <mergeCell ref="J761:K761"/>
    <mergeCell ref="L761:M761"/>
    <mergeCell ref="N761:O761"/>
    <mergeCell ref="H757:I757"/>
    <mergeCell ref="J757:K757"/>
    <mergeCell ref="L757:M757"/>
    <mergeCell ref="N757:O757"/>
    <mergeCell ref="B760:C760"/>
    <mergeCell ref="D760:E760"/>
    <mergeCell ref="F760:G760"/>
    <mergeCell ref="H760:I760"/>
    <mergeCell ref="J760:K760"/>
    <mergeCell ref="L760:M760"/>
    <mergeCell ref="B757:C757"/>
    <mergeCell ref="D757:E757"/>
    <mergeCell ref="F757:G757"/>
    <mergeCell ref="B759:O759"/>
    <mergeCell ref="N755:O755"/>
    <mergeCell ref="B756:C756"/>
    <mergeCell ref="D756:E756"/>
    <mergeCell ref="F756:G756"/>
    <mergeCell ref="H756:I756"/>
    <mergeCell ref="J756:K756"/>
    <mergeCell ref="L756:M756"/>
    <mergeCell ref="N756:O756"/>
    <mergeCell ref="H754:I754"/>
    <mergeCell ref="J754:K754"/>
    <mergeCell ref="L754:M754"/>
    <mergeCell ref="N754:O754"/>
    <mergeCell ref="B755:C755"/>
    <mergeCell ref="D755:E755"/>
    <mergeCell ref="F755:G755"/>
    <mergeCell ref="H755:I755"/>
    <mergeCell ref="J755:K755"/>
    <mergeCell ref="L755:M755"/>
    <mergeCell ref="B754:C754"/>
    <mergeCell ref="D754:E754"/>
    <mergeCell ref="F754:G754"/>
    <mergeCell ref="J740:K740"/>
    <mergeCell ref="H738:I738"/>
    <mergeCell ref="J738:K738"/>
    <mergeCell ref="J746:K746"/>
    <mergeCell ref="L746:M746"/>
    <mergeCell ref="N746:O746"/>
    <mergeCell ref="B747:C747"/>
    <mergeCell ref="D747:E747"/>
    <mergeCell ref="F747:G747"/>
    <mergeCell ref="H747:I747"/>
    <mergeCell ref="J747:K747"/>
    <mergeCell ref="L747:M747"/>
    <mergeCell ref="N747:O747"/>
    <mergeCell ref="J744:K744"/>
    <mergeCell ref="L744:M744"/>
    <mergeCell ref="N744:O744"/>
    <mergeCell ref="B745:C745"/>
    <mergeCell ref="D745:E745"/>
    <mergeCell ref="F745:G745"/>
    <mergeCell ref="H745:I745"/>
    <mergeCell ref="J745:K745"/>
    <mergeCell ref="L745:M745"/>
    <mergeCell ref="N745:O745"/>
    <mergeCell ref="B744:C744"/>
    <mergeCell ref="B746:C746"/>
    <mergeCell ref="D746:E746"/>
    <mergeCell ref="F746:G746"/>
    <mergeCell ref="H746:I746"/>
    <mergeCell ref="D744:E744"/>
    <mergeCell ref="F744:G744"/>
    <mergeCell ref="H744:I744"/>
    <mergeCell ref="H733:I733"/>
    <mergeCell ref="J733:K733"/>
    <mergeCell ref="L733:M733"/>
    <mergeCell ref="N733:O733"/>
    <mergeCell ref="N734:O734"/>
    <mergeCell ref="B735:C735"/>
    <mergeCell ref="D735:E735"/>
    <mergeCell ref="L740:M740"/>
    <mergeCell ref="N740:O740"/>
    <mergeCell ref="B741:C741"/>
    <mergeCell ref="D741:E741"/>
    <mergeCell ref="F741:G741"/>
    <mergeCell ref="H741:I741"/>
    <mergeCell ref="J741:K741"/>
    <mergeCell ref="L741:M741"/>
    <mergeCell ref="N741:O741"/>
    <mergeCell ref="L738:M738"/>
    <mergeCell ref="N738:O738"/>
    <mergeCell ref="B739:C739"/>
    <mergeCell ref="D739:E739"/>
    <mergeCell ref="F739:G739"/>
    <mergeCell ref="H739:I739"/>
    <mergeCell ref="J739:K739"/>
    <mergeCell ref="L739:M739"/>
    <mergeCell ref="N739:O739"/>
    <mergeCell ref="B738:C738"/>
    <mergeCell ref="D738:E738"/>
    <mergeCell ref="F738:G738"/>
    <mergeCell ref="B740:C740"/>
    <mergeCell ref="D740:E740"/>
    <mergeCell ref="F740:G740"/>
    <mergeCell ref="H740:I740"/>
    <mergeCell ref="Q639:S639"/>
    <mergeCell ref="Q641:S641"/>
    <mergeCell ref="B732:C732"/>
    <mergeCell ref="D732:E732"/>
    <mergeCell ref="F732:G732"/>
    <mergeCell ref="H732:I732"/>
    <mergeCell ref="J732:K732"/>
    <mergeCell ref="L732:M732"/>
    <mergeCell ref="B631:P632"/>
    <mergeCell ref="B633:P633"/>
    <mergeCell ref="B638:P638"/>
    <mergeCell ref="B641:P641"/>
    <mergeCell ref="B642:P643"/>
    <mergeCell ref="I623:J623"/>
    <mergeCell ref="K623:M623"/>
    <mergeCell ref="I624:J624"/>
    <mergeCell ref="K624:M624"/>
    <mergeCell ref="B627:P629"/>
    <mergeCell ref="B630:P630"/>
    <mergeCell ref="B685:S685"/>
    <mergeCell ref="B687:S687"/>
    <mergeCell ref="B689:S689"/>
    <mergeCell ref="B679:O679"/>
    <mergeCell ref="B681:O681"/>
    <mergeCell ref="B691:O691"/>
    <mergeCell ref="B693:O693"/>
    <mergeCell ref="B683:K683"/>
    <mergeCell ref="B634:P637"/>
    <mergeCell ref="B715:O715"/>
    <mergeCell ref="B711:O711"/>
    <mergeCell ref="B701:O701"/>
    <mergeCell ref="B699:O699"/>
    <mergeCell ref="B621:C621"/>
    <mergeCell ref="D621:F621"/>
    <mergeCell ref="I621:J621"/>
    <mergeCell ref="K621:M621"/>
    <mergeCell ref="B622:C622"/>
    <mergeCell ref="D622:F622"/>
    <mergeCell ref="I622:J622"/>
    <mergeCell ref="K622:M622"/>
    <mergeCell ref="N604:O604"/>
    <mergeCell ref="B606:O606"/>
    <mergeCell ref="B620:C620"/>
    <mergeCell ref="D620:F620"/>
    <mergeCell ref="H620:J620"/>
    <mergeCell ref="K620:M620"/>
    <mergeCell ref="B604:C604"/>
    <mergeCell ref="D604:E604"/>
    <mergeCell ref="F604:G604"/>
    <mergeCell ref="H604:I604"/>
    <mergeCell ref="J604:K604"/>
    <mergeCell ref="L604:M604"/>
    <mergeCell ref="N602:O602"/>
    <mergeCell ref="B603:C603"/>
    <mergeCell ref="D603:E603"/>
    <mergeCell ref="F603:G603"/>
    <mergeCell ref="H603:I603"/>
    <mergeCell ref="J603:K603"/>
    <mergeCell ref="L603:M603"/>
    <mergeCell ref="N603:O603"/>
    <mergeCell ref="B602:C602"/>
    <mergeCell ref="D602:E602"/>
    <mergeCell ref="F602:G602"/>
    <mergeCell ref="H602:I602"/>
    <mergeCell ref="J602:K602"/>
    <mergeCell ref="L602:M602"/>
    <mergeCell ref="N598:O598"/>
    <mergeCell ref="B601:C601"/>
    <mergeCell ref="D601:E601"/>
    <mergeCell ref="F601:G601"/>
    <mergeCell ref="H601:I601"/>
    <mergeCell ref="J601:K601"/>
    <mergeCell ref="L601:M601"/>
    <mergeCell ref="N601:O601"/>
    <mergeCell ref="B598:C598"/>
    <mergeCell ref="D598:E598"/>
    <mergeCell ref="F598:G598"/>
    <mergeCell ref="H598:I598"/>
    <mergeCell ref="J598:K598"/>
    <mergeCell ref="L598:M598"/>
    <mergeCell ref="N596:O596"/>
    <mergeCell ref="B597:C597"/>
    <mergeCell ref="D597:E597"/>
    <mergeCell ref="F597:G597"/>
    <mergeCell ref="H597:I597"/>
    <mergeCell ref="J597:K597"/>
    <mergeCell ref="L597:M597"/>
    <mergeCell ref="N597:O597"/>
    <mergeCell ref="B596:C596"/>
    <mergeCell ref="D596:E596"/>
    <mergeCell ref="F596:G596"/>
    <mergeCell ref="H596:I596"/>
    <mergeCell ref="J596:K596"/>
    <mergeCell ref="L596:M596"/>
    <mergeCell ref="N592:O592"/>
    <mergeCell ref="B595:C595"/>
    <mergeCell ref="D595:E595"/>
    <mergeCell ref="F595:G595"/>
    <mergeCell ref="H595:I595"/>
    <mergeCell ref="J595:K595"/>
    <mergeCell ref="L595:M595"/>
    <mergeCell ref="N595:O595"/>
    <mergeCell ref="B592:C592"/>
    <mergeCell ref="D592:E592"/>
    <mergeCell ref="F592:G592"/>
    <mergeCell ref="H592:I592"/>
    <mergeCell ref="J592:K592"/>
    <mergeCell ref="L592:M592"/>
    <mergeCell ref="N590:O590"/>
    <mergeCell ref="B591:C591"/>
    <mergeCell ref="D591:E591"/>
    <mergeCell ref="F591:G591"/>
    <mergeCell ref="H591:I591"/>
    <mergeCell ref="J591:K591"/>
    <mergeCell ref="L591:M591"/>
    <mergeCell ref="N591:O591"/>
    <mergeCell ref="B590:C590"/>
    <mergeCell ref="D590:E590"/>
    <mergeCell ref="F590:G590"/>
    <mergeCell ref="H590:I590"/>
    <mergeCell ref="J590:K590"/>
    <mergeCell ref="L590:M590"/>
    <mergeCell ref="B538:O538"/>
    <mergeCell ref="B589:C589"/>
    <mergeCell ref="D589:E589"/>
    <mergeCell ref="F589:G589"/>
    <mergeCell ref="H589:I589"/>
    <mergeCell ref="J589:K589"/>
    <mergeCell ref="L589:M589"/>
    <mergeCell ref="N589:O589"/>
    <mergeCell ref="N535:O535"/>
    <mergeCell ref="B536:C536"/>
    <mergeCell ref="D536:E536"/>
    <mergeCell ref="F536:G536"/>
    <mergeCell ref="H536:I536"/>
    <mergeCell ref="J536:K536"/>
    <mergeCell ref="L536:M536"/>
    <mergeCell ref="N536:O536"/>
    <mergeCell ref="B535:C535"/>
    <mergeCell ref="D535:E535"/>
    <mergeCell ref="F535:G535"/>
    <mergeCell ref="H535:I535"/>
    <mergeCell ref="J535:K535"/>
    <mergeCell ref="L535:M535"/>
    <mergeCell ref="L533:M533"/>
    <mergeCell ref="N533:O533"/>
    <mergeCell ref="B534:C534"/>
    <mergeCell ref="D534:E534"/>
    <mergeCell ref="F534:G534"/>
    <mergeCell ref="H534:I534"/>
    <mergeCell ref="J534:K534"/>
    <mergeCell ref="L534:M534"/>
    <mergeCell ref="N534:O534"/>
    <mergeCell ref="B533:C533"/>
    <mergeCell ref="D533:E533"/>
    <mergeCell ref="F533:G533"/>
    <mergeCell ref="H533:I533"/>
    <mergeCell ref="J533:K533"/>
    <mergeCell ref="B255:O255"/>
    <mergeCell ref="G358:P358"/>
    <mergeCell ref="B397:G397"/>
    <mergeCell ref="B527:C527"/>
    <mergeCell ref="D527:E527"/>
    <mergeCell ref="F527:G527"/>
    <mergeCell ref="H527:I527"/>
    <mergeCell ref="J527:K527"/>
    <mergeCell ref="L527:M527"/>
    <mergeCell ref="N527:O527"/>
    <mergeCell ref="N530:O530"/>
    <mergeCell ref="B530:C530"/>
    <mergeCell ref="D530:E530"/>
    <mergeCell ref="F530:G530"/>
    <mergeCell ref="H530:I530"/>
    <mergeCell ref="J530:K530"/>
    <mergeCell ref="L530:M530"/>
    <mergeCell ref="N528:O528"/>
    <mergeCell ref="B529:C529"/>
    <mergeCell ref="D529:E529"/>
    <mergeCell ref="F529:G529"/>
    <mergeCell ref="H529:I529"/>
    <mergeCell ref="J529:K529"/>
    <mergeCell ref="L529:M529"/>
    <mergeCell ref="N529:O529"/>
    <mergeCell ref="B528:C528"/>
    <mergeCell ref="D528:E528"/>
    <mergeCell ref="F528:G528"/>
    <mergeCell ref="H528:I528"/>
    <mergeCell ref="J528:K528"/>
    <mergeCell ref="L528:M528"/>
    <mergeCell ref="J420:K420"/>
    <mergeCell ref="B250:C250"/>
    <mergeCell ref="D250:E250"/>
    <mergeCell ref="F250:G250"/>
    <mergeCell ref="H250:I250"/>
    <mergeCell ref="J250:K250"/>
    <mergeCell ref="L250:M250"/>
    <mergeCell ref="N250:O250"/>
    <mergeCell ref="N252:O252"/>
    <mergeCell ref="B253:C253"/>
    <mergeCell ref="D253:E253"/>
    <mergeCell ref="F253:G253"/>
    <mergeCell ref="H253:I253"/>
    <mergeCell ref="J253:K253"/>
    <mergeCell ref="L253:M253"/>
    <mergeCell ref="N253:O253"/>
    <mergeCell ref="B252:C252"/>
    <mergeCell ref="D252:E252"/>
    <mergeCell ref="F252:G252"/>
    <mergeCell ref="H252:I252"/>
    <mergeCell ref="J252:K252"/>
    <mergeCell ref="L252:M252"/>
    <mergeCell ref="B251:C251"/>
    <mergeCell ref="D251:E251"/>
    <mergeCell ref="F251:G251"/>
    <mergeCell ref="H251:I251"/>
    <mergeCell ref="J251:K251"/>
    <mergeCell ref="L251:M251"/>
    <mergeCell ref="N251:O251"/>
    <mergeCell ref="B247:C247"/>
    <mergeCell ref="D247:E247"/>
    <mergeCell ref="F247:G247"/>
    <mergeCell ref="H247:I247"/>
    <mergeCell ref="J247:K247"/>
    <mergeCell ref="L247:M247"/>
    <mergeCell ref="N245:O245"/>
    <mergeCell ref="B246:C246"/>
    <mergeCell ref="D246:E246"/>
    <mergeCell ref="F246:G246"/>
    <mergeCell ref="H246:I246"/>
    <mergeCell ref="J246:K246"/>
    <mergeCell ref="L246:M246"/>
    <mergeCell ref="N246:O246"/>
    <mergeCell ref="B245:C245"/>
    <mergeCell ref="D245:E245"/>
    <mergeCell ref="F245:G245"/>
    <mergeCell ref="H245:I245"/>
    <mergeCell ref="J245:K245"/>
    <mergeCell ref="L245:M245"/>
    <mergeCell ref="N247:O247"/>
    <mergeCell ref="N241:O241"/>
    <mergeCell ref="B244:C244"/>
    <mergeCell ref="D244:E244"/>
    <mergeCell ref="F244:G244"/>
    <mergeCell ref="H244:I244"/>
    <mergeCell ref="J244:K244"/>
    <mergeCell ref="L244:M244"/>
    <mergeCell ref="N244:O244"/>
    <mergeCell ref="B241:C241"/>
    <mergeCell ref="D241:E241"/>
    <mergeCell ref="F241:G241"/>
    <mergeCell ref="H241:I241"/>
    <mergeCell ref="J241:K241"/>
    <mergeCell ref="L241:M241"/>
    <mergeCell ref="N239:O239"/>
    <mergeCell ref="B240:C240"/>
    <mergeCell ref="D240:E240"/>
    <mergeCell ref="F240:G240"/>
    <mergeCell ref="H240:I240"/>
    <mergeCell ref="J240:K240"/>
    <mergeCell ref="L240:M240"/>
    <mergeCell ref="N240:O240"/>
    <mergeCell ref="B239:C239"/>
    <mergeCell ref="D239:E239"/>
    <mergeCell ref="F239:G239"/>
    <mergeCell ref="H239:I239"/>
    <mergeCell ref="J239:K239"/>
    <mergeCell ref="L239:M239"/>
    <mergeCell ref="B238:C238"/>
    <mergeCell ref="D238:E238"/>
    <mergeCell ref="F238:G238"/>
    <mergeCell ref="H238:I238"/>
    <mergeCell ref="J238:K238"/>
    <mergeCell ref="L238:M238"/>
    <mergeCell ref="N238:O238"/>
    <mergeCell ref="K194:L194"/>
    <mergeCell ref="B192:J193"/>
    <mergeCell ref="B195:J196"/>
    <mergeCell ref="B194:J194"/>
    <mergeCell ref="K183:M183"/>
    <mergeCell ref="K186:M186"/>
    <mergeCell ref="K189:M189"/>
    <mergeCell ref="K181:L181"/>
    <mergeCell ref="K182:L182"/>
    <mergeCell ref="B183:J191"/>
    <mergeCell ref="B182:J182"/>
    <mergeCell ref="B179:J180"/>
    <mergeCell ref="B181:J181"/>
    <mergeCell ref="B175:C175"/>
    <mergeCell ref="D175:F175"/>
    <mergeCell ref="B176:C176"/>
    <mergeCell ref="D176:F176"/>
    <mergeCell ref="I175:J175"/>
    <mergeCell ref="I176:J176"/>
    <mergeCell ref="B161:O161"/>
    <mergeCell ref="B173:C173"/>
    <mergeCell ref="D173:F173"/>
    <mergeCell ref="H173:J173"/>
    <mergeCell ref="B174:C174"/>
    <mergeCell ref="D174:F174"/>
    <mergeCell ref="I174:J174"/>
    <mergeCell ref="N158:O158"/>
    <mergeCell ref="B159:C159"/>
    <mergeCell ref="D159:E159"/>
    <mergeCell ref="F159:G159"/>
    <mergeCell ref="H159:I159"/>
    <mergeCell ref="J159:K159"/>
    <mergeCell ref="L159:M159"/>
    <mergeCell ref="N159:O159"/>
    <mergeCell ref="B158:C158"/>
    <mergeCell ref="D158:E158"/>
    <mergeCell ref="F158:G158"/>
    <mergeCell ref="H158:I158"/>
    <mergeCell ref="J158:K158"/>
    <mergeCell ref="L158:M158"/>
    <mergeCell ref="N156:O156"/>
    <mergeCell ref="B157:C157"/>
    <mergeCell ref="D157:E157"/>
    <mergeCell ref="F157:G157"/>
    <mergeCell ref="H157:I157"/>
    <mergeCell ref="J157:K157"/>
    <mergeCell ref="L157:M157"/>
    <mergeCell ref="N157:O157"/>
    <mergeCell ref="B156:C156"/>
    <mergeCell ref="D156:E156"/>
    <mergeCell ref="F156:G156"/>
    <mergeCell ref="H156:I156"/>
    <mergeCell ref="J156:K156"/>
    <mergeCell ref="L156:M156"/>
    <mergeCell ref="N152:O152"/>
    <mergeCell ref="B153:C153"/>
    <mergeCell ref="D153:E153"/>
    <mergeCell ref="F153:G153"/>
    <mergeCell ref="H153:I153"/>
    <mergeCell ref="J153:K153"/>
    <mergeCell ref="L153:M153"/>
    <mergeCell ref="N153:O153"/>
    <mergeCell ref="B152:C152"/>
    <mergeCell ref="D152:E152"/>
    <mergeCell ref="F152:G152"/>
    <mergeCell ref="H152:I152"/>
    <mergeCell ref="J152:K152"/>
    <mergeCell ref="L152:M152"/>
    <mergeCell ref="N150:O150"/>
    <mergeCell ref="B151:C151"/>
    <mergeCell ref="D151:E151"/>
    <mergeCell ref="F151:G151"/>
    <mergeCell ref="H151:I151"/>
    <mergeCell ref="J151:K151"/>
    <mergeCell ref="L151:M151"/>
    <mergeCell ref="N151:O151"/>
    <mergeCell ref="B150:C150"/>
    <mergeCell ref="D150:E150"/>
    <mergeCell ref="F150:G150"/>
    <mergeCell ref="H150:I150"/>
    <mergeCell ref="J150:K150"/>
    <mergeCell ref="L150:M150"/>
    <mergeCell ref="N146:O146"/>
    <mergeCell ref="B147:C147"/>
    <mergeCell ref="D147:E147"/>
    <mergeCell ref="F147:G147"/>
    <mergeCell ref="H147:I147"/>
    <mergeCell ref="J147:K147"/>
    <mergeCell ref="L147:M147"/>
    <mergeCell ref="N147:O147"/>
    <mergeCell ref="B146:C146"/>
    <mergeCell ref="D146:E146"/>
    <mergeCell ref="F146:G146"/>
    <mergeCell ref="H146:I146"/>
    <mergeCell ref="J146:K146"/>
    <mergeCell ref="L146:M146"/>
    <mergeCell ref="N144:O144"/>
    <mergeCell ref="B145:C145"/>
    <mergeCell ref="D145:E145"/>
    <mergeCell ref="F145:G145"/>
    <mergeCell ref="H145:I145"/>
    <mergeCell ref="J145:K145"/>
    <mergeCell ref="L145:M145"/>
    <mergeCell ref="N145:O145"/>
    <mergeCell ref="B144:C144"/>
    <mergeCell ref="D144:E144"/>
    <mergeCell ref="F144:G144"/>
    <mergeCell ref="H144:I144"/>
    <mergeCell ref="J144:K144"/>
    <mergeCell ref="L144:M144"/>
    <mergeCell ref="N140:O140"/>
    <mergeCell ref="B141:C141"/>
    <mergeCell ref="D141:E141"/>
    <mergeCell ref="F141:G141"/>
    <mergeCell ref="H141:I141"/>
    <mergeCell ref="J141:K141"/>
    <mergeCell ref="L141:M141"/>
    <mergeCell ref="N141:O141"/>
    <mergeCell ref="B140:C140"/>
    <mergeCell ref="D140:E140"/>
    <mergeCell ref="F140:G140"/>
    <mergeCell ref="H140:I140"/>
    <mergeCell ref="J140:K140"/>
    <mergeCell ref="L140:M140"/>
    <mergeCell ref="N138:O138"/>
    <mergeCell ref="B139:C139"/>
    <mergeCell ref="D139:E139"/>
    <mergeCell ref="F139:G139"/>
    <mergeCell ref="H139:I139"/>
    <mergeCell ref="J139:K139"/>
    <mergeCell ref="L139:M139"/>
    <mergeCell ref="N139:O139"/>
    <mergeCell ref="B138:C138"/>
    <mergeCell ref="D138:E138"/>
    <mergeCell ref="F138:G138"/>
    <mergeCell ref="H138:I138"/>
    <mergeCell ref="J138:K138"/>
    <mergeCell ref="L138:M138"/>
    <mergeCell ref="B89:O89"/>
    <mergeCell ref="N86:O86"/>
    <mergeCell ref="B87:C87"/>
    <mergeCell ref="D87:E87"/>
    <mergeCell ref="F87:G87"/>
    <mergeCell ref="H87:I87"/>
    <mergeCell ref="J87:K87"/>
    <mergeCell ref="L87:M87"/>
    <mergeCell ref="N87:O87"/>
    <mergeCell ref="B86:C86"/>
    <mergeCell ref="D86:E86"/>
    <mergeCell ref="F86:G86"/>
    <mergeCell ref="H86:I86"/>
    <mergeCell ref="J86:K86"/>
    <mergeCell ref="L86:M86"/>
    <mergeCell ref="N84:O84"/>
    <mergeCell ref="B85:C85"/>
    <mergeCell ref="D85:E85"/>
    <mergeCell ref="F85:G85"/>
    <mergeCell ref="H85:I85"/>
    <mergeCell ref="J85:K85"/>
    <mergeCell ref="L85:M85"/>
    <mergeCell ref="N85:O85"/>
    <mergeCell ref="B84:C84"/>
    <mergeCell ref="D84:E84"/>
    <mergeCell ref="F84:G84"/>
    <mergeCell ref="H84:I84"/>
    <mergeCell ref="J84:K84"/>
    <mergeCell ref="L84:M84"/>
    <mergeCell ref="N80:O80"/>
    <mergeCell ref="B81:C81"/>
    <mergeCell ref="D81:E81"/>
    <mergeCell ref="F81:G81"/>
    <mergeCell ref="H81:I81"/>
    <mergeCell ref="J81:K81"/>
    <mergeCell ref="L81:M81"/>
    <mergeCell ref="N81:O81"/>
    <mergeCell ref="B80:C80"/>
    <mergeCell ref="D80:E80"/>
    <mergeCell ref="F80:G80"/>
    <mergeCell ref="H80:I80"/>
    <mergeCell ref="J80:K80"/>
    <mergeCell ref="L80:M80"/>
    <mergeCell ref="L78:M78"/>
    <mergeCell ref="N78:O78"/>
    <mergeCell ref="B79:C79"/>
    <mergeCell ref="D79:E79"/>
    <mergeCell ref="F79:G79"/>
    <mergeCell ref="H79:I79"/>
    <mergeCell ref="J79:K79"/>
    <mergeCell ref="L79:M79"/>
    <mergeCell ref="N79:O79"/>
    <mergeCell ref="B78:C78"/>
    <mergeCell ref="D78:E78"/>
    <mergeCell ref="F78:G78"/>
    <mergeCell ref="H78:I78"/>
    <mergeCell ref="J78:K78"/>
    <mergeCell ref="N46:O46"/>
    <mergeCell ref="B48:O48"/>
    <mergeCell ref="B46:C46"/>
    <mergeCell ref="D46:E46"/>
    <mergeCell ref="F46:G46"/>
    <mergeCell ref="H46:I46"/>
    <mergeCell ref="J46:K46"/>
    <mergeCell ref="L46:M46"/>
    <mergeCell ref="N44:O44"/>
    <mergeCell ref="B45:C45"/>
    <mergeCell ref="D45:E45"/>
    <mergeCell ref="F45:G45"/>
    <mergeCell ref="H45:I45"/>
    <mergeCell ref="J45:K45"/>
    <mergeCell ref="L45:M45"/>
    <mergeCell ref="N45:O45"/>
    <mergeCell ref="B44:C44"/>
    <mergeCell ref="D44:E44"/>
    <mergeCell ref="F44:G44"/>
    <mergeCell ref="H44:I44"/>
    <mergeCell ref="J44:K44"/>
    <mergeCell ref="L44:M44"/>
    <mergeCell ref="N40:O40"/>
    <mergeCell ref="B43:C43"/>
    <mergeCell ref="D43:E43"/>
    <mergeCell ref="F43:G43"/>
    <mergeCell ref="H43:I43"/>
    <mergeCell ref="J43:K43"/>
    <mergeCell ref="L43:M43"/>
    <mergeCell ref="N43:O43"/>
    <mergeCell ref="B40:C40"/>
    <mergeCell ref="D40:E40"/>
    <mergeCell ref="F40:G40"/>
    <mergeCell ref="H40:I40"/>
    <mergeCell ref="J40:K40"/>
    <mergeCell ref="L40:M40"/>
    <mergeCell ref="N38:O38"/>
    <mergeCell ref="B39:C39"/>
    <mergeCell ref="D39:E39"/>
    <mergeCell ref="F39:G39"/>
    <mergeCell ref="H39:I39"/>
    <mergeCell ref="J39:K39"/>
    <mergeCell ref="L39:M39"/>
    <mergeCell ref="N39:O39"/>
    <mergeCell ref="H37:I37"/>
    <mergeCell ref="J37:K37"/>
    <mergeCell ref="L37:M37"/>
    <mergeCell ref="N37:O37"/>
    <mergeCell ref="B38:C38"/>
    <mergeCell ref="D38:E38"/>
    <mergeCell ref="F38:G38"/>
    <mergeCell ref="H38:I38"/>
    <mergeCell ref="J38:K38"/>
    <mergeCell ref="L38:M38"/>
    <mergeCell ref="B18:G19"/>
    <mergeCell ref="B37:C37"/>
    <mergeCell ref="D37:E37"/>
    <mergeCell ref="F37:G37"/>
    <mergeCell ref="B12:G13"/>
    <mergeCell ref="B14:G15"/>
    <mergeCell ref="B16:G17"/>
    <mergeCell ref="K5:M5"/>
    <mergeCell ref="K6:M6"/>
    <mergeCell ref="K4:M4"/>
    <mergeCell ref="I9:J9"/>
    <mergeCell ref="I10:J10"/>
    <mergeCell ref="K7:M7"/>
    <mergeCell ref="K8:M8"/>
    <mergeCell ref="K10:M10"/>
    <mergeCell ref="K9:M9"/>
    <mergeCell ref="B8:C8"/>
    <mergeCell ref="D8:F8"/>
    <mergeCell ref="I5:J5"/>
    <mergeCell ref="I6:J6"/>
    <mergeCell ref="I7:J7"/>
    <mergeCell ref="I8:J8"/>
    <mergeCell ref="B6:C6"/>
    <mergeCell ref="D6:F6"/>
    <mergeCell ref="B7:C7"/>
    <mergeCell ref="D7:F7"/>
    <mergeCell ref="B4:C4"/>
    <mergeCell ref="D4:F4"/>
    <mergeCell ref="H4:J4"/>
    <mergeCell ref="B5:C5"/>
    <mergeCell ref="D5:F5"/>
    <mergeCell ref="H1321:I1321"/>
    <mergeCell ref="J1321:K1321"/>
    <mergeCell ref="L1321:M1321"/>
    <mergeCell ref="N1321:O1321"/>
    <mergeCell ref="B1330:C1330"/>
    <mergeCell ref="D1330:E1330"/>
    <mergeCell ref="F1330:G1330"/>
    <mergeCell ref="H1330:I1330"/>
    <mergeCell ref="J1330:K1330"/>
    <mergeCell ref="L1330:M1330"/>
    <mergeCell ref="N1330:O1330"/>
    <mergeCell ref="B1327:C1327"/>
    <mergeCell ref="D1327:E1327"/>
    <mergeCell ref="F1327:G1327"/>
    <mergeCell ref="H1327:I1327"/>
    <mergeCell ref="J1327:K1327"/>
    <mergeCell ref="L1327:M1327"/>
    <mergeCell ref="N1327:O1327"/>
    <mergeCell ref="H1326:I1326"/>
    <mergeCell ref="J1326:K1326"/>
    <mergeCell ref="L1326:M1326"/>
    <mergeCell ref="N1326:O1326"/>
    <mergeCell ref="H1324:I1324"/>
    <mergeCell ref="J1324:K1324"/>
    <mergeCell ref="L1324:M1324"/>
    <mergeCell ref="N1324:O1324"/>
    <mergeCell ref="B1325:C1325"/>
    <mergeCell ref="D1325:E1325"/>
    <mergeCell ref="F1325:G1325"/>
    <mergeCell ref="H1325:I1325"/>
    <mergeCell ref="J1325:K1325"/>
    <mergeCell ref="L1325:M1325"/>
    <mergeCell ref="B1331:C1331"/>
    <mergeCell ref="D1331:E1331"/>
    <mergeCell ref="F1331:G1331"/>
    <mergeCell ref="H1331:I1331"/>
    <mergeCell ref="J1331:K1331"/>
    <mergeCell ref="L1331:M1331"/>
    <mergeCell ref="N1331:O1331"/>
    <mergeCell ref="B1332:C1332"/>
    <mergeCell ref="D1332:E1332"/>
    <mergeCell ref="F1332:G1332"/>
    <mergeCell ref="H1332:I1332"/>
    <mergeCell ref="J1332:K1332"/>
    <mergeCell ref="L1332:M1332"/>
    <mergeCell ref="N1332:O1332"/>
    <mergeCell ref="B1333:C1333"/>
    <mergeCell ref="D1333:E1333"/>
    <mergeCell ref="F1333:G1333"/>
    <mergeCell ref="H1333:I1333"/>
    <mergeCell ref="J1333:K1333"/>
    <mergeCell ref="L1333:M1333"/>
    <mergeCell ref="N1333:O1333"/>
    <mergeCell ref="B1341:O1341"/>
    <mergeCell ref="F1358:L1358"/>
    <mergeCell ref="F1359:L1359"/>
    <mergeCell ref="B1339:C1339"/>
    <mergeCell ref="D1339:E1339"/>
    <mergeCell ref="F1339:G1339"/>
    <mergeCell ref="H1339:I1339"/>
    <mergeCell ref="J1339:K1339"/>
    <mergeCell ref="L1339:M1339"/>
    <mergeCell ref="N1339:O1339"/>
    <mergeCell ref="B1336:C1336"/>
    <mergeCell ref="D1336:E1336"/>
    <mergeCell ref="F1336:G1336"/>
    <mergeCell ref="H1336:I1336"/>
    <mergeCell ref="J1336:K1336"/>
    <mergeCell ref="L1336:M1336"/>
    <mergeCell ref="N1336:O1336"/>
    <mergeCell ref="B1337:C1337"/>
    <mergeCell ref="L1337:M1337"/>
    <mergeCell ref="N1337:O1337"/>
    <mergeCell ref="B1338:C1338"/>
    <mergeCell ref="D1338:E1338"/>
    <mergeCell ref="F1338:G1338"/>
    <mergeCell ref="H1338:I1338"/>
    <mergeCell ref="J1338:K1338"/>
    <mergeCell ref="L1338:M1338"/>
    <mergeCell ref="N1338:O1338"/>
    <mergeCell ref="B1374:I1374"/>
    <mergeCell ref="B1375:C1375"/>
    <mergeCell ref="D1375:E1375"/>
    <mergeCell ref="F1375:G1375"/>
    <mergeCell ref="H1375:I1375"/>
    <mergeCell ref="J1375:K1375"/>
    <mergeCell ref="L1375:M1375"/>
    <mergeCell ref="N1375:O1375"/>
    <mergeCell ref="B1380:O1380"/>
    <mergeCell ref="B1389:C1389"/>
    <mergeCell ref="D1389:F1389"/>
    <mergeCell ref="G1389:I1389"/>
    <mergeCell ref="B1390:C1390"/>
    <mergeCell ref="D1390:F1390"/>
    <mergeCell ref="B1393:F1394"/>
    <mergeCell ref="G1393:J1393"/>
    <mergeCell ref="G1394:J1394"/>
    <mergeCell ref="B1376:C1376"/>
    <mergeCell ref="D1376:E1376"/>
    <mergeCell ref="F1376:G1376"/>
    <mergeCell ref="H1376:I1376"/>
    <mergeCell ref="J1376:K1376"/>
    <mergeCell ref="L1376:M1376"/>
    <mergeCell ref="N1376:O1376"/>
    <mergeCell ref="B1377:C1377"/>
    <mergeCell ref="D1377:E1377"/>
    <mergeCell ref="F1377:G1377"/>
    <mergeCell ref="H1377:I1377"/>
    <mergeCell ref="J1377:K1377"/>
    <mergeCell ref="L1377:M1377"/>
    <mergeCell ref="N1377:O1377"/>
    <mergeCell ref="B1378:C1378"/>
    <mergeCell ref="D1378:E1378"/>
    <mergeCell ref="F1378:G1378"/>
    <mergeCell ref="H1378:I1378"/>
    <mergeCell ref="J1378:K1378"/>
    <mergeCell ref="L1378:M1378"/>
    <mergeCell ref="N1378:O1378"/>
    <mergeCell ref="B1419:C1419"/>
    <mergeCell ref="D1419:E1419"/>
    <mergeCell ref="F1419:G1419"/>
    <mergeCell ref="H1419:I1419"/>
    <mergeCell ref="J1419:K1419"/>
    <mergeCell ref="L1419:M1419"/>
    <mergeCell ref="N1419:O1419"/>
    <mergeCell ref="B1420:C1420"/>
    <mergeCell ref="D1420:E1420"/>
    <mergeCell ref="F1420:G1420"/>
    <mergeCell ref="H1420:I1420"/>
    <mergeCell ref="J1420:K1420"/>
    <mergeCell ref="L1420:M1420"/>
    <mergeCell ref="N1420:O1420"/>
    <mergeCell ref="B1421:C1421"/>
    <mergeCell ref="D1421:E1421"/>
    <mergeCell ref="F1421:G1421"/>
    <mergeCell ref="H1421:I1421"/>
    <mergeCell ref="J1421:K1421"/>
    <mergeCell ref="L1421:M1421"/>
    <mergeCell ref="N1421:O1421"/>
    <mergeCell ref="B1422:C1422"/>
    <mergeCell ref="D1422:E1422"/>
    <mergeCell ref="F1422:G1422"/>
    <mergeCell ref="H1422:I1422"/>
    <mergeCell ref="J1422:K1422"/>
    <mergeCell ref="L1422:M1422"/>
    <mergeCell ref="N1422:O1422"/>
    <mergeCell ref="B1424:O1424"/>
    <mergeCell ref="B1434:C1434"/>
    <mergeCell ref="D1434:F1434"/>
    <mergeCell ref="B1435:C1435"/>
    <mergeCell ref="D1435:F1435"/>
    <mergeCell ref="B1443:F1444"/>
    <mergeCell ref="I1443:I1444"/>
    <mergeCell ref="J1443:J1444"/>
    <mergeCell ref="G1443:H1444"/>
    <mergeCell ref="B1436:C1439"/>
    <mergeCell ref="D1436:F1439"/>
    <mergeCell ref="I1436:J1436"/>
    <mergeCell ref="I1437:J1437"/>
    <mergeCell ref="I1438:J1438"/>
    <mergeCell ref="I1439:J1439"/>
    <mergeCell ref="G1434:J1434"/>
    <mergeCell ref="I1435:J1435"/>
    <mergeCell ref="B1471:C1471"/>
    <mergeCell ref="D1471:E1471"/>
    <mergeCell ref="F1471:G1471"/>
    <mergeCell ref="H1471:I1471"/>
    <mergeCell ref="J1471:K1471"/>
    <mergeCell ref="D1470:E1470"/>
    <mergeCell ref="F1470:G1470"/>
    <mergeCell ref="H1470:I1470"/>
    <mergeCell ref="J1470:K1470"/>
    <mergeCell ref="L1471:M1471"/>
    <mergeCell ref="N1471:O1471"/>
    <mergeCell ref="B1472:C1472"/>
    <mergeCell ref="D1472:E1472"/>
    <mergeCell ref="F1472:G1472"/>
    <mergeCell ref="H1472:I1472"/>
    <mergeCell ref="J1472:K1472"/>
    <mergeCell ref="L1472:M1472"/>
    <mergeCell ref="N1472:O1472"/>
    <mergeCell ref="B1474:O1474"/>
    <mergeCell ref="B1502:C1502"/>
    <mergeCell ref="D1502:E1502"/>
    <mergeCell ref="F1502:G1502"/>
    <mergeCell ref="H1502:I1502"/>
    <mergeCell ref="J1502:K1502"/>
    <mergeCell ref="L1502:M1502"/>
    <mergeCell ref="N1502:O1502"/>
    <mergeCell ref="B1503:C1503"/>
    <mergeCell ref="D1503:E1503"/>
    <mergeCell ref="F1503:G1503"/>
    <mergeCell ref="H1503:I1503"/>
    <mergeCell ref="J1503:K1503"/>
    <mergeCell ref="L1503:M1503"/>
    <mergeCell ref="N1503:O1503"/>
    <mergeCell ref="B1504:C1504"/>
    <mergeCell ref="D1504:E1504"/>
    <mergeCell ref="F1504:G1504"/>
    <mergeCell ref="H1504:I1504"/>
    <mergeCell ref="J1504:K1504"/>
    <mergeCell ref="L1504:M1504"/>
    <mergeCell ref="N1504:O1504"/>
    <mergeCell ref="B1505:C1505"/>
    <mergeCell ref="D1505:E1505"/>
    <mergeCell ref="F1505:G1505"/>
    <mergeCell ref="H1505:I1505"/>
    <mergeCell ref="J1505:K1505"/>
    <mergeCell ref="L1505:M1505"/>
    <mergeCell ref="N1505:O1505"/>
    <mergeCell ref="B1513:O1513"/>
    <mergeCell ref="B1524:C1524"/>
    <mergeCell ref="D1524:F1524"/>
    <mergeCell ref="B1510:C1510"/>
    <mergeCell ref="D1510:E1510"/>
    <mergeCell ref="F1510:G1510"/>
    <mergeCell ref="H1510:I1510"/>
    <mergeCell ref="J1510:K1510"/>
    <mergeCell ref="L1510:M1510"/>
    <mergeCell ref="N1510:O1510"/>
    <mergeCell ref="B1511:C1511"/>
    <mergeCell ref="D1511:E1511"/>
    <mergeCell ref="F1511:G1511"/>
    <mergeCell ref="H1511:I1511"/>
    <mergeCell ref="J1511:K1511"/>
    <mergeCell ref="L1511:M1511"/>
    <mergeCell ref="N1511:O1511"/>
    <mergeCell ref="F1562:G1562"/>
    <mergeCell ref="H1562:I1562"/>
    <mergeCell ref="J1562:K1562"/>
    <mergeCell ref="L1562:M1562"/>
    <mergeCell ref="N1562:O1562"/>
    <mergeCell ref="G1524:J1524"/>
    <mergeCell ref="G1525:H1525"/>
    <mergeCell ref="G1526:H1526"/>
    <mergeCell ref="D1525:F1526"/>
    <mergeCell ref="B1525:C1526"/>
    <mergeCell ref="L1524:O1524"/>
    <mergeCell ref="L1526:O1526"/>
    <mergeCell ref="L1525:O1525"/>
    <mergeCell ref="B1529:K1530"/>
    <mergeCell ref="L1530:M1530"/>
    <mergeCell ref="N1530:O1530"/>
    <mergeCell ref="N1529:O1529"/>
    <mergeCell ref="L1529:M1529"/>
    <mergeCell ref="B1555:C1555"/>
    <mergeCell ref="D1555:E1555"/>
    <mergeCell ref="F1555:G1555"/>
    <mergeCell ref="H1555:I1555"/>
    <mergeCell ref="J1555:K1555"/>
    <mergeCell ref="L1555:M1555"/>
    <mergeCell ref="N1555:O1555"/>
    <mergeCell ref="B1556:C1556"/>
    <mergeCell ref="D1556:E1556"/>
    <mergeCell ref="F1556:G1556"/>
    <mergeCell ref="H1556:I1556"/>
    <mergeCell ref="J1556:K1556"/>
    <mergeCell ref="L1556:M1556"/>
    <mergeCell ref="N1556:O1556"/>
    <mergeCell ref="B1563:C1563"/>
    <mergeCell ref="D1563:E1563"/>
    <mergeCell ref="F1563:G1563"/>
    <mergeCell ref="H1563:I1563"/>
    <mergeCell ref="J1563:K1563"/>
    <mergeCell ref="L1563:M1563"/>
    <mergeCell ref="N1563:O1563"/>
    <mergeCell ref="B1565:O1565"/>
    <mergeCell ref="J1279:L1279"/>
    <mergeCell ref="J1280:L1280"/>
    <mergeCell ref="J1282:L1282"/>
    <mergeCell ref="B1632:C1632"/>
    <mergeCell ref="D1632:F1632"/>
    <mergeCell ref="G1632:I1632"/>
    <mergeCell ref="B1633:C1633"/>
    <mergeCell ref="D1633:F1633"/>
    <mergeCell ref="B1560:C1560"/>
    <mergeCell ref="D1560:E1560"/>
    <mergeCell ref="F1560:G1560"/>
    <mergeCell ref="H1560:I1560"/>
    <mergeCell ref="J1560:K1560"/>
    <mergeCell ref="L1560:M1560"/>
    <mergeCell ref="N1560:O1560"/>
    <mergeCell ref="B1561:C1561"/>
    <mergeCell ref="D1561:E1561"/>
    <mergeCell ref="F1561:G1561"/>
    <mergeCell ref="H1561:I1561"/>
    <mergeCell ref="J1561:K1561"/>
    <mergeCell ref="L1561:M1561"/>
    <mergeCell ref="N1561:O1561"/>
    <mergeCell ref="B1562:C1562"/>
    <mergeCell ref="D1562:E1562"/>
    <mergeCell ref="B1636:J1637"/>
    <mergeCell ref="K1636:M1636"/>
    <mergeCell ref="N1636:P1636"/>
    <mergeCell ref="K1637:M1637"/>
    <mergeCell ref="N1637:P1637"/>
    <mergeCell ref="G1642:T1642"/>
    <mergeCell ref="G1643:T1643"/>
    <mergeCell ref="B1645:R1645"/>
    <mergeCell ref="G1646:U1646"/>
    <mergeCell ref="B1651:R1651"/>
    <mergeCell ref="B1664:P1664"/>
    <mergeCell ref="B1665:C1665"/>
    <mergeCell ref="D1665:E1665"/>
    <mergeCell ref="F1665:G1665"/>
    <mergeCell ref="H1665:I1665"/>
    <mergeCell ref="J1665:K1665"/>
    <mergeCell ref="L1665:M1665"/>
    <mergeCell ref="N1665:O1665"/>
    <mergeCell ref="B1666:C1666"/>
    <mergeCell ref="D1666:E1666"/>
    <mergeCell ref="F1666:G1666"/>
    <mergeCell ref="H1666:I1666"/>
    <mergeCell ref="J1666:K1666"/>
    <mergeCell ref="L1666:M1666"/>
    <mergeCell ref="N1666:O1666"/>
    <mergeCell ref="B1667:C1667"/>
    <mergeCell ref="D1667:E1667"/>
    <mergeCell ref="F1667:G1667"/>
    <mergeCell ref="H1667:I1667"/>
    <mergeCell ref="J1667:K1667"/>
    <mergeCell ref="L1667:M1667"/>
    <mergeCell ref="N1667:O1667"/>
    <mergeCell ref="B1668:C1668"/>
    <mergeCell ref="D1668:E1668"/>
    <mergeCell ref="F1668:G1668"/>
    <mergeCell ref="H1668:I1668"/>
    <mergeCell ref="J1668:K1668"/>
    <mergeCell ref="L1668:M1668"/>
    <mergeCell ref="N1668:O1668"/>
    <mergeCell ref="B1671:C1671"/>
    <mergeCell ref="D1671:E1671"/>
    <mergeCell ref="F1671:G1671"/>
    <mergeCell ref="H1671:I1671"/>
    <mergeCell ref="J1671:K1671"/>
    <mergeCell ref="L1671:M1671"/>
    <mergeCell ref="N1671:O1671"/>
    <mergeCell ref="B1672:C1672"/>
    <mergeCell ref="D1672:E1672"/>
    <mergeCell ref="F1672:G1672"/>
    <mergeCell ref="H1672:I1672"/>
    <mergeCell ref="J1672:K1672"/>
    <mergeCell ref="L1672:M1672"/>
    <mergeCell ref="N1672:O1672"/>
    <mergeCell ref="B1673:C1673"/>
    <mergeCell ref="D1673:E1673"/>
    <mergeCell ref="F1673:G1673"/>
    <mergeCell ref="H1673:I1673"/>
    <mergeCell ref="J1673:K1673"/>
    <mergeCell ref="L1673:M1673"/>
    <mergeCell ref="N1673:O1673"/>
    <mergeCell ref="N1720:O1720"/>
    <mergeCell ref="B1674:C1674"/>
    <mergeCell ref="D1674:E1674"/>
    <mergeCell ref="F1674:G1674"/>
    <mergeCell ref="H1674:I1674"/>
    <mergeCell ref="J1674:K1674"/>
    <mergeCell ref="L1674:M1674"/>
    <mergeCell ref="N1674:O1674"/>
    <mergeCell ref="B1676:O1676"/>
    <mergeCell ref="B1686:C1686"/>
    <mergeCell ref="D1686:F1686"/>
    <mergeCell ref="G1686:I1686"/>
    <mergeCell ref="B1687:C1687"/>
    <mergeCell ref="D1687:F1687"/>
    <mergeCell ref="B1690:H1692"/>
    <mergeCell ref="I1690:I1692"/>
    <mergeCell ref="J1690:J1692"/>
    <mergeCell ref="B1721:C1721"/>
    <mergeCell ref="D1721:E1721"/>
    <mergeCell ref="F1721:G1721"/>
    <mergeCell ref="H1721:I1721"/>
    <mergeCell ref="J1721:K1721"/>
    <mergeCell ref="L1721:M1721"/>
    <mergeCell ref="N1721:O1721"/>
    <mergeCell ref="B1723:O1723"/>
    <mergeCell ref="B1732:C1732"/>
    <mergeCell ref="D1732:F1732"/>
    <mergeCell ref="H1732:J1732"/>
    <mergeCell ref="K1732:M1732"/>
    <mergeCell ref="B1718:C1718"/>
    <mergeCell ref="D1718:E1718"/>
    <mergeCell ref="F1718:G1718"/>
    <mergeCell ref="H1718:I1718"/>
    <mergeCell ref="J1718:K1718"/>
    <mergeCell ref="L1718:M1718"/>
    <mergeCell ref="N1718:O1718"/>
    <mergeCell ref="B1719:C1719"/>
    <mergeCell ref="D1719:E1719"/>
    <mergeCell ref="F1719:G1719"/>
    <mergeCell ref="H1719:I1719"/>
    <mergeCell ref="J1719:K1719"/>
    <mergeCell ref="L1719:M1719"/>
    <mergeCell ref="N1719:O1719"/>
    <mergeCell ref="B1720:C1720"/>
    <mergeCell ref="D1720:E1720"/>
    <mergeCell ref="F1720:G1720"/>
    <mergeCell ref="H1720:I1720"/>
    <mergeCell ref="J1720:K1720"/>
    <mergeCell ref="L1720:M1720"/>
    <mergeCell ref="B1733:C1733"/>
    <mergeCell ref="D1733:F1733"/>
    <mergeCell ref="I1733:J1733"/>
    <mergeCell ref="K1733:M1733"/>
    <mergeCell ref="B1734:C1734"/>
    <mergeCell ref="D1734:F1734"/>
    <mergeCell ref="I1734:J1734"/>
    <mergeCell ref="K1734:M1734"/>
    <mergeCell ref="I1735:J1735"/>
    <mergeCell ref="K1735:M1735"/>
    <mergeCell ref="I1736:J1736"/>
    <mergeCell ref="K1736:M1736"/>
    <mergeCell ref="I1738:J1738"/>
    <mergeCell ref="I1737:J1737"/>
    <mergeCell ref="K1737:M1737"/>
    <mergeCell ref="K1738:M1738"/>
    <mergeCell ref="D1737:F1738"/>
    <mergeCell ref="B1737:C1738"/>
    <mergeCell ref="B1741:L1741"/>
    <mergeCell ref="B1742:L1742"/>
    <mergeCell ref="B1743:L1743"/>
    <mergeCell ref="B1776:C1776"/>
    <mergeCell ref="D1776:E1776"/>
    <mergeCell ref="F1776:G1776"/>
    <mergeCell ref="H1776:I1776"/>
    <mergeCell ref="J1776:K1776"/>
    <mergeCell ref="L1776:M1776"/>
    <mergeCell ref="N1776:O1776"/>
    <mergeCell ref="B1777:C1777"/>
    <mergeCell ref="D1777:E1777"/>
    <mergeCell ref="F1777:G1777"/>
    <mergeCell ref="H1777:I1777"/>
    <mergeCell ref="J1777:K1777"/>
    <mergeCell ref="L1777:M1777"/>
    <mergeCell ref="N1777:O1777"/>
    <mergeCell ref="B1778:C1778"/>
    <mergeCell ref="D1778:E1778"/>
    <mergeCell ref="F1778:G1778"/>
    <mergeCell ref="H1778:I1778"/>
    <mergeCell ref="J1778:K1778"/>
    <mergeCell ref="L1778:M1778"/>
    <mergeCell ref="N1778:O1778"/>
    <mergeCell ref="B1779:C1779"/>
    <mergeCell ref="D1779:E1779"/>
    <mergeCell ref="F1779:G1779"/>
    <mergeCell ref="H1779:I1779"/>
    <mergeCell ref="J1779:K1779"/>
    <mergeCell ref="L1779:M1779"/>
    <mergeCell ref="N1779:O1779"/>
    <mergeCell ref="B1782:C1782"/>
    <mergeCell ref="D1782:E1782"/>
    <mergeCell ref="F1782:G1782"/>
    <mergeCell ref="H1782:I1782"/>
    <mergeCell ref="J1782:K1782"/>
    <mergeCell ref="L1782:M1782"/>
    <mergeCell ref="N1782:O1782"/>
    <mergeCell ref="B1783:C1783"/>
    <mergeCell ref="D1783:E1783"/>
    <mergeCell ref="F1783:G1783"/>
    <mergeCell ref="H1783:I1783"/>
    <mergeCell ref="J1783:K1783"/>
    <mergeCell ref="L1783:M1783"/>
    <mergeCell ref="N1783:O1783"/>
    <mergeCell ref="B1784:C1784"/>
    <mergeCell ref="D1784:E1784"/>
    <mergeCell ref="F1784:G1784"/>
    <mergeCell ref="H1784:I1784"/>
    <mergeCell ref="J1784:K1784"/>
    <mergeCell ref="L1784:M1784"/>
    <mergeCell ref="N1784:O1784"/>
    <mergeCell ref="B1785:C1785"/>
    <mergeCell ref="D1785:E1785"/>
    <mergeCell ref="F1785:G1785"/>
    <mergeCell ref="H1785:I1785"/>
    <mergeCell ref="J1785:K1785"/>
    <mergeCell ref="L1785:M1785"/>
    <mergeCell ref="N1785:O1785"/>
    <mergeCell ref="B1844:K1844"/>
    <mergeCell ref="B1787:O1787"/>
    <mergeCell ref="B1824:C1824"/>
    <mergeCell ref="D1824:E1824"/>
    <mergeCell ref="F1824:G1824"/>
    <mergeCell ref="H1824:I1824"/>
    <mergeCell ref="J1824:K1824"/>
    <mergeCell ref="L1824:M1824"/>
    <mergeCell ref="N1824:O1824"/>
    <mergeCell ref="B1825:C1825"/>
    <mergeCell ref="D1825:E1825"/>
    <mergeCell ref="F1825:G1825"/>
    <mergeCell ref="H1825:I1825"/>
    <mergeCell ref="J1825:K1825"/>
    <mergeCell ref="L1825:M1825"/>
    <mergeCell ref="N1825:O1825"/>
    <mergeCell ref="B1826:C1826"/>
    <mergeCell ref="D1826:E1826"/>
    <mergeCell ref="F1826:G1826"/>
    <mergeCell ref="H1826:I1826"/>
    <mergeCell ref="J1826:K1826"/>
    <mergeCell ref="L1826:M1826"/>
    <mergeCell ref="N1826:O1826"/>
    <mergeCell ref="N1870:O1870"/>
    <mergeCell ref="B1871:C1871"/>
    <mergeCell ref="D1871:E1871"/>
    <mergeCell ref="F1871:G1871"/>
    <mergeCell ref="H1871:I1871"/>
    <mergeCell ref="J1871:K1871"/>
    <mergeCell ref="L1871:M1871"/>
    <mergeCell ref="N1871:O1871"/>
    <mergeCell ref="I1841:J1841"/>
    <mergeCell ref="K1841:M1841"/>
    <mergeCell ref="I1842:J1842"/>
    <mergeCell ref="K1842:M1842"/>
    <mergeCell ref="B1839:C1841"/>
    <mergeCell ref="D1839:F1841"/>
    <mergeCell ref="B1827:C1827"/>
    <mergeCell ref="D1827:E1827"/>
    <mergeCell ref="F1827:G1827"/>
    <mergeCell ref="H1827:I1827"/>
    <mergeCell ref="J1827:K1827"/>
    <mergeCell ref="L1827:M1827"/>
    <mergeCell ref="N1827:O1827"/>
    <mergeCell ref="B1829:O1829"/>
    <mergeCell ref="B1838:C1838"/>
    <mergeCell ref="D1838:F1838"/>
    <mergeCell ref="H1838:J1838"/>
    <mergeCell ref="K1838:M1838"/>
    <mergeCell ref="I1839:J1839"/>
    <mergeCell ref="K1839:M1839"/>
    <mergeCell ref="I1840:J1840"/>
    <mergeCell ref="K1840:M1840"/>
    <mergeCell ref="B1872:C1872"/>
    <mergeCell ref="D1872:E1872"/>
    <mergeCell ref="F1872:G1872"/>
    <mergeCell ref="H1872:I1872"/>
    <mergeCell ref="J1872:K1872"/>
    <mergeCell ref="L1872:M1872"/>
    <mergeCell ref="N1872:O1872"/>
    <mergeCell ref="B1875:O1875"/>
    <mergeCell ref="H424:I424"/>
    <mergeCell ref="H425:I425"/>
    <mergeCell ref="H426:I426"/>
    <mergeCell ref="H427:I427"/>
    <mergeCell ref="H428:I428"/>
    <mergeCell ref="B442:D442"/>
    <mergeCell ref="B351:N351"/>
    <mergeCell ref="B414:C414"/>
    <mergeCell ref="D414:E414"/>
    <mergeCell ref="F414:G414"/>
    <mergeCell ref="H414:I414"/>
    <mergeCell ref="J414:K414"/>
    <mergeCell ref="L414:M414"/>
    <mergeCell ref="N414:O414"/>
    <mergeCell ref="N419:O419"/>
    <mergeCell ref="N418:O418"/>
    <mergeCell ref="N417:O417"/>
    <mergeCell ref="N416:O416"/>
    <mergeCell ref="N415:O415"/>
    <mergeCell ref="N420:O420"/>
    <mergeCell ref="L420:M420"/>
    <mergeCell ref="L419:M419"/>
    <mergeCell ref="L418:M418"/>
    <mergeCell ref="L417:M417"/>
    <mergeCell ref="L416:M416"/>
    <mergeCell ref="L415:M415"/>
    <mergeCell ref="B1846:P1846"/>
    <mergeCell ref="J415:K415"/>
    <mergeCell ref="H420:I420"/>
    <mergeCell ref="H419:I419"/>
    <mergeCell ref="H418:I418"/>
    <mergeCell ref="H417:I417"/>
    <mergeCell ref="H416:I416"/>
    <mergeCell ref="H415:I415"/>
    <mergeCell ref="F420:G420"/>
    <mergeCell ref="F419:G419"/>
    <mergeCell ref="F418:G418"/>
    <mergeCell ref="F417:G417"/>
    <mergeCell ref="F416:G416"/>
    <mergeCell ref="F415:G415"/>
    <mergeCell ref="H1860:O1860"/>
    <mergeCell ref="B1869:C1869"/>
    <mergeCell ref="D1869:E1869"/>
    <mergeCell ref="F1869:G1869"/>
    <mergeCell ref="H1869:I1869"/>
    <mergeCell ref="J1869:K1869"/>
    <mergeCell ref="L1869:M1869"/>
    <mergeCell ref="N1869:O1869"/>
    <mergeCell ref="B1870:C1870"/>
    <mergeCell ref="D1870:E1870"/>
    <mergeCell ref="F1870:G1870"/>
    <mergeCell ref="H1870:I1870"/>
    <mergeCell ref="J1870:K1870"/>
    <mergeCell ref="L1870:M1870"/>
    <mergeCell ref="D415:E415"/>
    <mergeCell ref="F387:G387"/>
    <mergeCell ref="F389:G389"/>
    <mergeCell ref="F391:G391"/>
    <mergeCell ref="E402:F402"/>
    <mergeCell ref="E404:F404"/>
    <mergeCell ref="E406:F406"/>
    <mergeCell ref="E408:F408"/>
    <mergeCell ref="D428:E428"/>
    <mergeCell ref="D427:E427"/>
    <mergeCell ref="D426:E426"/>
    <mergeCell ref="D425:E425"/>
    <mergeCell ref="D424:E424"/>
    <mergeCell ref="F428:G428"/>
    <mergeCell ref="F427:G427"/>
    <mergeCell ref="F426:G426"/>
    <mergeCell ref="F425:G425"/>
    <mergeCell ref="F424:G424"/>
    <mergeCell ref="L425:M425"/>
    <mergeCell ref="L424:M424"/>
    <mergeCell ref="N428:O428"/>
    <mergeCell ref="N427:O427"/>
    <mergeCell ref="N426:O426"/>
    <mergeCell ref="N425:O425"/>
    <mergeCell ref="N424:O424"/>
    <mergeCell ref="B424:C424"/>
    <mergeCell ref="B425:C425"/>
    <mergeCell ref="B426:C426"/>
    <mergeCell ref="B427:C427"/>
    <mergeCell ref="B428:C428"/>
    <mergeCell ref="D420:E420"/>
    <mergeCell ref="D419:E419"/>
    <mergeCell ref="D418:E418"/>
    <mergeCell ref="D417:E417"/>
    <mergeCell ref="D416:E416"/>
    <mergeCell ref="J419:K419"/>
    <mergeCell ref="J418:K418"/>
    <mergeCell ref="J417:K417"/>
    <mergeCell ref="J416:K416"/>
    <mergeCell ref="Q640:S640"/>
    <mergeCell ref="B863:C863"/>
    <mergeCell ref="D863:E863"/>
    <mergeCell ref="F863:G863"/>
    <mergeCell ref="H863:I863"/>
    <mergeCell ref="J863:K863"/>
    <mergeCell ref="L863:M863"/>
    <mergeCell ref="N863:O863"/>
    <mergeCell ref="B864:C864"/>
    <mergeCell ref="D864:E864"/>
    <mergeCell ref="F864:G864"/>
    <mergeCell ref="H864:I864"/>
    <mergeCell ref="J864:K864"/>
    <mergeCell ref="L864:M864"/>
    <mergeCell ref="N864:O864"/>
    <mergeCell ref="B415:C415"/>
    <mergeCell ref="B416:C416"/>
    <mergeCell ref="B418:C418"/>
    <mergeCell ref="B417:C417"/>
    <mergeCell ref="B419:C419"/>
    <mergeCell ref="B420:C420"/>
    <mergeCell ref="B430:O430"/>
    <mergeCell ref="B443:I443"/>
    <mergeCell ref="B444:I444"/>
    <mergeCell ref="J428:K428"/>
    <mergeCell ref="J427:K427"/>
    <mergeCell ref="J426:K426"/>
    <mergeCell ref="J425:K425"/>
    <mergeCell ref="J424:K424"/>
    <mergeCell ref="L428:M428"/>
    <mergeCell ref="L427:M427"/>
    <mergeCell ref="L426:M426"/>
    <mergeCell ref="B865:C865"/>
    <mergeCell ref="D865:E865"/>
    <mergeCell ref="F865:G865"/>
    <mergeCell ref="H865:I865"/>
    <mergeCell ref="J865:K865"/>
    <mergeCell ref="L865:M865"/>
    <mergeCell ref="N865:O865"/>
    <mergeCell ref="B866:C866"/>
    <mergeCell ref="D866:E866"/>
    <mergeCell ref="F866:G866"/>
    <mergeCell ref="H866:I866"/>
    <mergeCell ref="J866:K866"/>
    <mergeCell ref="L866:M866"/>
    <mergeCell ref="N866:O866"/>
    <mergeCell ref="B713:O713"/>
    <mergeCell ref="B639:P639"/>
    <mergeCell ref="B640:P640"/>
    <mergeCell ref="F735:G735"/>
    <mergeCell ref="H735:I735"/>
    <mergeCell ref="J735:K735"/>
    <mergeCell ref="L735:M735"/>
    <mergeCell ref="N735:O735"/>
    <mergeCell ref="B734:C734"/>
    <mergeCell ref="D734:E734"/>
    <mergeCell ref="F734:G734"/>
    <mergeCell ref="H734:I734"/>
    <mergeCell ref="J734:K734"/>
    <mergeCell ref="L734:M734"/>
    <mergeCell ref="N732:O732"/>
    <mergeCell ref="B733:C733"/>
    <mergeCell ref="D733:E733"/>
    <mergeCell ref="F733:G733"/>
  </mergeCells>
  <pageMargins left="0.25" right="0.25" top="0.75" bottom="0.75" header="0.3" footer="0.3"/>
  <pageSetup paperSize="9" scale="66" fitToHeight="0" orientation="landscape" r:id="rId1"/>
  <rowBreaks count="13" manualBreakCount="13">
    <brk id="169" min="1" max="21" man="1"/>
    <brk id="616" max="16383" man="1"/>
    <brk id="1150" max="16383" man="1"/>
    <brk id="1211" min="1" max="21" man="1"/>
    <brk id="1267" max="16383" man="1"/>
    <brk id="1385" max="16383" man="1"/>
    <brk id="1431" max="16383" man="1"/>
    <brk id="1519" max="16383" man="1"/>
    <brk id="1571" max="16383" man="1"/>
    <brk id="1628" max="16383" man="1"/>
    <brk id="1682" min="1" max="21" man="1"/>
    <brk id="1728" min="1" max="21" man="1"/>
    <brk id="1834" min="1" max="21" man="1"/>
  </row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FZ605"/>
  <sheetViews>
    <sheetView tabSelected="1" topLeftCell="A79" workbookViewId="0">
      <selection activeCell="O93" sqref="O93"/>
    </sheetView>
  </sheetViews>
  <sheetFormatPr defaultRowHeight="15" x14ac:dyDescent="0.25"/>
  <cols>
    <col min="1" max="1" width="14.7109375" customWidth="1"/>
    <col min="2" max="3" width="9.140625" customWidth="1"/>
    <col min="7" max="7" width="13.140625" customWidth="1"/>
    <col min="8" max="8" width="11.140625" customWidth="1"/>
    <col min="13" max="13" width="11.140625" customWidth="1"/>
  </cols>
  <sheetData>
    <row r="1" spans="1:25" x14ac:dyDescent="0.25">
      <c r="A1" s="1032" t="s">
        <v>494</v>
      </c>
      <c r="B1" s="935" t="s">
        <v>19</v>
      </c>
      <c r="C1" s="919"/>
      <c r="D1" s="919"/>
      <c r="E1" s="919"/>
      <c r="F1" s="919"/>
      <c r="G1" s="919"/>
      <c r="H1" s="81" t="s">
        <v>20</v>
      </c>
      <c r="I1" s="81" t="s">
        <v>21</v>
      </c>
      <c r="J1" s="94"/>
      <c r="K1" s="94"/>
      <c r="L1" s="94"/>
      <c r="M1" s="94"/>
      <c r="N1" s="94"/>
      <c r="O1" s="94"/>
      <c r="P1" s="94"/>
      <c r="S1" s="246" t="s">
        <v>1848</v>
      </c>
      <c r="T1" s="246" t="s">
        <v>1849</v>
      </c>
      <c r="U1" s="94"/>
      <c r="V1" s="94"/>
      <c r="W1" s="94"/>
      <c r="X1" s="94"/>
      <c r="Y1" s="94"/>
    </row>
    <row r="2" spans="1:25" x14ac:dyDescent="0.25">
      <c r="A2" s="903"/>
      <c r="B2" s="919"/>
      <c r="C2" s="919"/>
      <c r="D2" s="919"/>
      <c r="E2" s="919"/>
      <c r="F2" s="919"/>
      <c r="G2" s="919"/>
      <c r="H2" s="76">
        <v>90</v>
      </c>
      <c r="I2" s="76">
        <v>90</v>
      </c>
      <c r="J2" s="94"/>
      <c r="K2" s="94"/>
      <c r="L2" s="94"/>
      <c r="M2" s="94"/>
      <c r="N2" s="94"/>
      <c r="O2" s="94"/>
      <c r="P2" s="94"/>
      <c r="S2" s="246">
        <v>88</v>
      </c>
      <c r="T2" s="246">
        <v>92</v>
      </c>
      <c r="U2" s="94"/>
      <c r="V2" s="94"/>
      <c r="W2" s="94"/>
      <c r="X2" s="94"/>
      <c r="Y2" s="94"/>
    </row>
    <row r="3" spans="1:25" x14ac:dyDescent="0.25">
      <c r="A3" s="903"/>
      <c r="B3" s="935" t="s">
        <v>22</v>
      </c>
      <c r="C3" s="919"/>
      <c r="D3" s="919"/>
      <c r="E3" s="919"/>
      <c r="F3" s="919"/>
      <c r="G3" s="919"/>
      <c r="H3" s="81" t="s">
        <v>20</v>
      </c>
      <c r="I3" s="81" t="s">
        <v>21</v>
      </c>
      <c r="J3" s="94"/>
      <c r="K3" s="94"/>
      <c r="L3" s="94"/>
      <c r="M3" s="94"/>
      <c r="N3" s="94"/>
      <c r="O3" s="94"/>
      <c r="P3" s="94"/>
      <c r="S3" s="246"/>
      <c r="T3" s="246"/>
      <c r="U3" s="94"/>
      <c r="V3" s="94"/>
      <c r="W3" s="94"/>
      <c r="X3" s="94"/>
      <c r="Y3" s="94"/>
    </row>
    <row r="4" spans="1:25" x14ac:dyDescent="0.25">
      <c r="A4" s="903"/>
      <c r="B4" s="919"/>
      <c r="C4" s="919"/>
      <c r="D4" s="919"/>
      <c r="E4" s="919"/>
      <c r="F4" s="919"/>
      <c r="G4" s="919"/>
      <c r="H4" s="76">
        <v>90</v>
      </c>
      <c r="I4" s="76">
        <v>90</v>
      </c>
      <c r="J4" s="94"/>
      <c r="K4" s="94"/>
      <c r="L4" s="94"/>
      <c r="M4" s="94"/>
      <c r="N4" s="94"/>
      <c r="O4" s="94"/>
      <c r="P4" s="94"/>
      <c r="S4" s="246">
        <v>62</v>
      </c>
      <c r="T4" s="246">
        <v>118</v>
      </c>
      <c r="U4" s="94"/>
      <c r="V4" s="94"/>
      <c r="W4" s="94"/>
      <c r="X4" s="94"/>
      <c r="Y4" s="94"/>
    </row>
    <row r="5" spans="1:25" x14ac:dyDescent="0.25">
      <c r="A5" s="1046" t="s">
        <v>495</v>
      </c>
      <c r="B5" s="935" t="s">
        <v>23</v>
      </c>
      <c r="C5" s="919"/>
      <c r="D5" s="919"/>
      <c r="E5" s="919"/>
      <c r="F5" s="919"/>
      <c r="G5" s="919"/>
      <c r="H5" s="81" t="s">
        <v>20</v>
      </c>
      <c r="I5" s="81" t="s">
        <v>21</v>
      </c>
      <c r="J5" s="94"/>
      <c r="K5" s="94"/>
      <c r="L5" s="94"/>
      <c r="M5" s="94"/>
      <c r="N5" s="94"/>
      <c r="O5" s="94"/>
      <c r="P5" s="94"/>
      <c r="S5" s="246"/>
      <c r="T5" s="246"/>
      <c r="U5" s="94"/>
      <c r="V5" s="94"/>
      <c r="W5" s="94"/>
      <c r="X5" s="94"/>
      <c r="Y5" s="94"/>
    </row>
    <row r="6" spans="1:25" x14ac:dyDescent="0.25">
      <c r="A6" s="1022"/>
      <c r="B6" s="919"/>
      <c r="C6" s="919"/>
      <c r="D6" s="919"/>
      <c r="E6" s="919"/>
      <c r="F6" s="919"/>
      <c r="G6" s="919"/>
      <c r="H6" s="76">
        <v>302</v>
      </c>
      <c r="I6" s="76">
        <v>600</v>
      </c>
      <c r="J6" s="94"/>
      <c r="K6" s="94"/>
      <c r="L6" s="94"/>
      <c r="M6" s="94"/>
      <c r="N6" s="94"/>
      <c r="O6" s="94"/>
      <c r="P6" s="94"/>
      <c r="S6" s="246">
        <v>298</v>
      </c>
      <c r="T6" s="246">
        <v>1198</v>
      </c>
      <c r="U6" s="94"/>
      <c r="V6" s="94"/>
      <c r="W6" s="94"/>
      <c r="X6" s="94"/>
      <c r="Y6" s="94"/>
    </row>
    <row r="7" spans="1:25" x14ac:dyDescent="0.25">
      <c r="A7" s="1022"/>
      <c r="B7" s="935" t="s">
        <v>24</v>
      </c>
      <c r="C7" s="919"/>
      <c r="D7" s="919"/>
      <c r="E7" s="919"/>
      <c r="F7" s="919"/>
      <c r="G7" s="919"/>
      <c r="H7" s="81" t="s">
        <v>20</v>
      </c>
      <c r="I7" s="81" t="s">
        <v>21</v>
      </c>
      <c r="J7" s="94"/>
      <c r="K7" s="94"/>
      <c r="L7" s="94"/>
      <c r="M7" s="94"/>
      <c r="N7" s="94"/>
      <c r="O7" s="94"/>
      <c r="P7" s="94"/>
      <c r="S7" s="246"/>
      <c r="T7" s="246"/>
      <c r="U7" s="94"/>
      <c r="V7" s="94"/>
      <c r="W7" s="94"/>
      <c r="X7" s="94"/>
      <c r="Y7" s="94"/>
    </row>
    <row r="8" spans="1:25" x14ac:dyDescent="0.25">
      <c r="A8" s="1022"/>
      <c r="B8" s="1060"/>
      <c r="C8" s="1060"/>
      <c r="D8" s="1060"/>
      <c r="E8" s="1060"/>
      <c r="F8" s="1060"/>
      <c r="G8" s="1060"/>
      <c r="H8" s="96">
        <v>500</v>
      </c>
      <c r="I8" s="96">
        <v>500</v>
      </c>
      <c r="J8" s="94"/>
      <c r="K8" s="94"/>
      <c r="L8" s="94"/>
      <c r="M8" s="94"/>
      <c r="N8" s="94"/>
      <c r="O8" s="94"/>
      <c r="P8" s="94"/>
      <c r="S8" s="246">
        <v>298</v>
      </c>
      <c r="T8" s="246">
        <v>1198</v>
      </c>
      <c r="U8" s="94"/>
      <c r="V8" s="94"/>
      <c r="W8" s="94"/>
      <c r="X8" s="94"/>
      <c r="Y8" s="94"/>
    </row>
    <row r="9" spans="1:25" x14ac:dyDescent="0.25">
      <c r="A9" s="1047" t="s">
        <v>484</v>
      </c>
      <c r="B9" s="1048" t="s">
        <v>113</v>
      </c>
      <c r="C9" s="1049"/>
      <c r="D9" s="1049"/>
      <c r="E9" s="1049"/>
      <c r="F9" s="1049"/>
      <c r="G9" s="1050"/>
      <c r="H9" s="83" t="s">
        <v>101</v>
      </c>
      <c r="I9" s="83" t="s">
        <v>102</v>
      </c>
      <c r="J9" s="83" t="s">
        <v>112</v>
      </c>
      <c r="N9" s="94"/>
      <c r="O9" s="94"/>
      <c r="P9" s="94"/>
      <c r="S9" s="246"/>
      <c r="T9" s="246"/>
      <c r="U9" s="94"/>
      <c r="V9" s="94"/>
      <c r="W9" s="94"/>
      <c r="X9" s="94"/>
      <c r="Y9" s="94"/>
    </row>
    <row r="10" spans="1:25" x14ac:dyDescent="0.25">
      <c r="A10" s="1047"/>
      <c r="B10" s="1051"/>
      <c r="C10" s="1052"/>
      <c r="D10" s="1052"/>
      <c r="E10" s="1052"/>
      <c r="F10" s="1052"/>
      <c r="G10" s="1053"/>
      <c r="H10" s="91">
        <v>490</v>
      </c>
      <c r="I10" s="91">
        <v>490</v>
      </c>
      <c r="J10" s="81" t="s">
        <v>106</v>
      </c>
      <c r="N10" s="94"/>
      <c r="O10" s="94"/>
      <c r="P10" s="94"/>
      <c r="S10" s="246">
        <v>10</v>
      </c>
      <c r="T10" s="246">
        <v>490</v>
      </c>
      <c r="U10" s="94"/>
      <c r="V10" s="94"/>
      <c r="W10" s="94"/>
      <c r="X10" s="94"/>
      <c r="Y10" s="94"/>
    </row>
    <row r="11" spans="1:25" x14ac:dyDescent="0.25">
      <c r="A11" s="1054" t="s">
        <v>485</v>
      </c>
      <c r="B11" s="1061" t="s">
        <v>488</v>
      </c>
      <c r="C11" s="625"/>
      <c r="D11" s="625"/>
      <c r="E11" s="625"/>
      <c r="F11" s="625"/>
      <c r="G11" s="625"/>
      <c r="H11" s="97" t="s">
        <v>496</v>
      </c>
      <c r="I11" s="93"/>
      <c r="J11" s="88"/>
      <c r="L11" s="47"/>
      <c r="M11" s="37"/>
      <c r="N11" s="94"/>
      <c r="O11" s="94"/>
      <c r="P11" s="94"/>
      <c r="S11" s="246"/>
      <c r="T11" s="246"/>
      <c r="U11" s="94"/>
      <c r="V11" s="94"/>
      <c r="W11" s="94"/>
      <c r="X11" s="94"/>
      <c r="Y11" s="94"/>
    </row>
    <row r="12" spans="1:25" ht="34.5" customHeight="1" thickBot="1" x14ac:dyDescent="0.3">
      <c r="A12" s="1055"/>
      <c r="B12" s="1062"/>
      <c r="C12" s="1062"/>
      <c r="D12" s="1062"/>
      <c r="E12" s="1062"/>
      <c r="F12" s="1062"/>
      <c r="G12" s="1062"/>
      <c r="H12" s="98" t="s">
        <v>497</v>
      </c>
      <c r="I12" s="93"/>
      <c r="J12" s="88"/>
      <c r="L12" s="47"/>
      <c r="M12" s="37"/>
      <c r="N12" s="94"/>
      <c r="O12" s="94"/>
      <c r="P12" s="94"/>
      <c r="S12" s="246"/>
      <c r="T12" s="246"/>
      <c r="U12" s="94"/>
      <c r="V12" s="94"/>
      <c r="W12" s="94"/>
      <c r="X12" s="94"/>
      <c r="Y12" s="94"/>
    </row>
    <row r="13" spans="1:25" ht="34.5" customHeight="1" x14ac:dyDescent="0.25">
      <c r="A13" s="1055"/>
      <c r="B13" s="99"/>
      <c r="C13" s="100"/>
      <c r="D13" s="100"/>
      <c r="E13" s="100"/>
      <c r="F13" s="100"/>
      <c r="G13" s="101"/>
      <c r="H13" s="14" t="s">
        <v>101</v>
      </c>
      <c r="I13" s="15" t="s">
        <v>102</v>
      </c>
      <c r="J13" s="16"/>
      <c r="L13" s="47"/>
      <c r="M13" s="37"/>
      <c r="N13" s="94"/>
      <c r="O13" s="94"/>
      <c r="P13" s="94"/>
      <c r="S13" s="246"/>
      <c r="T13" s="246"/>
      <c r="U13" s="94"/>
      <c r="V13" s="94"/>
      <c r="W13" s="94"/>
      <c r="X13" s="94"/>
      <c r="Y13" s="94"/>
    </row>
    <row r="14" spans="1:25" ht="15.75" thickBot="1" x14ac:dyDescent="0.3">
      <c r="A14" s="1056"/>
      <c r="B14" s="1063" t="s">
        <v>156</v>
      </c>
      <c r="C14" s="1064"/>
      <c r="D14" s="1064"/>
      <c r="E14" s="1064"/>
      <c r="F14" s="1064"/>
      <c r="G14" s="1065"/>
      <c r="H14" s="31">
        <v>0</v>
      </c>
      <c r="I14" s="32">
        <v>15</v>
      </c>
      <c r="J14" s="13" t="s">
        <v>97</v>
      </c>
      <c r="K14" s="47"/>
      <c r="L14" s="47"/>
      <c r="M14" s="37"/>
      <c r="N14" s="94"/>
      <c r="O14" s="94"/>
      <c r="P14" s="94"/>
      <c r="S14" s="246">
        <v>0</v>
      </c>
      <c r="T14" s="246">
        <v>25</v>
      </c>
      <c r="U14" s="94"/>
      <c r="V14" s="94"/>
      <c r="W14" s="94"/>
      <c r="X14" s="94"/>
      <c r="Y14" s="94"/>
    </row>
    <row r="15" spans="1:25" ht="45" x14ac:dyDescent="0.25">
      <c r="A15" s="94" t="s">
        <v>486</v>
      </c>
      <c r="B15" s="1066" t="s">
        <v>103</v>
      </c>
      <c r="C15" s="1005"/>
      <c r="D15" s="1005"/>
      <c r="E15" s="1005"/>
      <c r="F15" s="1005"/>
      <c r="G15" s="1024"/>
      <c r="H15" s="974"/>
      <c r="I15" s="974"/>
      <c r="J15" s="88"/>
      <c r="K15" s="47"/>
      <c r="L15" s="47"/>
      <c r="M15" s="37"/>
      <c r="N15" s="94"/>
      <c r="O15" s="94"/>
      <c r="P15" s="94"/>
      <c r="S15" s="246">
        <v>0.17</v>
      </c>
      <c r="T15" s="246">
        <v>0.3</v>
      </c>
      <c r="U15" s="94"/>
      <c r="V15" s="94"/>
      <c r="W15" s="94"/>
      <c r="X15" s="94"/>
      <c r="Y15" s="94"/>
    </row>
    <row r="16" spans="1:25" x14ac:dyDescent="0.25">
      <c r="A16" s="94"/>
      <c r="B16" s="105"/>
      <c r="C16" s="94"/>
      <c r="D16" s="94"/>
      <c r="E16" s="94" t="s">
        <v>1850</v>
      </c>
      <c r="F16" s="10" t="s">
        <v>105</v>
      </c>
      <c r="G16" s="94"/>
      <c r="H16" s="247"/>
      <c r="I16" s="250">
        <v>2790</v>
      </c>
      <c r="J16" s="88" t="s">
        <v>106</v>
      </c>
      <c r="K16" s="47"/>
      <c r="L16" s="47"/>
      <c r="M16" s="37"/>
      <c r="N16" s="94"/>
      <c r="O16" s="94"/>
      <c r="P16" s="94"/>
      <c r="S16" s="248"/>
      <c r="T16" s="248"/>
      <c r="U16" s="94"/>
      <c r="V16" s="94"/>
      <c r="W16" s="94"/>
      <c r="X16" s="94"/>
      <c r="Y16" s="94"/>
    </row>
    <row r="17" spans="1:25" ht="15.75" thickBot="1" x14ac:dyDescent="0.3">
      <c r="A17" s="94"/>
      <c r="B17" s="105"/>
      <c r="C17" s="94"/>
      <c r="D17" s="94"/>
      <c r="E17" s="94"/>
      <c r="F17" s="12" t="s">
        <v>107</v>
      </c>
      <c r="G17" s="94"/>
      <c r="H17" s="247"/>
      <c r="I17" s="251">
        <v>2800</v>
      </c>
      <c r="J17" s="88" t="s">
        <v>106</v>
      </c>
      <c r="K17" s="47">
        <f>(I17-I16)/I17</f>
        <v>3.5714285714285713E-3</v>
      </c>
      <c r="L17" s="47">
        <f>(MAX(I16:I17)-MIN(I16:I17))/MAX(I16:I17)</f>
        <v>3.5714285714285713E-3</v>
      </c>
      <c r="M17" s="37"/>
      <c r="N17" s="94"/>
      <c r="O17" s="94"/>
      <c r="P17" s="94"/>
      <c r="S17" s="248"/>
      <c r="T17" s="248"/>
      <c r="U17" s="94"/>
      <c r="V17" s="94"/>
      <c r="W17" s="94"/>
      <c r="X17" s="94"/>
      <c r="Y17" s="94"/>
    </row>
    <row r="18" spans="1:25" x14ac:dyDescent="0.25">
      <c r="A18" s="94"/>
      <c r="B18" s="105"/>
      <c r="C18" s="94"/>
      <c r="D18" s="94"/>
      <c r="E18" s="94" t="s">
        <v>1851</v>
      </c>
      <c r="F18" s="10" t="s">
        <v>105</v>
      </c>
      <c r="G18" s="94"/>
      <c r="H18" s="247"/>
      <c r="I18" s="250">
        <v>2000</v>
      </c>
      <c r="J18" s="88" t="s">
        <v>106</v>
      </c>
      <c r="K18" s="47"/>
      <c r="L18" s="47"/>
      <c r="M18" s="37"/>
      <c r="N18" s="94"/>
      <c r="O18" s="94"/>
      <c r="P18" s="94"/>
      <c r="S18" s="248"/>
      <c r="T18" s="248"/>
      <c r="U18" s="94"/>
      <c r="V18" s="94"/>
      <c r="W18" s="94"/>
      <c r="X18" s="94"/>
      <c r="Y18" s="94"/>
    </row>
    <row r="19" spans="1:25" ht="15.75" thickBot="1" x14ac:dyDescent="0.3">
      <c r="A19" s="94"/>
      <c r="B19" s="105"/>
      <c r="C19" s="94"/>
      <c r="D19" s="94"/>
      <c r="E19" s="94"/>
      <c r="F19" s="12" t="s">
        <v>107</v>
      </c>
      <c r="G19" s="94"/>
      <c r="H19" s="247"/>
      <c r="I19" s="251">
        <v>2450</v>
      </c>
      <c r="J19" s="88" t="s">
        <v>106</v>
      </c>
      <c r="K19" s="47">
        <f>(I19-I18)/I19</f>
        <v>0.18367346938775511</v>
      </c>
      <c r="L19" s="47">
        <f>(MAX(I18:I19)-MIN(I18:I19))/MAX(I18:I19)</f>
        <v>0.18367346938775511</v>
      </c>
      <c r="M19" s="37"/>
      <c r="N19" s="94"/>
      <c r="O19" s="94"/>
      <c r="P19" s="94"/>
      <c r="S19" s="248"/>
      <c r="T19" s="248"/>
      <c r="U19" s="94"/>
      <c r="V19" s="94"/>
      <c r="W19" s="94"/>
      <c r="X19" s="94"/>
      <c r="Y19" s="94"/>
    </row>
    <row r="20" spans="1:25" x14ac:dyDescent="0.25">
      <c r="A20" s="94"/>
      <c r="B20" s="105"/>
      <c r="C20" s="94"/>
      <c r="D20" t="s">
        <v>972</v>
      </c>
      <c r="F20" s="10" t="s">
        <v>105</v>
      </c>
      <c r="G20" s="94"/>
      <c r="I20" s="250">
        <v>2150</v>
      </c>
      <c r="J20" s="11" t="s">
        <v>106</v>
      </c>
      <c r="K20" s="47"/>
      <c r="L20" s="47"/>
      <c r="M20" s="37"/>
      <c r="N20" s="94"/>
      <c r="O20" s="94"/>
      <c r="P20" s="94"/>
      <c r="S20" s="248"/>
      <c r="T20" s="248"/>
      <c r="U20" s="94"/>
      <c r="V20" s="94"/>
      <c r="W20" s="94"/>
      <c r="X20" s="94"/>
      <c r="Y20" s="94"/>
    </row>
    <row r="21" spans="1:25" ht="15.75" thickBot="1" x14ac:dyDescent="0.3">
      <c r="A21" s="94"/>
      <c r="B21" s="105"/>
      <c r="C21" s="94"/>
      <c r="D21" s="94"/>
      <c r="E21" s="94"/>
      <c r="F21" s="12" t="s">
        <v>107</v>
      </c>
      <c r="G21" s="94"/>
      <c r="I21" s="251">
        <v>1950</v>
      </c>
      <c r="J21" s="13" t="s">
        <v>106</v>
      </c>
      <c r="K21" s="47"/>
      <c r="L21" s="47"/>
      <c r="M21" s="37"/>
      <c r="N21" s="94"/>
      <c r="O21" s="94"/>
      <c r="P21" s="94"/>
      <c r="S21" s="248"/>
      <c r="T21" s="248"/>
      <c r="U21" s="94"/>
      <c r="V21" s="94"/>
      <c r="W21" s="94"/>
      <c r="X21" s="94"/>
      <c r="Y21" s="94"/>
    </row>
    <row r="22" spans="1:25" ht="45.75" thickBot="1" x14ac:dyDescent="0.3">
      <c r="A22" s="94" t="s">
        <v>498</v>
      </c>
      <c r="B22" s="1059" t="s">
        <v>499</v>
      </c>
      <c r="C22" s="903"/>
      <c r="D22" s="903"/>
      <c r="E22" s="903"/>
      <c r="F22" s="903"/>
      <c r="G22" s="903"/>
      <c r="H22" s="1058">
        <v>490</v>
      </c>
      <c r="I22" s="1058"/>
      <c r="J22" s="95" t="s">
        <v>106</v>
      </c>
      <c r="K22" s="47"/>
      <c r="L22" s="47"/>
      <c r="M22" s="37"/>
      <c r="N22" s="94"/>
      <c r="O22" s="94"/>
      <c r="P22" s="94"/>
      <c r="S22" s="246">
        <v>0</v>
      </c>
      <c r="T22" s="246">
        <v>568</v>
      </c>
      <c r="U22" s="94"/>
      <c r="V22" s="94"/>
      <c r="W22" s="94"/>
      <c r="X22" s="94"/>
      <c r="Y22" s="94"/>
    </row>
    <row r="23" spans="1:25" x14ac:dyDescent="0.25">
      <c r="A23" s="903" t="s">
        <v>489</v>
      </c>
      <c r="B23" s="1057" t="s">
        <v>490</v>
      </c>
      <c r="C23" s="872"/>
      <c r="D23" s="872"/>
      <c r="E23" s="872"/>
      <c r="F23" s="872"/>
      <c r="G23" s="872"/>
      <c r="H23" s="14" t="s">
        <v>101</v>
      </c>
      <c r="I23" s="15" t="s">
        <v>102</v>
      </c>
      <c r="J23" s="88"/>
      <c r="K23" s="47"/>
      <c r="L23" s="36"/>
      <c r="M23" s="37"/>
      <c r="N23" s="94"/>
      <c r="O23" s="94"/>
      <c r="P23" s="94"/>
      <c r="S23" s="246"/>
      <c r="T23" s="246"/>
      <c r="U23" s="94"/>
      <c r="V23" s="94"/>
      <c r="W23" s="94"/>
      <c r="X23" s="94"/>
      <c r="Y23" s="94"/>
    </row>
    <row r="24" spans="1:25" ht="15.75" customHeight="1" thickBot="1" x14ac:dyDescent="0.3">
      <c r="A24" s="903"/>
      <c r="B24" s="872"/>
      <c r="C24" s="872"/>
      <c r="D24" s="872"/>
      <c r="E24" s="872"/>
      <c r="F24" s="872"/>
      <c r="G24" s="872"/>
      <c r="H24" s="233">
        <v>995</v>
      </c>
      <c r="I24" s="233">
        <v>850</v>
      </c>
      <c r="J24" s="88"/>
      <c r="K24" s="47"/>
      <c r="L24" s="36"/>
      <c r="M24" s="37"/>
      <c r="N24" s="94"/>
      <c r="O24" s="94"/>
      <c r="P24" s="94"/>
      <c r="S24" s="248"/>
      <c r="T24" s="248"/>
      <c r="U24" s="94"/>
      <c r="V24" s="94"/>
      <c r="W24" s="94"/>
      <c r="X24" s="94"/>
      <c r="Y24" s="94"/>
    </row>
    <row r="25" spans="1:25" ht="15.75" customHeight="1" x14ac:dyDescent="0.25">
      <c r="A25" s="1036" t="s">
        <v>500</v>
      </c>
      <c r="B25" s="1033" t="s">
        <v>198</v>
      </c>
      <c r="C25" s="1044"/>
      <c r="D25" s="1044"/>
      <c r="E25" s="1044"/>
      <c r="F25" s="1044"/>
      <c r="G25" s="1044"/>
      <c r="H25" s="108" t="s">
        <v>199</v>
      </c>
      <c r="I25" s="109" t="s">
        <v>200</v>
      </c>
      <c r="J25" s="88"/>
      <c r="K25" s="47"/>
      <c r="L25" s="47"/>
      <c r="M25" s="37"/>
      <c r="N25" s="94"/>
      <c r="O25" s="94"/>
      <c r="P25" s="94"/>
      <c r="S25" s="246"/>
      <c r="T25" s="246"/>
      <c r="U25" s="94"/>
      <c r="V25" s="94"/>
      <c r="W25" s="94"/>
      <c r="X25" s="94"/>
      <c r="Y25" s="94"/>
    </row>
    <row r="26" spans="1:25" x14ac:dyDescent="0.25">
      <c r="A26" s="1042"/>
      <c r="B26" s="903"/>
      <c r="C26" s="903"/>
      <c r="D26" s="903"/>
      <c r="E26" s="903"/>
      <c r="F26" s="903"/>
      <c r="G26" s="903"/>
      <c r="H26" s="103" t="s">
        <v>501</v>
      </c>
      <c r="I26" s="110"/>
      <c r="J26" s="103"/>
      <c r="K26" s="102"/>
      <c r="L26" s="102"/>
      <c r="M26" s="102"/>
      <c r="N26" s="94"/>
      <c r="O26" s="94"/>
      <c r="P26" s="94"/>
      <c r="S26" s="246"/>
      <c r="T26" s="246"/>
      <c r="U26" s="94"/>
      <c r="V26" s="94"/>
      <c r="W26" s="94"/>
      <c r="X26" s="94"/>
      <c r="Y26" s="94"/>
    </row>
    <row r="27" spans="1:25" x14ac:dyDescent="0.25">
      <c r="A27" s="1042"/>
      <c r="B27" s="903"/>
      <c r="C27" s="903"/>
      <c r="D27" s="903"/>
      <c r="E27" s="903"/>
      <c r="F27" s="903"/>
      <c r="G27" s="903"/>
      <c r="H27" s="2">
        <v>630</v>
      </c>
      <c r="I27" s="2">
        <v>630</v>
      </c>
      <c r="J27" s="103"/>
      <c r="K27" s="102"/>
      <c r="L27" s="102"/>
      <c r="M27" s="41"/>
      <c r="N27" s="94"/>
      <c r="O27" s="94"/>
      <c r="P27" s="94"/>
      <c r="S27" s="246">
        <v>502</v>
      </c>
      <c r="T27" s="246">
        <v>1198</v>
      </c>
      <c r="U27" s="94"/>
      <c r="V27" s="94"/>
      <c r="W27" s="94"/>
      <c r="X27" s="94"/>
      <c r="Y27" s="94"/>
    </row>
    <row r="28" spans="1:25" x14ac:dyDescent="0.25">
      <c r="A28" s="1042"/>
      <c r="B28" s="903"/>
      <c r="C28" s="903"/>
      <c r="D28" s="903"/>
      <c r="E28" s="903"/>
      <c r="F28" s="903"/>
      <c r="G28" s="903"/>
      <c r="H28" s="103" t="s">
        <v>502</v>
      </c>
      <c r="I28" s="110"/>
      <c r="J28" s="103"/>
      <c r="K28" s="104"/>
      <c r="L28" s="104"/>
      <c r="M28" s="41"/>
      <c r="N28" s="94"/>
      <c r="O28" s="94"/>
      <c r="P28" s="94"/>
      <c r="S28" s="246"/>
      <c r="T28" s="246"/>
      <c r="U28" s="94"/>
      <c r="V28" s="94"/>
      <c r="W28" s="94"/>
      <c r="X28" s="94"/>
      <c r="Y28" s="94"/>
    </row>
    <row r="29" spans="1:25" ht="15.75" thickBot="1" x14ac:dyDescent="0.3">
      <c r="A29" s="1037"/>
      <c r="B29" s="1045"/>
      <c r="C29" s="1045"/>
      <c r="D29" s="1045"/>
      <c r="E29" s="1045"/>
      <c r="F29" s="1045"/>
      <c r="G29" s="1045"/>
      <c r="H29" s="2">
        <v>780</v>
      </c>
      <c r="I29" s="2">
        <v>780</v>
      </c>
      <c r="J29" s="103"/>
      <c r="K29" s="103"/>
      <c r="L29" s="41"/>
      <c r="M29" s="41"/>
      <c r="N29" s="94"/>
      <c r="O29" s="94"/>
      <c r="P29" s="94"/>
      <c r="S29" s="246">
        <v>502</v>
      </c>
      <c r="T29" s="246">
        <v>1198</v>
      </c>
      <c r="U29" s="94"/>
      <c r="V29" s="94"/>
      <c r="W29" s="94"/>
      <c r="X29" s="94"/>
      <c r="Y29" s="94"/>
    </row>
    <row r="30" spans="1:25" x14ac:dyDescent="0.25">
      <c r="A30" s="1036" t="s">
        <v>503</v>
      </c>
      <c r="B30" s="1033" t="s">
        <v>203</v>
      </c>
      <c r="C30" s="1034"/>
      <c r="D30" s="1034"/>
      <c r="E30" s="1034"/>
      <c r="F30" s="1034"/>
      <c r="G30" s="1034"/>
      <c r="H30" s="107" t="s">
        <v>199</v>
      </c>
      <c r="I30" s="114" t="s">
        <v>200</v>
      </c>
      <c r="J30" s="103"/>
      <c r="K30" s="103"/>
      <c r="L30" s="41"/>
      <c r="M30" s="41"/>
      <c r="N30" s="94"/>
      <c r="O30" s="94"/>
      <c r="P30" s="94"/>
      <c r="S30" s="246"/>
      <c r="T30" s="246"/>
      <c r="U30" s="94"/>
      <c r="V30" s="94"/>
      <c r="W30" s="94"/>
      <c r="X30" s="94"/>
      <c r="Y30" s="94"/>
    </row>
    <row r="31" spans="1:25" ht="77.25" customHeight="1" thickBot="1" x14ac:dyDescent="0.3">
      <c r="A31" s="1037"/>
      <c r="B31" s="1035"/>
      <c r="C31" s="1035"/>
      <c r="D31" s="1035"/>
      <c r="E31" s="1035"/>
      <c r="F31" s="1035"/>
      <c r="G31" s="1035"/>
      <c r="H31" s="237">
        <v>100</v>
      </c>
      <c r="I31" s="238">
        <v>100</v>
      </c>
      <c r="J31" s="103"/>
      <c r="K31" s="104"/>
      <c r="L31" s="104"/>
      <c r="M31" s="41"/>
      <c r="N31" s="94"/>
      <c r="O31" s="94"/>
      <c r="P31" s="94"/>
      <c r="S31" s="246">
        <v>0</v>
      </c>
      <c r="T31" s="246">
        <v>398</v>
      </c>
      <c r="U31" s="94"/>
      <c r="V31" s="94"/>
      <c r="W31" s="94"/>
      <c r="X31" s="94"/>
      <c r="Y31" s="94"/>
    </row>
    <row r="32" spans="1:25" x14ac:dyDescent="0.25">
      <c r="A32" s="1036" t="s">
        <v>504</v>
      </c>
      <c r="B32" s="1033" t="s">
        <v>204</v>
      </c>
      <c r="C32" s="1034"/>
      <c r="D32" s="1034"/>
      <c r="E32" s="1034"/>
      <c r="F32" s="1034"/>
      <c r="G32" s="1034"/>
      <c r="H32" s="108" t="s">
        <v>199</v>
      </c>
      <c r="I32" s="109" t="s">
        <v>200</v>
      </c>
      <c r="J32" s="103"/>
      <c r="K32" s="103"/>
      <c r="L32" s="41"/>
      <c r="M32" s="41"/>
      <c r="N32" s="94"/>
      <c r="O32" s="94"/>
      <c r="P32" s="94"/>
      <c r="S32" s="246"/>
      <c r="T32" s="246"/>
      <c r="U32" s="94"/>
      <c r="V32" s="94"/>
      <c r="W32" s="94"/>
      <c r="X32" s="94"/>
      <c r="Y32" s="94"/>
    </row>
    <row r="33" spans="1:25" x14ac:dyDescent="0.25">
      <c r="A33" s="1042"/>
      <c r="B33" s="1041"/>
      <c r="C33" s="1041"/>
      <c r="D33" s="1041"/>
      <c r="E33" s="1041"/>
      <c r="F33" s="1041"/>
      <c r="G33" s="1041"/>
      <c r="H33" s="103" t="s">
        <v>501</v>
      </c>
      <c r="I33" s="110"/>
      <c r="J33" s="103"/>
      <c r="K33" s="103"/>
      <c r="L33" s="41"/>
      <c r="M33" s="41"/>
      <c r="N33" s="94"/>
      <c r="O33" s="94"/>
      <c r="P33" s="94"/>
      <c r="S33" s="246"/>
      <c r="T33" s="246"/>
      <c r="U33" s="94"/>
      <c r="V33" s="94"/>
      <c r="W33" s="94"/>
      <c r="X33" s="94"/>
      <c r="Y33" s="94"/>
    </row>
    <row r="34" spans="1:25" x14ac:dyDescent="0.25">
      <c r="A34" s="1042"/>
      <c r="B34" s="1041"/>
      <c r="C34" s="1041"/>
      <c r="D34" s="1041"/>
      <c r="E34" s="1041"/>
      <c r="F34" s="1041"/>
      <c r="G34" s="1041"/>
      <c r="H34" s="239">
        <v>260</v>
      </c>
      <c r="I34" s="240">
        <v>260</v>
      </c>
      <c r="J34" s="103"/>
      <c r="K34" s="104"/>
      <c r="L34" s="104"/>
      <c r="M34" s="41"/>
      <c r="N34" s="94"/>
      <c r="O34" s="94"/>
      <c r="P34" s="94"/>
      <c r="S34" s="246">
        <v>252</v>
      </c>
      <c r="T34" s="246">
        <v>798</v>
      </c>
      <c r="U34" s="94"/>
      <c r="V34" s="94"/>
      <c r="W34" s="94"/>
      <c r="X34" s="94"/>
      <c r="Y34" s="94"/>
    </row>
    <row r="35" spans="1:25" ht="15.75" thickBot="1" x14ac:dyDescent="0.3">
      <c r="A35" s="1042"/>
      <c r="B35" s="1041"/>
      <c r="C35" s="1041"/>
      <c r="D35" s="1041"/>
      <c r="E35" s="1041"/>
      <c r="F35" s="1041"/>
      <c r="G35" s="1041"/>
      <c r="H35" s="112" t="s">
        <v>502</v>
      </c>
      <c r="I35" s="113"/>
      <c r="J35" s="103"/>
      <c r="K35" s="104"/>
      <c r="L35" s="104"/>
      <c r="M35" s="41"/>
      <c r="N35" s="94"/>
      <c r="O35" s="94"/>
      <c r="P35" s="94"/>
      <c r="S35" s="246"/>
      <c r="T35" s="246"/>
      <c r="U35" s="94"/>
      <c r="V35" s="94"/>
      <c r="W35" s="94"/>
      <c r="X35" s="94"/>
      <c r="Y35" s="94"/>
    </row>
    <row r="36" spans="1:25" ht="15.75" thickBot="1" x14ac:dyDescent="0.3">
      <c r="A36" s="1037"/>
      <c r="B36" s="1035"/>
      <c r="C36" s="1035"/>
      <c r="D36" s="1035"/>
      <c r="E36" s="1035"/>
      <c r="F36" s="1035"/>
      <c r="G36" s="1035"/>
      <c r="H36" s="241">
        <v>280</v>
      </c>
      <c r="I36" s="241">
        <v>280</v>
      </c>
      <c r="J36" s="103"/>
      <c r="K36" s="103"/>
      <c r="L36" s="41"/>
      <c r="M36" s="41"/>
      <c r="N36" s="94"/>
      <c r="O36" s="94"/>
      <c r="P36" s="94"/>
      <c r="S36" s="246">
        <v>252</v>
      </c>
      <c r="T36" s="246">
        <v>798</v>
      </c>
      <c r="U36" s="94"/>
      <c r="V36" s="94"/>
      <c r="W36" s="94"/>
      <c r="X36" s="94"/>
      <c r="Y36" s="94"/>
    </row>
    <row r="37" spans="1:25" ht="61.5" customHeight="1" x14ac:dyDescent="0.25">
      <c r="A37" s="1036" t="s">
        <v>505</v>
      </c>
      <c r="B37" s="1043" t="s">
        <v>205</v>
      </c>
      <c r="C37" s="1044"/>
      <c r="D37" s="1044"/>
      <c r="E37" s="1044"/>
      <c r="F37" s="1044"/>
      <c r="G37" s="1044"/>
      <c r="H37" s="108" t="s">
        <v>199</v>
      </c>
      <c r="I37" s="109" t="s">
        <v>200</v>
      </c>
      <c r="J37" s="103"/>
      <c r="K37" s="103"/>
      <c r="L37" s="41"/>
      <c r="M37" s="41"/>
      <c r="N37" s="94"/>
      <c r="O37" s="94"/>
      <c r="P37" s="94"/>
      <c r="S37" s="246"/>
      <c r="T37" s="246"/>
      <c r="U37" s="94"/>
      <c r="V37" s="94"/>
      <c r="W37" s="94"/>
      <c r="X37" s="94"/>
      <c r="Y37" s="94"/>
    </row>
    <row r="38" spans="1:25" ht="74.25" customHeight="1" thickBot="1" x14ac:dyDescent="0.3">
      <c r="A38" s="1037"/>
      <c r="B38" s="1045"/>
      <c r="C38" s="1045"/>
      <c r="D38" s="1045"/>
      <c r="E38" s="1045"/>
      <c r="F38" s="1045"/>
      <c r="G38" s="1045"/>
      <c r="H38" s="237">
        <v>150</v>
      </c>
      <c r="I38" s="238">
        <v>150</v>
      </c>
      <c r="J38" s="103"/>
      <c r="K38" s="102"/>
      <c r="L38" s="102"/>
      <c r="M38" s="102"/>
      <c r="N38" s="94"/>
      <c r="O38" s="94"/>
      <c r="P38" s="94"/>
      <c r="S38" s="246">
        <v>0</v>
      </c>
      <c r="T38" s="246">
        <v>400</v>
      </c>
      <c r="U38" s="94"/>
      <c r="V38" s="94"/>
      <c r="W38" s="94"/>
      <c r="X38" s="94"/>
      <c r="Y38" s="94"/>
    </row>
    <row r="39" spans="1:25" ht="18" customHeight="1" thickBot="1" x14ac:dyDescent="0.3">
      <c r="A39" s="308"/>
      <c r="B39" s="94"/>
      <c r="C39" s="94"/>
      <c r="D39" s="94"/>
      <c r="E39" s="94"/>
      <c r="F39" s="94"/>
      <c r="G39" s="94"/>
      <c r="H39" s="239" t="s">
        <v>1911</v>
      </c>
      <c r="I39" s="240"/>
      <c r="J39" s="361" t="s">
        <v>1912</v>
      </c>
      <c r="K39" s="362"/>
      <c r="L39" s="102"/>
      <c r="M39" s="102"/>
      <c r="N39" s="94"/>
      <c r="O39" s="94"/>
      <c r="P39" s="94"/>
      <c r="S39" s="246"/>
      <c r="T39" s="246"/>
      <c r="U39" s="94"/>
      <c r="V39" s="94"/>
      <c r="W39" s="94"/>
      <c r="X39" s="94"/>
      <c r="Y39" s="94"/>
    </row>
    <row r="40" spans="1:25" x14ac:dyDescent="0.25">
      <c r="A40" s="106" t="s">
        <v>506</v>
      </c>
      <c r="B40" s="1033" t="s">
        <v>507</v>
      </c>
      <c r="C40" s="1044"/>
      <c r="D40" s="1044"/>
      <c r="E40" s="1044"/>
      <c r="F40" s="1044"/>
      <c r="G40" s="1044"/>
      <c r="H40" s="108" t="s">
        <v>199</v>
      </c>
      <c r="I40" s="109" t="s">
        <v>200</v>
      </c>
      <c r="J40" s="363" t="s">
        <v>199</v>
      </c>
      <c r="K40" s="364" t="s">
        <v>200</v>
      </c>
      <c r="L40" s="102"/>
      <c r="M40" s="102"/>
      <c r="N40" s="94"/>
      <c r="O40" s="94"/>
      <c r="P40" s="94"/>
      <c r="S40" s="246"/>
      <c r="T40" s="246"/>
      <c r="U40" s="94"/>
      <c r="V40" s="94"/>
      <c r="W40" s="94"/>
      <c r="X40" s="94"/>
      <c r="Y40" s="94"/>
    </row>
    <row r="41" spans="1:25" x14ac:dyDescent="0.25">
      <c r="A41" s="111"/>
      <c r="B41" s="903"/>
      <c r="C41" s="903"/>
      <c r="D41" s="903"/>
      <c r="E41" s="903"/>
      <c r="F41" s="903"/>
      <c r="G41" s="903"/>
      <c r="H41" s="103" t="s">
        <v>501</v>
      </c>
      <c r="I41" s="110"/>
      <c r="J41" s="361" t="s">
        <v>501</v>
      </c>
      <c r="K41" s="365"/>
      <c r="L41" s="41"/>
      <c r="M41" s="41"/>
      <c r="N41" s="94"/>
      <c r="O41" s="94"/>
      <c r="P41" s="94"/>
      <c r="S41" s="246"/>
      <c r="T41" s="246"/>
      <c r="U41" s="94"/>
      <c r="V41" s="94"/>
      <c r="W41" s="94"/>
      <c r="X41" s="94"/>
      <c r="Y41" s="94"/>
    </row>
    <row r="42" spans="1:25" x14ac:dyDescent="0.25">
      <c r="A42" s="111"/>
      <c r="B42" s="903"/>
      <c r="C42" s="903"/>
      <c r="D42" s="903"/>
      <c r="E42" s="903"/>
      <c r="F42" s="903"/>
      <c r="G42" s="903"/>
      <c r="H42" s="239">
        <v>890</v>
      </c>
      <c r="I42" s="240">
        <v>890</v>
      </c>
      <c r="J42" s="361">
        <v>860</v>
      </c>
      <c r="K42" s="365">
        <v>865</v>
      </c>
      <c r="L42" s="104"/>
      <c r="M42" s="41"/>
      <c r="N42" s="94"/>
      <c r="O42" s="94"/>
      <c r="P42" s="94"/>
      <c r="S42" s="246">
        <v>352</v>
      </c>
      <c r="T42" s="246">
        <v>2098</v>
      </c>
      <c r="U42" s="94"/>
      <c r="V42" s="94"/>
      <c r="W42" s="94"/>
      <c r="X42" s="94"/>
      <c r="Y42" s="94"/>
    </row>
    <row r="43" spans="1:25" ht="15.75" thickBot="1" x14ac:dyDescent="0.3">
      <c r="A43" s="111"/>
      <c r="B43" s="903"/>
      <c r="C43" s="903"/>
      <c r="D43" s="903"/>
      <c r="E43" s="903"/>
      <c r="F43" s="903"/>
      <c r="G43" s="903"/>
      <c r="H43" s="112" t="s">
        <v>502</v>
      </c>
      <c r="I43" s="113"/>
      <c r="J43" s="366" t="s">
        <v>502</v>
      </c>
      <c r="K43" s="367"/>
      <c r="L43" s="41"/>
      <c r="M43" s="41"/>
      <c r="N43" s="94"/>
      <c r="O43" s="94"/>
      <c r="P43" s="94"/>
      <c r="S43" s="246"/>
      <c r="T43" s="246"/>
      <c r="U43" s="94"/>
      <c r="V43" s="94"/>
      <c r="W43" s="94"/>
      <c r="X43" s="94"/>
      <c r="Y43" s="94"/>
    </row>
    <row r="44" spans="1:25" ht="15.75" thickBot="1" x14ac:dyDescent="0.3">
      <c r="A44" s="115"/>
      <c r="B44" s="1045"/>
      <c r="C44" s="1045"/>
      <c r="D44" s="1045"/>
      <c r="E44" s="1045"/>
      <c r="F44" s="1045"/>
      <c r="G44" s="1045"/>
      <c r="H44" s="242">
        <v>955</v>
      </c>
      <c r="I44" s="243">
        <v>955</v>
      </c>
      <c r="J44" s="368">
        <v>935</v>
      </c>
      <c r="K44" s="369">
        <v>940</v>
      </c>
      <c r="L44" s="94"/>
      <c r="M44" s="94"/>
      <c r="N44" s="94"/>
      <c r="O44" s="94"/>
      <c r="P44" s="94"/>
      <c r="S44" s="246">
        <v>352</v>
      </c>
      <c r="T44" s="246">
        <v>2098</v>
      </c>
      <c r="U44" s="94"/>
      <c r="V44" s="94"/>
      <c r="W44" s="94"/>
      <c r="X44" s="94"/>
      <c r="Y44" s="94"/>
    </row>
    <row r="45" spans="1:25" ht="82.5" customHeight="1" x14ac:dyDescent="0.25">
      <c r="A45" s="1039" t="s">
        <v>508</v>
      </c>
      <c r="B45" s="1039" t="s">
        <v>207</v>
      </c>
      <c r="C45" s="1039"/>
      <c r="D45" s="1039"/>
      <c r="E45" s="1039"/>
      <c r="F45" s="1039"/>
      <c r="G45" s="1039"/>
      <c r="H45" s="357">
        <v>1140</v>
      </c>
      <c r="I45" t="s">
        <v>1130</v>
      </c>
      <c r="J45" s="94"/>
      <c r="K45" s="94"/>
      <c r="L45" s="94"/>
      <c r="M45" s="94"/>
      <c r="N45" s="94"/>
      <c r="O45" s="94"/>
      <c r="P45" s="94"/>
      <c r="S45" s="246">
        <v>852</v>
      </c>
      <c r="T45" s="246">
        <v>2098</v>
      </c>
      <c r="U45" s="94"/>
      <c r="V45" s="94"/>
      <c r="W45" s="94"/>
      <c r="X45" s="94"/>
      <c r="Y45" s="94"/>
    </row>
    <row r="46" spans="1:25" ht="82.5" customHeight="1" x14ac:dyDescent="0.25">
      <c r="A46" s="1040"/>
      <c r="B46" s="1040"/>
      <c r="C46" s="1040"/>
      <c r="D46" s="1040"/>
      <c r="E46" s="1040"/>
      <c r="F46" s="1040"/>
      <c r="G46" s="1040"/>
      <c r="H46" s="357">
        <v>10</v>
      </c>
      <c r="I46" s="356" t="s">
        <v>2129</v>
      </c>
      <c r="J46" s="94"/>
      <c r="K46" s="94"/>
      <c r="L46" s="94"/>
      <c r="M46" s="94"/>
      <c r="N46" s="94"/>
      <c r="O46" s="94"/>
      <c r="P46" s="94"/>
      <c r="S46" s="246"/>
      <c r="T46" s="246"/>
      <c r="U46" s="94"/>
      <c r="V46" s="94"/>
      <c r="W46" s="94"/>
      <c r="X46" s="94"/>
      <c r="Y46" s="94"/>
    </row>
    <row r="47" spans="1:25" ht="45" x14ac:dyDescent="0.25">
      <c r="A47" s="94" t="s">
        <v>509</v>
      </c>
      <c r="B47" s="1038" t="s">
        <v>208</v>
      </c>
      <c r="C47" s="903"/>
      <c r="D47" s="903"/>
      <c r="E47" s="903"/>
      <c r="F47" s="903"/>
      <c r="G47" s="903"/>
      <c r="H47" s="357">
        <v>0</v>
      </c>
      <c r="I47" s="94"/>
      <c r="J47" s="94"/>
      <c r="K47" s="94"/>
      <c r="L47" s="94"/>
      <c r="M47" s="94"/>
      <c r="N47" s="94"/>
      <c r="O47" s="94"/>
      <c r="P47" s="94"/>
      <c r="S47" s="246">
        <v>0</v>
      </c>
      <c r="T47" s="246">
        <v>148</v>
      </c>
      <c r="U47" s="94"/>
      <c r="V47" s="94"/>
      <c r="W47" s="94"/>
      <c r="X47" s="94"/>
      <c r="Y47" s="94"/>
    </row>
    <row r="48" spans="1:25" x14ac:dyDescent="0.25">
      <c r="A48" s="94"/>
      <c r="B48" s="125"/>
      <c r="C48" s="94"/>
      <c r="D48" s="94"/>
      <c r="E48" s="94"/>
      <c r="F48" s="94"/>
      <c r="G48" s="94"/>
      <c r="H48" s="94" t="s">
        <v>199</v>
      </c>
      <c r="I48" s="94" t="s">
        <v>200</v>
      </c>
      <c r="J48" s="94"/>
      <c r="K48" s="94"/>
      <c r="L48" s="94"/>
      <c r="M48" s="94"/>
      <c r="N48" s="94"/>
      <c r="O48" s="94"/>
      <c r="P48" s="94"/>
      <c r="S48" s="246"/>
      <c r="T48" s="246"/>
      <c r="U48" s="94"/>
      <c r="V48" s="94"/>
      <c r="W48" s="94"/>
      <c r="X48" s="94"/>
      <c r="Y48" s="94"/>
    </row>
    <row r="49" spans="1:25" x14ac:dyDescent="0.25">
      <c r="A49" s="903" t="s">
        <v>510</v>
      </c>
      <c r="B49" s="903" t="s">
        <v>209</v>
      </c>
      <c r="C49" s="903"/>
      <c r="D49" s="903"/>
      <c r="E49" s="903"/>
      <c r="F49" s="903"/>
      <c r="G49" s="1022"/>
      <c r="H49" s="307">
        <v>850</v>
      </c>
      <c r="I49" s="340">
        <v>850</v>
      </c>
      <c r="J49" s="81" t="s">
        <v>201</v>
      </c>
      <c r="K49" s="94"/>
      <c r="L49" s="94"/>
      <c r="M49" s="94"/>
      <c r="N49" s="94"/>
      <c r="O49" s="94"/>
      <c r="P49" s="94"/>
      <c r="S49" s="246"/>
      <c r="T49" s="246"/>
      <c r="U49" s="94"/>
      <c r="V49" s="94"/>
      <c r="W49" s="94"/>
      <c r="X49" s="94"/>
      <c r="Y49" s="94"/>
    </row>
    <row r="50" spans="1:25" x14ac:dyDescent="0.25">
      <c r="A50" s="903"/>
      <c r="B50" s="903"/>
      <c r="C50" s="903"/>
      <c r="D50" s="903"/>
      <c r="E50" s="903"/>
      <c r="F50" s="903"/>
      <c r="G50" s="1022"/>
      <c r="H50" s="307">
        <v>940</v>
      </c>
      <c r="I50" s="340">
        <v>940</v>
      </c>
      <c r="J50" s="81" t="s">
        <v>202</v>
      </c>
      <c r="K50" s="94"/>
      <c r="L50" s="94"/>
      <c r="M50" s="94"/>
      <c r="N50" s="94"/>
      <c r="O50" s="94"/>
      <c r="P50" s="94"/>
      <c r="S50" s="246">
        <v>252</v>
      </c>
      <c r="T50" s="246">
        <v>999</v>
      </c>
      <c r="U50" s="94"/>
      <c r="V50" s="94"/>
      <c r="W50" s="94"/>
      <c r="X50" s="94"/>
      <c r="Y50" s="94"/>
    </row>
    <row r="51" spans="1:25" x14ac:dyDescent="0.25">
      <c r="A51" s="1022" t="s">
        <v>491</v>
      </c>
      <c r="B51" s="935" t="s">
        <v>272</v>
      </c>
      <c r="C51" s="935"/>
      <c r="D51" s="935"/>
      <c r="E51" s="935"/>
      <c r="F51" s="935"/>
      <c r="G51" s="935"/>
      <c r="H51" s="935"/>
      <c r="I51" s="935"/>
      <c r="J51" s="935"/>
      <c r="K51" s="595" t="s">
        <v>199</v>
      </c>
      <c r="L51" s="595"/>
      <c r="M51" s="595" t="s">
        <v>200</v>
      </c>
      <c r="N51" s="595"/>
      <c r="O51" s="81"/>
      <c r="P51" s="94"/>
      <c r="S51" s="246"/>
      <c r="T51" s="246"/>
      <c r="U51" s="94"/>
      <c r="V51" s="94"/>
      <c r="W51" s="94"/>
      <c r="X51" s="94"/>
      <c r="Y51" s="94"/>
    </row>
    <row r="52" spans="1:25" x14ac:dyDescent="0.25">
      <c r="A52" s="1022"/>
      <c r="B52" s="935"/>
      <c r="C52" s="935"/>
      <c r="D52" s="935"/>
      <c r="E52" s="935"/>
      <c r="F52" s="935"/>
      <c r="G52" s="935"/>
      <c r="H52" s="935"/>
      <c r="I52" s="935"/>
      <c r="J52" s="935"/>
      <c r="K52" s="81" t="s">
        <v>267</v>
      </c>
      <c r="L52" s="91">
        <v>643</v>
      </c>
      <c r="M52" s="81" t="s">
        <v>267</v>
      </c>
      <c r="N52" s="91">
        <v>470</v>
      </c>
      <c r="O52" s="81" t="s">
        <v>269</v>
      </c>
      <c r="P52" s="94"/>
      <c r="S52" s="246">
        <v>100</v>
      </c>
      <c r="T52" s="246">
        <v>643</v>
      </c>
      <c r="U52" s="94"/>
      <c r="V52" s="94"/>
      <c r="W52" s="94"/>
      <c r="X52" s="94"/>
      <c r="Y52" s="94"/>
    </row>
    <row r="53" spans="1:25" x14ac:dyDescent="0.25">
      <c r="A53" s="1022"/>
      <c r="B53" s="935"/>
      <c r="C53" s="935"/>
      <c r="D53" s="935"/>
      <c r="E53" s="935"/>
      <c r="F53" s="935"/>
      <c r="G53" s="935"/>
      <c r="H53" s="935"/>
      <c r="I53" s="935"/>
      <c r="J53" s="935"/>
      <c r="K53" s="81" t="s">
        <v>268</v>
      </c>
      <c r="L53" s="91">
        <v>1600</v>
      </c>
      <c r="M53" s="81" t="s">
        <v>268</v>
      </c>
      <c r="N53" s="91">
        <v>3800</v>
      </c>
      <c r="O53" s="81" t="s">
        <v>269</v>
      </c>
      <c r="P53" s="94"/>
      <c r="S53" s="246">
        <v>1600</v>
      </c>
      <c r="T53" s="246">
        <v>20000</v>
      </c>
      <c r="U53" s="94"/>
      <c r="V53" s="94"/>
      <c r="W53" s="94"/>
      <c r="X53" s="94"/>
      <c r="Y53" s="94"/>
    </row>
    <row r="54" spans="1:25" x14ac:dyDescent="0.25">
      <c r="A54" s="1022" t="s">
        <v>492</v>
      </c>
      <c r="B54" s="935" t="s">
        <v>271</v>
      </c>
      <c r="C54" s="935"/>
      <c r="D54" s="935"/>
      <c r="E54" s="935"/>
      <c r="F54" s="935"/>
      <c r="G54" s="935"/>
      <c r="H54" s="935"/>
      <c r="I54" s="935"/>
      <c r="J54" s="935"/>
      <c r="K54" s="595" t="s">
        <v>199</v>
      </c>
      <c r="L54" s="595"/>
      <c r="M54" s="595" t="s">
        <v>200</v>
      </c>
      <c r="N54" s="595"/>
      <c r="O54" s="81"/>
      <c r="P54" s="94"/>
      <c r="S54" s="246"/>
      <c r="T54" s="246"/>
      <c r="U54" s="94"/>
      <c r="V54" s="94"/>
      <c r="W54" s="94"/>
      <c r="X54" s="94"/>
      <c r="Y54" s="94"/>
    </row>
    <row r="55" spans="1:25" x14ac:dyDescent="0.25">
      <c r="A55" s="1022"/>
      <c r="B55" s="935"/>
      <c r="C55" s="935"/>
      <c r="D55" s="935"/>
      <c r="E55" s="935"/>
      <c r="F55" s="935"/>
      <c r="G55" s="935"/>
      <c r="H55" s="935"/>
      <c r="I55" s="935"/>
      <c r="J55" s="935"/>
      <c r="K55" s="938">
        <v>125000</v>
      </c>
      <c r="L55" s="938"/>
      <c r="M55" s="938">
        <v>125000</v>
      </c>
      <c r="N55" s="938"/>
      <c r="O55" s="81" t="s">
        <v>269</v>
      </c>
      <c r="P55" s="94"/>
      <c r="S55" s="246">
        <v>10000</v>
      </c>
      <c r="T55" s="246">
        <v>125000</v>
      </c>
      <c r="U55" s="94"/>
      <c r="V55" s="94"/>
      <c r="W55" s="94"/>
      <c r="X55" s="94"/>
      <c r="Y55" s="94"/>
    </row>
    <row r="56" spans="1:25" x14ac:dyDescent="0.25">
      <c r="A56" s="1022"/>
      <c r="B56" s="935"/>
      <c r="C56" s="935"/>
      <c r="D56" s="935"/>
      <c r="E56" s="935"/>
      <c r="F56" s="935"/>
      <c r="G56" s="935"/>
      <c r="H56" s="935"/>
      <c r="I56" s="935"/>
      <c r="J56" s="935"/>
      <c r="K56" s="595" t="s">
        <v>270</v>
      </c>
      <c r="L56" s="595"/>
      <c r="M56" s="595"/>
      <c r="N56" s="595"/>
      <c r="O56" s="81"/>
      <c r="P56" s="94"/>
      <c r="S56" s="246"/>
      <c r="T56" s="246"/>
      <c r="U56" s="94"/>
      <c r="V56" s="94"/>
      <c r="W56" s="94"/>
      <c r="X56" s="94"/>
      <c r="Y56" s="94"/>
    </row>
    <row r="57" spans="1:25" x14ac:dyDescent="0.25">
      <c r="A57" s="1022"/>
      <c r="B57" s="935"/>
      <c r="C57" s="935"/>
      <c r="D57" s="935"/>
      <c r="E57" s="935"/>
      <c r="F57" s="935"/>
      <c r="G57" s="935"/>
      <c r="H57" s="935"/>
      <c r="I57" s="935"/>
      <c r="J57" s="935"/>
      <c r="K57" s="938">
        <f>M55+K55</f>
        <v>250000</v>
      </c>
      <c r="L57" s="938"/>
      <c r="M57" s="938"/>
      <c r="N57" s="938"/>
      <c r="O57" s="81" t="s">
        <v>269</v>
      </c>
      <c r="P57" s="94"/>
      <c r="S57" s="246"/>
      <c r="T57" s="246"/>
      <c r="U57" s="94"/>
      <c r="V57" s="94"/>
      <c r="W57" s="94"/>
      <c r="X57" s="94"/>
      <c r="Y57" s="94"/>
    </row>
    <row r="58" spans="1:25" ht="45" x14ac:dyDescent="0.25">
      <c r="A58" s="94" t="s">
        <v>511</v>
      </c>
      <c r="B58" s="935" t="s">
        <v>273</v>
      </c>
      <c r="C58" s="935"/>
      <c r="D58" s="935"/>
      <c r="E58" s="935"/>
      <c r="F58" s="935"/>
      <c r="G58" s="935"/>
      <c r="H58" s="935"/>
      <c r="I58" s="935"/>
      <c r="J58" s="935"/>
      <c r="K58" s="938">
        <v>1.4</v>
      </c>
      <c r="L58" s="938"/>
      <c r="M58" s="938"/>
      <c r="N58" s="938"/>
      <c r="O58" s="81" t="s">
        <v>265</v>
      </c>
      <c r="P58" s="94"/>
      <c r="S58" s="246">
        <v>1.2</v>
      </c>
      <c r="T58" s="246">
        <v>1.8</v>
      </c>
      <c r="U58" s="94"/>
      <c r="V58" s="94"/>
      <c r="W58" s="94"/>
      <c r="X58" s="94"/>
      <c r="Y58" s="94"/>
    </row>
    <row r="59" spans="1:25" ht="45" x14ac:dyDescent="0.25">
      <c r="A59" s="94" t="s">
        <v>512</v>
      </c>
      <c r="B59" s="935" t="s">
        <v>274</v>
      </c>
      <c r="C59" s="935"/>
      <c r="D59" s="935"/>
      <c r="E59" s="935"/>
      <c r="F59" s="935"/>
      <c r="G59" s="935"/>
      <c r="H59" s="935"/>
      <c r="I59" s="935"/>
      <c r="J59" s="935"/>
      <c r="K59" s="595">
        <f>K58</f>
        <v>1.4</v>
      </c>
      <c r="L59" s="595"/>
      <c r="M59" s="595"/>
      <c r="N59" s="595"/>
      <c r="O59" s="81" t="s">
        <v>265</v>
      </c>
      <c r="P59" s="94"/>
      <c r="S59" s="246"/>
      <c r="T59" s="246"/>
      <c r="U59" s="94"/>
      <c r="V59" s="94"/>
      <c r="W59" s="94"/>
      <c r="X59" s="94"/>
      <c r="Y59" s="94"/>
    </row>
    <row r="60" spans="1:25" x14ac:dyDescent="0.25">
      <c r="A60" s="1022" t="s">
        <v>513</v>
      </c>
      <c r="B60" s="919" t="s">
        <v>321</v>
      </c>
      <c r="C60" s="919"/>
      <c r="D60" s="919"/>
      <c r="E60" s="919"/>
      <c r="F60" s="908"/>
      <c r="G60" s="908"/>
      <c r="H60" s="82" t="s">
        <v>322</v>
      </c>
      <c r="I60" s="82"/>
      <c r="J60" s="82"/>
      <c r="K60" s="2">
        <v>6</v>
      </c>
      <c r="L60" s="81" t="s">
        <v>14</v>
      </c>
      <c r="M60" s="94"/>
      <c r="N60" s="94"/>
      <c r="O60" s="94"/>
      <c r="P60" s="94"/>
      <c r="S60" s="246">
        <v>1.8</v>
      </c>
      <c r="T60" s="246">
        <v>17</v>
      </c>
      <c r="U60" s="94"/>
      <c r="V60" s="94"/>
      <c r="W60" s="94"/>
      <c r="X60" s="94"/>
      <c r="Y60" s="94"/>
    </row>
    <row r="61" spans="1:25" x14ac:dyDescent="0.25">
      <c r="A61" s="1022"/>
      <c r="B61" s="919"/>
      <c r="C61" s="919"/>
      <c r="D61" s="919"/>
      <c r="E61" s="919"/>
      <c r="F61" s="908"/>
      <c r="G61" s="908"/>
      <c r="H61" s="82" t="s">
        <v>323</v>
      </c>
      <c r="I61" s="82"/>
      <c r="J61" s="82"/>
      <c r="K61" s="2">
        <v>6</v>
      </c>
      <c r="L61" s="81" t="s">
        <v>14</v>
      </c>
      <c r="M61" s="94"/>
      <c r="N61" s="94"/>
      <c r="O61" s="94"/>
      <c r="P61" s="94"/>
      <c r="S61" s="246"/>
      <c r="T61" s="246"/>
      <c r="U61" s="94"/>
      <c r="V61" s="94"/>
      <c r="W61" s="94"/>
      <c r="X61" s="94"/>
      <c r="Y61" s="94"/>
    </row>
    <row r="62" spans="1:25" x14ac:dyDescent="0.25">
      <c r="A62" s="1022"/>
      <c r="B62" s="919"/>
      <c r="C62" s="919"/>
      <c r="D62" s="919"/>
      <c r="E62" s="919"/>
      <c r="F62" s="908"/>
      <c r="G62" s="908"/>
      <c r="H62" s="82" t="s">
        <v>324</v>
      </c>
      <c r="I62" s="82"/>
      <c r="J62" s="82"/>
      <c r="K62" s="2">
        <v>6</v>
      </c>
      <c r="L62" s="81" t="s">
        <v>14</v>
      </c>
      <c r="M62" s="94"/>
      <c r="N62" s="94"/>
      <c r="O62" s="94"/>
      <c r="P62" s="94"/>
      <c r="S62" s="246"/>
      <c r="T62" s="246"/>
      <c r="U62" s="94"/>
      <c r="V62" s="94"/>
      <c r="W62" s="94"/>
      <c r="X62" s="94"/>
      <c r="Y62" s="94"/>
    </row>
    <row r="63" spans="1:25" ht="15.75" thickBot="1" x14ac:dyDescent="0.3">
      <c r="A63" s="1022"/>
      <c r="B63" s="919"/>
      <c r="C63" s="919"/>
      <c r="D63" s="919"/>
      <c r="E63" s="919"/>
      <c r="F63" s="908"/>
      <c r="G63" s="908"/>
      <c r="H63" s="82" t="s">
        <v>325</v>
      </c>
      <c r="I63" s="82"/>
      <c r="J63" s="82"/>
      <c r="K63" s="2">
        <v>6</v>
      </c>
      <c r="L63" s="81" t="s">
        <v>14</v>
      </c>
      <c r="M63" s="94"/>
      <c r="N63" s="94"/>
      <c r="O63" s="94"/>
      <c r="P63" s="94"/>
      <c r="S63" s="246"/>
      <c r="T63" s="246"/>
      <c r="U63" s="94"/>
      <c r="V63" s="94"/>
      <c r="W63" s="94"/>
      <c r="X63" s="94"/>
      <c r="Y63" s="94"/>
    </row>
    <row r="64" spans="1:25" ht="34.5" customHeight="1" x14ac:dyDescent="0.25">
      <c r="A64" s="1032" t="s">
        <v>514</v>
      </c>
      <c r="B64" s="919" t="s">
        <v>515</v>
      </c>
      <c r="C64" s="919"/>
      <c r="D64" s="919"/>
      <c r="E64" s="919"/>
      <c r="F64" s="908"/>
      <c r="G64" s="908"/>
      <c r="H64" s="82" t="s">
        <v>322</v>
      </c>
      <c r="I64" s="82"/>
      <c r="J64" s="82"/>
      <c r="K64" s="116"/>
      <c r="L64" s="81" t="s">
        <v>14</v>
      </c>
      <c r="M64" s="94"/>
      <c r="N64" s="94"/>
      <c r="O64" s="94"/>
      <c r="P64" s="94"/>
      <c r="S64" s="246">
        <v>4.0999999999999996</v>
      </c>
      <c r="T64" s="246">
        <v>17</v>
      </c>
      <c r="U64" s="94"/>
      <c r="V64" s="94"/>
      <c r="W64" s="94"/>
      <c r="X64" s="94"/>
      <c r="Y64" s="94"/>
    </row>
    <row r="65" spans="1:25" ht="36" customHeight="1" x14ac:dyDescent="0.25">
      <c r="A65" s="903"/>
      <c r="B65" s="919"/>
      <c r="C65" s="919"/>
      <c r="D65" s="919"/>
      <c r="E65" s="919"/>
      <c r="F65" s="908"/>
      <c r="G65" s="908"/>
      <c r="H65" s="82" t="s">
        <v>323</v>
      </c>
      <c r="I65" s="82"/>
      <c r="J65" s="82"/>
      <c r="K65" s="116">
        <f>K64</f>
        <v>0</v>
      </c>
      <c r="L65" s="81" t="s">
        <v>14</v>
      </c>
      <c r="M65" s="94"/>
      <c r="N65" s="94"/>
      <c r="O65" s="94"/>
      <c r="P65" s="94"/>
      <c r="S65" s="246"/>
      <c r="T65" s="246"/>
      <c r="U65" s="94"/>
      <c r="V65" s="94"/>
      <c r="W65" s="94"/>
      <c r="X65" s="94"/>
      <c r="Y65" s="94"/>
    </row>
    <row r="66" spans="1:25" ht="34.5" customHeight="1" x14ac:dyDescent="0.25">
      <c r="A66" s="903"/>
      <c r="B66" s="919"/>
      <c r="C66" s="919"/>
      <c r="D66" s="919"/>
      <c r="E66" s="919"/>
      <c r="F66" s="908"/>
      <c r="G66" s="908"/>
      <c r="H66" s="82" t="s">
        <v>324</v>
      </c>
      <c r="I66" s="82"/>
      <c r="J66" s="82"/>
      <c r="K66" s="116">
        <f>K65</f>
        <v>0</v>
      </c>
      <c r="L66" s="81" t="s">
        <v>14</v>
      </c>
      <c r="M66" s="94"/>
      <c r="N66" s="94"/>
      <c r="O66" s="94"/>
      <c r="P66" s="94"/>
      <c r="S66" s="246"/>
      <c r="T66" s="246"/>
      <c r="U66" s="94"/>
      <c r="V66" s="94"/>
      <c r="W66" s="94"/>
      <c r="X66" s="94"/>
      <c r="Y66" s="94"/>
    </row>
    <row r="67" spans="1:25" ht="30" customHeight="1" x14ac:dyDescent="0.25">
      <c r="A67" s="903"/>
      <c r="B67" s="919"/>
      <c r="C67" s="919"/>
      <c r="D67" s="919"/>
      <c r="E67" s="919"/>
      <c r="F67" s="908"/>
      <c r="G67" s="908"/>
      <c r="H67" s="82" t="s">
        <v>325</v>
      </c>
      <c r="I67" s="82"/>
      <c r="J67" s="82"/>
      <c r="K67" s="116">
        <f>K66</f>
        <v>0</v>
      </c>
      <c r="L67" s="81" t="s">
        <v>14</v>
      </c>
      <c r="M67" s="94"/>
      <c r="N67" s="94"/>
      <c r="O67" s="94"/>
      <c r="P67" s="94"/>
      <c r="S67" s="246"/>
      <c r="T67" s="246"/>
      <c r="U67" s="94"/>
      <c r="V67" s="94"/>
      <c r="W67" s="94"/>
      <c r="X67" s="94"/>
      <c r="Y67" s="94"/>
    </row>
    <row r="68" spans="1:25" x14ac:dyDescent="0.25">
      <c r="A68" s="1022" t="s">
        <v>516</v>
      </c>
      <c r="B68" s="919" t="s">
        <v>343</v>
      </c>
      <c r="C68" s="919"/>
      <c r="D68" s="919"/>
      <c r="E68" s="919"/>
      <c r="F68" s="919"/>
      <c r="G68" s="919"/>
      <c r="H68" s="919"/>
      <c r="I68" s="919"/>
      <c r="J68" s="1029" t="s">
        <v>339</v>
      </c>
      <c r="K68" s="1030"/>
      <c r="L68" s="1031"/>
      <c r="M68" s="62">
        <v>82.3</v>
      </c>
      <c r="N68" s="82" t="s">
        <v>97</v>
      </c>
      <c r="O68" s="94"/>
      <c r="P68" s="94"/>
      <c r="S68" s="246">
        <v>72</v>
      </c>
      <c r="T68" s="246">
        <v>90</v>
      </c>
      <c r="U68" s="94"/>
      <c r="V68" s="94"/>
      <c r="W68" s="94"/>
      <c r="X68" s="94"/>
      <c r="Y68" s="94"/>
    </row>
    <row r="69" spans="1:25" x14ac:dyDescent="0.25">
      <c r="A69" s="1022"/>
      <c r="B69" s="919"/>
      <c r="C69" s="919"/>
      <c r="D69" s="919"/>
      <c r="E69" s="919"/>
      <c r="F69" s="919"/>
      <c r="G69" s="919"/>
      <c r="H69" s="919"/>
      <c r="I69" s="919"/>
      <c r="J69" s="943" t="s">
        <v>340</v>
      </c>
      <c r="K69" s="944"/>
      <c r="L69" s="945"/>
      <c r="M69" s="62">
        <v>80.7</v>
      </c>
      <c r="N69" s="82" t="s">
        <v>97</v>
      </c>
      <c r="O69" s="94"/>
      <c r="P69" s="94"/>
      <c r="S69" s="246"/>
      <c r="T69" s="246"/>
      <c r="U69" s="94"/>
      <c r="V69" s="94"/>
      <c r="W69" s="94"/>
      <c r="X69" s="94"/>
      <c r="Y69" s="94"/>
    </row>
    <row r="70" spans="1:25" ht="14.25" customHeight="1" x14ac:dyDescent="0.25">
      <c r="A70" s="1022"/>
      <c r="B70" s="919"/>
      <c r="C70" s="919"/>
      <c r="D70" s="919"/>
      <c r="E70" s="919"/>
      <c r="F70" s="919"/>
      <c r="G70" s="919"/>
      <c r="H70" s="919"/>
      <c r="I70" s="919"/>
      <c r="J70" s="943" t="s">
        <v>1852</v>
      </c>
      <c r="K70" s="944"/>
      <c r="L70" s="945"/>
      <c r="M70" s="62"/>
      <c r="N70" s="82" t="s">
        <v>97</v>
      </c>
      <c r="O70" s="94"/>
      <c r="P70" s="94"/>
      <c r="S70" s="246"/>
      <c r="T70" s="246"/>
      <c r="U70" s="94"/>
      <c r="V70" s="94"/>
      <c r="W70" s="94"/>
      <c r="X70" s="94"/>
      <c r="Y70" s="94"/>
    </row>
    <row r="71" spans="1:25" ht="15.75" customHeight="1" x14ac:dyDescent="0.25">
      <c r="A71" s="1022"/>
      <c r="B71" s="919"/>
      <c r="C71" s="919"/>
      <c r="D71" s="919"/>
      <c r="E71" s="919"/>
      <c r="F71" s="919"/>
      <c r="G71" s="919"/>
      <c r="H71" s="919"/>
      <c r="I71" s="919"/>
      <c r="J71" s="943" t="s">
        <v>341</v>
      </c>
      <c r="K71" s="944"/>
      <c r="L71" s="945"/>
      <c r="M71" s="62">
        <v>80.900000000000006</v>
      </c>
      <c r="N71" s="82" t="s">
        <v>97</v>
      </c>
      <c r="O71" s="94"/>
      <c r="P71" s="94"/>
      <c r="S71" s="246"/>
      <c r="T71" s="246"/>
      <c r="U71" s="94"/>
      <c r="V71" s="94"/>
      <c r="W71" s="94"/>
      <c r="X71" s="94"/>
      <c r="Y71" s="94"/>
    </row>
    <row r="72" spans="1:25" ht="15.75" customHeight="1" x14ac:dyDescent="0.25">
      <c r="A72" s="1022"/>
      <c r="B72" s="919"/>
      <c r="C72" s="919"/>
      <c r="D72" s="919"/>
      <c r="E72" s="919"/>
      <c r="F72" s="919"/>
      <c r="G72" s="919"/>
      <c r="H72" s="919"/>
      <c r="I72" s="919"/>
      <c r="J72" s="943" t="s">
        <v>1853</v>
      </c>
      <c r="K72" s="944"/>
      <c r="L72" s="945"/>
      <c r="M72" s="62"/>
      <c r="N72" s="82" t="s">
        <v>97</v>
      </c>
      <c r="O72" s="94"/>
      <c r="P72" s="94"/>
      <c r="S72" s="246"/>
      <c r="T72" s="246"/>
      <c r="U72" s="94"/>
      <c r="V72" s="94"/>
      <c r="W72" s="94"/>
      <c r="X72" s="94"/>
      <c r="Y72" s="94"/>
    </row>
    <row r="73" spans="1:25" x14ac:dyDescent="0.25">
      <c r="A73" s="1022"/>
      <c r="B73" s="919"/>
      <c r="C73" s="919"/>
      <c r="D73" s="919"/>
      <c r="E73" s="919"/>
      <c r="F73" s="919"/>
      <c r="G73" s="919"/>
      <c r="H73" s="919"/>
      <c r="I73" s="919"/>
      <c r="J73" s="82" t="s">
        <v>342</v>
      </c>
      <c r="K73" s="82"/>
      <c r="L73" s="82"/>
      <c r="M73" s="62">
        <v>90</v>
      </c>
      <c r="N73" s="82" t="s">
        <v>14</v>
      </c>
      <c r="O73" s="94"/>
      <c r="P73" s="94"/>
      <c r="S73" s="246">
        <v>0</v>
      </c>
      <c r="T73" s="246">
        <v>138</v>
      </c>
      <c r="U73" s="94"/>
      <c r="V73" s="94"/>
      <c r="W73" s="94"/>
      <c r="X73" s="94"/>
      <c r="Y73" s="94"/>
    </row>
    <row r="74" spans="1:25" x14ac:dyDescent="0.25">
      <c r="A74" s="1022" t="s">
        <v>493</v>
      </c>
      <c r="B74" s="935" t="s">
        <v>368</v>
      </c>
      <c r="C74" s="935"/>
      <c r="D74" s="935"/>
      <c r="E74" s="935"/>
      <c r="F74" s="907"/>
      <c r="G74" s="935" t="s">
        <v>370</v>
      </c>
      <c r="H74" s="935"/>
      <c r="I74" s="935"/>
      <c r="J74" s="935"/>
      <c r="K74" s="252">
        <v>20</v>
      </c>
      <c r="L74" s="79" t="s">
        <v>369</v>
      </c>
      <c r="M74" s="94"/>
      <c r="N74" s="94"/>
      <c r="O74" s="94"/>
      <c r="P74" s="94"/>
      <c r="S74" s="246">
        <v>6</v>
      </c>
      <c r="T74" s="246">
        <v>29</v>
      </c>
      <c r="U74" s="94"/>
      <c r="V74" s="94"/>
      <c r="W74" s="94"/>
      <c r="X74" s="94"/>
      <c r="Y74" s="94"/>
    </row>
    <row r="75" spans="1:25" x14ac:dyDescent="0.25">
      <c r="A75" s="1022"/>
      <c r="B75" s="935"/>
      <c r="C75" s="935"/>
      <c r="D75" s="935"/>
      <c r="E75" s="935"/>
      <c r="F75" s="907"/>
      <c r="G75" s="935" t="s">
        <v>371</v>
      </c>
      <c r="H75" s="935"/>
      <c r="I75" s="907"/>
      <c r="J75" s="907"/>
      <c r="K75" s="252">
        <v>20</v>
      </c>
      <c r="L75" s="79" t="s">
        <v>369</v>
      </c>
      <c r="M75" s="94"/>
      <c r="N75" s="94"/>
      <c r="O75" s="94"/>
      <c r="P75" s="94"/>
      <c r="S75" s="246"/>
      <c r="T75" s="246"/>
      <c r="U75" s="94"/>
      <c r="V75" s="94"/>
      <c r="W75" s="94"/>
      <c r="X75" s="94"/>
      <c r="Y75" s="94"/>
    </row>
    <row r="76" spans="1:25" ht="21" customHeight="1" x14ac:dyDescent="0.25">
      <c r="A76" s="1022" t="s">
        <v>517</v>
      </c>
      <c r="B76" s="935" t="s">
        <v>385</v>
      </c>
      <c r="C76" s="935"/>
      <c r="D76" s="935"/>
      <c r="E76" s="935"/>
      <c r="F76" s="935"/>
      <c r="G76" s="935" t="s">
        <v>387</v>
      </c>
      <c r="H76" s="935"/>
      <c r="I76" s="1028">
        <v>1</v>
      </c>
      <c r="J76" s="595" t="s">
        <v>14</v>
      </c>
      <c r="K76" s="94"/>
      <c r="L76" s="94"/>
      <c r="M76" s="94"/>
      <c r="N76" s="94"/>
      <c r="O76" s="94"/>
      <c r="P76" s="94"/>
      <c r="S76" s="246"/>
      <c r="T76" s="246"/>
      <c r="U76" s="94"/>
      <c r="V76" s="94"/>
      <c r="W76" s="94"/>
      <c r="X76" s="94"/>
      <c r="Y76" s="94"/>
    </row>
    <row r="77" spans="1:25" ht="25.5" customHeight="1" x14ac:dyDescent="0.25">
      <c r="A77" s="1022"/>
      <c r="B77" s="935"/>
      <c r="C77" s="935"/>
      <c r="D77" s="935"/>
      <c r="E77" s="935"/>
      <c r="F77" s="935"/>
      <c r="G77" s="935"/>
      <c r="H77" s="935"/>
      <c r="I77" s="1028"/>
      <c r="J77" s="595"/>
      <c r="K77" s="94"/>
      <c r="L77" s="94"/>
      <c r="M77" s="94"/>
      <c r="N77" s="94"/>
      <c r="O77" s="94"/>
      <c r="P77" s="94"/>
      <c r="S77" s="246">
        <v>0</v>
      </c>
      <c r="T77" s="246">
        <v>1.5</v>
      </c>
      <c r="U77" s="94"/>
      <c r="V77" s="94"/>
      <c r="W77" s="94"/>
      <c r="X77" s="94"/>
      <c r="Y77" s="94"/>
    </row>
    <row r="78" spans="1:25" ht="36.75" customHeight="1" x14ac:dyDescent="0.25">
      <c r="A78" s="1022"/>
      <c r="B78" s="935" t="s">
        <v>386</v>
      </c>
      <c r="C78" s="935"/>
      <c r="D78" s="935"/>
      <c r="E78" s="935"/>
      <c r="F78" s="935"/>
      <c r="G78" s="541" t="s">
        <v>1906</v>
      </c>
      <c r="H78" s="543"/>
      <c r="I78" s="87">
        <v>25</v>
      </c>
      <c r="J78" s="79" t="s">
        <v>14</v>
      </c>
      <c r="K78" s="94"/>
      <c r="L78" s="94"/>
      <c r="M78" s="94"/>
      <c r="N78" s="94"/>
      <c r="O78" s="94"/>
      <c r="P78" s="94"/>
      <c r="S78" s="246">
        <v>0</v>
      </c>
      <c r="T78" s="246">
        <v>39</v>
      </c>
      <c r="U78" s="94"/>
      <c r="V78" s="94"/>
      <c r="W78" s="94"/>
      <c r="X78" s="94"/>
      <c r="Y78" s="94"/>
    </row>
    <row r="79" spans="1:25" ht="54.75" customHeight="1" x14ac:dyDescent="0.25">
      <c r="A79" s="1022"/>
      <c r="B79" s="935"/>
      <c r="C79" s="935"/>
      <c r="D79" s="935"/>
      <c r="E79" s="935"/>
      <c r="F79" s="935"/>
      <c r="G79" s="541" t="s">
        <v>1907</v>
      </c>
      <c r="H79" s="543"/>
      <c r="I79" s="87">
        <v>16</v>
      </c>
      <c r="J79" s="79" t="s">
        <v>14</v>
      </c>
      <c r="K79" s="241" t="s">
        <v>2161</v>
      </c>
      <c r="L79" s="94"/>
      <c r="M79" s="94"/>
      <c r="N79" s="94"/>
      <c r="O79" s="94"/>
      <c r="P79" s="94"/>
      <c r="S79" s="246"/>
      <c r="T79" s="246"/>
      <c r="U79" s="94"/>
      <c r="V79" s="94"/>
      <c r="W79" s="94"/>
      <c r="X79" s="94"/>
      <c r="Y79" s="94"/>
    </row>
    <row r="80" spans="1:25" x14ac:dyDescent="0.25">
      <c r="A80" s="1022" t="s">
        <v>518</v>
      </c>
      <c r="B80" s="935" t="s">
        <v>413</v>
      </c>
      <c r="C80" s="935"/>
      <c r="D80" s="935"/>
      <c r="E80" s="935"/>
      <c r="F80" s="935"/>
      <c r="G80" s="935"/>
      <c r="H80" s="935"/>
      <c r="I80" s="935"/>
      <c r="J80" s="935"/>
      <c r="K80" s="935"/>
      <c r="L80" s="595" t="s">
        <v>411</v>
      </c>
      <c r="M80" s="595"/>
      <c r="N80" s="595" t="s">
        <v>412</v>
      </c>
      <c r="O80" s="595"/>
      <c r="P80" s="94"/>
      <c r="S80" s="246"/>
      <c r="T80" s="246"/>
      <c r="U80" s="94"/>
      <c r="V80" s="94"/>
      <c r="W80" s="94"/>
      <c r="X80" s="94"/>
      <c r="Y80" s="94"/>
    </row>
    <row r="81" spans="1:182" x14ac:dyDescent="0.25">
      <c r="A81" s="1023"/>
      <c r="B81" s="935"/>
      <c r="C81" s="935"/>
      <c r="D81" s="935"/>
      <c r="E81" s="935"/>
      <c r="F81" s="935"/>
      <c r="G81" s="935"/>
      <c r="H81" s="935"/>
      <c r="I81" s="935"/>
      <c r="J81" s="935"/>
      <c r="K81" s="935"/>
      <c r="L81" s="946">
        <v>0</v>
      </c>
      <c r="M81" s="946"/>
      <c r="N81" s="946">
        <v>0</v>
      </c>
      <c r="O81" s="946"/>
      <c r="P81" s="94"/>
      <c r="S81" s="253">
        <v>0</v>
      </c>
      <c r="T81" s="253">
        <v>0.01</v>
      </c>
      <c r="U81" s="253">
        <f>T81+0.01</f>
        <v>0.02</v>
      </c>
      <c r="V81" s="253">
        <f t="shared" ref="V81:AI81" si="0">U81+0.01</f>
        <v>0.03</v>
      </c>
      <c r="W81" s="253">
        <f t="shared" si="0"/>
        <v>0.04</v>
      </c>
      <c r="X81" s="253">
        <f t="shared" si="0"/>
        <v>0.05</v>
      </c>
      <c r="Y81" s="253">
        <f t="shared" si="0"/>
        <v>6.0000000000000005E-2</v>
      </c>
      <c r="Z81" s="253">
        <f t="shared" si="0"/>
        <v>7.0000000000000007E-2</v>
      </c>
      <c r="AA81" s="253">
        <f t="shared" si="0"/>
        <v>0.08</v>
      </c>
      <c r="AB81" s="253">
        <f t="shared" si="0"/>
        <v>0.09</v>
      </c>
      <c r="AC81" s="253">
        <f t="shared" si="0"/>
        <v>9.9999999999999992E-2</v>
      </c>
      <c r="AD81" s="253">
        <f t="shared" si="0"/>
        <v>0.10999999999999999</v>
      </c>
      <c r="AE81" s="253">
        <f t="shared" si="0"/>
        <v>0.11999999999999998</v>
      </c>
      <c r="AF81" s="253">
        <f t="shared" si="0"/>
        <v>0.12999999999999998</v>
      </c>
      <c r="AG81" s="253">
        <f t="shared" si="0"/>
        <v>0.13999999999999999</v>
      </c>
      <c r="AH81" s="253">
        <f t="shared" si="0"/>
        <v>0.15</v>
      </c>
      <c r="AI81" s="253">
        <f t="shared" si="0"/>
        <v>0.16</v>
      </c>
      <c r="AJ81" s="246" t="s">
        <v>888</v>
      </c>
      <c r="AK81" s="246"/>
      <c r="AL81" s="246"/>
      <c r="AM81" s="246"/>
      <c r="AN81" s="246"/>
      <c r="AO81" s="246"/>
    </row>
    <row r="82" spans="1:182" ht="15.75" customHeight="1" x14ac:dyDescent="0.25">
      <c r="A82" s="1025" t="s">
        <v>1563</v>
      </c>
      <c r="B82" s="997" t="s">
        <v>1564</v>
      </c>
      <c r="C82" s="997"/>
      <c r="D82" s="997"/>
      <c r="E82" s="997"/>
      <c r="F82" s="997"/>
      <c r="G82" s="997"/>
      <c r="H82" s="997"/>
      <c r="I82" s="997"/>
      <c r="J82" s="219">
        <v>1</v>
      </c>
      <c r="K82" s="221" t="s">
        <v>888</v>
      </c>
      <c r="L82" s="219"/>
      <c r="M82" s="232"/>
      <c r="N82" s="232"/>
      <c r="O82" s="232"/>
      <c r="P82" s="94"/>
      <c r="S82" s="253">
        <v>0</v>
      </c>
      <c r="T82" s="253">
        <f>S82+0.01</f>
        <v>0.01</v>
      </c>
      <c r="U82" s="253">
        <f t="shared" ref="U82:CF82" si="1">T82+0.01</f>
        <v>0.02</v>
      </c>
      <c r="V82" s="253">
        <f t="shared" si="1"/>
        <v>0.03</v>
      </c>
      <c r="W82" s="253">
        <f t="shared" si="1"/>
        <v>0.04</v>
      </c>
      <c r="X82" s="253">
        <f t="shared" si="1"/>
        <v>0.05</v>
      </c>
      <c r="Y82" s="253">
        <f t="shared" si="1"/>
        <v>6.0000000000000005E-2</v>
      </c>
      <c r="Z82" s="253">
        <f t="shared" si="1"/>
        <v>7.0000000000000007E-2</v>
      </c>
      <c r="AA82" s="253">
        <f t="shared" si="1"/>
        <v>0.08</v>
      </c>
      <c r="AB82" s="253">
        <f t="shared" si="1"/>
        <v>0.09</v>
      </c>
      <c r="AC82" s="253">
        <f t="shared" si="1"/>
        <v>9.9999999999999992E-2</v>
      </c>
      <c r="AD82" s="253">
        <f t="shared" si="1"/>
        <v>0.10999999999999999</v>
      </c>
      <c r="AE82" s="253">
        <f t="shared" si="1"/>
        <v>0.11999999999999998</v>
      </c>
      <c r="AF82" s="253">
        <f t="shared" si="1"/>
        <v>0.12999999999999998</v>
      </c>
      <c r="AG82" s="253">
        <f t="shared" si="1"/>
        <v>0.13999999999999999</v>
      </c>
      <c r="AH82" s="253">
        <f t="shared" si="1"/>
        <v>0.15</v>
      </c>
      <c r="AI82" s="253">
        <f t="shared" si="1"/>
        <v>0.16</v>
      </c>
      <c r="AJ82" s="253">
        <f t="shared" si="1"/>
        <v>0.17</v>
      </c>
      <c r="AK82" s="253">
        <f t="shared" si="1"/>
        <v>0.18000000000000002</v>
      </c>
      <c r="AL82" s="253">
        <f t="shared" si="1"/>
        <v>0.19000000000000003</v>
      </c>
      <c r="AM82" s="253">
        <f t="shared" si="1"/>
        <v>0.20000000000000004</v>
      </c>
      <c r="AN82" s="253">
        <f t="shared" si="1"/>
        <v>0.21000000000000005</v>
      </c>
      <c r="AO82" s="253">
        <f t="shared" si="1"/>
        <v>0.22000000000000006</v>
      </c>
      <c r="AP82" s="253">
        <f t="shared" si="1"/>
        <v>0.23000000000000007</v>
      </c>
      <c r="AQ82" s="253">
        <f t="shared" si="1"/>
        <v>0.24000000000000007</v>
      </c>
      <c r="AR82" s="253">
        <f t="shared" si="1"/>
        <v>0.25000000000000006</v>
      </c>
      <c r="AS82" s="253">
        <f t="shared" si="1"/>
        <v>0.26000000000000006</v>
      </c>
      <c r="AT82" s="253">
        <f t="shared" si="1"/>
        <v>0.27000000000000007</v>
      </c>
      <c r="AU82" s="253">
        <f t="shared" si="1"/>
        <v>0.28000000000000008</v>
      </c>
      <c r="AV82" s="253">
        <f t="shared" si="1"/>
        <v>0.29000000000000009</v>
      </c>
      <c r="AW82" s="253">
        <f t="shared" si="1"/>
        <v>0.3000000000000001</v>
      </c>
      <c r="AX82" s="253">
        <f t="shared" si="1"/>
        <v>0.31000000000000011</v>
      </c>
      <c r="AY82" s="253">
        <f t="shared" si="1"/>
        <v>0.32000000000000012</v>
      </c>
      <c r="AZ82" s="253">
        <f t="shared" si="1"/>
        <v>0.33000000000000013</v>
      </c>
      <c r="BA82" s="253">
        <f t="shared" si="1"/>
        <v>0.34000000000000014</v>
      </c>
      <c r="BB82" s="253">
        <f t="shared" si="1"/>
        <v>0.35000000000000014</v>
      </c>
      <c r="BC82" s="253">
        <f t="shared" si="1"/>
        <v>0.36000000000000015</v>
      </c>
      <c r="BD82" s="253">
        <f t="shared" si="1"/>
        <v>0.37000000000000016</v>
      </c>
      <c r="BE82" s="253">
        <f t="shared" si="1"/>
        <v>0.38000000000000017</v>
      </c>
      <c r="BF82" s="253">
        <f t="shared" si="1"/>
        <v>0.39000000000000018</v>
      </c>
      <c r="BG82" s="253">
        <f t="shared" si="1"/>
        <v>0.40000000000000019</v>
      </c>
      <c r="BH82" s="253">
        <f t="shared" si="1"/>
        <v>0.4100000000000002</v>
      </c>
      <c r="BI82" s="253">
        <f t="shared" si="1"/>
        <v>0.42000000000000021</v>
      </c>
      <c r="BJ82" s="253">
        <f t="shared" si="1"/>
        <v>0.43000000000000022</v>
      </c>
      <c r="BK82" s="253">
        <f t="shared" si="1"/>
        <v>0.44000000000000022</v>
      </c>
      <c r="BL82" s="253">
        <f t="shared" si="1"/>
        <v>0.45000000000000023</v>
      </c>
      <c r="BM82" s="253">
        <f t="shared" si="1"/>
        <v>0.46000000000000024</v>
      </c>
      <c r="BN82" s="253">
        <f t="shared" si="1"/>
        <v>0.47000000000000025</v>
      </c>
      <c r="BO82" s="253">
        <f t="shared" si="1"/>
        <v>0.48000000000000026</v>
      </c>
      <c r="BP82" s="253">
        <f t="shared" si="1"/>
        <v>0.49000000000000027</v>
      </c>
      <c r="BQ82" s="253">
        <f t="shared" si="1"/>
        <v>0.50000000000000022</v>
      </c>
      <c r="BR82" s="253">
        <f t="shared" si="1"/>
        <v>0.51000000000000023</v>
      </c>
      <c r="BS82" s="253">
        <f t="shared" si="1"/>
        <v>0.52000000000000024</v>
      </c>
      <c r="BT82" s="253">
        <f t="shared" si="1"/>
        <v>0.53000000000000025</v>
      </c>
      <c r="BU82" s="253">
        <f t="shared" si="1"/>
        <v>0.54000000000000026</v>
      </c>
      <c r="BV82" s="253">
        <f t="shared" si="1"/>
        <v>0.55000000000000027</v>
      </c>
      <c r="BW82" s="253">
        <f t="shared" si="1"/>
        <v>0.56000000000000028</v>
      </c>
      <c r="BX82" s="253">
        <f t="shared" si="1"/>
        <v>0.57000000000000028</v>
      </c>
      <c r="BY82" s="253">
        <f t="shared" si="1"/>
        <v>0.58000000000000029</v>
      </c>
      <c r="BZ82" s="253">
        <f t="shared" si="1"/>
        <v>0.5900000000000003</v>
      </c>
      <c r="CA82" s="253">
        <f t="shared" si="1"/>
        <v>0.60000000000000031</v>
      </c>
      <c r="CB82" s="253">
        <f t="shared" si="1"/>
        <v>0.61000000000000032</v>
      </c>
      <c r="CC82" s="253">
        <f t="shared" si="1"/>
        <v>0.62000000000000033</v>
      </c>
      <c r="CD82" s="253">
        <f t="shared" si="1"/>
        <v>0.63000000000000034</v>
      </c>
      <c r="CE82" s="253">
        <f t="shared" si="1"/>
        <v>0.64000000000000035</v>
      </c>
      <c r="CF82" s="253">
        <f t="shared" si="1"/>
        <v>0.65000000000000036</v>
      </c>
      <c r="CG82" s="253">
        <f t="shared" ref="CG82:ER82" si="2">CF82+0.01</f>
        <v>0.66000000000000036</v>
      </c>
      <c r="CH82" s="253">
        <f t="shared" si="2"/>
        <v>0.67000000000000037</v>
      </c>
      <c r="CI82" s="253">
        <f t="shared" si="2"/>
        <v>0.68000000000000038</v>
      </c>
      <c r="CJ82" s="253">
        <f t="shared" si="2"/>
        <v>0.69000000000000039</v>
      </c>
      <c r="CK82" s="253">
        <f t="shared" si="2"/>
        <v>0.7000000000000004</v>
      </c>
      <c r="CL82" s="253">
        <f t="shared" si="2"/>
        <v>0.71000000000000041</v>
      </c>
      <c r="CM82" s="253">
        <f t="shared" si="2"/>
        <v>0.72000000000000042</v>
      </c>
      <c r="CN82" s="253">
        <f t="shared" si="2"/>
        <v>0.73000000000000043</v>
      </c>
      <c r="CO82" s="253">
        <f t="shared" si="2"/>
        <v>0.74000000000000044</v>
      </c>
      <c r="CP82" s="253">
        <f t="shared" si="2"/>
        <v>0.75000000000000044</v>
      </c>
      <c r="CQ82" s="253">
        <f t="shared" si="2"/>
        <v>0.76000000000000045</v>
      </c>
      <c r="CR82" s="253">
        <f t="shared" si="2"/>
        <v>0.77000000000000046</v>
      </c>
      <c r="CS82" s="253">
        <f t="shared" si="2"/>
        <v>0.78000000000000047</v>
      </c>
      <c r="CT82" s="253">
        <f t="shared" si="2"/>
        <v>0.79000000000000048</v>
      </c>
      <c r="CU82" s="253">
        <f t="shared" si="2"/>
        <v>0.80000000000000049</v>
      </c>
      <c r="CV82" s="253">
        <f t="shared" si="2"/>
        <v>0.8100000000000005</v>
      </c>
      <c r="CW82" s="253">
        <f t="shared" si="2"/>
        <v>0.82000000000000051</v>
      </c>
      <c r="CX82" s="253">
        <f t="shared" si="2"/>
        <v>0.83000000000000052</v>
      </c>
      <c r="CY82" s="253">
        <f t="shared" si="2"/>
        <v>0.84000000000000052</v>
      </c>
      <c r="CZ82" s="253">
        <f t="shared" si="2"/>
        <v>0.85000000000000053</v>
      </c>
      <c r="DA82" s="253">
        <f t="shared" si="2"/>
        <v>0.86000000000000054</v>
      </c>
      <c r="DB82" s="253">
        <f t="shared" si="2"/>
        <v>0.87000000000000055</v>
      </c>
      <c r="DC82" s="253">
        <f t="shared" si="2"/>
        <v>0.88000000000000056</v>
      </c>
      <c r="DD82" s="253">
        <f t="shared" si="2"/>
        <v>0.89000000000000057</v>
      </c>
      <c r="DE82" s="253">
        <f t="shared" si="2"/>
        <v>0.90000000000000058</v>
      </c>
      <c r="DF82" s="253">
        <f t="shared" si="2"/>
        <v>0.91000000000000059</v>
      </c>
      <c r="DG82" s="253">
        <f t="shared" si="2"/>
        <v>0.9200000000000006</v>
      </c>
      <c r="DH82" s="253">
        <f t="shared" si="2"/>
        <v>0.9300000000000006</v>
      </c>
      <c r="DI82" s="253">
        <f t="shared" si="2"/>
        <v>0.94000000000000061</v>
      </c>
      <c r="DJ82" s="253">
        <f t="shared" si="2"/>
        <v>0.95000000000000062</v>
      </c>
      <c r="DK82" s="253">
        <f t="shared" si="2"/>
        <v>0.96000000000000063</v>
      </c>
      <c r="DL82" s="253">
        <f t="shared" si="2"/>
        <v>0.97000000000000064</v>
      </c>
      <c r="DM82" s="253">
        <f t="shared" si="2"/>
        <v>0.98000000000000065</v>
      </c>
      <c r="DN82" s="253">
        <f t="shared" si="2"/>
        <v>0.99000000000000066</v>
      </c>
      <c r="DO82" s="253">
        <f t="shared" si="2"/>
        <v>1.0000000000000007</v>
      </c>
      <c r="DP82" s="253">
        <f t="shared" si="2"/>
        <v>1.0100000000000007</v>
      </c>
      <c r="DQ82" s="253">
        <f t="shared" si="2"/>
        <v>1.0200000000000007</v>
      </c>
      <c r="DR82" s="253">
        <f t="shared" si="2"/>
        <v>1.0300000000000007</v>
      </c>
      <c r="DS82" s="253">
        <f t="shared" si="2"/>
        <v>1.0400000000000007</v>
      </c>
      <c r="DT82" s="253">
        <f t="shared" si="2"/>
        <v>1.0500000000000007</v>
      </c>
      <c r="DU82" s="253">
        <f t="shared" si="2"/>
        <v>1.0600000000000007</v>
      </c>
      <c r="DV82" s="253">
        <f t="shared" si="2"/>
        <v>1.0700000000000007</v>
      </c>
      <c r="DW82" s="253">
        <f t="shared" si="2"/>
        <v>1.0800000000000007</v>
      </c>
      <c r="DX82" s="253">
        <f t="shared" si="2"/>
        <v>1.0900000000000007</v>
      </c>
      <c r="DY82" s="253">
        <f t="shared" si="2"/>
        <v>1.1000000000000008</v>
      </c>
      <c r="DZ82" s="253">
        <f t="shared" si="2"/>
        <v>1.1100000000000008</v>
      </c>
      <c r="EA82" s="253">
        <f t="shared" si="2"/>
        <v>1.1200000000000008</v>
      </c>
      <c r="EB82" s="253">
        <f t="shared" si="2"/>
        <v>1.1300000000000008</v>
      </c>
      <c r="EC82" s="253">
        <f t="shared" si="2"/>
        <v>1.1400000000000008</v>
      </c>
      <c r="ED82" s="253">
        <f t="shared" si="2"/>
        <v>1.1500000000000008</v>
      </c>
      <c r="EE82" s="253">
        <f t="shared" si="2"/>
        <v>1.1600000000000008</v>
      </c>
      <c r="EF82" s="253">
        <f t="shared" si="2"/>
        <v>1.1700000000000008</v>
      </c>
      <c r="EG82" s="253">
        <f t="shared" si="2"/>
        <v>1.1800000000000008</v>
      </c>
      <c r="EH82" s="253">
        <f t="shared" si="2"/>
        <v>1.1900000000000008</v>
      </c>
      <c r="EI82" s="253">
        <f t="shared" si="2"/>
        <v>1.2000000000000008</v>
      </c>
      <c r="EJ82" s="253">
        <f t="shared" si="2"/>
        <v>1.2100000000000009</v>
      </c>
      <c r="EK82" s="253">
        <f t="shared" si="2"/>
        <v>1.2200000000000009</v>
      </c>
      <c r="EL82" s="253">
        <f t="shared" si="2"/>
        <v>1.2300000000000009</v>
      </c>
      <c r="EM82" s="253">
        <f t="shared" si="2"/>
        <v>1.2400000000000009</v>
      </c>
      <c r="EN82" s="253">
        <f t="shared" si="2"/>
        <v>1.2500000000000009</v>
      </c>
      <c r="EO82" s="253">
        <f t="shared" si="2"/>
        <v>1.2600000000000009</v>
      </c>
      <c r="EP82" s="253">
        <f t="shared" si="2"/>
        <v>1.2700000000000009</v>
      </c>
      <c r="EQ82" s="253">
        <f t="shared" si="2"/>
        <v>1.2800000000000009</v>
      </c>
      <c r="ER82" s="253">
        <f t="shared" si="2"/>
        <v>1.2900000000000009</v>
      </c>
      <c r="ES82" s="305">
        <f t="shared" ref="ES82" si="3">ER82+0.01</f>
        <v>1.3000000000000009</v>
      </c>
      <c r="ET82" s="94" t="s">
        <v>888</v>
      </c>
      <c r="EU82" s="94"/>
      <c r="EV82" s="94"/>
      <c r="EW82" s="94"/>
      <c r="EX82" s="94"/>
      <c r="EY82" s="94"/>
      <c r="EZ82" s="94"/>
      <c r="FA82" s="94"/>
      <c r="FB82" s="94"/>
      <c r="FC82" s="94"/>
      <c r="FD82" s="94"/>
      <c r="FE82" s="94"/>
      <c r="FF82" s="94"/>
      <c r="FG82" s="94"/>
      <c r="FH82" s="94"/>
      <c r="FI82" s="94"/>
      <c r="FJ82" s="94"/>
      <c r="FK82" s="94"/>
      <c r="FL82" s="94"/>
      <c r="FM82" s="94"/>
      <c r="FN82" s="94"/>
      <c r="FO82" s="94"/>
      <c r="FP82" s="94"/>
      <c r="FQ82" s="94"/>
      <c r="FR82" s="94"/>
      <c r="FS82" s="94"/>
      <c r="FT82" s="94"/>
      <c r="FU82" s="94"/>
      <c r="FV82" s="94"/>
      <c r="FW82" s="94"/>
      <c r="FX82" s="94"/>
      <c r="FY82" s="94"/>
      <c r="FZ82" s="94"/>
    </row>
    <row r="83" spans="1:182" ht="15.75" x14ac:dyDescent="0.25">
      <c r="A83" s="1026"/>
      <c r="B83" s="997"/>
      <c r="C83" s="997"/>
      <c r="D83" s="997"/>
      <c r="E83" s="997"/>
      <c r="F83" s="997"/>
      <c r="G83" s="997"/>
      <c r="H83" s="997"/>
      <c r="I83" s="997"/>
      <c r="J83" s="219">
        <v>2</v>
      </c>
      <c r="K83" s="221" t="s">
        <v>888</v>
      </c>
      <c r="L83" s="219"/>
      <c r="M83" s="231"/>
      <c r="N83" s="231"/>
      <c r="O83" s="231"/>
      <c r="P83" s="94"/>
      <c r="S83" s="246"/>
      <c r="T83" s="246"/>
      <c r="U83" s="94"/>
      <c r="V83" s="94"/>
      <c r="W83" s="94"/>
      <c r="X83" s="94"/>
      <c r="Y83" s="94"/>
    </row>
    <row r="84" spans="1:182" ht="15.75" x14ac:dyDescent="0.25">
      <c r="A84" s="1026"/>
      <c r="B84" s="997"/>
      <c r="C84" s="997"/>
      <c r="D84" s="997"/>
      <c r="E84" s="997"/>
      <c r="F84" s="997"/>
      <c r="G84" s="997"/>
      <c r="H84" s="997"/>
      <c r="I84" s="997"/>
      <c r="J84" s="219">
        <v>3</v>
      </c>
      <c r="K84" s="221" t="s">
        <v>888</v>
      </c>
      <c r="L84" s="219"/>
      <c r="M84" s="231"/>
      <c r="N84" s="231"/>
      <c r="O84" s="231"/>
      <c r="P84" s="94"/>
      <c r="S84" s="246"/>
      <c r="T84" s="246"/>
      <c r="U84" s="94"/>
      <c r="V84" s="94"/>
      <c r="W84" s="94"/>
      <c r="X84" s="94"/>
      <c r="Y84" s="94"/>
    </row>
    <row r="85" spans="1:182" ht="15.75" x14ac:dyDescent="0.25">
      <c r="A85" s="1026"/>
      <c r="B85" s="997"/>
      <c r="C85" s="997"/>
      <c r="D85" s="997"/>
      <c r="E85" s="997"/>
      <c r="F85" s="997"/>
      <c r="G85" s="997"/>
      <c r="H85" s="997"/>
      <c r="I85" s="997"/>
      <c r="J85" s="219">
        <v>4</v>
      </c>
      <c r="K85" s="221" t="s">
        <v>888</v>
      </c>
      <c r="L85" s="219"/>
      <c r="M85" s="231"/>
      <c r="N85" s="231"/>
      <c r="O85" s="231"/>
      <c r="P85" s="94"/>
      <c r="S85" s="246"/>
      <c r="T85" s="246"/>
      <c r="U85" s="94"/>
      <c r="V85" s="94"/>
      <c r="W85" s="94"/>
      <c r="X85" s="94"/>
      <c r="Y85" s="94"/>
    </row>
    <row r="86" spans="1:182" ht="15.75" x14ac:dyDescent="0.25">
      <c r="A86" s="1026"/>
      <c r="B86" s="997"/>
      <c r="C86" s="997"/>
      <c r="D86" s="997"/>
      <c r="E86" s="997"/>
      <c r="F86" s="997"/>
      <c r="G86" s="997"/>
      <c r="H86" s="997"/>
      <c r="I86" s="997"/>
      <c r="J86" s="219">
        <v>5</v>
      </c>
      <c r="K86" s="221" t="s">
        <v>888</v>
      </c>
      <c r="L86" s="219"/>
      <c r="M86" s="231"/>
      <c r="N86" s="231"/>
      <c r="O86" s="231"/>
      <c r="P86" s="94"/>
      <c r="S86" s="246"/>
      <c r="T86" s="246"/>
      <c r="U86" s="94"/>
      <c r="V86" s="94"/>
      <c r="W86" s="94"/>
      <c r="X86" s="94"/>
      <c r="Y86" s="94"/>
    </row>
    <row r="87" spans="1:182" ht="15.75" x14ac:dyDescent="0.25">
      <c r="A87" s="1027"/>
      <c r="B87" s="997"/>
      <c r="C87" s="997"/>
      <c r="D87" s="997"/>
      <c r="E87" s="997"/>
      <c r="F87" s="997"/>
      <c r="G87" s="997"/>
      <c r="H87" s="997"/>
      <c r="I87" s="997"/>
      <c r="J87" s="219">
        <v>6</v>
      </c>
      <c r="K87" s="221" t="s">
        <v>888</v>
      </c>
      <c r="L87" s="219"/>
      <c r="M87" s="231"/>
      <c r="N87" s="231"/>
      <c r="O87" s="231"/>
      <c r="P87" s="94"/>
      <c r="S87" s="246"/>
      <c r="T87" s="246"/>
      <c r="U87" s="94"/>
      <c r="V87" s="94"/>
      <c r="W87" s="94"/>
      <c r="X87" s="94"/>
      <c r="Y87" s="94"/>
    </row>
    <row r="88" spans="1:182" ht="56.25" customHeight="1" x14ac:dyDescent="0.25">
      <c r="A88" s="1024" t="s">
        <v>519</v>
      </c>
      <c r="B88" s="935" t="s">
        <v>424</v>
      </c>
      <c r="C88" s="935"/>
      <c r="D88" s="935"/>
      <c r="E88" s="935"/>
      <c r="F88" s="935"/>
      <c r="G88" s="935"/>
      <c r="H88" s="935"/>
      <c r="I88" s="935"/>
      <c r="J88" s="935"/>
      <c r="K88" s="595" t="s">
        <v>425</v>
      </c>
      <c r="L88" s="595"/>
      <c r="M88" s="595"/>
      <c r="N88" s="595" t="s">
        <v>426</v>
      </c>
      <c r="O88" s="595"/>
      <c r="P88" s="595"/>
      <c r="Q88" s="81" t="s">
        <v>320</v>
      </c>
      <c r="R88" s="94"/>
      <c r="S88" s="246"/>
      <c r="T88" s="246"/>
      <c r="U88" s="94"/>
      <c r="V88" s="94"/>
      <c r="W88" s="94"/>
      <c r="X88" s="94"/>
      <c r="Y88" s="94"/>
    </row>
    <row r="89" spans="1:182" x14ac:dyDescent="0.25">
      <c r="A89" s="1022"/>
      <c r="B89" s="935"/>
      <c r="C89" s="935"/>
      <c r="D89" s="935"/>
      <c r="E89" s="935"/>
      <c r="F89" s="935"/>
      <c r="G89" s="935"/>
      <c r="H89" s="935"/>
      <c r="I89" s="935"/>
      <c r="J89" s="935"/>
      <c r="K89" s="938">
        <v>82</v>
      </c>
      <c r="L89" s="938"/>
      <c r="M89" s="938"/>
      <c r="N89" s="938">
        <v>80</v>
      </c>
      <c r="O89" s="938"/>
      <c r="P89" s="938"/>
      <c r="Q89" s="81" t="s">
        <v>423</v>
      </c>
      <c r="R89" s="94"/>
      <c r="S89" s="246">
        <v>73</v>
      </c>
      <c r="T89" s="246">
        <v>93</v>
      </c>
      <c r="U89" s="94"/>
      <c r="V89" s="94"/>
      <c r="W89" s="94"/>
      <c r="X89" s="94"/>
      <c r="Y89" s="94"/>
    </row>
    <row r="90" spans="1:182" ht="45" x14ac:dyDescent="0.25">
      <c r="A90" s="94" t="s">
        <v>520</v>
      </c>
      <c r="B90" s="935" t="s">
        <v>445</v>
      </c>
      <c r="C90" s="935"/>
      <c r="D90" s="935"/>
      <c r="E90" s="935"/>
      <c r="F90" s="935"/>
      <c r="G90" s="935"/>
      <c r="H90" s="935"/>
      <c r="I90" s="936">
        <v>9</v>
      </c>
      <c r="J90" s="595" t="s">
        <v>444</v>
      </c>
      <c r="K90" s="94"/>
      <c r="L90" s="94"/>
      <c r="M90" s="94"/>
      <c r="N90" s="94"/>
      <c r="O90" s="94"/>
      <c r="P90" s="94"/>
      <c r="Q90" s="94"/>
      <c r="R90" s="94"/>
      <c r="S90" s="246">
        <v>0</v>
      </c>
      <c r="T90" s="246">
        <v>9.5</v>
      </c>
      <c r="U90" s="94"/>
      <c r="V90" s="94"/>
      <c r="W90" s="94"/>
      <c r="X90" s="94"/>
      <c r="Y90" s="94"/>
    </row>
    <row r="91" spans="1:182" x14ac:dyDescent="0.25">
      <c r="A91" s="94"/>
      <c r="B91" s="935"/>
      <c r="C91" s="935"/>
      <c r="D91" s="935"/>
      <c r="E91" s="935"/>
      <c r="F91" s="935"/>
      <c r="G91" s="935"/>
      <c r="H91" s="935"/>
      <c r="I91" s="936"/>
      <c r="J91" s="595"/>
      <c r="K91" s="94"/>
      <c r="L91" s="94"/>
      <c r="M91" s="94"/>
      <c r="N91" s="94"/>
      <c r="O91" s="94"/>
      <c r="P91" s="94"/>
      <c r="Q91" s="94"/>
      <c r="R91" s="94"/>
      <c r="S91" s="246"/>
      <c r="T91" s="246"/>
      <c r="U91" s="94"/>
      <c r="V91" s="94"/>
      <c r="W91" s="94"/>
      <c r="X91" s="94"/>
      <c r="Y91" s="94"/>
    </row>
    <row r="92" spans="1:182" x14ac:dyDescent="0.25">
      <c r="A92" s="94"/>
      <c r="B92" s="935"/>
      <c r="C92" s="935"/>
      <c r="D92" s="935"/>
      <c r="E92" s="935"/>
      <c r="F92" s="935"/>
      <c r="G92" s="935"/>
      <c r="H92" s="935"/>
      <c r="I92" s="936"/>
      <c r="J92" s="595"/>
      <c r="K92" s="94"/>
      <c r="L92" s="94"/>
      <c r="M92" s="94"/>
      <c r="N92" s="94"/>
      <c r="O92" s="94"/>
      <c r="P92" s="94"/>
      <c r="Q92" s="94"/>
      <c r="R92" s="94"/>
      <c r="S92" s="246"/>
      <c r="T92" s="246"/>
      <c r="U92" s="94"/>
      <c r="V92" s="94"/>
      <c r="W92" s="94"/>
      <c r="X92" s="94"/>
      <c r="Y92" s="94"/>
    </row>
    <row r="93" spans="1:182" ht="30" x14ac:dyDescent="0.25">
      <c r="A93" s="94" t="s">
        <v>523</v>
      </c>
      <c r="B93" s="908" t="s">
        <v>454</v>
      </c>
      <c r="C93" s="908"/>
      <c r="D93" s="908"/>
      <c r="E93" s="908"/>
      <c r="F93" s="908"/>
      <c r="G93" s="908"/>
      <c r="H93" s="908"/>
      <c r="I93" s="908"/>
      <c r="J93" s="908"/>
      <c r="K93" s="908"/>
      <c r="L93" s="908"/>
      <c r="M93" s="2">
        <v>4377</v>
      </c>
      <c r="N93" s="82" t="s">
        <v>14</v>
      </c>
      <c r="O93" s="94"/>
      <c r="P93" s="94"/>
      <c r="Q93" s="94"/>
      <c r="R93" s="94"/>
      <c r="S93" s="246">
        <v>0</v>
      </c>
      <c r="T93" s="246">
        <v>11998</v>
      </c>
      <c r="U93" s="94"/>
      <c r="V93" s="94"/>
      <c r="W93" s="94"/>
      <c r="X93" s="94"/>
      <c r="Y93" s="94"/>
    </row>
    <row r="94" spans="1:182" ht="30" x14ac:dyDescent="0.25">
      <c r="A94" s="94" t="s">
        <v>522</v>
      </c>
      <c r="B94" s="908" t="s">
        <v>455</v>
      </c>
      <c r="C94" s="908"/>
      <c r="D94" s="908"/>
      <c r="E94" s="908"/>
      <c r="F94" s="908"/>
      <c r="G94" s="908"/>
      <c r="H94" s="908"/>
      <c r="I94" s="908"/>
      <c r="J94" s="908"/>
      <c r="K94" s="908"/>
      <c r="L94" s="908"/>
      <c r="M94" s="2">
        <v>1700</v>
      </c>
      <c r="N94" s="82" t="s">
        <v>14</v>
      </c>
      <c r="O94" s="94"/>
      <c r="P94" s="94"/>
      <c r="Q94" s="94"/>
      <c r="R94" s="94"/>
      <c r="S94" s="246">
        <v>0</v>
      </c>
      <c r="T94" s="246">
        <v>2598</v>
      </c>
      <c r="U94" s="94"/>
      <c r="V94" s="94"/>
      <c r="W94" s="94"/>
      <c r="X94" s="94"/>
      <c r="Y94" s="94"/>
    </row>
    <row r="95" spans="1:182" ht="30" x14ac:dyDescent="0.25">
      <c r="A95" s="94" t="s">
        <v>521</v>
      </c>
      <c r="B95" s="908" t="s">
        <v>456</v>
      </c>
      <c r="C95" s="908"/>
      <c r="D95" s="908"/>
      <c r="E95" s="908"/>
      <c r="F95" s="908"/>
      <c r="G95" s="908"/>
      <c r="H95" s="908"/>
      <c r="I95" s="908"/>
      <c r="J95" s="908"/>
      <c r="K95" s="908"/>
      <c r="L95" s="908"/>
      <c r="M95" s="2">
        <v>1470</v>
      </c>
      <c r="N95" s="82" t="s">
        <v>14</v>
      </c>
      <c r="O95" s="94"/>
      <c r="P95" s="94"/>
      <c r="Q95" s="94"/>
      <c r="R95" s="94"/>
      <c r="S95" s="246">
        <v>0</v>
      </c>
      <c r="T95" s="246">
        <v>3998</v>
      </c>
      <c r="U95" s="94"/>
      <c r="V95" s="94"/>
      <c r="W95" s="94"/>
      <c r="X95" s="94"/>
      <c r="Y95" s="94"/>
    </row>
    <row r="96" spans="1:182" ht="15" customHeight="1" x14ac:dyDescent="0.25">
      <c r="A96" s="523" t="s">
        <v>524</v>
      </c>
      <c r="B96" s="919" t="s">
        <v>479</v>
      </c>
      <c r="C96" s="919"/>
      <c r="D96" s="919"/>
      <c r="E96" s="919"/>
      <c r="F96" s="919"/>
      <c r="G96" s="919"/>
      <c r="H96" s="919"/>
      <c r="I96" s="919"/>
      <c r="J96" s="919"/>
      <c r="K96" s="919"/>
      <c r="L96" s="2">
        <v>1240</v>
      </c>
      <c r="M96" s="82" t="s">
        <v>116</v>
      </c>
      <c r="N96" s="94"/>
      <c r="O96" s="94"/>
      <c r="P96" s="94"/>
      <c r="Q96" s="94"/>
      <c r="R96" s="94"/>
      <c r="S96" s="246">
        <v>0</v>
      </c>
      <c r="T96" s="246">
        <v>3495</v>
      </c>
      <c r="U96" s="94"/>
      <c r="V96" s="94"/>
      <c r="W96" s="94"/>
      <c r="X96" s="94"/>
      <c r="Y96" s="94"/>
    </row>
    <row r="97" spans="1:25" x14ac:dyDescent="0.25">
      <c r="A97" s="94"/>
      <c r="B97" s="94"/>
      <c r="C97" s="94"/>
      <c r="D97" s="94"/>
      <c r="E97" s="94"/>
      <c r="F97" s="94"/>
      <c r="G97" s="94"/>
      <c r="H97" s="94"/>
      <c r="I97" s="94"/>
      <c r="J97" s="94"/>
      <c r="K97" s="94"/>
      <c r="L97" s="94"/>
      <c r="M97" s="94"/>
      <c r="N97" s="94"/>
      <c r="O97" s="94"/>
      <c r="P97" s="94"/>
      <c r="Q97" s="94"/>
      <c r="R97" s="94"/>
      <c r="S97" s="94"/>
      <c r="T97" s="94"/>
      <c r="U97" s="94"/>
      <c r="V97" s="94"/>
      <c r="W97" s="94"/>
      <c r="X97" s="94"/>
      <c r="Y97" s="94"/>
    </row>
    <row r="98" spans="1:25" x14ac:dyDescent="0.25">
      <c r="A98" s="94"/>
      <c r="B98" s="94"/>
      <c r="C98" s="94"/>
      <c r="D98" s="94"/>
      <c r="E98" s="94"/>
      <c r="F98" s="94"/>
      <c r="G98" s="94"/>
      <c r="H98" s="94"/>
      <c r="I98" s="94"/>
      <c r="J98" s="94"/>
      <c r="K98" s="94"/>
      <c r="L98" s="94"/>
      <c r="M98" s="94"/>
      <c r="N98" s="94"/>
      <c r="O98" s="94"/>
      <c r="P98" s="94"/>
      <c r="Q98" s="94"/>
      <c r="R98" s="94"/>
      <c r="S98" s="94"/>
      <c r="T98" s="94"/>
      <c r="U98" s="94"/>
      <c r="V98" s="94"/>
      <c r="W98" s="94"/>
      <c r="X98" s="94"/>
      <c r="Y98" s="94"/>
    </row>
    <row r="99" spans="1:25" x14ac:dyDescent="0.25">
      <c r="A99" s="94"/>
      <c r="B99" s="94"/>
      <c r="C99" s="94"/>
      <c r="D99" s="94"/>
      <c r="E99" s="94"/>
      <c r="F99" s="94"/>
      <c r="G99" s="94"/>
      <c r="H99" s="94"/>
      <c r="I99" s="94"/>
      <c r="J99" s="94"/>
      <c r="K99" s="94"/>
      <c r="L99" s="94"/>
      <c r="M99" s="94"/>
      <c r="N99" s="94"/>
      <c r="O99" s="94"/>
      <c r="P99" s="94"/>
      <c r="Q99" s="94"/>
      <c r="R99" s="94"/>
      <c r="S99" s="94"/>
      <c r="T99" s="94"/>
      <c r="U99" s="94"/>
      <c r="V99" s="94"/>
      <c r="W99" s="94"/>
      <c r="X99" s="94"/>
      <c r="Y99" s="94"/>
    </row>
    <row r="100" spans="1:25" x14ac:dyDescent="0.25">
      <c r="A100" s="94"/>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row>
    <row r="101" spans="1:25" x14ac:dyDescent="0.25">
      <c r="A101" s="94"/>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row>
    <row r="102" spans="1:25" x14ac:dyDescent="0.25">
      <c r="A102" s="94"/>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row>
    <row r="103" spans="1:25" x14ac:dyDescent="0.25">
      <c r="A103" s="94"/>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row>
    <row r="104" spans="1:25" x14ac:dyDescent="0.25">
      <c r="A104" s="94"/>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row>
    <row r="105" spans="1:25" x14ac:dyDescent="0.25">
      <c r="A105" s="94"/>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row>
    <row r="106" spans="1:25" x14ac:dyDescent="0.25">
      <c r="A106" s="94"/>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row>
    <row r="107" spans="1:25" x14ac:dyDescent="0.25">
      <c r="A107" s="94"/>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row>
    <row r="108" spans="1:25" x14ac:dyDescent="0.25">
      <c r="A108" s="94"/>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row>
    <row r="109" spans="1:25" x14ac:dyDescent="0.25">
      <c r="A109" s="94"/>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row>
    <row r="110" spans="1:25" x14ac:dyDescent="0.25">
      <c r="A110" s="94"/>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row>
    <row r="111" spans="1:25" x14ac:dyDescent="0.25">
      <c r="A111" s="94"/>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row>
    <row r="112" spans="1:25" x14ac:dyDescent="0.25">
      <c r="A112" s="94"/>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row>
    <row r="113" spans="1:25" x14ac:dyDescent="0.25">
      <c r="A113" s="94"/>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row>
    <row r="114" spans="1:25" x14ac:dyDescent="0.25">
      <c r="A114" s="94"/>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row>
    <row r="115" spans="1:25" x14ac:dyDescent="0.25">
      <c r="A115" s="94"/>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row>
    <row r="116" spans="1:25" x14ac:dyDescent="0.25">
      <c r="A116" s="94"/>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row>
    <row r="117" spans="1:25" x14ac:dyDescent="0.25">
      <c r="A117" s="94"/>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row>
    <row r="118" spans="1:25" x14ac:dyDescent="0.25">
      <c r="A118" s="94"/>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row>
    <row r="119" spans="1:25" x14ac:dyDescent="0.25">
      <c r="A119" s="94"/>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row>
    <row r="120" spans="1:25" x14ac:dyDescent="0.25">
      <c r="A120" s="94"/>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row>
    <row r="121" spans="1:25" x14ac:dyDescent="0.25">
      <c r="A121" s="94"/>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row>
    <row r="122" spans="1:25" x14ac:dyDescent="0.25">
      <c r="A122" s="94"/>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row>
    <row r="123" spans="1:25" x14ac:dyDescent="0.25">
      <c r="A123" s="94"/>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row>
    <row r="124" spans="1:25" x14ac:dyDescent="0.25">
      <c r="A124" s="94"/>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row>
    <row r="125" spans="1:25" x14ac:dyDescent="0.25">
      <c r="A125" s="94"/>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row>
    <row r="126" spans="1:25" x14ac:dyDescent="0.25">
      <c r="A126" s="94"/>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row>
    <row r="127" spans="1:25" x14ac:dyDescent="0.25">
      <c r="A127" s="94"/>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row>
    <row r="128" spans="1:25" x14ac:dyDescent="0.25">
      <c r="A128" s="94"/>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row>
    <row r="129" spans="1:25" x14ac:dyDescent="0.25">
      <c r="A129" s="94"/>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row>
    <row r="130" spans="1:25" x14ac:dyDescent="0.25">
      <c r="A130" s="94"/>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row>
    <row r="131" spans="1:25" x14ac:dyDescent="0.25">
      <c r="A131" s="94"/>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row>
    <row r="132" spans="1:25" x14ac:dyDescent="0.25">
      <c r="A132" s="94"/>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row>
    <row r="133" spans="1:25" x14ac:dyDescent="0.25">
      <c r="A133" s="94"/>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row>
    <row r="134" spans="1:25" x14ac:dyDescent="0.25">
      <c r="A134" s="94"/>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row>
    <row r="135" spans="1:25" x14ac:dyDescent="0.25">
      <c r="A135" s="94"/>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row>
    <row r="136" spans="1:25" x14ac:dyDescent="0.25">
      <c r="A136" s="94"/>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row>
    <row r="137" spans="1:25" x14ac:dyDescent="0.25">
      <c r="A137" s="94"/>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row>
    <row r="138" spans="1:25" x14ac:dyDescent="0.25">
      <c r="A138" s="94"/>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row>
    <row r="139" spans="1:25" x14ac:dyDescent="0.25">
      <c r="A139" s="94"/>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row>
    <row r="140" spans="1:25" x14ac:dyDescent="0.25">
      <c r="A140" s="94"/>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row>
    <row r="141" spans="1:25" x14ac:dyDescent="0.25">
      <c r="A141" s="94"/>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row>
    <row r="142" spans="1:25" x14ac:dyDescent="0.25">
      <c r="A142" s="94"/>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row>
    <row r="143" spans="1:25" x14ac:dyDescent="0.25">
      <c r="A143" s="94"/>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row>
    <row r="144" spans="1:25" x14ac:dyDescent="0.25">
      <c r="A144" s="94"/>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row>
    <row r="145" spans="1:25" x14ac:dyDescent="0.25">
      <c r="A145" s="94"/>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row>
    <row r="146" spans="1:25" x14ac:dyDescent="0.25">
      <c r="A146" s="94"/>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row>
    <row r="147" spans="1:25" x14ac:dyDescent="0.25">
      <c r="A147" s="94"/>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row>
    <row r="148" spans="1:25" x14ac:dyDescent="0.25">
      <c r="A148" s="94"/>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row>
    <row r="149" spans="1:25" x14ac:dyDescent="0.25">
      <c r="A149" s="94"/>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row>
    <row r="150" spans="1:25" x14ac:dyDescent="0.25">
      <c r="A150" s="94"/>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row>
    <row r="151" spans="1:25" x14ac:dyDescent="0.25">
      <c r="A151" s="94"/>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row>
    <row r="152" spans="1:25" x14ac:dyDescent="0.25">
      <c r="A152" s="94"/>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row>
    <row r="153" spans="1:25" x14ac:dyDescent="0.25">
      <c r="A153" s="94"/>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row>
    <row r="154" spans="1:25" x14ac:dyDescent="0.25">
      <c r="A154" s="94"/>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row>
    <row r="155" spans="1:25" x14ac:dyDescent="0.25">
      <c r="A155" s="94"/>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row>
    <row r="156" spans="1:25" x14ac:dyDescent="0.25">
      <c r="A156" s="94"/>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row>
    <row r="157" spans="1:25" x14ac:dyDescent="0.25">
      <c r="A157" s="94"/>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row>
    <row r="158" spans="1:25" x14ac:dyDescent="0.25">
      <c r="A158" s="94"/>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row>
    <row r="159" spans="1:25" x14ac:dyDescent="0.25">
      <c r="A159" s="94"/>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row>
    <row r="160" spans="1:25" x14ac:dyDescent="0.25">
      <c r="A160" s="94"/>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row>
    <row r="161" spans="1:25" x14ac:dyDescent="0.25">
      <c r="A161" s="94"/>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row>
    <row r="162" spans="1:25" x14ac:dyDescent="0.25">
      <c r="A162" s="94"/>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row>
    <row r="163" spans="1:25" x14ac:dyDescent="0.25">
      <c r="A163" s="94"/>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row>
    <row r="164" spans="1:25" x14ac:dyDescent="0.25">
      <c r="A164" s="94"/>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row>
    <row r="165" spans="1:25" x14ac:dyDescent="0.25">
      <c r="A165" s="94"/>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row>
    <row r="166" spans="1:25" x14ac:dyDescent="0.25">
      <c r="A166" s="94"/>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row>
    <row r="167" spans="1:25" x14ac:dyDescent="0.25">
      <c r="A167" s="94"/>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row>
    <row r="168" spans="1:25" x14ac:dyDescent="0.25">
      <c r="A168" s="94"/>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row>
    <row r="169" spans="1:25" x14ac:dyDescent="0.25">
      <c r="A169" s="94"/>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row>
    <row r="170" spans="1:25" x14ac:dyDescent="0.25">
      <c r="A170" s="94"/>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row>
    <row r="171" spans="1:25" x14ac:dyDescent="0.25">
      <c r="A171" s="94"/>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row>
    <row r="172" spans="1:25" x14ac:dyDescent="0.25">
      <c r="A172" s="94"/>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row>
    <row r="173" spans="1:25" x14ac:dyDescent="0.25">
      <c r="A173" s="94"/>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row>
    <row r="174" spans="1:25" x14ac:dyDescent="0.25">
      <c r="A174" s="94"/>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row>
    <row r="175" spans="1:25" x14ac:dyDescent="0.25">
      <c r="A175" s="94"/>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row>
    <row r="176" spans="1:25" x14ac:dyDescent="0.25">
      <c r="A176" s="94"/>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row>
    <row r="177" spans="1:25" x14ac:dyDescent="0.25">
      <c r="A177" s="94"/>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row>
    <row r="178" spans="1:25" x14ac:dyDescent="0.25">
      <c r="A178" s="94"/>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row>
    <row r="179" spans="1:25" x14ac:dyDescent="0.25">
      <c r="A179" s="94"/>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row>
    <row r="180" spans="1:25" x14ac:dyDescent="0.25">
      <c r="A180" s="94"/>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row>
    <row r="181" spans="1:25" x14ac:dyDescent="0.25">
      <c r="A181" s="94"/>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row>
    <row r="182" spans="1:25" x14ac:dyDescent="0.25">
      <c r="A182" s="94"/>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row>
    <row r="183" spans="1:25" x14ac:dyDescent="0.25">
      <c r="A183" s="94"/>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row>
    <row r="184" spans="1:25" x14ac:dyDescent="0.25">
      <c r="A184" s="94"/>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row>
    <row r="185" spans="1:25" x14ac:dyDescent="0.25">
      <c r="A185" s="94"/>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row>
    <row r="186" spans="1:25" x14ac:dyDescent="0.25">
      <c r="A186" s="94"/>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row>
    <row r="187" spans="1:25" x14ac:dyDescent="0.25">
      <c r="A187" s="94"/>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row>
    <row r="188" spans="1:25" x14ac:dyDescent="0.25">
      <c r="A188" s="94"/>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row>
    <row r="189" spans="1:25" x14ac:dyDescent="0.25">
      <c r="A189" s="94"/>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row>
    <row r="190" spans="1:25" x14ac:dyDescent="0.25">
      <c r="A190" s="94"/>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row>
    <row r="191" spans="1:25" x14ac:dyDescent="0.25">
      <c r="A191" s="94"/>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row>
    <row r="192" spans="1:25" x14ac:dyDescent="0.25">
      <c r="A192" s="94"/>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row>
    <row r="193" spans="1:25" x14ac:dyDescent="0.25">
      <c r="A193" s="94"/>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row>
    <row r="194" spans="1:25" x14ac:dyDescent="0.25">
      <c r="A194" s="94"/>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row>
    <row r="195" spans="1:25" x14ac:dyDescent="0.25">
      <c r="A195" s="94"/>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row>
    <row r="196" spans="1:25" x14ac:dyDescent="0.25">
      <c r="A196" s="94"/>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row>
    <row r="197" spans="1:25" x14ac:dyDescent="0.25">
      <c r="A197" s="94"/>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row>
    <row r="198" spans="1:25" x14ac:dyDescent="0.25">
      <c r="A198" s="94"/>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row>
    <row r="199" spans="1:25" x14ac:dyDescent="0.25">
      <c r="A199" s="94"/>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row>
    <row r="200" spans="1:25" x14ac:dyDescent="0.25">
      <c r="A200" s="94"/>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row>
    <row r="201" spans="1:25" x14ac:dyDescent="0.25">
      <c r="A201" s="94"/>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row>
    <row r="202" spans="1:25" x14ac:dyDescent="0.25">
      <c r="A202" s="94"/>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row>
    <row r="203" spans="1:25" x14ac:dyDescent="0.25">
      <c r="A203" s="94"/>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row>
    <row r="204" spans="1:25" x14ac:dyDescent="0.25">
      <c r="A204" s="94"/>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row>
    <row r="205" spans="1:25" x14ac:dyDescent="0.25">
      <c r="A205" s="94"/>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row>
    <row r="206" spans="1:25" x14ac:dyDescent="0.25">
      <c r="A206" s="94"/>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row>
    <row r="207" spans="1:25" x14ac:dyDescent="0.25">
      <c r="A207" s="94"/>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row>
    <row r="208" spans="1:25" x14ac:dyDescent="0.25">
      <c r="A208" s="94"/>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row>
    <row r="209" spans="1:25" x14ac:dyDescent="0.25">
      <c r="A209" s="94"/>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row>
    <row r="210" spans="1:25" x14ac:dyDescent="0.25">
      <c r="A210" s="94"/>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row>
    <row r="211" spans="1:25" x14ac:dyDescent="0.25">
      <c r="A211" s="94"/>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row>
    <row r="212" spans="1:25" x14ac:dyDescent="0.25">
      <c r="A212" s="94"/>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row>
    <row r="213" spans="1:25" x14ac:dyDescent="0.25">
      <c r="A213" s="94"/>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row>
    <row r="214" spans="1:25" x14ac:dyDescent="0.25">
      <c r="A214" s="94"/>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row>
    <row r="215" spans="1:25" x14ac:dyDescent="0.25">
      <c r="A215" s="94"/>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row>
    <row r="216" spans="1:25" x14ac:dyDescent="0.25">
      <c r="A216" s="94"/>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row>
    <row r="217" spans="1:25" x14ac:dyDescent="0.25">
      <c r="A217" s="94"/>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row>
    <row r="218" spans="1:25" x14ac:dyDescent="0.25">
      <c r="A218" s="94"/>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row>
    <row r="219" spans="1:25" x14ac:dyDescent="0.25">
      <c r="A219" s="94"/>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row>
    <row r="220" spans="1:25" x14ac:dyDescent="0.25">
      <c r="A220" s="94"/>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row>
    <row r="221" spans="1:25" x14ac:dyDescent="0.25">
      <c r="A221" s="94"/>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row>
    <row r="222" spans="1:25" x14ac:dyDescent="0.25">
      <c r="A222" s="94"/>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row>
    <row r="223" spans="1:25" x14ac:dyDescent="0.25">
      <c r="A223" s="94"/>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row>
    <row r="224" spans="1:25" x14ac:dyDescent="0.25">
      <c r="A224" s="94"/>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row>
    <row r="225" spans="1:25" x14ac:dyDescent="0.25">
      <c r="A225" s="94"/>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row>
    <row r="226" spans="1:25" x14ac:dyDescent="0.25">
      <c r="A226" s="94"/>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row>
    <row r="227" spans="1:25" x14ac:dyDescent="0.25">
      <c r="A227" s="94"/>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row>
    <row r="228" spans="1:25" x14ac:dyDescent="0.25">
      <c r="A228" s="94"/>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row>
    <row r="229" spans="1:25" x14ac:dyDescent="0.25">
      <c r="A229" s="94"/>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row>
    <row r="230" spans="1:25" x14ac:dyDescent="0.25">
      <c r="A230" s="94"/>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row>
    <row r="231" spans="1:25" x14ac:dyDescent="0.25">
      <c r="A231" s="94"/>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row>
    <row r="232" spans="1:25" x14ac:dyDescent="0.25">
      <c r="A232" s="94"/>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row>
    <row r="233" spans="1:25" x14ac:dyDescent="0.25">
      <c r="A233" s="94"/>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row>
    <row r="234" spans="1:25" x14ac:dyDescent="0.25">
      <c r="A234" s="94"/>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row>
    <row r="235" spans="1:25" x14ac:dyDescent="0.25">
      <c r="A235" s="94"/>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row>
    <row r="236" spans="1:25" x14ac:dyDescent="0.25">
      <c r="A236" s="94"/>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row>
    <row r="237" spans="1:25" x14ac:dyDescent="0.25">
      <c r="A237" s="94"/>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row>
    <row r="238" spans="1:25" x14ac:dyDescent="0.25">
      <c r="A238" s="94"/>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row>
    <row r="239" spans="1:25" x14ac:dyDescent="0.25">
      <c r="A239" s="94"/>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row>
    <row r="240" spans="1:25" x14ac:dyDescent="0.25">
      <c r="A240" s="94"/>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row>
    <row r="241" spans="1:25" x14ac:dyDescent="0.25">
      <c r="A241" s="94"/>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row>
    <row r="242" spans="1:25" x14ac:dyDescent="0.25">
      <c r="A242" s="94"/>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row>
    <row r="243" spans="1:25" x14ac:dyDescent="0.25">
      <c r="A243" s="94"/>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row>
    <row r="244" spans="1:25" x14ac:dyDescent="0.25">
      <c r="A244" s="94"/>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row>
    <row r="245" spans="1:25" x14ac:dyDescent="0.25">
      <c r="A245" s="94"/>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row>
    <row r="246" spans="1:25" x14ac:dyDescent="0.25">
      <c r="A246" s="94"/>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row>
    <row r="247" spans="1:25" x14ac:dyDescent="0.25">
      <c r="A247" s="94"/>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row>
    <row r="248" spans="1:25" x14ac:dyDescent="0.25">
      <c r="A248" s="94"/>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row>
    <row r="249" spans="1:25" x14ac:dyDescent="0.25">
      <c r="A249" s="94"/>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row>
    <row r="250" spans="1:25" x14ac:dyDescent="0.25">
      <c r="A250" s="94"/>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row>
    <row r="251" spans="1:25" x14ac:dyDescent="0.25">
      <c r="A251" s="94"/>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row>
    <row r="252" spans="1:25" x14ac:dyDescent="0.25">
      <c r="A252" s="94"/>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row>
    <row r="253" spans="1:25" x14ac:dyDescent="0.25">
      <c r="A253" s="94"/>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row>
    <row r="254" spans="1:25" x14ac:dyDescent="0.25">
      <c r="A254" s="94"/>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row>
    <row r="255" spans="1:25" x14ac:dyDescent="0.25">
      <c r="A255" s="94"/>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row>
    <row r="256" spans="1:25" x14ac:dyDescent="0.25">
      <c r="A256" s="94"/>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row>
    <row r="257" spans="1:25" x14ac:dyDescent="0.25">
      <c r="A257" s="94"/>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row>
    <row r="258" spans="1:25" x14ac:dyDescent="0.25">
      <c r="A258" s="94"/>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row>
    <row r="259" spans="1:25" x14ac:dyDescent="0.25">
      <c r="A259" s="94"/>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row>
    <row r="260" spans="1:25" x14ac:dyDescent="0.25">
      <c r="A260" s="94"/>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row>
    <row r="261" spans="1:25" x14ac:dyDescent="0.25">
      <c r="A261" s="94"/>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row>
    <row r="262" spans="1:25" x14ac:dyDescent="0.25">
      <c r="A262" s="94"/>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row>
    <row r="263" spans="1:25" x14ac:dyDescent="0.25">
      <c r="A263" s="94"/>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row>
    <row r="264" spans="1:25" x14ac:dyDescent="0.25">
      <c r="A264" s="94"/>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row>
    <row r="265" spans="1:25" x14ac:dyDescent="0.25">
      <c r="A265" s="94"/>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row>
    <row r="266" spans="1:25" x14ac:dyDescent="0.25">
      <c r="A266" s="94"/>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row>
    <row r="267" spans="1:25" x14ac:dyDescent="0.25">
      <c r="A267" s="94"/>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row>
    <row r="268" spans="1:25" x14ac:dyDescent="0.25">
      <c r="A268" s="94"/>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row>
    <row r="269" spans="1:25" x14ac:dyDescent="0.25">
      <c r="A269" s="94"/>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row>
    <row r="270" spans="1:25" x14ac:dyDescent="0.25">
      <c r="A270" s="94"/>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row>
    <row r="271" spans="1:25" x14ac:dyDescent="0.25">
      <c r="A271" s="94"/>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row>
    <row r="272" spans="1:25" x14ac:dyDescent="0.25">
      <c r="A272" s="94"/>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row>
    <row r="273" spans="1:25" x14ac:dyDescent="0.25">
      <c r="A273" s="94"/>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row>
    <row r="274" spans="1:25" x14ac:dyDescent="0.25">
      <c r="A274" s="94"/>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row>
    <row r="275" spans="1:25" x14ac:dyDescent="0.25">
      <c r="A275" s="94"/>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row>
    <row r="276" spans="1:25" x14ac:dyDescent="0.25">
      <c r="A276" s="94"/>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row>
    <row r="277" spans="1:25" x14ac:dyDescent="0.25">
      <c r="A277" s="94"/>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row>
    <row r="278" spans="1:25" x14ac:dyDescent="0.25">
      <c r="A278" s="94"/>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row>
    <row r="279" spans="1:25" x14ac:dyDescent="0.25">
      <c r="A279" s="94"/>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row>
    <row r="280" spans="1:25" x14ac:dyDescent="0.25">
      <c r="A280" s="94"/>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row>
    <row r="281" spans="1:25" x14ac:dyDescent="0.25">
      <c r="A281" s="94"/>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row>
    <row r="282" spans="1:25" x14ac:dyDescent="0.25">
      <c r="A282" s="94"/>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row>
    <row r="283" spans="1:25" x14ac:dyDescent="0.25">
      <c r="A283" s="94"/>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row>
    <row r="284" spans="1:25" x14ac:dyDescent="0.25">
      <c r="A284" s="94"/>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row>
    <row r="285" spans="1:25" x14ac:dyDescent="0.25">
      <c r="A285" s="94"/>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row>
    <row r="286" spans="1:25" x14ac:dyDescent="0.25">
      <c r="A286" s="94"/>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row>
    <row r="287" spans="1:25" x14ac:dyDescent="0.25">
      <c r="A287" s="94"/>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row>
    <row r="288" spans="1:25" x14ac:dyDescent="0.25">
      <c r="A288" s="94"/>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row>
    <row r="289" spans="1:25" x14ac:dyDescent="0.25">
      <c r="A289" s="94"/>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row>
    <row r="290" spans="1:25" x14ac:dyDescent="0.25">
      <c r="A290" s="94"/>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row>
    <row r="291" spans="1:25" x14ac:dyDescent="0.25">
      <c r="A291" s="94"/>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row>
    <row r="292" spans="1:25" x14ac:dyDescent="0.25">
      <c r="A292" s="94"/>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row>
    <row r="293" spans="1:25" x14ac:dyDescent="0.25">
      <c r="A293" s="94"/>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row>
    <row r="294" spans="1:25" x14ac:dyDescent="0.25">
      <c r="A294" s="94"/>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row>
    <row r="295" spans="1:25" x14ac:dyDescent="0.25">
      <c r="A295" s="94"/>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row>
    <row r="296" spans="1:25" x14ac:dyDescent="0.25">
      <c r="A296" s="94"/>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row>
    <row r="297" spans="1:25" x14ac:dyDescent="0.25">
      <c r="A297" s="94"/>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row>
    <row r="298" spans="1:25" x14ac:dyDescent="0.25">
      <c r="A298" s="94"/>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row>
    <row r="299" spans="1:25" x14ac:dyDescent="0.25">
      <c r="A299" s="94"/>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row>
    <row r="300" spans="1:25" x14ac:dyDescent="0.25">
      <c r="A300" s="94"/>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row>
    <row r="301" spans="1:25" x14ac:dyDescent="0.25">
      <c r="A301" s="94"/>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row>
    <row r="302" spans="1:25" x14ac:dyDescent="0.25">
      <c r="A302" s="94"/>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row>
    <row r="303" spans="1:25" x14ac:dyDescent="0.25">
      <c r="A303" s="94"/>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row>
    <row r="304" spans="1:25" x14ac:dyDescent="0.25">
      <c r="A304" s="94"/>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row>
    <row r="305" spans="1:25" x14ac:dyDescent="0.25">
      <c r="A305" s="94"/>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row>
    <row r="306" spans="1:25" x14ac:dyDescent="0.25">
      <c r="A306" s="94"/>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row>
    <row r="307" spans="1:25" x14ac:dyDescent="0.25">
      <c r="A307" s="94"/>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row>
    <row r="308" spans="1:25" x14ac:dyDescent="0.25">
      <c r="A308" s="94"/>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row>
    <row r="309" spans="1:25" x14ac:dyDescent="0.25">
      <c r="A309" s="94"/>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row>
    <row r="310" spans="1:25" x14ac:dyDescent="0.25">
      <c r="A310" s="94"/>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row>
    <row r="311" spans="1:25" x14ac:dyDescent="0.25">
      <c r="A311" s="94"/>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row>
    <row r="312" spans="1:25" x14ac:dyDescent="0.25">
      <c r="A312" s="94"/>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row>
    <row r="313" spans="1:25" x14ac:dyDescent="0.25">
      <c r="A313" s="94"/>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row>
    <row r="314" spans="1:25" x14ac:dyDescent="0.25">
      <c r="A314" s="94"/>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row>
    <row r="315" spans="1:25" x14ac:dyDescent="0.25">
      <c r="A315" s="94"/>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row>
    <row r="316" spans="1:25" x14ac:dyDescent="0.25">
      <c r="A316" s="94"/>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row>
    <row r="317" spans="1:25" x14ac:dyDescent="0.25">
      <c r="A317" s="94"/>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row>
    <row r="318" spans="1:25" x14ac:dyDescent="0.25">
      <c r="A318" s="94"/>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row>
    <row r="319" spans="1:25" x14ac:dyDescent="0.25">
      <c r="A319" s="94"/>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row>
    <row r="320" spans="1:25" x14ac:dyDescent="0.25">
      <c r="A320" s="94"/>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row>
    <row r="321" spans="1:25" x14ac:dyDescent="0.25">
      <c r="A321" s="94"/>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row>
    <row r="322" spans="1:25" x14ac:dyDescent="0.25">
      <c r="A322" s="94"/>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row>
    <row r="323" spans="1:25" x14ac:dyDescent="0.25">
      <c r="A323" s="94"/>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row>
    <row r="324" spans="1:25" x14ac:dyDescent="0.25">
      <c r="A324" s="94"/>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row>
    <row r="325" spans="1:25" x14ac:dyDescent="0.25">
      <c r="A325" s="94"/>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row>
    <row r="326" spans="1:25" x14ac:dyDescent="0.25">
      <c r="A326" s="94"/>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row>
    <row r="327" spans="1:25" x14ac:dyDescent="0.25">
      <c r="A327" s="94"/>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row>
    <row r="328" spans="1:25" x14ac:dyDescent="0.25">
      <c r="A328" s="94"/>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row>
    <row r="329" spans="1:25" x14ac:dyDescent="0.25">
      <c r="A329" s="94"/>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row>
    <row r="330" spans="1:25" x14ac:dyDescent="0.25">
      <c r="A330" s="94"/>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row>
    <row r="331" spans="1:25" x14ac:dyDescent="0.25">
      <c r="A331" s="94"/>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row>
    <row r="332" spans="1:25" x14ac:dyDescent="0.25">
      <c r="A332" s="94"/>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row>
    <row r="333" spans="1:25" x14ac:dyDescent="0.25">
      <c r="A333" s="94"/>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row>
    <row r="334" spans="1:25" x14ac:dyDescent="0.25">
      <c r="A334" s="94"/>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row>
    <row r="335" spans="1:25" x14ac:dyDescent="0.25">
      <c r="A335" s="94"/>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row>
    <row r="336" spans="1:25" x14ac:dyDescent="0.25">
      <c r="A336" s="94"/>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row>
    <row r="337" spans="1:25" x14ac:dyDescent="0.25">
      <c r="A337" s="94"/>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row>
    <row r="338" spans="1:25" x14ac:dyDescent="0.25">
      <c r="A338" s="94"/>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row>
    <row r="339" spans="1:25" x14ac:dyDescent="0.25">
      <c r="A339" s="94"/>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row>
    <row r="340" spans="1:25" x14ac:dyDescent="0.25">
      <c r="A340" s="94"/>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row>
    <row r="341" spans="1:25" x14ac:dyDescent="0.25">
      <c r="A341" s="94"/>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row>
    <row r="342" spans="1:25" x14ac:dyDescent="0.25">
      <c r="A342" s="94"/>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row>
    <row r="343" spans="1:25" x14ac:dyDescent="0.25">
      <c r="A343" s="94"/>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row>
    <row r="344" spans="1:25" x14ac:dyDescent="0.25">
      <c r="A344" s="94"/>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row>
    <row r="345" spans="1:25" x14ac:dyDescent="0.25">
      <c r="A345" s="94"/>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row>
    <row r="346" spans="1:25" x14ac:dyDescent="0.25">
      <c r="A346" s="94"/>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row>
    <row r="347" spans="1:25" x14ac:dyDescent="0.25">
      <c r="A347" s="94"/>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row>
    <row r="348" spans="1:25" x14ac:dyDescent="0.25">
      <c r="A348" s="94"/>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row>
    <row r="349" spans="1:25" x14ac:dyDescent="0.25">
      <c r="A349" s="94"/>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row>
    <row r="350" spans="1:25" x14ac:dyDescent="0.25">
      <c r="A350" s="94"/>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row>
    <row r="351" spans="1:25" x14ac:dyDescent="0.25">
      <c r="A351" s="94"/>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row>
    <row r="352" spans="1:25" x14ac:dyDescent="0.25">
      <c r="A352" s="94"/>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row>
    <row r="353" spans="1:25" x14ac:dyDescent="0.25">
      <c r="A353" s="94"/>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row>
    <row r="354" spans="1:25" x14ac:dyDescent="0.25">
      <c r="A354" s="94"/>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row>
    <row r="355" spans="1:25" x14ac:dyDescent="0.25">
      <c r="A355" s="94"/>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row>
    <row r="356" spans="1:25" x14ac:dyDescent="0.25">
      <c r="A356" s="94"/>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row>
    <row r="357" spans="1:25" x14ac:dyDescent="0.25">
      <c r="A357" s="94"/>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row>
    <row r="358" spans="1:25" x14ac:dyDescent="0.25">
      <c r="A358" s="94"/>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row>
    <row r="359" spans="1:25" x14ac:dyDescent="0.25">
      <c r="A359" s="94"/>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row>
    <row r="360" spans="1:25" x14ac:dyDescent="0.25">
      <c r="A360" s="94"/>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row>
    <row r="361" spans="1:25" x14ac:dyDescent="0.25">
      <c r="A361" s="94"/>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row>
    <row r="362" spans="1:25" x14ac:dyDescent="0.25">
      <c r="A362" s="94"/>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row>
    <row r="363" spans="1:25" x14ac:dyDescent="0.25">
      <c r="A363" s="94"/>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row>
    <row r="364" spans="1:25" x14ac:dyDescent="0.25">
      <c r="A364" s="94"/>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row>
    <row r="365" spans="1:25" x14ac:dyDescent="0.25">
      <c r="A365" s="94"/>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row>
    <row r="366" spans="1:25" x14ac:dyDescent="0.25">
      <c r="A366" s="94"/>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row>
    <row r="367" spans="1:25" x14ac:dyDescent="0.25">
      <c r="A367" s="94"/>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row>
    <row r="368" spans="1:25" x14ac:dyDescent="0.25">
      <c r="A368" s="94"/>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row>
    <row r="369" spans="1:25" x14ac:dyDescent="0.25">
      <c r="A369" s="94"/>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row>
    <row r="370" spans="1:25" x14ac:dyDescent="0.25">
      <c r="A370" s="94"/>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row>
    <row r="371" spans="1:25" x14ac:dyDescent="0.25">
      <c r="A371" s="94"/>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row>
    <row r="372" spans="1:25" x14ac:dyDescent="0.25">
      <c r="A372" s="94"/>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row>
    <row r="373" spans="1:25" x14ac:dyDescent="0.25">
      <c r="A373" s="94"/>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row>
    <row r="374" spans="1:25" x14ac:dyDescent="0.25">
      <c r="A374" s="94"/>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row>
    <row r="375" spans="1:25" x14ac:dyDescent="0.25">
      <c r="A375" s="94"/>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row>
    <row r="376" spans="1:25" x14ac:dyDescent="0.25">
      <c r="A376" s="94"/>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row>
    <row r="377" spans="1:25" x14ac:dyDescent="0.25">
      <c r="A377" s="94"/>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row>
    <row r="378" spans="1:25" x14ac:dyDescent="0.25">
      <c r="A378" s="94"/>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row>
    <row r="379" spans="1:25" x14ac:dyDescent="0.25">
      <c r="A379" s="94"/>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row>
    <row r="380" spans="1:25" x14ac:dyDescent="0.25">
      <c r="A380" s="94"/>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row>
    <row r="381" spans="1:25" x14ac:dyDescent="0.25">
      <c r="A381" s="94"/>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row>
    <row r="382" spans="1:25" x14ac:dyDescent="0.25">
      <c r="A382" s="94"/>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row>
    <row r="383" spans="1:25" x14ac:dyDescent="0.25">
      <c r="A383" s="94"/>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row>
    <row r="384" spans="1:25" x14ac:dyDescent="0.25">
      <c r="A384" s="94"/>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row>
    <row r="385" spans="1:25" x14ac:dyDescent="0.25">
      <c r="A385" s="94"/>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row>
    <row r="386" spans="1:25" x14ac:dyDescent="0.25">
      <c r="A386" s="94"/>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row>
    <row r="387" spans="1:25" x14ac:dyDescent="0.25">
      <c r="A387" s="94"/>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row>
    <row r="388" spans="1:25" x14ac:dyDescent="0.25">
      <c r="A388" s="94"/>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row>
    <row r="389" spans="1:25" x14ac:dyDescent="0.25">
      <c r="A389" s="94"/>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row>
    <row r="390" spans="1:25" x14ac:dyDescent="0.25">
      <c r="A390" s="94"/>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row>
    <row r="391" spans="1:25" x14ac:dyDescent="0.25">
      <c r="A391" s="94"/>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row>
    <row r="392" spans="1:25" x14ac:dyDescent="0.25">
      <c r="A392" s="94"/>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row>
    <row r="393" spans="1:25" x14ac:dyDescent="0.25">
      <c r="A393" s="94"/>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row>
    <row r="394" spans="1:25" x14ac:dyDescent="0.25">
      <c r="A394" s="94"/>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row>
    <row r="395" spans="1:25" x14ac:dyDescent="0.25">
      <c r="A395" s="94"/>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row>
    <row r="396" spans="1:25" x14ac:dyDescent="0.25">
      <c r="A396" s="94"/>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row>
    <row r="397" spans="1:25" x14ac:dyDescent="0.25">
      <c r="A397" s="94"/>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row>
    <row r="398" spans="1:25" x14ac:dyDescent="0.25">
      <c r="A398" s="94"/>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row>
    <row r="399" spans="1:25" x14ac:dyDescent="0.25">
      <c r="A399" s="94"/>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row>
    <row r="400" spans="1:25" x14ac:dyDescent="0.25">
      <c r="A400" s="94"/>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row>
    <row r="401" spans="1:25" x14ac:dyDescent="0.25">
      <c r="A401" s="94"/>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row>
    <row r="402" spans="1:25" x14ac:dyDescent="0.25">
      <c r="A402" s="94"/>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row>
    <row r="403" spans="1:25" x14ac:dyDescent="0.25">
      <c r="A403" s="94"/>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row>
    <row r="404" spans="1:25" x14ac:dyDescent="0.25">
      <c r="A404" s="94"/>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row>
    <row r="405" spans="1:25" x14ac:dyDescent="0.25">
      <c r="A405" s="94"/>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row>
    <row r="406" spans="1:25" x14ac:dyDescent="0.25">
      <c r="A406" s="94"/>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row>
    <row r="407" spans="1:25" x14ac:dyDescent="0.25">
      <c r="A407" s="94"/>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row>
    <row r="408" spans="1:25" x14ac:dyDescent="0.25">
      <c r="A408" s="94"/>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row>
    <row r="409" spans="1:25" x14ac:dyDescent="0.25">
      <c r="A409" s="94"/>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row>
    <row r="410" spans="1:25" x14ac:dyDescent="0.25">
      <c r="A410" s="94"/>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row>
    <row r="411" spans="1:25" x14ac:dyDescent="0.25">
      <c r="A411" s="94"/>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row>
    <row r="412" spans="1:25" x14ac:dyDescent="0.25">
      <c r="A412" s="94"/>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row>
    <row r="413" spans="1:25" x14ac:dyDescent="0.25">
      <c r="A413" s="94"/>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row>
    <row r="414" spans="1:25" x14ac:dyDescent="0.25">
      <c r="A414" s="94"/>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row>
    <row r="415" spans="1:25" x14ac:dyDescent="0.25">
      <c r="A415" s="94"/>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row>
    <row r="416" spans="1:25" x14ac:dyDescent="0.25">
      <c r="A416" s="94"/>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row>
    <row r="417" spans="1:25" x14ac:dyDescent="0.25">
      <c r="A417" s="94"/>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row>
    <row r="418" spans="1:25" x14ac:dyDescent="0.25">
      <c r="A418" s="94"/>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row>
    <row r="419" spans="1:25" x14ac:dyDescent="0.25">
      <c r="A419" s="94"/>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row>
    <row r="420" spans="1:25" x14ac:dyDescent="0.25">
      <c r="A420" s="94"/>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row>
    <row r="421" spans="1:25" x14ac:dyDescent="0.25">
      <c r="A421" s="94"/>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row>
    <row r="422" spans="1:25" x14ac:dyDescent="0.25">
      <c r="A422" s="94"/>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row>
    <row r="423" spans="1:25" x14ac:dyDescent="0.25">
      <c r="A423" s="94"/>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row>
    <row r="424" spans="1:25" x14ac:dyDescent="0.25">
      <c r="A424" s="94"/>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row>
    <row r="425" spans="1:25" x14ac:dyDescent="0.25">
      <c r="A425" s="94"/>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row>
    <row r="426" spans="1:25" x14ac:dyDescent="0.25">
      <c r="A426" s="94"/>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row>
    <row r="427" spans="1:25" x14ac:dyDescent="0.25">
      <c r="A427" s="94"/>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row>
    <row r="428" spans="1:25" x14ac:dyDescent="0.25">
      <c r="A428" s="94"/>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row>
    <row r="429" spans="1:25" x14ac:dyDescent="0.25">
      <c r="A429" s="94"/>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row>
    <row r="430" spans="1:25" x14ac:dyDescent="0.25">
      <c r="A430" s="94"/>
      <c r="B430" s="94"/>
      <c r="C430" s="94"/>
      <c r="D430" s="94"/>
      <c r="E430" s="94"/>
      <c r="F430" s="94"/>
      <c r="G430" s="94">
        <f>Вводные!H47</f>
        <v>0</v>
      </c>
      <c r="H430" s="94"/>
      <c r="I430" s="94"/>
      <c r="J430" s="94"/>
      <c r="K430" s="94"/>
      <c r="L430" s="94"/>
      <c r="M430" s="94"/>
      <c r="N430" s="94"/>
      <c r="O430" s="94"/>
      <c r="P430" s="94"/>
      <c r="Q430" s="94"/>
      <c r="R430" s="94"/>
      <c r="S430" s="94"/>
      <c r="T430" s="94"/>
      <c r="U430" s="94"/>
      <c r="V430" s="94"/>
      <c r="W430" s="94"/>
      <c r="X430" s="94"/>
      <c r="Y430" s="94"/>
    </row>
    <row r="431" spans="1:25" x14ac:dyDescent="0.25">
      <c r="A431" s="94"/>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row>
    <row r="432" spans="1:25" x14ac:dyDescent="0.25">
      <c r="A432" s="94"/>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row>
    <row r="433" spans="1:25" x14ac:dyDescent="0.25">
      <c r="A433" s="94"/>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row>
    <row r="434" spans="1:25" x14ac:dyDescent="0.25">
      <c r="A434" s="94"/>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row>
    <row r="435" spans="1:25" x14ac:dyDescent="0.25">
      <c r="A435" s="94"/>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row>
    <row r="436" spans="1:25" x14ac:dyDescent="0.25">
      <c r="A436" s="94"/>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row>
    <row r="437" spans="1:25" x14ac:dyDescent="0.25">
      <c r="A437" s="94"/>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row>
    <row r="438" spans="1:25" x14ac:dyDescent="0.25">
      <c r="A438" s="94"/>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row>
    <row r="439" spans="1:25" x14ac:dyDescent="0.25">
      <c r="A439" s="94"/>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row>
    <row r="440" spans="1:25" x14ac:dyDescent="0.25">
      <c r="A440" s="94"/>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row>
    <row r="441" spans="1:25" x14ac:dyDescent="0.25">
      <c r="A441" s="94"/>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row>
    <row r="442" spans="1:25" x14ac:dyDescent="0.25">
      <c r="A442" s="94"/>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row>
    <row r="443" spans="1:25" x14ac:dyDescent="0.25">
      <c r="A443" s="94"/>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row>
    <row r="444" spans="1:25" x14ac:dyDescent="0.25">
      <c r="A444" s="94"/>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row>
    <row r="445" spans="1:25" x14ac:dyDescent="0.25">
      <c r="A445" s="94"/>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row>
    <row r="446" spans="1:25" x14ac:dyDescent="0.25">
      <c r="A446" s="94"/>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row>
    <row r="447" spans="1:25" x14ac:dyDescent="0.25">
      <c r="A447" s="94"/>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row>
    <row r="448" spans="1:25" x14ac:dyDescent="0.25">
      <c r="A448" s="94"/>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row>
    <row r="449" spans="1:25" x14ac:dyDescent="0.25">
      <c r="A449" s="94"/>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row>
    <row r="450" spans="1:25" x14ac:dyDescent="0.25">
      <c r="A450" s="94"/>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row>
    <row r="451" spans="1:25" x14ac:dyDescent="0.25">
      <c r="A451" s="94"/>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row>
    <row r="452" spans="1:25" x14ac:dyDescent="0.25">
      <c r="A452" s="94"/>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row>
    <row r="453" spans="1:25" x14ac:dyDescent="0.25">
      <c r="A453" s="94"/>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row>
    <row r="454" spans="1:25" x14ac:dyDescent="0.25">
      <c r="A454" s="94"/>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row>
    <row r="455" spans="1:25" x14ac:dyDescent="0.25">
      <c r="A455" s="94"/>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row>
    <row r="456" spans="1:25" x14ac:dyDescent="0.25">
      <c r="A456" s="94"/>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row>
    <row r="457" spans="1:25" x14ac:dyDescent="0.25">
      <c r="A457" s="94"/>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row>
    <row r="458" spans="1:25" x14ac:dyDescent="0.25">
      <c r="A458" s="94"/>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row>
    <row r="459" spans="1:25" x14ac:dyDescent="0.25">
      <c r="A459" s="94"/>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row>
    <row r="460" spans="1:25" x14ac:dyDescent="0.25">
      <c r="A460" s="94"/>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row>
    <row r="461" spans="1:25" x14ac:dyDescent="0.25">
      <c r="A461" s="94"/>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row>
    <row r="462" spans="1:25" x14ac:dyDescent="0.25">
      <c r="A462" s="94"/>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row>
    <row r="463" spans="1:25" x14ac:dyDescent="0.25">
      <c r="A463" s="94"/>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row>
    <row r="464" spans="1:25" x14ac:dyDescent="0.25">
      <c r="A464" s="94"/>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row>
    <row r="465" spans="1:25" x14ac:dyDescent="0.25">
      <c r="A465" s="94"/>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row>
    <row r="466" spans="1:25" x14ac:dyDescent="0.25">
      <c r="A466" s="94"/>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row>
    <row r="467" spans="1:25" x14ac:dyDescent="0.25">
      <c r="A467" s="94"/>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row>
    <row r="468" spans="1:25" x14ac:dyDescent="0.25">
      <c r="A468" s="94"/>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row>
    <row r="469" spans="1:25" x14ac:dyDescent="0.25">
      <c r="A469" s="94"/>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row>
    <row r="470" spans="1:25" x14ac:dyDescent="0.25">
      <c r="A470" s="94"/>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row>
    <row r="471" spans="1:25" x14ac:dyDescent="0.25">
      <c r="A471" s="94"/>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row>
    <row r="472" spans="1:25" x14ac:dyDescent="0.25">
      <c r="A472" s="94"/>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row>
    <row r="473" spans="1:25" x14ac:dyDescent="0.25">
      <c r="A473" s="94"/>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row>
    <row r="474" spans="1:25" x14ac:dyDescent="0.25">
      <c r="A474" s="94"/>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row>
    <row r="475" spans="1:25" x14ac:dyDescent="0.25">
      <c r="A475" s="94"/>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row>
    <row r="476" spans="1:25" x14ac:dyDescent="0.25">
      <c r="A476" s="94"/>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row>
    <row r="477" spans="1:25" x14ac:dyDescent="0.25">
      <c r="A477" s="94"/>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row>
    <row r="478" spans="1:25" x14ac:dyDescent="0.25">
      <c r="A478" s="94"/>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row>
    <row r="479" spans="1:25" x14ac:dyDescent="0.25">
      <c r="A479" s="94"/>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row>
    <row r="480" spans="1:25" x14ac:dyDescent="0.25">
      <c r="A480" s="94"/>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row>
    <row r="481" spans="1:25" x14ac:dyDescent="0.25">
      <c r="A481" s="94"/>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row>
    <row r="482" spans="1:25" x14ac:dyDescent="0.25">
      <c r="A482" s="94"/>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row>
    <row r="483" spans="1:25" x14ac:dyDescent="0.25">
      <c r="A483" s="94"/>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row>
    <row r="484" spans="1:25" x14ac:dyDescent="0.25">
      <c r="A484" s="94"/>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row>
    <row r="485" spans="1:25" x14ac:dyDescent="0.25">
      <c r="A485" s="94"/>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row>
    <row r="486" spans="1:25" x14ac:dyDescent="0.25">
      <c r="A486" s="94"/>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row>
    <row r="487" spans="1:25" x14ac:dyDescent="0.25">
      <c r="A487" s="94"/>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row>
    <row r="488" spans="1:25" x14ac:dyDescent="0.25">
      <c r="A488" s="94"/>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row>
    <row r="489" spans="1:25" x14ac:dyDescent="0.25">
      <c r="A489" s="94"/>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row>
    <row r="490" spans="1:25" x14ac:dyDescent="0.25">
      <c r="A490" s="94"/>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row>
    <row r="491" spans="1:25" x14ac:dyDescent="0.25">
      <c r="A491" s="94"/>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row>
    <row r="492" spans="1:25" x14ac:dyDescent="0.25">
      <c r="A492" s="94"/>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row>
    <row r="493" spans="1:25" x14ac:dyDescent="0.25">
      <c r="A493" s="94"/>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row>
    <row r="494" spans="1:25" x14ac:dyDescent="0.25">
      <c r="A494" s="94"/>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row>
    <row r="495" spans="1:25" x14ac:dyDescent="0.25">
      <c r="A495" s="94"/>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row>
    <row r="496" spans="1:25" x14ac:dyDescent="0.25">
      <c r="A496" s="94"/>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row>
    <row r="497" spans="1:25" x14ac:dyDescent="0.25">
      <c r="A497" s="94"/>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row>
    <row r="498" spans="1:25" x14ac:dyDescent="0.25">
      <c r="A498" s="94"/>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row>
    <row r="499" spans="1:25" x14ac:dyDescent="0.25">
      <c r="A499" s="94"/>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row>
    <row r="500" spans="1:25" x14ac:dyDescent="0.25">
      <c r="A500" s="94"/>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row>
    <row r="501" spans="1:25" x14ac:dyDescent="0.25">
      <c r="A501" s="94"/>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row>
    <row r="502" spans="1:25" x14ac:dyDescent="0.25">
      <c r="A502" s="94"/>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row>
    <row r="503" spans="1:25" x14ac:dyDescent="0.25">
      <c r="A503" s="94"/>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row>
    <row r="504" spans="1:25" x14ac:dyDescent="0.25">
      <c r="A504" s="94"/>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row>
    <row r="505" spans="1:25" x14ac:dyDescent="0.25">
      <c r="A505" s="94"/>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row>
    <row r="506" spans="1:25" x14ac:dyDescent="0.25">
      <c r="A506" s="94"/>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row>
    <row r="507" spans="1:25" x14ac:dyDescent="0.25">
      <c r="A507" s="94"/>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row>
    <row r="508" spans="1:25" x14ac:dyDescent="0.25">
      <c r="A508" s="94"/>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row>
    <row r="509" spans="1:25" x14ac:dyDescent="0.25">
      <c r="A509" s="94"/>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row>
    <row r="510" spans="1:25" x14ac:dyDescent="0.25">
      <c r="A510" s="94"/>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row>
    <row r="511" spans="1:25" x14ac:dyDescent="0.25">
      <c r="A511" s="94"/>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row>
    <row r="512" spans="1:25" x14ac:dyDescent="0.25">
      <c r="A512" s="94"/>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row>
    <row r="513" spans="1:25" x14ac:dyDescent="0.25">
      <c r="A513" s="94"/>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row>
    <row r="514" spans="1:25" x14ac:dyDescent="0.25">
      <c r="A514" s="94"/>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row>
    <row r="515" spans="1:25" x14ac:dyDescent="0.25">
      <c r="A515" s="94"/>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row>
    <row r="516" spans="1:25" x14ac:dyDescent="0.25">
      <c r="A516" s="94"/>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row>
    <row r="517" spans="1:25" x14ac:dyDescent="0.25">
      <c r="A517" s="94"/>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row>
    <row r="518" spans="1:25" x14ac:dyDescent="0.25">
      <c r="A518" s="94"/>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row>
    <row r="519" spans="1:25" x14ac:dyDescent="0.25">
      <c r="A519" s="94"/>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row>
    <row r="520" spans="1:25" x14ac:dyDescent="0.25">
      <c r="A520" s="94"/>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row>
    <row r="521" spans="1:25" x14ac:dyDescent="0.25">
      <c r="A521" s="94"/>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row>
    <row r="522" spans="1:25" x14ac:dyDescent="0.25">
      <c r="A522" s="94"/>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row>
    <row r="523" spans="1:25" x14ac:dyDescent="0.25">
      <c r="A523" s="94"/>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row>
    <row r="524" spans="1:25" x14ac:dyDescent="0.25">
      <c r="A524" s="94"/>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row>
    <row r="525" spans="1:25" x14ac:dyDescent="0.25">
      <c r="A525" s="94"/>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row>
    <row r="526" spans="1:25" x14ac:dyDescent="0.25">
      <c r="A526" s="94"/>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row>
    <row r="527" spans="1:25" x14ac:dyDescent="0.25">
      <c r="A527" s="94"/>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row>
    <row r="528" spans="1:25" x14ac:dyDescent="0.25">
      <c r="A528" s="94"/>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row>
    <row r="529" spans="1:25" x14ac:dyDescent="0.25">
      <c r="A529" s="94"/>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row>
    <row r="530" spans="1:25" x14ac:dyDescent="0.25">
      <c r="A530" s="94"/>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row>
    <row r="531" spans="1:25" x14ac:dyDescent="0.25">
      <c r="A531" s="94"/>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row>
    <row r="532" spans="1:25" x14ac:dyDescent="0.25">
      <c r="A532" s="94"/>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row>
    <row r="533" spans="1:25" x14ac:dyDescent="0.25">
      <c r="A533" s="94"/>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row>
    <row r="534" spans="1:25" x14ac:dyDescent="0.25">
      <c r="A534" s="94"/>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row>
    <row r="535" spans="1:25" x14ac:dyDescent="0.25">
      <c r="A535" s="94"/>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row>
    <row r="536" spans="1:25" x14ac:dyDescent="0.25">
      <c r="A536" s="94"/>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row>
    <row r="537" spans="1:25" x14ac:dyDescent="0.25">
      <c r="A537" s="94"/>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row>
    <row r="538" spans="1:25" x14ac:dyDescent="0.25">
      <c r="A538" s="94"/>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row>
    <row r="539" spans="1:25" x14ac:dyDescent="0.25">
      <c r="A539" s="94"/>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row>
    <row r="540" spans="1:25" x14ac:dyDescent="0.25">
      <c r="A540" s="94"/>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row>
    <row r="541" spans="1:25" x14ac:dyDescent="0.25">
      <c r="A541" s="94"/>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row>
    <row r="542" spans="1:25" x14ac:dyDescent="0.25">
      <c r="A542" s="94"/>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row>
    <row r="543" spans="1:25" x14ac:dyDescent="0.25">
      <c r="A543" s="94"/>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row>
    <row r="544" spans="1:25" x14ac:dyDescent="0.25">
      <c r="A544" s="94"/>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row>
    <row r="545" spans="1:25" x14ac:dyDescent="0.25">
      <c r="A545" s="94"/>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row>
    <row r="546" spans="1:25" x14ac:dyDescent="0.25">
      <c r="A546" s="94"/>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row>
    <row r="547" spans="1:25" x14ac:dyDescent="0.25">
      <c r="A547" s="94"/>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row>
    <row r="548" spans="1:25" x14ac:dyDescent="0.25">
      <c r="A548" s="94"/>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row>
    <row r="549" spans="1:25" x14ac:dyDescent="0.25">
      <c r="A549" s="94"/>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row>
    <row r="550" spans="1:25" x14ac:dyDescent="0.25">
      <c r="A550" s="94"/>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row>
    <row r="551" spans="1:25" x14ac:dyDescent="0.25">
      <c r="A551" s="94"/>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row>
    <row r="552" spans="1:25" x14ac:dyDescent="0.25">
      <c r="A552" s="94"/>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row>
    <row r="553" spans="1:25" x14ac:dyDescent="0.25">
      <c r="A553" s="94"/>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row>
    <row r="554" spans="1:25" x14ac:dyDescent="0.25">
      <c r="A554" s="94"/>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row>
    <row r="555" spans="1:25" x14ac:dyDescent="0.25">
      <c r="A555" s="94"/>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row>
    <row r="556" spans="1:25" x14ac:dyDescent="0.25">
      <c r="A556" s="94"/>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row>
    <row r="557" spans="1:25" x14ac:dyDescent="0.25">
      <c r="A557" s="94"/>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row>
    <row r="558" spans="1:25" x14ac:dyDescent="0.25">
      <c r="A558" s="94"/>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row>
    <row r="559" spans="1:25" x14ac:dyDescent="0.25">
      <c r="A559" s="94"/>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row>
    <row r="560" spans="1:25" x14ac:dyDescent="0.25">
      <c r="A560" s="94"/>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row>
    <row r="561" spans="1:25" x14ac:dyDescent="0.25">
      <c r="A561" s="94"/>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row>
    <row r="562" spans="1:25" x14ac:dyDescent="0.25">
      <c r="A562" s="94"/>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row>
    <row r="563" spans="1:25" x14ac:dyDescent="0.25">
      <c r="A563" s="94"/>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row>
    <row r="564" spans="1:25" x14ac:dyDescent="0.25">
      <c r="A564" s="94"/>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row>
    <row r="565" spans="1:25" x14ac:dyDescent="0.25">
      <c r="A565" s="94"/>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row>
    <row r="566" spans="1:25" x14ac:dyDescent="0.25">
      <c r="A566" s="94"/>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row>
    <row r="567" spans="1:25" x14ac:dyDescent="0.25">
      <c r="A567" s="94"/>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row>
    <row r="568" spans="1:25" x14ac:dyDescent="0.25">
      <c r="A568" s="94"/>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row>
    <row r="569" spans="1:25" x14ac:dyDescent="0.25">
      <c r="A569" s="94"/>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row>
    <row r="570" spans="1:25" x14ac:dyDescent="0.25">
      <c r="A570" s="94"/>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row>
    <row r="571" spans="1:25" x14ac:dyDescent="0.25">
      <c r="A571" s="94"/>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row>
    <row r="572" spans="1:25" x14ac:dyDescent="0.25">
      <c r="A572" s="94"/>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row>
    <row r="573" spans="1:25" x14ac:dyDescent="0.25">
      <c r="A573" s="94"/>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row>
    <row r="574" spans="1:25" x14ac:dyDescent="0.25">
      <c r="A574" s="94"/>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row>
    <row r="575" spans="1:25" x14ac:dyDescent="0.25">
      <c r="A575" s="94"/>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row>
    <row r="576" spans="1:25" x14ac:dyDescent="0.25">
      <c r="A576" s="94"/>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row>
    <row r="577" spans="1:25" x14ac:dyDescent="0.25">
      <c r="A577" s="94"/>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row>
    <row r="578" spans="1:25" x14ac:dyDescent="0.25">
      <c r="A578" s="94"/>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row>
    <row r="579" spans="1:25" x14ac:dyDescent="0.25">
      <c r="A579" s="94"/>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row>
    <row r="580" spans="1:25" x14ac:dyDescent="0.25">
      <c r="A580" s="94"/>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row>
    <row r="581" spans="1:25" x14ac:dyDescent="0.25">
      <c r="A581" s="94"/>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row>
    <row r="582" spans="1:25" x14ac:dyDescent="0.25">
      <c r="A582" s="94"/>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row>
    <row r="583" spans="1:25" x14ac:dyDescent="0.25">
      <c r="A583" s="94"/>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row>
    <row r="584" spans="1:25" x14ac:dyDescent="0.25">
      <c r="A584" s="94"/>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row>
    <row r="585" spans="1:25" x14ac:dyDescent="0.25">
      <c r="A585" s="94"/>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row>
    <row r="586" spans="1:25" x14ac:dyDescent="0.25">
      <c r="A586" s="94"/>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row>
    <row r="587" spans="1:25" x14ac:dyDescent="0.25">
      <c r="A587" s="94"/>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row>
    <row r="588" spans="1:25" x14ac:dyDescent="0.25">
      <c r="A588" s="94"/>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row>
    <row r="589" spans="1:25" x14ac:dyDescent="0.25">
      <c r="A589" s="94"/>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row>
    <row r="590" spans="1:25" x14ac:dyDescent="0.25">
      <c r="A590" s="94"/>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row>
    <row r="591" spans="1:25" x14ac:dyDescent="0.25">
      <c r="A591" s="94"/>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row>
    <row r="592" spans="1:25" x14ac:dyDescent="0.25">
      <c r="A592" s="94"/>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row>
    <row r="593" spans="1:25" x14ac:dyDescent="0.25">
      <c r="A593" s="94"/>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row>
    <row r="594" spans="1:25" x14ac:dyDescent="0.25">
      <c r="A594" s="94"/>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row>
    <row r="595" spans="1:25" x14ac:dyDescent="0.25">
      <c r="A595" s="94"/>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row>
    <row r="596" spans="1:25" x14ac:dyDescent="0.25">
      <c r="A596" s="94"/>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row>
    <row r="597" spans="1:25" x14ac:dyDescent="0.25">
      <c r="A597" s="94"/>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row>
    <row r="598" spans="1:25" x14ac:dyDescent="0.25">
      <c r="A598" s="94"/>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row>
    <row r="599" spans="1:25" x14ac:dyDescent="0.25">
      <c r="A599" s="94"/>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row>
    <row r="600" spans="1:25" x14ac:dyDescent="0.25">
      <c r="A600" s="94"/>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row>
    <row r="601" spans="1:25" x14ac:dyDescent="0.25">
      <c r="A601" s="94"/>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row>
    <row r="602" spans="1:25" x14ac:dyDescent="0.25">
      <c r="A602" s="94"/>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row>
    <row r="603" spans="1:25" x14ac:dyDescent="0.25">
      <c r="A603" s="94"/>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row>
    <row r="604" spans="1:25" x14ac:dyDescent="0.25">
      <c r="A604" s="94"/>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row>
    <row r="605" spans="1:25" x14ac:dyDescent="0.25">
      <c r="A605" s="94"/>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row>
  </sheetData>
  <mergeCells count="91">
    <mergeCell ref="H15:I15"/>
    <mergeCell ref="B1:G2"/>
    <mergeCell ref="B3:G4"/>
    <mergeCell ref="B5:G6"/>
    <mergeCell ref="B7:G8"/>
    <mergeCell ref="B11:G12"/>
    <mergeCell ref="B14:G14"/>
    <mergeCell ref="B15:G15"/>
    <mergeCell ref="A23:A24"/>
    <mergeCell ref="B23:G24"/>
    <mergeCell ref="B25:G29"/>
    <mergeCell ref="A25:A29"/>
    <mergeCell ref="H22:I22"/>
    <mergeCell ref="B22:G22"/>
    <mergeCell ref="A5:A8"/>
    <mergeCell ref="A1:A4"/>
    <mergeCell ref="A9:A10"/>
    <mergeCell ref="B9:G10"/>
    <mergeCell ref="A11:A14"/>
    <mergeCell ref="B30:G31"/>
    <mergeCell ref="A30:A31"/>
    <mergeCell ref="B47:G47"/>
    <mergeCell ref="B49:G50"/>
    <mergeCell ref="B51:J53"/>
    <mergeCell ref="A49:A50"/>
    <mergeCell ref="A51:A53"/>
    <mergeCell ref="A45:A46"/>
    <mergeCell ref="B45:G46"/>
    <mergeCell ref="B32:G36"/>
    <mergeCell ref="A32:A36"/>
    <mergeCell ref="B37:G38"/>
    <mergeCell ref="A37:A38"/>
    <mergeCell ref="B40:G44"/>
    <mergeCell ref="A54:A57"/>
    <mergeCell ref="K51:L51"/>
    <mergeCell ref="M51:N51"/>
    <mergeCell ref="B54:J57"/>
    <mergeCell ref="K54:L54"/>
    <mergeCell ref="M54:N54"/>
    <mergeCell ref="K55:L55"/>
    <mergeCell ref="M55:N55"/>
    <mergeCell ref="K56:N56"/>
    <mergeCell ref="K57:N57"/>
    <mergeCell ref="J68:L68"/>
    <mergeCell ref="J69:L69"/>
    <mergeCell ref="J71:L71"/>
    <mergeCell ref="A68:A73"/>
    <mergeCell ref="B58:J58"/>
    <mergeCell ref="K58:N58"/>
    <mergeCell ref="B59:J59"/>
    <mergeCell ref="K59:N59"/>
    <mergeCell ref="B60:G63"/>
    <mergeCell ref="A60:A63"/>
    <mergeCell ref="B64:G67"/>
    <mergeCell ref="A64:A67"/>
    <mergeCell ref="B68:I73"/>
    <mergeCell ref="J70:L70"/>
    <mergeCell ref="J72:L72"/>
    <mergeCell ref="B74:F75"/>
    <mergeCell ref="G74:J74"/>
    <mergeCell ref="G75:J75"/>
    <mergeCell ref="A74:A75"/>
    <mergeCell ref="B76:F77"/>
    <mergeCell ref="G76:H77"/>
    <mergeCell ref="I76:I77"/>
    <mergeCell ref="J76:J77"/>
    <mergeCell ref="A76:A79"/>
    <mergeCell ref="B78:F79"/>
    <mergeCell ref="G78:H78"/>
    <mergeCell ref="G79:H79"/>
    <mergeCell ref="L80:M80"/>
    <mergeCell ref="B94:L94"/>
    <mergeCell ref="N80:O80"/>
    <mergeCell ref="L81:M81"/>
    <mergeCell ref="N81:O81"/>
    <mergeCell ref="B93:L93"/>
    <mergeCell ref="B88:J89"/>
    <mergeCell ref="K88:M88"/>
    <mergeCell ref="N88:P88"/>
    <mergeCell ref="K89:M89"/>
    <mergeCell ref="N89:P89"/>
    <mergeCell ref="B82:I87"/>
    <mergeCell ref="A80:A81"/>
    <mergeCell ref="A88:A89"/>
    <mergeCell ref="B90:H92"/>
    <mergeCell ref="I90:I92"/>
    <mergeCell ref="J90:J92"/>
    <mergeCell ref="B80:K81"/>
    <mergeCell ref="A82:A87"/>
    <mergeCell ref="B95:L95"/>
    <mergeCell ref="B96:K96"/>
  </mergeCells>
  <dataValidations count="18">
    <dataValidation type="decimal" allowBlank="1" showInputMessage="1" showErrorMessage="1" sqref="M55:N55 M73 M93:M95 M68">
      <formula1>S55</formula1>
      <formula2>T55</formula2>
    </dataValidation>
    <dataValidation type="decimal" allowBlank="1" showInputMessage="1" showErrorMessage="1" sqref="H4 H6 H2 H8 H10 H14 H15:I15 H22:I22 H27 H29 H31 H34 H36 H44:H47 H42 H50:I50 H38 J44 J42">
      <formula1>S2</formula1>
      <formula2>T2</formula2>
    </dataValidation>
    <dataValidation type="decimal" allowBlank="1" showInputMessage="1" showErrorMessage="1" sqref="I4 I2 I6 I8 I10 I14 I27 I29 I31 I34 I36 I78:I79 I42 I44 I90:I92 I38 K42 K44">
      <formula1>S2</formula1>
      <formula2>T2</formula2>
    </dataValidation>
    <dataValidation type="decimal" allowBlank="1" showInputMessage="1" showErrorMessage="1" sqref="H49:I49">
      <formula1>S50</formula1>
      <formula2>T50</formula2>
    </dataValidation>
    <dataValidation type="decimal" allowBlank="1" showInputMessage="1" showErrorMessage="1" sqref="L52:L53 L96">
      <formula1>S52</formula1>
      <formula2>T52</formula2>
    </dataValidation>
    <dataValidation type="decimal" allowBlank="1" showInputMessage="1" showErrorMessage="1" sqref="N52:N53">
      <formula1>S52</formula1>
      <formula2>T52</formula2>
    </dataValidation>
    <dataValidation type="decimal" allowBlank="1" showInputMessage="1" showErrorMessage="1" sqref="K55:L55 K58:N58 K60 K64">
      <formula1>S55</formula1>
      <formula2>T55</formula2>
    </dataValidation>
    <dataValidation type="decimal" allowBlank="1" showInputMessage="1" showErrorMessage="1" sqref="K59:N59 K61 K65">
      <formula1>S58</formula1>
      <formula2>T58</formula2>
    </dataValidation>
    <dataValidation type="decimal" allowBlank="1" showInputMessage="1" showErrorMessage="1" sqref="K62 K66">
      <formula1>S60</formula1>
      <formula2>T60</formula2>
    </dataValidation>
    <dataValidation type="decimal" allowBlank="1" showInputMessage="1" showErrorMessage="1" sqref="K63 K67">
      <formula1>S60</formula1>
      <formula2>T60</formula2>
    </dataValidation>
    <dataValidation type="decimal" allowBlank="1" showInputMessage="1" showErrorMessage="1" sqref="M69">
      <formula1>S68</formula1>
      <formula2>T68</formula2>
    </dataValidation>
    <dataValidation type="decimal" allowBlank="1" showInputMessage="1" showErrorMessage="1" sqref="M70">
      <formula1>S68</formula1>
      <formula2>T68</formula2>
    </dataValidation>
    <dataValidation type="decimal" allowBlank="1" showInputMessage="1" showErrorMessage="1" sqref="M71">
      <formula1>S68</formula1>
      <formula2>T68</formula2>
    </dataValidation>
    <dataValidation type="decimal" allowBlank="1" showInputMessage="1" showErrorMessage="1" sqref="M72">
      <formula1>S68</formula1>
      <formula2>T68</formula2>
    </dataValidation>
    <dataValidation type="list" allowBlank="1" showInputMessage="1" showErrorMessage="1" sqref="K82:K87">
      <formula1>$S$82:$ET$82</formula1>
    </dataValidation>
    <dataValidation type="whole" allowBlank="1" showInputMessage="1" showErrorMessage="1" sqref="K89:M89">
      <formula1>S89</formula1>
      <formula2>T89</formula2>
    </dataValidation>
    <dataValidation type="whole" allowBlank="1" showInputMessage="1" showErrorMessage="1" sqref="N89:P89">
      <formula1>S89</formula1>
      <formula2>T89</formula2>
    </dataValidation>
    <dataValidation type="list" allowBlank="1" showInputMessage="1" showErrorMessage="1" sqref="L81:O81">
      <formula1>$S$81:$AJ$81</formula1>
    </dataValidation>
  </dataValidation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00000"/>
    <pageSetUpPr fitToPage="1"/>
  </sheetPr>
  <dimension ref="A1:V889"/>
  <sheetViews>
    <sheetView view="pageLayout" topLeftCell="A521" zoomScale="85" zoomScaleNormal="85" zoomScalePageLayoutView="85" workbookViewId="0">
      <selection activeCell="M253" sqref="M253:R253"/>
    </sheetView>
  </sheetViews>
  <sheetFormatPr defaultColWidth="8" defaultRowHeight="15" x14ac:dyDescent="0.25"/>
  <cols>
    <col min="1" max="1" width="5.42578125" customWidth="1"/>
    <col min="3" max="4" width="10.42578125" customWidth="1"/>
    <col min="5" max="5" width="18.7109375" customWidth="1"/>
    <col min="6" max="6" width="6.85546875" customWidth="1"/>
    <col min="7" max="7" width="6" customWidth="1"/>
    <col min="8" max="8" width="9.5703125" customWidth="1"/>
    <col min="9" max="9" width="5.28515625" customWidth="1"/>
    <col min="10" max="10" width="5.85546875" customWidth="1"/>
    <col min="11" max="11" width="9.85546875" customWidth="1"/>
    <col min="12" max="12" width="4.7109375" customWidth="1"/>
    <col min="13" max="13" width="9.42578125" customWidth="1"/>
    <col min="14" max="14" width="10.42578125" customWidth="1"/>
    <col min="15" max="15" width="5.5703125" customWidth="1"/>
    <col min="16" max="16" width="8.7109375" customWidth="1"/>
    <col min="17" max="17" width="9" customWidth="1"/>
    <col min="18" max="18" width="7" customWidth="1"/>
    <col min="19" max="19" width="8.42578125" customWidth="1"/>
    <col min="20" max="20" width="6.42578125" customWidth="1"/>
    <col min="21" max="21" width="7.140625" customWidth="1"/>
  </cols>
  <sheetData>
    <row r="1" spans="1:18" x14ac:dyDescent="0.25">
      <c r="A1" s="1"/>
      <c r="B1" s="1"/>
      <c r="C1" s="1"/>
      <c r="D1" s="1"/>
      <c r="E1" s="1"/>
      <c r="F1" s="1"/>
      <c r="G1" s="1"/>
      <c r="H1" s="1"/>
      <c r="I1" s="1"/>
      <c r="J1" s="1"/>
      <c r="K1" s="1"/>
      <c r="L1" s="1"/>
      <c r="M1" s="1"/>
      <c r="N1" s="1"/>
      <c r="O1" s="1"/>
      <c r="P1" s="1"/>
      <c r="Q1" s="1"/>
    </row>
    <row r="2" spans="1:18" ht="15.75" x14ac:dyDescent="0.25">
      <c r="A2" s="132"/>
      <c r="B2" s="132"/>
      <c r="C2" s="132"/>
      <c r="D2" s="132"/>
      <c r="E2" s="132"/>
      <c r="F2" s="132"/>
      <c r="G2" s="132"/>
      <c r="H2" s="132"/>
      <c r="I2" s="132"/>
      <c r="J2" s="132"/>
      <c r="K2" s="132"/>
      <c r="L2" s="132"/>
      <c r="M2" s="132"/>
      <c r="N2" s="132"/>
      <c r="O2" s="132"/>
      <c r="P2" s="132"/>
      <c r="Q2" s="130"/>
      <c r="R2" s="118"/>
    </row>
    <row r="3" spans="1:18" ht="15.75" x14ac:dyDescent="0.25">
      <c r="A3" s="130"/>
      <c r="B3" s="130"/>
      <c r="C3" s="130"/>
      <c r="D3" s="130"/>
      <c r="E3" s="130"/>
      <c r="F3" s="134"/>
      <c r="G3" s="134"/>
      <c r="I3" s="135" t="s">
        <v>525</v>
      </c>
      <c r="J3" s="130"/>
      <c r="K3" s="130"/>
      <c r="L3" s="130"/>
      <c r="M3" s="130"/>
      <c r="N3" s="130"/>
      <c r="O3" s="130"/>
      <c r="P3" s="130"/>
      <c r="Q3" s="130"/>
      <c r="R3" s="118"/>
    </row>
    <row r="4" spans="1:18" ht="15.75" x14ac:dyDescent="0.25">
      <c r="A4" s="130"/>
      <c r="B4" s="130"/>
      <c r="C4" s="130"/>
      <c r="D4" s="130"/>
      <c r="E4" s="130"/>
      <c r="F4" s="134"/>
      <c r="G4" s="134"/>
      <c r="I4" s="135" t="s">
        <v>526</v>
      </c>
      <c r="J4" s="130"/>
      <c r="K4" s="130"/>
      <c r="L4" s="130"/>
      <c r="M4" s="130"/>
      <c r="N4" s="130"/>
      <c r="O4" s="130"/>
      <c r="P4" s="130"/>
      <c r="Q4" s="130"/>
      <c r="R4" s="118"/>
    </row>
    <row r="5" spans="1:18" ht="15.75" x14ac:dyDescent="0.25">
      <c r="A5" s="130"/>
      <c r="B5" s="130"/>
      <c r="C5" s="130"/>
      <c r="D5" s="130"/>
      <c r="E5" s="130"/>
      <c r="F5" s="134"/>
      <c r="G5" s="134"/>
      <c r="I5" s="131" t="s">
        <v>527</v>
      </c>
      <c r="J5" s="130"/>
      <c r="K5" s="130"/>
      <c r="L5" s="130"/>
      <c r="M5" s="130"/>
      <c r="N5" s="130"/>
      <c r="O5" s="130"/>
      <c r="P5" s="130"/>
      <c r="Q5" s="130"/>
      <c r="R5" s="118"/>
    </row>
    <row r="6" spans="1:18" ht="15.75" x14ac:dyDescent="0.25">
      <c r="A6" s="130"/>
      <c r="B6" s="130"/>
      <c r="C6" s="130"/>
      <c r="D6" s="130"/>
      <c r="E6" s="130"/>
      <c r="F6" s="134"/>
      <c r="G6" s="134"/>
      <c r="I6" s="131" t="s">
        <v>528</v>
      </c>
      <c r="J6" s="130"/>
      <c r="K6" s="130"/>
      <c r="L6" s="130"/>
      <c r="M6" s="130"/>
      <c r="N6" s="130"/>
      <c r="O6" s="130"/>
      <c r="P6" s="130"/>
      <c r="Q6" s="130"/>
      <c r="R6" s="118"/>
    </row>
    <row r="7" spans="1:18" ht="15.75" x14ac:dyDescent="0.25">
      <c r="A7" s="130"/>
      <c r="B7" s="130"/>
      <c r="C7" s="130"/>
      <c r="D7" s="130"/>
      <c r="E7" s="130"/>
      <c r="F7" s="134"/>
      <c r="G7" s="134"/>
      <c r="I7" s="131" t="s">
        <v>529</v>
      </c>
      <c r="J7" s="130"/>
      <c r="K7" s="130"/>
      <c r="L7" s="130"/>
      <c r="M7" s="130"/>
      <c r="N7" s="130"/>
      <c r="O7" s="130"/>
      <c r="P7" s="130"/>
      <c r="Q7" s="130"/>
      <c r="R7" s="118"/>
    </row>
    <row r="8" spans="1:18" ht="15.75" x14ac:dyDescent="0.25">
      <c r="A8" s="130"/>
      <c r="B8" s="130"/>
      <c r="C8" s="130"/>
      <c r="D8" s="130"/>
      <c r="E8" s="130"/>
      <c r="F8" s="134"/>
      <c r="G8" s="134"/>
      <c r="I8" s="135"/>
      <c r="J8" s="130"/>
      <c r="K8" s="130"/>
      <c r="L8" s="130"/>
      <c r="M8" s="130"/>
      <c r="N8" s="130"/>
      <c r="O8" s="130"/>
      <c r="P8" s="130"/>
      <c r="Q8" s="130"/>
      <c r="R8" s="118"/>
    </row>
    <row r="9" spans="1:18" ht="15.75" x14ac:dyDescent="0.25">
      <c r="A9" s="130"/>
      <c r="B9" s="130"/>
      <c r="C9" s="130"/>
      <c r="D9" s="130"/>
      <c r="E9" s="130"/>
      <c r="F9" s="134"/>
      <c r="G9" s="134"/>
      <c r="I9" s="135" t="s">
        <v>530</v>
      </c>
      <c r="J9" s="130"/>
      <c r="K9" s="130"/>
      <c r="L9" s="130"/>
      <c r="M9" s="130"/>
      <c r="N9" s="130"/>
      <c r="O9" s="130"/>
      <c r="P9" s="130"/>
      <c r="Q9" s="130"/>
      <c r="R9" s="118"/>
    </row>
    <row r="10" spans="1:18" ht="15.75" x14ac:dyDescent="0.25">
      <c r="A10" s="130"/>
      <c r="B10" s="130"/>
      <c r="C10" s="130"/>
      <c r="D10" s="130"/>
      <c r="E10" s="130"/>
      <c r="F10" s="134"/>
      <c r="G10" s="134"/>
      <c r="I10" s="135" t="s">
        <v>526</v>
      </c>
      <c r="J10" s="130"/>
      <c r="K10" s="130"/>
      <c r="L10" s="130"/>
      <c r="M10" s="130"/>
      <c r="N10" s="130"/>
      <c r="O10" s="130"/>
      <c r="P10" s="130"/>
      <c r="Q10" s="130"/>
      <c r="R10" s="118"/>
    </row>
    <row r="11" spans="1:18" ht="15.75" x14ac:dyDescent="0.25">
      <c r="A11" s="130"/>
      <c r="B11" s="130"/>
      <c r="C11" s="130"/>
      <c r="D11" s="130"/>
      <c r="E11" s="130"/>
      <c r="F11" s="134"/>
      <c r="G11" s="134"/>
      <c r="I11" s="131" t="s">
        <v>531</v>
      </c>
      <c r="J11" s="130"/>
      <c r="K11" s="130"/>
      <c r="L11" s="130"/>
      <c r="M11" s="130"/>
      <c r="N11" s="130"/>
      <c r="O11" s="130"/>
      <c r="P11" s="130"/>
      <c r="Q11" s="130"/>
      <c r="R11" s="118"/>
    </row>
    <row r="12" spans="1:18" ht="15.75" x14ac:dyDescent="0.25">
      <c r="A12" s="130"/>
      <c r="B12" s="130"/>
      <c r="C12" s="130"/>
      <c r="D12" s="130"/>
      <c r="E12" s="130"/>
      <c r="F12" s="134"/>
      <c r="G12" s="134"/>
      <c r="I12" s="131" t="s">
        <v>532</v>
      </c>
      <c r="J12" s="130"/>
      <c r="K12" s="130"/>
      <c r="L12" s="130"/>
      <c r="M12" s="130"/>
      <c r="N12" s="130"/>
      <c r="O12" s="130"/>
      <c r="P12" s="130"/>
      <c r="Q12" s="130"/>
      <c r="R12" s="118"/>
    </row>
    <row r="13" spans="1:18" ht="15.75" x14ac:dyDescent="0.25">
      <c r="A13" s="132"/>
      <c r="B13" s="132"/>
      <c r="C13" s="132"/>
      <c r="D13" s="132"/>
      <c r="E13" s="134"/>
      <c r="F13" s="134"/>
      <c r="G13" s="134"/>
      <c r="H13" s="175"/>
      <c r="I13" s="136" t="s">
        <v>533</v>
      </c>
      <c r="J13" s="132"/>
      <c r="K13" s="132"/>
      <c r="L13" s="132"/>
      <c r="M13" s="132"/>
      <c r="N13" s="132"/>
      <c r="O13" s="132"/>
      <c r="P13" s="132"/>
      <c r="Q13" s="130"/>
      <c r="R13" s="118"/>
    </row>
    <row r="14" spans="1:18" ht="15.75" x14ac:dyDescent="0.25">
      <c r="A14" s="137"/>
      <c r="B14" s="137"/>
      <c r="C14" s="137"/>
      <c r="D14" s="137"/>
      <c r="E14" s="137"/>
      <c r="F14" s="137"/>
      <c r="G14" s="137"/>
      <c r="H14" s="175"/>
      <c r="I14" s="137"/>
      <c r="J14" s="137"/>
      <c r="K14" s="137"/>
      <c r="L14" s="137"/>
      <c r="M14" s="137"/>
      <c r="N14" s="137"/>
      <c r="O14" s="137"/>
      <c r="P14" s="137"/>
      <c r="Q14" s="130"/>
      <c r="R14" s="118"/>
    </row>
    <row r="15" spans="1:18" ht="15.75" x14ac:dyDescent="0.25">
      <c r="A15" s="130"/>
      <c r="B15" s="130"/>
      <c r="C15" s="130"/>
      <c r="D15" s="130"/>
      <c r="E15" s="130"/>
      <c r="F15" s="130"/>
      <c r="G15" s="130"/>
      <c r="H15" s="130"/>
      <c r="I15" s="130"/>
      <c r="J15" s="130"/>
      <c r="K15" s="130"/>
      <c r="L15" s="130"/>
      <c r="M15" s="130"/>
      <c r="N15" s="130"/>
      <c r="O15" s="130"/>
      <c r="P15" s="130"/>
      <c r="Q15" s="130"/>
      <c r="R15" s="118"/>
    </row>
    <row r="16" spans="1:18" ht="15.75" x14ac:dyDescent="0.25">
      <c r="A16" s="130"/>
      <c r="B16" s="130"/>
      <c r="C16" s="130"/>
      <c r="D16" s="130"/>
      <c r="E16" s="130"/>
      <c r="F16" s="130"/>
      <c r="G16" s="130"/>
      <c r="H16" s="130"/>
      <c r="I16" s="130"/>
      <c r="J16" s="130"/>
      <c r="K16" s="130"/>
      <c r="L16" s="130"/>
      <c r="M16" s="130" t="s">
        <v>1683</v>
      </c>
      <c r="N16" s="130"/>
      <c r="O16" s="130"/>
      <c r="P16" s="130"/>
      <c r="Q16" s="130"/>
      <c r="R16" s="118"/>
    </row>
    <row r="17" spans="1:18" ht="15.75" x14ac:dyDescent="0.25">
      <c r="A17" s="130"/>
      <c r="B17" s="130"/>
      <c r="C17" s="130"/>
      <c r="D17" s="130"/>
      <c r="E17" s="130"/>
      <c r="F17" s="130"/>
      <c r="G17" s="130"/>
      <c r="H17" s="130"/>
      <c r="I17" s="130"/>
      <c r="J17" s="130"/>
      <c r="K17" s="130"/>
      <c r="L17" s="130"/>
      <c r="M17" s="130"/>
      <c r="N17" s="130"/>
      <c r="O17" s="130"/>
      <c r="P17" s="130"/>
      <c r="Q17" s="130"/>
      <c r="R17" s="118"/>
    </row>
    <row r="18" spans="1:18" ht="15.75" x14ac:dyDescent="0.25">
      <c r="A18" s="130"/>
      <c r="B18" s="130"/>
      <c r="C18" s="130"/>
      <c r="D18" s="130"/>
      <c r="E18" s="130"/>
      <c r="F18" s="130"/>
      <c r="G18" s="130"/>
      <c r="H18" s="130"/>
      <c r="I18" s="130"/>
      <c r="J18" s="130"/>
      <c r="K18" s="130"/>
      <c r="L18" s="130"/>
      <c r="M18" s="130" t="s">
        <v>1684</v>
      </c>
      <c r="N18" s="130"/>
      <c r="O18" s="130"/>
      <c r="P18" s="130"/>
      <c r="Q18" s="130"/>
      <c r="R18" s="118"/>
    </row>
    <row r="19" spans="1:18" ht="31.5" customHeight="1" x14ac:dyDescent="0.25">
      <c r="A19" s="130"/>
      <c r="B19" s="130"/>
      <c r="C19" s="130"/>
      <c r="D19" s="130"/>
      <c r="E19" s="130"/>
      <c r="F19" s="130"/>
      <c r="G19" s="130"/>
      <c r="H19" s="130"/>
      <c r="I19" s="130"/>
      <c r="J19" s="130"/>
      <c r="K19" s="130"/>
      <c r="L19" s="130"/>
      <c r="M19" s="132"/>
      <c r="N19" s="132"/>
      <c r="O19" s="132" t="s">
        <v>1733</v>
      </c>
      <c r="P19" s="132"/>
      <c r="Q19" s="130"/>
      <c r="R19" s="118"/>
    </row>
    <row r="20" spans="1:18" ht="15.75" x14ac:dyDescent="0.25">
      <c r="A20" s="130"/>
      <c r="B20" s="130"/>
      <c r="C20" s="130"/>
      <c r="D20" s="130"/>
      <c r="E20" s="130"/>
      <c r="F20" s="130"/>
      <c r="G20" s="130"/>
      <c r="H20" s="130"/>
      <c r="I20" s="130"/>
      <c r="J20" s="130"/>
      <c r="K20" s="130"/>
      <c r="L20" s="130"/>
      <c r="M20" s="138" t="s">
        <v>1685</v>
      </c>
      <c r="N20" s="139"/>
      <c r="O20" s="139" t="s">
        <v>1686</v>
      </c>
      <c r="P20" s="139"/>
      <c r="Q20" s="130"/>
      <c r="R20" s="118"/>
    </row>
    <row r="21" spans="1:18" ht="15.75" x14ac:dyDescent="0.25">
      <c r="A21" s="130"/>
      <c r="B21" s="130"/>
      <c r="C21" s="130"/>
      <c r="D21" s="130"/>
      <c r="E21" s="130"/>
      <c r="F21" s="130"/>
      <c r="G21" s="130"/>
      <c r="H21" s="130"/>
      <c r="I21" s="130"/>
      <c r="J21" s="130"/>
      <c r="K21" s="130"/>
      <c r="L21" s="130"/>
      <c r="M21" s="133" t="str">
        <f>M28</f>
        <v>08.05.2025 г.</v>
      </c>
      <c r="N21" s="130"/>
      <c r="O21" s="130"/>
      <c r="P21" s="130"/>
      <c r="Q21" s="130"/>
      <c r="R21" s="118"/>
    </row>
    <row r="22" spans="1:18" ht="14.25" customHeight="1" x14ac:dyDescent="0.25">
      <c r="A22" s="134"/>
      <c r="B22" s="174"/>
      <c r="C22" s="130"/>
      <c r="D22" s="130"/>
      <c r="E22" s="130"/>
      <c r="F22" s="130"/>
      <c r="G22" s="130"/>
      <c r="H22" s="130"/>
      <c r="I22" s="130"/>
      <c r="J22" s="130"/>
      <c r="K22" s="130"/>
      <c r="L22" s="130"/>
      <c r="M22" s="130"/>
      <c r="N22" s="130"/>
      <c r="O22" s="130"/>
      <c r="P22" s="130"/>
      <c r="Q22" s="174"/>
      <c r="R22" s="94"/>
    </row>
    <row r="23" spans="1:18" ht="15.75" x14ac:dyDescent="0.25">
      <c r="A23" s="130"/>
      <c r="B23" s="130"/>
      <c r="C23" s="130"/>
      <c r="D23" s="130"/>
      <c r="E23" s="130"/>
      <c r="F23" s="130"/>
      <c r="G23" s="130"/>
      <c r="H23" s="130"/>
      <c r="I23" s="130"/>
      <c r="J23" s="130"/>
      <c r="K23" s="130"/>
      <c r="L23" s="130"/>
      <c r="M23" s="130"/>
      <c r="N23" s="130"/>
      <c r="O23" s="130"/>
      <c r="P23" s="130"/>
      <c r="Q23" s="130"/>
      <c r="R23" s="118"/>
    </row>
    <row r="24" spans="1:18" ht="15.75" x14ac:dyDescent="0.25">
      <c r="A24" s="130"/>
      <c r="B24" s="130"/>
      <c r="C24" s="130"/>
      <c r="D24" s="130"/>
      <c r="E24" s="130"/>
      <c r="F24" s="130"/>
      <c r="G24" s="130"/>
      <c r="H24" s="130"/>
      <c r="I24" s="130"/>
      <c r="J24" s="130"/>
      <c r="K24" s="130"/>
      <c r="L24" s="130"/>
      <c r="M24" s="130"/>
      <c r="N24" s="130"/>
      <c r="O24" s="130"/>
      <c r="P24" s="130"/>
      <c r="Q24" s="130"/>
      <c r="R24" s="118"/>
    </row>
    <row r="25" spans="1:18" ht="15.75" x14ac:dyDescent="0.25">
      <c r="A25" s="130"/>
      <c r="B25" s="130"/>
      <c r="C25" s="130"/>
      <c r="D25" s="130"/>
      <c r="E25" s="130"/>
      <c r="F25" s="130"/>
      <c r="G25" s="130"/>
      <c r="H25" s="130"/>
      <c r="I25" s="130"/>
      <c r="J25" s="130"/>
      <c r="K25" s="130"/>
      <c r="L25" s="130"/>
      <c r="M25" s="130"/>
      <c r="N25" s="130"/>
      <c r="O25" s="130"/>
      <c r="P25" s="130"/>
      <c r="Q25" s="130"/>
      <c r="R25" s="118"/>
    </row>
    <row r="26" spans="1:18" ht="15.75" x14ac:dyDescent="0.25">
      <c r="A26" s="130"/>
      <c r="B26" s="130"/>
      <c r="C26" s="130"/>
      <c r="D26" s="130"/>
      <c r="E26" s="130"/>
      <c r="F26" s="130"/>
      <c r="G26" s="130"/>
      <c r="H26" s="130"/>
      <c r="I26" s="130"/>
      <c r="J26" s="130"/>
      <c r="K26" s="130"/>
      <c r="L26" s="130"/>
      <c r="M26" s="130"/>
      <c r="N26" s="130"/>
      <c r="O26" s="130"/>
      <c r="P26" s="130"/>
      <c r="Q26" s="130"/>
      <c r="R26" s="118"/>
    </row>
    <row r="27" spans="1:18" ht="15.75" x14ac:dyDescent="0.25">
      <c r="A27" s="130"/>
      <c r="B27" s="130"/>
      <c r="C27" s="130"/>
      <c r="D27" s="130"/>
      <c r="E27" s="130"/>
      <c r="F27" s="173"/>
      <c r="G27" s="173"/>
      <c r="H27" s="130"/>
      <c r="I27" s="130"/>
      <c r="J27" s="130"/>
      <c r="K27" s="130"/>
      <c r="L27" s="130"/>
      <c r="M27" s="130"/>
      <c r="N27" s="130"/>
      <c r="O27" s="130"/>
      <c r="P27" s="130"/>
      <c r="Q27" s="130"/>
      <c r="R27" s="118"/>
    </row>
    <row r="28" spans="1:18" ht="15.75" x14ac:dyDescent="0.25">
      <c r="A28" s="130"/>
      <c r="B28" s="130"/>
      <c r="C28" s="130"/>
      <c r="D28" s="130"/>
      <c r="E28" s="130"/>
      <c r="G28" s="129" t="s">
        <v>1682</v>
      </c>
      <c r="I28" s="130" t="s">
        <v>535</v>
      </c>
      <c r="J28" s="130"/>
      <c r="K28" s="131" t="s">
        <v>534</v>
      </c>
      <c r="L28" s="131"/>
      <c r="M28" s="130" t="s">
        <v>536</v>
      </c>
      <c r="N28" s="130"/>
      <c r="O28" s="130"/>
      <c r="P28" s="130"/>
      <c r="Q28" s="130"/>
      <c r="R28" s="118"/>
    </row>
    <row r="29" spans="1:18" ht="30" customHeight="1" x14ac:dyDescent="0.25">
      <c r="A29" s="130"/>
      <c r="B29" s="130"/>
      <c r="C29" s="776" t="s">
        <v>1739</v>
      </c>
      <c r="D29" s="777"/>
      <c r="E29" s="777"/>
      <c r="F29" s="777"/>
      <c r="G29" s="777"/>
      <c r="H29" s="777"/>
      <c r="I29" s="777"/>
      <c r="J29" s="777"/>
      <c r="K29" s="777"/>
      <c r="L29" s="777"/>
      <c r="M29" s="777"/>
      <c r="N29" s="777"/>
      <c r="O29" s="777"/>
      <c r="P29" s="777"/>
      <c r="Q29" s="130"/>
      <c r="R29" s="118"/>
    </row>
    <row r="30" spans="1:18" ht="15.75" x14ac:dyDescent="0.25">
      <c r="A30" s="130"/>
      <c r="B30" s="130"/>
      <c r="C30" s="130"/>
      <c r="D30" s="130"/>
      <c r="E30" s="130"/>
      <c r="F30" s="130"/>
      <c r="G30" s="131"/>
      <c r="I30" s="131"/>
      <c r="J30" s="130"/>
      <c r="K30" s="130"/>
      <c r="L30" s="130"/>
      <c r="M30" s="130"/>
      <c r="N30" s="130"/>
      <c r="O30" s="130"/>
      <c r="P30" s="130"/>
      <c r="Q30" s="130"/>
      <c r="R30" s="118"/>
    </row>
    <row r="31" spans="1:18" ht="15.75" x14ac:dyDescent="0.25">
      <c r="A31" s="130"/>
      <c r="B31" s="130"/>
      <c r="C31" s="130"/>
      <c r="D31" s="130"/>
      <c r="E31" s="130"/>
      <c r="F31" s="130"/>
      <c r="G31" s="130"/>
      <c r="H31" s="130"/>
      <c r="I31" s="130"/>
      <c r="J31" s="130"/>
      <c r="K31" s="130"/>
      <c r="L31" s="130"/>
      <c r="M31" s="130"/>
      <c r="N31" s="130"/>
      <c r="O31" s="130"/>
      <c r="P31" s="130"/>
      <c r="Q31" s="130"/>
      <c r="R31" s="118"/>
    </row>
    <row r="32" spans="1:18" ht="15.75" x14ac:dyDescent="0.25">
      <c r="A32" s="130"/>
      <c r="B32" s="130"/>
      <c r="C32" s="130"/>
      <c r="D32" s="130"/>
      <c r="E32" s="130"/>
      <c r="F32" s="130"/>
      <c r="G32" s="130"/>
      <c r="H32" s="130"/>
      <c r="I32" s="130"/>
      <c r="J32" s="130"/>
      <c r="K32" s="130"/>
      <c r="L32" s="130"/>
      <c r="M32" s="130"/>
      <c r="N32" s="130"/>
      <c r="O32" s="130"/>
      <c r="P32" s="130"/>
      <c r="Q32" s="130"/>
      <c r="R32" s="118"/>
    </row>
    <row r="33" spans="1:17" ht="15.75" x14ac:dyDescent="0.25">
      <c r="A33" s="130"/>
      <c r="B33" s="130"/>
      <c r="C33" s="130"/>
      <c r="D33" s="130"/>
      <c r="E33" s="130"/>
      <c r="F33" s="130"/>
      <c r="G33" s="130"/>
      <c r="H33" s="130"/>
      <c r="I33" s="130"/>
      <c r="J33" s="130"/>
      <c r="K33" s="130"/>
      <c r="L33" s="130"/>
      <c r="M33" s="130"/>
      <c r="N33" s="130"/>
      <c r="O33" s="130"/>
      <c r="P33" s="130"/>
      <c r="Q33" s="130"/>
    </row>
    <row r="34" spans="1:17" ht="15.75" x14ac:dyDescent="0.25">
      <c r="A34" s="130"/>
      <c r="B34" s="130"/>
      <c r="C34" s="130"/>
      <c r="D34" s="130"/>
      <c r="E34" s="130"/>
      <c r="F34" s="130"/>
      <c r="G34" s="130"/>
      <c r="H34" s="130"/>
      <c r="I34" s="130"/>
      <c r="J34" s="130"/>
      <c r="K34" s="130"/>
      <c r="L34" s="130"/>
      <c r="M34" s="130"/>
      <c r="N34" s="130"/>
      <c r="O34" s="130"/>
      <c r="P34" s="130"/>
      <c r="Q34" s="130"/>
    </row>
    <row r="35" spans="1:17" ht="15.75" x14ac:dyDescent="0.25">
      <c r="A35" s="130"/>
      <c r="B35" s="130"/>
      <c r="C35" s="130"/>
      <c r="D35" s="130"/>
      <c r="E35" s="130"/>
      <c r="F35" s="130"/>
      <c r="G35" s="130"/>
      <c r="H35" s="130"/>
      <c r="I35" s="130"/>
      <c r="J35" s="130"/>
      <c r="K35" s="130"/>
      <c r="L35" s="130"/>
      <c r="M35" s="130"/>
      <c r="N35" s="130"/>
      <c r="O35" s="130"/>
      <c r="P35" s="130"/>
      <c r="Q35" s="130"/>
    </row>
    <row r="36" spans="1:17" ht="15.75" x14ac:dyDescent="0.25">
      <c r="A36" s="130"/>
      <c r="B36" s="130"/>
      <c r="C36" s="130"/>
      <c r="D36" s="130"/>
      <c r="E36" s="130"/>
      <c r="F36" s="130"/>
      <c r="G36" s="130"/>
      <c r="H36" s="130"/>
      <c r="I36" s="130"/>
      <c r="J36" s="130"/>
      <c r="K36" s="130"/>
      <c r="L36" s="130"/>
      <c r="M36" s="130"/>
      <c r="N36" s="130"/>
      <c r="O36" s="130"/>
      <c r="P36" s="130"/>
      <c r="Q36" s="130"/>
    </row>
    <row r="37" spans="1:17" ht="15.75" x14ac:dyDescent="0.25">
      <c r="A37" s="130"/>
      <c r="B37" s="130"/>
      <c r="C37" s="130"/>
      <c r="D37" s="130"/>
      <c r="E37" s="130"/>
      <c r="F37" s="130"/>
      <c r="G37" s="130"/>
      <c r="H37" s="130"/>
      <c r="I37" s="130"/>
      <c r="J37" s="130"/>
      <c r="K37" s="130"/>
      <c r="L37" s="130"/>
      <c r="M37" s="130"/>
      <c r="N37" s="130"/>
      <c r="O37" s="130"/>
      <c r="P37" s="130"/>
      <c r="Q37" s="130"/>
    </row>
    <row r="38" spans="1:17" ht="15.75" x14ac:dyDescent="0.25">
      <c r="A38" s="130"/>
      <c r="B38" s="130"/>
      <c r="C38" s="130"/>
      <c r="D38" s="130"/>
      <c r="E38" s="130"/>
      <c r="F38" s="130"/>
      <c r="G38" s="130"/>
      <c r="H38" s="130"/>
      <c r="I38" s="130"/>
      <c r="J38" s="130"/>
      <c r="K38" s="130"/>
      <c r="L38" s="130"/>
      <c r="M38" s="130"/>
      <c r="N38" s="130"/>
      <c r="O38" s="130"/>
      <c r="P38" s="130"/>
      <c r="Q38" s="130"/>
    </row>
    <row r="39" spans="1:17" ht="15.75" x14ac:dyDescent="0.25">
      <c r="A39" s="130"/>
      <c r="B39" s="130"/>
      <c r="C39" s="130"/>
      <c r="D39" s="130"/>
      <c r="E39" s="130"/>
      <c r="F39" s="130"/>
      <c r="G39" s="130"/>
      <c r="H39" s="130"/>
      <c r="I39" s="130"/>
      <c r="J39" s="130"/>
      <c r="K39" s="130"/>
      <c r="L39" s="130"/>
      <c r="M39" s="130"/>
      <c r="N39" s="130"/>
      <c r="O39" s="130"/>
      <c r="P39" s="130"/>
      <c r="Q39" s="130"/>
    </row>
    <row r="40" spans="1:17" x14ac:dyDescent="0.25">
      <c r="A40" s="1"/>
      <c r="B40" s="1"/>
      <c r="C40" s="123"/>
      <c r="D40" s="123"/>
      <c r="E40" s="123"/>
      <c r="F40" s="123"/>
      <c r="G40" s="123"/>
      <c r="H40" s="123"/>
      <c r="I40" s="123"/>
      <c r="J40" s="123"/>
      <c r="K40" s="1"/>
      <c r="L40" s="1"/>
      <c r="M40" s="1"/>
      <c r="N40" s="1"/>
      <c r="O40" s="1"/>
      <c r="P40" s="1"/>
      <c r="Q40" s="1"/>
    </row>
    <row r="41" spans="1:17" x14ac:dyDescent="0.25">
      <c r="A41" s="1"/>
      <c r="B41" s="1"/>
      <c r="C41" s="123"/>
      <c r="D41" s="123"/>
      <c r="E41" s="123"/>
      <c r="F41" s="123"/>
      <c r="G41" s="123"/>
      <c r="H41" s="123"/>
      <c r="I41" s="123"/>
      <c r="J41" s="123"/>
      <c r="K41" s="1"/>
      <c r="L41" s="1"/>
      <c r="M41" s="1"/>
      <c r="N41" s="1"/>
      <c r="O41" s="1"/>
      <c r="P41" s="1"/>
      <c r="Q41" s="1"/>
    </row>
    <row r="42" spans="1:17" x14ac:dyDescent="0.25">
      <c r="A42" s="1"/>
      <c r="B42" s="1"/>
      <c r="C42" s="123"/>
      <c r="D42" s="123"/>
      <c r="E42" s="123"/>
      <c r="F42" s="123"/>
      <c r="G42" s="123"/>
      <c r="H42" s="123"/>
      <c r="I42" s="123"/>
      <c r="J42" s="123"/>
      <c r="K42" s="1"/>
      <c r="L42" s="1"/>
      <c r="M42" s="1"/>
      <c r="N42" s="1"/>
      <c r="O42" s="1"/>
      <c r="P42" s="1"/>
      <c r="Q42" s="1"/>
    </row>
    <row r="43" spans="1:17" x14ac:dyDescent="0.25">
      <c r="A43" s="1"/>
      <c r="B43" s="1"/>
      <c r="C43" s="123"/>
      <c r="D43" s="123"/>
      <c r="E43" s="123"/>
      <c r="F43" s="123"/>
      <c r="G43" s="123"/>
      <c r="H43" s="123"/>
      <c r="I43" s="123"/>
      <c r="J43" s="123"/>
      <c r="K43" s="1"/>
      <c r="L43" s="1"/>
      <c r="M43" s="1"/>
      <c r="N43" s="1"/>
      <c r="O43" s="1"/>
      <c r="P43" s="1"/>
      <c r="Q43" s="1"/>
    </row>
    <row r="44" spans="1:17" x14ac:dyDescent="0.25">
      <c r="A44" s="1"/>
      <c r="B44" s="1"/>
      <c r="C44" s="123"/>
      <c r="D44" s="123"/>
      <c r="E44" s="123"/>
      <c r="F44" s="123"/>
      <c r="G44" s="123"/>
      <c r="H44" s="123"/>
      <c r="I44" s="123"/>
      <c r="J44" s="123"/>
      <c r="K44" s="1"/>
      <c r="L44" s="1"/>
      <c r="M44" s="1"/>
      <c r="N44" s="1"/>
      <c r="O44" s="1"/>
      <c r="P44" s="1"/>
      <c r="Q44" s="1"/>
    </row>
    <row r="45" spans="1:17" x14ac:dyDescent="0.25">
      <c r="A45" s="1"/>
      <c r="B45" s="1"/>
      <c r="C45" s="123"/>
      <c r="D45" s="123"/>
      <c r="E45" s="123"/>
      <c r="F45" s="123"/>
      <c r="G45" s="123"/>
      <c r="H45" s="123"/>
      <c r="I45" s="123"/>
      <c r="J45" s="123"/>
      <c r="K45" s="1"/>
      <c r="L45" s="1"/>
      <c r="M45" s="1"/>
      <c r="N45" s="1"/>
      <c r="O45" s="1"/>
      <c r="P45" s="1"/>
      <c r="Q45" s="1"/>
    </row>
    <row r="46" spans="1:17" x14ac:dyDescent="0.25">
      <c r="A46" s="1"/>
      <c r="B46" s="1"/>
      <c r="C46" s="123"/>
      <c r="D46" s="123"/>
      <c r="E46" s="123"/>
      <c r="F46" s="123"/>
      <c r="G46" s="123"/>
      <c r="H46" s="123"/>
      <c r="I46" s="123"/>
      <c r="J46" s="123"/>
      <c r="K46" s="1"/>
      <c r="L46" s="1"/>
      <c r="M46" s="1"/>
      <c r="N46" s="1"/>
      <c r="O46" s="1"/>
      <c r="P46" s="1"/>
      <c r="Q46" s="1"/>
    </row>
    <row r="47" spans="1:17" x14ac:dyDescent="0.25">
      <c r="A47" s="1"/>
      <c r="B47" s="1"/>
      <c r="C47" s="123"/>
      <c r="D47" s="123"/>
      <c r="E47" s="123"/>
      <c r="F47" s="123"/>
      <c r="G47" s="123"/>
      <c r="H47" s="123"/>
      <c r="I47" s="123"/>
      <c r="J47" s="123"/>
      <c r="K47" s="1"/>
      <c r="L47" s="1"/>
      <c r="M47" s="1"/>
      <c r="N47" s="1"/>
      <c r="O47" s="1"/>
      <c r="P47" s="1"/>
      <c r="Q47" s="1"/>
    </row>
    <row r="48" spans="1:17" x14ac:dyDescent="0.25">
      <c r="A48" s="1"/>
      <c r="B48" s="1"/>
      <c r="C48" s="123"/>
      <c r="D48" s="123"/>
      <c r="E48" s="123"/>
      <c r="F48" s="123"/>
      <c r="G48" s="123"/>
      <c r="H48" s="123"/>
      <c r="I48" s="123"/>
      <c r="J48" s="123"/>
      <c r="K48" s="1"/>
      <c r="L48" s="1"/>
      <c r="M48" s="1"/>
      <c r="N48" s="1"/>
      <c r="O48" s="1"/>
      <c r="P48" s="1"/>
      <c r="Q48" s="1"/>
    </row>
    <row r="49" spans="1:17" x14ac:dyDescent="0.25">
      <c r="A49" s="1"/>
      <c r="B49" s="1"/>
      <c r="C49" s="123"/>
      <c r="D49" s="123"/>
      <c r="E49" s="123"/>
      <c r="F49" s="123"/>
      <c r="G49" s="123"/>
      <c r="H49" s="123"/>
      <c r="I49" s="123"/>
      <c r="J49" s="123"/>
      <c r="K49" s="1"/>
      <c r="L49" s="1"/>
      <c r="M49" s="1"/>
      <c r="N49" s="1"/>
      <c r="O49" s="1"/>
      <c r="P49" s="1"/>
      <c r="Q49" s="1"/>
    </row>
    <row r="50" spans="1:17" x14ac:dyDescent="0.25">
      <c r="A50" s="1"/>
      <c r="B50" s="1"/>
      <c r="C50" s="123"/>
      <c r="D50" s="123"/>
      <c r="E50" s="123"/>
      <c r="F50" s="123"/>
      <c r="G50" s="123"/>
      <c r="H50" s="123"/>
      <c r="I50" s="123"/>
      <c r="J50" s="123"/>
      <c r="K50" s="1"/>
      <c r="L50" s="1"/>
      <c r="M50" s="1"/>
      <c r="N50" s="1"/>
      <c r="O50" s="1"/>
      <c r="P50" s="1"/>
      <c r="Q50" s="1"/>
    </row>
    <row r="51" spans="1:17" x14ac:dyDescent="0.25">
      <c r="A51" s="1"/>
      <c r="B51" s="1"/>
      <c r="C51" s="123"/>
      <c r="D51" s="123"/>
      <c r="E51" s="123"/>
      <c r="F51" s="123"/>
      <c r="G51" s="123"/>
      <c r="H51" s="123"/>
      <c r="I51" s="123"/>
      <c r="J51" s="123"/>
      <c r="K51" s="1"/>
      <c r="L51" s="1"/>
      <c r="M51" s="1"/>
      <c r="N51" s="1"/>
      <c r="O51" s="1"/>
      <c r="P51" s="1"/>
      <c r="Q51" s="1"/>
    </row>
    <row r="52" spans="1:17" x14ac:dyDescent="0.25">
      <c r="A52" s="1"/>
      <c r="B52" s="1"/>
      <c r="C52" s="123"/>
      <c r="D52" s="123"/>
      <c r="E52" s="123"/>
      <c r="F52" s="123"/>
      <c r="G52" s="123"/>
      <c r="H52" s="123"/>
      <c r="I52" s="123"/>
      <c r="J52" s="123"/>
      <c r="K52" s="1"/>
      <c r="L52" s="1"/>
      <c r="M52" s="1"/>
      <c r="N52" s="1"/>
      <c r="O52" s="1"/>
      <c r="P52" s="1"/>
      <c r="Q52" s="1"/>
    </row>
    <row r="53" spans="1:17" x14ac:dyDescent="0.25">
      <c r="A53" s="1"/>
      <c r="B53" s="1"/>
      <c r="C53" s="123"/>
      <c r="D53" s="123"/>
      <c r="E53" s="123"/>
      <c r="F53" s="123"/>
      <c r="G53" s="123"/>
      <c r="H53" s="123"/>
      <c r="I53" s="123"/>
      <c r="J53" s="123"/>
      <c r="K53" s="1"/>
      <c r="L53" s="1"/>
      <c r="M53" s="1"/>
      <c r="N53" s="1"/>
      <c r="O53" s="1"/>
      <c r="P53" s="1"/>
      <c r="Q53" s="1"/>
    </row>
    <row r="54" spans="1:17" x14ac:dyDescent="0.25">
      <c r="A54" s="1"/>
      <c r="B54" s="1"/>
      <c r="C54" s="123"/>
      <c r="D54" s="123"/>
      <c r="E54" s="123"/>
      <c r="F54" s="123"/>
      <c r="G54" s="123"/>
      <c r="H54" s="123"/>
      <c r="I54" s="123"/>
      <c r="J54" s="123"/>
      <c r="K54" s="1"/>
      <c r="L54" s="1"/>
      <c r="M54" s="1"/>
      <c r="N54" s="1"/>
      <c r="O54" s="1"/>
      <c r="P54" s="1"/>
      <c r="Q54" s="1"/>
    </row>
    <row r="55" spans="1:17" x14ac:dyDescent="0.25">
      <c r="A55" s="1"/>
      <c r="B55" s="1"/>
      <c r="C55" s="123"/>
      <c r="D55" s="123"/>
      <c r="E55" s="123"/>
      <c r="F55" s="123"/>
      <c r="G55" s="123"/>
      <c r="H55" s="123"/>
      <c r="I55" s="123"/>
      <c r="J55" s="123"/>
      <c r="K55" s="1"/>
      <c r="L55" s="1"/>
      <c r="M55" s="1"/>
      <c r="N55" s="1"/>
      <c r="O55" s="1"/>
      <c r="P55" s="1"/>
      <c r="Q55" s="1"/>
    </row>
    <row r="56" spans="1:17" x14ac:dyDescent="0.25">
      <c r="A56" s="1"/>
      <c r="B56" s="1"/>
      <c r="C56" s="123"/>
      <c r="D56" s="123"/>
      <c r="E56" s="123"/>
      <c r="F56" s="123"/>
      <c r="G56" s="123"/>
      <c r="H56" s="123"/>
      <c r="I56" s="123"/>
      <c r="J56" s="123"/>
      <c r="K56" s="1"/>
      <c r="L56" s="1"/>
      <c r="M56" s="1"/>
      <c r="N56" s="1"/>
      <c r="O56" s="1"/>
      <c r="P56" s="1"/>
      <c r="Q56" s="1"/>
    </row>
    <row r="57" spans="1:17" x14ac:dyDescent="0.25">
      <c r="A57" s="1"/>
      <c r="B57" s="1"/>
      <c r="C57" s="123"/>
      <c r="D57" s="123"/>
      <c r="E57" s="123"/>
      <c r="F57" s="123"/>
      <c r="G57" s="123"/>
      <c r="H57" s="123"/>
      <c r="I57" s="123"/>
      <c r="J57" s="123"/>
      <c r="K57" s="1"/>
      <c r="L57" s="1"/>
      <c r="M57" s="1"/>
      <c r="N57" s="1"/>
      <c r="O57" s="1"/>
      <c r="P57" s="1"/>
      <c r="Q57" s="1"/>
    </row>
    <row r="58" spans="1:17" x14ac:dyDescent="0.25">
      <c r="A58" s="1"/>
      <c r="B58" s="1"/>
      <c r="C58" s="123"/>
      <c r="D58" s="123"/>
      <c r="E58" s="123"/>
      <c r="F58" s="123"/>
      <c r="G58" s="123"/>
      <c r="H58" s="123"/>
      <c r="I58" s="123"/>
      <c r="J58" s="123"/>
      <c r="K58" s="1"/>
      <c r="L58" s="1"/>
      <c r="M58" s="1"/>
      <c r="N58" s="1"/>
      <c r="O58" s="1"/>
      <c r="P58" s="1"/>
      <c r="Q58" s="1"/>
    </row>
    <row r="59" spans="1:17" x14ac:dyDescent="0.25">
      <c r="A59" s="1"/>
      <c r="B59" s="1"/>
      <c r="C59" s="123"/>
      <c r="D59" s="123"/>
      <c r="E59" s="123"/>
      <c r="F59" s="123"/>
      <c r="G59" s="123"/>
      <c r="H59" s="123"/>
      <c r="I59" s="123"/>
      <c r="J59" s="123"/>
      <c r="K59" s="1"/>
      <c r="L59" s="1"/>
      <c r="M59" s="1"/>
      <c r="N59" s="1"/>
      <c r="O59" s="1"/>
      <c r="P59" s="1"/>
      <c r="Q59" s="1"/>
    </row>
    <row r="60" spans="1:17" x14ac:dyDescent="0.25">
      <c r="A60" s="1"/>
      <c r="B60" s="1"/>
      <c r="C60" s="123"/>
      <c r="D60" s="123"/>
      <c r="E60" s="123"/>
      <c r="F60" s="123"/>
      <c r="G60" s="123"/>
      <c r="H60" s="123"/>
      <c r="I60" s="123"/>
      <c r="J60" s="123"/>
      <c r="K60" s="1"/>
      <c r="L60" s="1"/>
      <c r="M60" s="1"/>
      <c r="N60" s="1"/>
      <c r="O60" s="1"/>
      <c r="P60" s="1"/>
      <c r="Q60" s="1"/>
    </row>
    <row r="61" spans="1:17" x14ac:dyDescent="0.25">
      <c r="A61" s="1"/>
      <c r="B61" s="1"/>
      <c r="C61" s="123"/>
      <c r="D61" s="123"/>
      <c r="E61" s="123"/>
      <c r="F61" s="123"/>
      <c r="G61" s="123"/>
      <c r="H61" s="123"/>
      <c r="I61" s="123"/>
      <c r="J61" s="123"/>
      <c r="K61" s="1"/>
      <c r="L61" s="1"/>
      <c r="M61" s="1"/>
      <c r="N61" s="1"/>
      <c r="O61" s="1"/>
      <c r="P61" s="1"/>
      <c r="Q61" s="1"/>
    </row>
    <row r="62" spans="1:17" x14ac:dyDescent="0.25">
      <c r="A62" s="1"/>
      <c r="B62" s="1"/>
      <c r="C62" s="123"/>
      <c r="D62" s="123"/>
      <c r="E62" s="123"/>
      <c r="F62" s="123"/>
      <c r="G62" s="123"/>
      <c r="H62" s="123"/>
      <c r="I62" s="123"/>
      <c r="J62" s="123"/>
      <c r="K62" s="1"/>
      <c r="L62" s="1"/>
      <c r="M62" s="1"/>
      <c r="N62" s="1"/>
      <c r="O62" s="1"/>
      <c r="P62" s="1"/>
      <c r="Q62" s="1"/>
    </row>
    <row r="63" spans="1:17" x14ac:dyDescent="0.25">
      <c r="A63" s="1"/>
      <c r="B63" s="1"/>
      <c r="C63" s="123"/>
      <c r="D63" s="123"/>
      <c r="E63" s="123"/>
      <c r="F63" s="123"/>
      <c r="G63" s="123"/>
      <c r="H63" s="123"/>
      <c r="I63" s="123"/>
      <c r="J63" s="123"/>
      <c r="K63" s="1"/>
      <c r="L63" s="1"/>
      <c r="M63" s="1"/>
      <c r="N63" s="1"/>
      <c r="O63" s="1"/>
      <c r="P63" s="1"/>
      <c r="Q63" s="1"/>
    </row>
    <row r="64" spans="1:17" x14ac:dyDescent="0.25">
      <c r="A64" s="1"/>
      <c r="B64" s="1"/>
      <c r="C64" s="123"/>
      <c r="D64" s="123"/>
      <c r="E64" s="123"/>
      <c r="F64" s="123"/>
      <c r="G64" s="123"/>
      <c r="H64" s="123"/>
      <c r="I64" s="123"/>
      <c r="J64" s="123"/>
      <c r="K64" s="1"/>
      <c r="L64" s="1"/>
      <c r="M64" s="1"/>
      <c r="N64" s="1"/>
      <c r="O64" s="1"/>
      <c r="P64" s="1"/>
      <c r="Q64" s="1"/>
    </row>
    <row r="65" spans="1:18" x14ac:dyDescent="0.25">
      <c r="A65" s="1"/>
      <c r="B65" s="1"/>
      <c r="C65" s="123"/>
      <c r="D65" s="123"/>
      <c r="E65" s="123"/>
      <c r="F65" s="123"/>
      <c r="G65" s="123"/>
      <c r="H65" s="123"/>
      <c r="I65" s="123"/>
      <c r="J65" s="123"/>
      <c r="K65" s="1"/>
      <c r="L65" s="1"/>
      <c r="M65" s="1"/>
      <c r="N65" s="1"/>
      <c r="O65" s="1"/>
      <c r="P65" s="1"/>
      <c r="Q65" s="1"/>
    </row>
    <row r="66" spans="1:18" x14ac:dyDescent="0.25">
      <c r="A66" s="1"/>
      <c r="B66" s="1"/>
      <c r="C66" s="123"/>
      <c r="D66" s="123"/>
      <c r="E66" s="123"/>
      <c r="F66" s="123"/>
      <c r="G66" s="123"/>
      <c r="H66" s="123"/>
      <c r="I66" s="123"/>
      <c r="J66" s="123"/>
      <c r="K66" s="1"/>
      <c r="L66" s="1"/>
      <c r="M66" s="1"/>
      <c r="N66" s="1"/>
      <c r="O66" s="1"/>
      <c r="P66" s="1"/>
      <c r="Q66" s="1"/>
    </row>
    <row r="67" spans="1:18" x14ac:dyDescent="0.25">
      <c r="A67" s="1"/>
      <c r="B67" s="1"/>
      <c r="C67" s="123"/>
      <c r="D67" s="123"/>
      <c r="E67" s="123"/>
      <c r="F67" s="123"/>
      <c r="G67" s="123"/>
      <c r="H67" s="123"/>
      <c r="I67" s="123"/>
      <c r="J67" s="123"/>
      <c r="K67" s="1"/>
      <c r="L67" s="1"/>
      <c r="M67" s="1"/>
      <c r="N67" s="1"/>
      <c r="O67" s="1"/>
      <c r="P67" s="1"/>
      <c r="Q67" s="1"/>
    </row>
    <row r="68" spans="1:18" x14ac:dyDescent="0.25">
      <c r="A68" s="1"/>
      <c r="B68" s="1"/>
      <c r="C68" s="123"/>
      <c r="D68" s="123"/>
      <c r="E68" s="123"/>
      <c r="F68" s="123"/>
      <c r="G68" s="123"/>
      <c r="H68" s="123"/>
      <c r="I68" s="123"/>
      <c r="J68" s="123"/>
      <c r="K68" s="1"/>
      <c r="L68" s="1"/>
      <c r="M68" s="1"/>
      <c r="N68" s="1"/>
      <c r="O68" s="1"/>
      <c r="P68" s="1"/>
      <c r="Q68" s="1"/>
    </row>
    <row r="69" spans="1:18" x14ac:dyDescent="0.25">
      <c r="A69" s="1"/>
      <c r="B69" s="1"/>
      <c r="C69" s="123"/>
      <c r="D69" s="123"/>
      <c r="E69" s="123"/>
      <c r="F69" s="123"/>
      <c r="G69" s="123"/>
      <c r="H69" s="123"/>
      <c r="I69" s="123"/>
      <c r="J69" s="123"/>
      <c r="K69" s="1"/>
      <c r="L69" s="1"/>
      <c r="M69" s="1"/>
      <c r="N69" s="1"/>
      <c r="O69" s="1"/>
      <c r="P69" s="1"/>
      <c r="Q69" s="1"/>
    </row>
    <row r="70" spans="1:18" x14ac:dyDescent="0.25">
      <c r="A70" s="1"/>
      <c r="B70" s="1"/>
      <c r="C70" s="123"/>
      <c r="D70" s="123"/>
      <c r="E70" s="123"/>
      <c r="F70" s="123"/>
      <c r="G70" s="123"/>
      <c r="H70" s="123"/>
      <c r="I70" s="123"/>
      <c r="J70" s="123"/>
      <c r="K70" s="1"/>
      <c r="L70" s="1"/>
      <c r="M70" s="1"/>
      <c r="N70" s="1"/>
      <c r="O70" s="1"/>
      <c r="P70" s="1"/>
      <c r="Q70" s="1"/>
    </row>
    <row r="71" spans="1:18" ht="15.75" x14ac:dyDescent="0.25">
      <c r="A71" s="1"/>
      <c r="B71" s="1"/>
      <c r="C71" s="123"/>
      <c r="D71" s="130"/>
      <c r="E71" s="130"/>
      <c r="F71" s="130"/>
      <c r="G71" s="130"/>
      <c r="H71" s="130"/>
      <c r="I71" s="130"/>
      <c r="J71" s="130"/>
      <c r="K71" s="130"/>
      <c r="L71" s="130"/>
      <c r="M71" s="130"/>
      <c r="N71" s="130"/>
      <c r="O71" s="1"/>
      <c r="P71" s="1"/>
      <c r="Q71" s="1"/>
    </row>
    <row r="72" spans="1:18" ht="15.75" x14ac:dyDescent="0.25">
      <c r="A72" s="1"/>
      <c r="B72" s="1"/>
      <c r="C72" s="123"/>
      <c r="D72" s="130"/>
      <c r="E72" s="130"/>
      <c r="F72" s="130"/>
      <c r="G72" s="130"/>
      <c r="H72" s="130"/>
      <c r="I72" s="130"/>
      <c r="J72" s="130"/>
      <c r="K72" s="130"/>
      <c r="L72" s="130"/>
      <c r="M72" s="130"/>
      <c r="N72" s="130"/>
      <c r="O72" s="1"/>
      <c r="P72" s="1"/>
      <c r="Q72" s="1"/>
    </row>
    <row r="73" spans="1:18" ht="15.75" x14ac:dyDescent="0.25">
      <c r="A73" s="1"/>
      <c r="B73" s="124"/>
      <c r="C73" s="124"/>
      <c r="D73" s="131"/>
      <c r="E73" s="134"/>
      <c r="F73" s="134"/>
      <c r="G73" s="173"/>
      <c r="H73" s="173" t="s">
        <v>582</v>
      </c>
      <c r="I73" s="131"/>
      <c r="J73" s="131"/>
      <c r="K73" s="130"/>
      <c r="L73" s="130"/>
      <c r="M73" s="130"/>
      <c r="N73" s="130"/>
      <c r="O73" s="118"/>
      <c r="P73" s="118"/>
      <c r="Q73" s="118"/>
    </row>
    <row r="74" spans="1:18" ht="15.75" x14ac:dyDescent="0.25">
      <c r="A74" s="1"/>
      <c r="B74" s="124"/>
      <c r="C74" s="124"/>
      <c r="D74" s="131"/>
      <c r="E74" s="134"/>
      <c r="F74" s="134"/>
      <c r="G74" s="173"/>
      <c r="H74" s="173" t="s">
        <v>583</v>
      </c>
      <c r="I74" s="131"/>
      <c r="J74" s="131"/>
      <c r="K74" s="130"/>
      <c r="L74" s="130"/>
      <c r="M74" s="130"/>
      <c r="N74" s="130"/>
      <c r="O74" s="118"/>
      <c r="P74" s="118"/>
      <c r="Q74" s="118"/>
    </row>
    <row r="75" spans="1:18" ht="15.75" x14ac:dyDescent="0.25">
      <c r="A75" s="1"/>
      <c r="B75" s="124"/>
      <c r="C75" s="124"/>
      <c r="D75" s="131"/>
      <c r="E75" s="134"/>
      <c r="F75" s="134"/>
      <c r="G75" s="173"/>
      <c r="H75" s="173" t="s">
        <v>584</v>
      </c>
      <c r="I75" s="131"/>
      <c r="J75" s="131"/>
      <c r="K75" s="130"/>
      <c r="L75" s="130"/>
      <c r="M75" s="130"/>
      <c r="N75" s="130"/>
      <c r="O75" s="118"/>
      <c r="P75" s="118"/>
      <c r="Q75" s="118"/>
    </row>
    <row r="76" spans="1:18" ht="15.75" x14ac:dyDescent="0.25">
      <c r="A76" s="1"/>
      <c r="B76" s="124"/>
      <c r="C76" s="124"/>
      <c r="D76" s="131"/>
      <c r="E76" s="134"/>
      <c r="F76" s="134"/>
      <c r="G76" s="173"/>
      <c r="H76" s="173" t="s">
        <v>585</v>
      </c>
      <c r="I76" s="131"/>
      <c r="J76" s="131"/>
      <c r="K76" s="130"/>
      <c r="L76" s="130"/>
      <c r="M76" s="130"/>
      <c r="N76" s="130"/>
      <c r="O76" s="118"/>
      <c r="P76" s="118"/>
      <c r="Q76" s="118"/>
    </row>
    <row r="77" spans="1:18" ht="15.75" x14ac:dyDescent="0.25">
      <c r="A77" s="1"/>
      <c r="B77" s="124"/>
      <c r="C77" s="124"/>
      <c r="D77" s="131"/>
      <c r="E77" s="134"/>
      <c r="F77" s="134"/>
      <c r="G77" s="173"/>
      <c r="H77" s="173" t="s">
        <v>586</v>
      </c>
      <c r="I77" s="131"/>
      <c r="J77" s="131"/>
      <c r="K77" s="130"/>
      <c r="L77" s="130"/>
      <c r="M77" s="130"/>
      <c r="N77" s="130"/>
      <c r="O77" s="118"/>
      <c r="P77" s="118"/>
      <c r="Q77" s="118"/>
    </row>
    <row r="78" spans="1:18" ht="15.75" x14ac:dyDescent="0.25">
      <c r="A78" s="1"/>
      <c r="B78" s="124"/>
      <c r="C78" s="124"/>
      <c r="D78" s="131"/>
      <c r="E78" s="134"/>
      <c r="F78" s="134"/>
      <c r="G78" s="173"/>
      <c r="H78" s="173" t="s">
        <v>587</v>
      </c>
      <c r="I78" s="131"/>
      <c r="J78" s="131"/>
      <c r="K78" s="130"/>
      <c r="L78" s="130"/>
      <c r="M78" s="130"/>
      <c r="N78" s="130"/>
      <c r="O78" s="118"/>
      <c r="P78" s="118"/>
      <c r="Q78" s="118"/>
    </row>
    <row r="79" spans="1:18" ht="19.5" customHeight="1" x14ac:dyDescent="0.25">
      <c r="A79" s="1"/>
      <c r="B79" s="124"/>
      <c r="C79" s="124"/>
      <c r="D79" s="131"/>
      <c r="E79" s="134"/>
      <c r="F79" s="134"/>
      <c r="G79" s="173"/>
      <c r="H79" s="173"/>
      <c r="I79" s="131"/>
      <c r="J79" s="131"/>
      <c r="K79" s="130"/>
      <c r="L79" s="130"/>
      <c r="M79" s="130"/>
      <c r="N79" s="130"/>
      <c r="O79" s="118"/>
      <c r="P79" s="118"/>
      <c r="Q79" s="118"/>
    </row>
    <row r="80" spans="1:18" ht="14.1" customHeight="1" x14ac:dyDescent="0.25">
      <c r="A80" s="547" t="s">
        <v>1737</v>
      </c>
      <c r="B80" s="547"/>
      <c r="C80" s="547"/>
      <c r="D80" s="547"/>
      <c r="E80" s="547"/>
      <c r="F80" s="547"/>
      <c r="G80" s="547"/>
      <c r="H80" s="547"/>
      <c r="I80" s="547"/>
      <c r="J80" s="547"/>
      <c r="K80" s="547"/>
      <c r="L80" s="547"/>
      <c r="M80" s="547"/>
      <c r="N80" s="547"/>
      <c r="O80" s="547"/>
      <c r="P80" s="547"/>
      <c r="Q80" s="547"/>
      <c r="R80" s="548"/>
    </row>
    <row r="81" spans="1:18" ht="14.1" customHeight="1" x14ac:dyDescent="0.25">
      <c r="A81" s="127"/>
      <c r="B81" s="127"/>
      <c r="C81" s="127"/>
      <c r="D81" s="127"/>
      <c r="E81" s="127" t="s">
        <v>1738</v>
      </c>
      <c r="F81" s="140"/>
      <c r="G81" s="140"/>
      <c r="H81" s="141"/>
      <c r="I81" s="141"/>
      <c r="J81" s="156" t="str">
        <f>I28</f>
        <v>АВМ00</v>
      </c>
      <c r="L81" s="142" t="s">
        <v>534</v>
      </c>
      <c r="M81" s="156" t="str">
        <f>M28</f>
        <v>08.05.2025 г.</v>
      </c>
      <c r="O81" s="142"/>
      <c r="P81" s="127"/>
      <c r="Q81" s="127"/>
      <c r="R81" s="143"/>
    </row>
    <row r="82" spans="1:18" x14ac:dyDescent="0.25">
      <c r="A82" s="127"/>
      <c r="B82" s="127"/>
      <c r="C82" s="127"/>
      <c r="D82" s="127"/>
      <c r="E82" s="127"/>
      <c r="F82" s="141"/>
      <c r="G82" s="141"/>
      <c r="H82" s="142"/>
      <c r="I82" s="142"/>
      <c r="J82" s="142"/>
      <c r="K82" s="142"/>
      <c r="L82" s="142"/>
      <c r="M82" s="142"/>
      <c r="N82" s="142"/>
      <c r="O82" s="142"/>
      <c r="P82" s="127"/>
      <c r="Q82" s="127"/>
      <c r="R82" s="143"/>
    </row>
    <row r="83" spans="1:18" ht="21" customHeight="1" x14ac:dyDescent="0.25">
      <c r="A83" s="127"/>
      <c r="B83" s="127"/>
      <c r="C83" s="127"/>
      <c r="D83" s="127"/>
      <c r="G83" s="121"/>
      <c r="I83" s="121" t="s">
        <v>537</v>
      </c>
      <c r="J83" s="127"/>
      <c r="K83" s="127"/>
      <c r="L83" s="127"/>
      <c r="M83" s="127"/>
      <c r="N83" s="127"/>
      <c r="O83" s="127"/>
      <c r="P83" s="127"/>
      <c r="Q83" s="127"/>
      <c r="R83" s="143"/>
    </row>
    <row r="84" spans="1:18" x14ac:dyDescent="0.25">
      <c r="A84" s="127"/>
      <c r="B84" s="122" t="s">
        <v>538</v>
      </c>
      <c r="C84" s="127"/>
      <c r="D84" s="127"/>
      <c r="E84" s="127"/>
      <c r="F84" s="127"/>
      <c r="G84" s="127"/>
      <c r="H84" s="127"/>
      <c r="I84" s="127"/>
      <c r="J84" s="127"/>
      <c r="K84" s="127"/>
      <c r="L84" s="127"/>
      <c r="M84" s="127"/>
      <c r="N84" s="127"/>
      <c r="O84" s="127"/>
      <c r="P84" s="127"/>
      <c r="Q84" s="127"/>
      <c r="R84" s="143"/>
    </row>
    <row r="85" spans="1:18" x14ac:dyDescent="0.25">
      <c r="A85" s="558" t="s">
        <v>546</v>
      </c>
      <c r="B85" s="754"/>
      <c r="C85" s="754"/>
      <c r="D85" s="754"/>
      <c r="E85" s="755"/>
      <c r="F85" s="652" t="s">
        <v>539</v>
      </c>
      <c r="G85" s="653"/>
      <c r="H85" s="756"/>
      <c r="I85" s="756"/>
      <c r="J85" s="757"/>
      <c r="K85" s="652"/>
      <c r="L85" s="653"/>
      <c r="M85" s="756"/>
      <c r="N85" s="756"/>
      <c r="O85" s="756"/>
      <c r="P85" s="756"/>
      <c r="Q85" s="756"/>
      <c r="R85" s="757"/>
    </row>
    <row r="86" spans="1:18" x14ac:dyDescent="0.25">
      <c r="A86" s="754"/>
      <c r="B86" s="754"/>
      <c r="C86" s="754"/>
      <c r="D86" s="754"/>
      <c r="E86" s="755"/>
      <c r="F86" s="652" t="s">
        <v>540</v>
      </c>
      <c r="G86" s="653"/>
      <c r="H86" s="756"/>
      <c r="I86" s="756"/>
      <c r="J86" s="757"/>
      <c r="K86" s="652" t="s">
        <v>1721</v>
      </c>
      <c r="L86" s="653"/>
      <c r="M86" s="756"/>
      <c r="N86" s="756"/>
      <c r="O86" s="756"/>
      <c r="P86" s="756"/>
      <c r="Q86" s="756"/>
      <c r="R86" s="757"/>
    </row>
    <row r="87" spans="1:18" x14ac:dyDescent="0.25">
      <c r="A87" s="754"/>
      <c r="B87" s="754"/>
      <c r="C87" s="754"/>
      <c r="D87" s="754"/>
      <c r="E87" s="755"/>
      <c r="F87" s="652" t="s">
        <v>541</v>
      </c>
      <c r="G87" s="653"/>
      <c r="H87" s="756"/>
      <c r="I87" s="756"/>
      <c r="J87" s="757"/>
      <c r="K87" s="652" t="s">
        <v>1722</v>
      </c>
      <c r="L87" s="653"/>
      <c r="M87" s="756"/>
      <c r="N87" s="756"/>
      <c r="O87" s="756"/>
      <c r="P87" s="756"/>
      <c r="Q87" s="756"/>
      <c r="R87" s="757"/>
    </row>
    <row r="88" spans="1:18" x14ac:dyDescent="0.25">
      <c r="A88" s="754"/>
      <c r="B88" s="754"/>
      <c r="C88" s="754"/>
      <c r="D88" s="754"/>
      <c r="E88" s="755"/>
      <c r="F88" s="652" t="s">
        <v>542</v>
      </c>
      <c r="G88" s="653"/>
      <c r="H88" s="756"/>
      <c r="I88" s="756"/>
      <c r="J88" s="757"/>
      <c r="K88" s="652" t="s">
        <v>1723</v>
      </c>
      <c r="L88" s="653"/>
      <c r="M88" s="756"/>
      <c r="N88" s="756"/>
      <c r="O88" s="756"/>
      <c r="P88" s="756"/>
      <c r="Q88" s="756"/>
      <c r="R88" s="757"/>
    </row>
    <row r="89" spans="1:18" ht="21.75" customHeight="1" x14ac:dyDescent="0.25">
      <c r="A89" s="754"/>
      <c r="B89" s="754"/>
      <c r="C89" s="754"/>
      <c r="D89" s="754"/>
      <c r="E89" s="755"/>
      <c r="F89" s="652" t="s">
        <v>543</v>
      </c>
      <c r="G89" s="653"/>
      <c r="H89" s="756"/>
      <c r="I89" s="756"/>
      <c r="J89" s="757"/>
      <c r="K89" s="652" t="s">
        <v>1724</v>
      </c>
      <c r="L89" s="653"/>
      <c r="M89" s="756"/>
      <c r="N89" s="756"/>
      <c r="O89" s="756"/>
      <c r="P89" s="756"/>
      <c r="Q89" s="756"/>
      <c r="R89" s="757"/>
    </row>
    <row r="90" spans="1:18" x14ac:dyDescent="0.25">
      <c r="A90" s="754"/>
      <c r="B90" s="754"/>
      <c r="C90" s="754"/>
      <c r="D90" s="754"/>
      <c r="E90" s="755"/>
      <c r="F90" s="652" t="s">
        <v>545</v>
      </c>
      <c r="G90" s="653"/>
      <c r="H90" s="756"/>
      <c r="I90" s="756"/>
      <c r="J90" s="757"/>
      <c r="K90" s="652"/>
      <c r="L90" s="653"/>
      <c r="M90" s="756"/>
      <c r="N90" s="756"/>
      <c r="O90" s="756"/>
      <c r="P90" s="756"/>
      <c r="Q90" s="756"/>
      <c r="R90" s="757"/>
    </row>
    <row r="91" spans="1:18" x14ac:dyDescent="0.25">
      <c r="A91" s="754"/>
      <c r="B91" s="754"/>
      <c r="C91" s="754"/>
      <c r="D91" s="754"/>
      <c r="E91" s="755"/>
      <c r="F91" s="652" t="s">
        <v>544</v>
      </c>
      <c r="G91" s="653"/>
      <c r="H91" s="756"/>
      <c r="I91" s="756"/>
      <c r="J91" s="757"/>
      <c r="K91" s="652" t="s">
        <v>1725</v>
      </c>
      <c r="L91" s="653"/>
      <c r="M91" s="756"/>
      <c r="N91" s="756"/>
      <c r="O91" s="756"/>
      <c r="P91" s="756"/>
      <c r="Q91" s="756"/>
      <c r="R91" s="757"/>
    </row>
    <row r="92" spans="1:18" x14ac:dyDescent="0.25">
      <c r="A92" s="558" t="s">
        <v>547</v>
      </c>
      <c r="B92" s="558"/>
      <c r="C92" s="558"/>
      <c r="D92" s="558"/>
      <c r="E92" s="593"/>
      <c r="F92" s="593" t="s">
        <v>1734</v>
      </c>
      <c r="G92" s="593"/>
      <c r="H92" s="593"/>
      <c r="I92" s="593"/>
      <c r="J92" s="593"/>
      <c r="K92" s="593"/>
      <c r="L92" s="593"/>
      <c r="M92" s="593"/>
      <c r="N92" s="593"/>
      <c r="O92" s="593"/>
      <c r="P92" s="593"/>
      <c r="Q92" s="593"/>
      <c r="R92" s="593"/>
    </row>
    <row r="93" spans="1:18" ht="21.75" customHeight="1" x14ac:dyDescent="0.25">
      <c r="A93" s="558"/>
      <c r="B93" s="558"/>
      <c r="C93" s="558"/>
      <c r="D93" s="558"/>
      <c r="E93" s="593"/>
      <c r="F93" s="593"/>
      <c r="G93" s="593"/>
      <c r="H93" s="593"/>
      <c r="I93" s="593"/>
      <c r="J93" s="593"/>
      <c r="K93" s="593"/>
      <c r="L93" s="593"/>
      <c r="M93" s="593"/>
      <c r="N93" s="593"/>
      <c r="O93" s="593"/>
      <c r="P93" s="593"/>
      <c r="Q93" s="593"/>
      <c r="R93" s="593"/>
    </row>
    <row r="94" spans="1:18" x14ac:dyDescent="0.25">
      <c r="A94" s="558"/>
      <c r="B94" s="558"/>
      <c r="C94" s="558"/>
      <c r="D94" s="558"/>
      <c r="E94" s="593"/>
      <c r="F94" s="593"/>
      <c r="G94" s="593"/>
      <c r="H94" s="593"/>
      <c r="I94" s="593"/>
      <c r="J94" s="593"/>
      <c r="K94" s="593"/>
      <c r="L94" s="593"/>
      <c r="M94" s="593"/>
      <c r="N94" s="593"/>
      <c r="O94" s="593"/>
      <c r="P94" s="593"/>
      <c r="Q94" s="593"/>
      <c r="R94" s="593"/>
    </row>
    <row r="95" spans="1:18" x14ac:dyDescent="0.25">
      <c r="A95" s="558"/>
      <c r="B95" s="558"/>
      <c r="C95" s="558"/>
      <c r="D95" s="558"/>
      <c r="E95" s="593"/>
      <c r="F95" s="593"/>
      <c r="G95" s="593"/>
      <c r="H95" s="593"/>
      <c r="I95" s="593"/>
      <c r="J95" s="593"/>
      <c r="K95" s="593"/>
      <c r="L95" s="593"/>
      <c r="M95" s="593"/>
      <c r="N95" s="593"/>
      <c r="O95" s="593"/>
      <c r="P95" s="593"/>
      <c r="Q95" s="593"/>
      <c r="R95" s="593"/>
    </row>
    <row r="96" spans="1:18" ht="36" customHeight="1" x14ac:dyDescent="0.25">
      <c r="A96" s="558"/>
      <c r="B96" s="558"/>
      <c r="C96" s="558"/>
      <c r="D96" s="558"/>
      <c r="E96" s="593"/>
      <c r="F96" s="593"/>
      <c r="G96" s="593"/>
      <c r="H96" s="593"/>
      <c r="I96" s="593"/>
      <c r="J96" s="593"/>
      <c r="K96" s="593"/>
      <c r="L96" s="593"/>
      <c r="M96" s="593"/>
      <c r="N96" s="593"/>
      <c r="O96" s="593"/>
      <c r="P96" s="593"/>
      <c r="Q96" s="593"/>
      <c r="R96" s="593"/>
    </row>
    <row r="97" spans="1:18" x14ac:dyDescent="0.25">
      <c r="A97" s="593" t="s">
        <v>548</v>
      </c>
      <c r="B97" s="593"/>
      <c r="C97" s="593"/>
      <c r="D97" s="593"/>
      <c r="E97" s="593"/>
      <c r="F97" s="593" t="s">
        <v>1735</v>
      </c>
      <c r="G97" s="593"/>
      <c r="H97" s="593"/>
      <c r="I97" s="593"/>
      <c r="J97" s="593"/>
      <c r="K97" s="593"/>
      <c r="L97" s="593"/>
      <c r="M97" s="593"/>
      <c r="N97" s="593"/>
      <c r="O97" s="593"/>
      <c r="P97" s="593"/>
      <c r="Q97" s="593"/>
      <c r="R97" s="593"/>
    </row>
    <row r="98" spans="1:18" ht="30" customHeight="1" x14ac:dyDescent="0.25">
      <c r="A98" s="593"/>
      <c r="B98" s="593"/>
      <c r="C98" s="593"/>
      <c r="D98" s="593"/>
      <c r="E98" s="593"/>
      <c r="F98" s="593"/>
      <c r="G98" s="593"/>
      <c r="H98" s="593"/>
      <c r="I98" s="593"/>
      <c r="J98" s="593"/>
      <c r="K98" s="593"/>
      <c r="L98" s="593"/>
      <c r="M98" s="593"/>
      <c r="N98" s="593"/>
      <c r="O98" s="593"/>
      <c r="P98" s="593"/>
      <c r="Q98" s="593"/>
      <c r="R98" s="593"/>
    </row>
    <row r="99" spans="1:18" ht="36" customHeight="1" x14ac:dyDescent="0.25">
      <c r="A99" s="593"/>
      <c r="B99" s="593"/>
      <c r="C99" s="593"/>
      <c r="D99" s="593"/>
      <c r="E99" s="593"/>
      <c r="F99" s="593"/>
      <c r="G99" s="593"/>
      <c r="H99" s="593"/>
      <c r="I99" s="593"/>
      <c r="J99" s="593"/>
      <c r="K99" s="593"/>
      <c r="L99" s="593"/>
      <c r="M99" s="593"/>
      <c r="N99" s="593"/>
      <c r="O99" s="593"/>
      <c r="P99" s="593"/>
      <c r="Q99" s="593"/>
      <c r="R99" s="593"/>
    </row>
    <row r="100" spans="1:18" ht="17.25" customHeight="1" x14ac:dyDescent="0.25">
      <c r="A100" s="593" t="s">
        <v>549</v>
      </c>
      <c r="B100" s="593"/>
      <c r="C100" s="593"/>
      <c r="D100" s="593"/>
      <c r="E100" s="593"/>
      <c r="F100" s="593" t="s">
        <v>550</v>
      </c>
      <c r="G100" s="593"/>
      <c r="H100" s="593"/>
      <c r="I100" s="593"/>
      <c r="J100" s="593"/>
      <c r="K100" s="593"/>
      <c r="L100" s="593"/>
      <c r="M100" s="593"/>
      <c r="N100" s="593"/>
      <c r="O100" s="593"/>
      <c r="P100" s="593"/>
      <c r="Q100" s="593"/>
      <c r="R100" s="593"/>
    </row>
    <row r="101" spans="1:18" x14ac:dyDescent="0.25">
      <c r="A101" s="593"/>
      <c r="B101" s="593"/>
      <c r="C101" s="593"/>
      <c r="D101" s="593"/>
      <c r="E101" s="593"/>
      <c r="F101" s="593"/>
      <c r="G101" s="593"/>
      <c r="H101" s="593"/>
      <c r="I101" s="593"/>
      <c r="J101" s="593"/>
      <c r="K101" s="593"/>
      <c r="L101" s="593"/>
      <c r="M101" s="593"/>
      <c r="N101" s="593"/>
      <c r="O101" s="593"/>
      <c r="P101" s="593"/>
      <c r="Q101" s="593"/>
      <c r="R101" s="593"/>
    </row>
    <row r="102" spans="1:18" x14ac:dyDescent="0.25">
      <c r="A102" s="593" t="s">
        <v>551</v>
      </c>
      <c r="B102" s="593"/>
      <c r="C102" s="593"/>
      <c r="D102" s="593"/>
      <c r="E102" s="593"/>
      <c r="F102" s="593" t="str">
        <f>M28</f>
        <v>08.05.2025 г.</v>
      </c>
      <c r="G102" s="593"/>
      <c r="H102" s="593"/>
      <c r="I102" s="593"/>
      <c r="J102" s="593"/>
      <c r="K102" s="593"/>
      <c r="L102" s="593"/>
      <c r="M102" s="593"/>
      <c r="N102" s="593"/>
      <c r="O102" s="593"/>
      <c r="P102" s="593"/>
      <c r="Q102" s="593"/>
      <c r="R102" s="593"/>
    </row>
    <row r="103" spans="1:18" ht="15.75" customHeight="1" x14ac:dyDescent="0.25">
      <c r="A103" s="593" t="s">
        <v>552</v>
      </c>
      <c r="B103" s="593"/>
      <c r="C103" s="593"/>
      <c r="D103" s="593"/>
      <c r="E103" s="593"/>
      <c r="F103" s="593" t="str">
        <f>M28</f>
        <v>08.05.2025 г.</v>
      </c>
      <c r="G103" s="593"/>
      <c r="H103" s="744"/>
      <c r="I103" s="744"/>
      <c r="J103" s="744"/>
      <c r="K103" s="744"/>
      <c r="L103" s="744"/>
      <c r="M103" s="744"/>
      <c r="N103" s="744"/>
      <c r="O103" s="744"/>
      <c r="P103" s="744"/>
      <c r="Q103" s="744"/>
      <c r="R103" s="744"/>
    </row>
    <row r="104" spans="1:18" ht="11.25" customHeight="1" x14ac:dyDescent="0.25">
      <c r="A104" s="593" t="s">
        <v>553</v>
      </c>
      <c r="B104" s="593"/>
      <c r="C104" s="593"/>
      <c r="D104" s="593"/>
      <c r="E104" s="744"/>
      <c r="F104" s="593" t="s">
        <v>554</v>
      </c>
      <c r="G104" s="593"/>
      <c r="H104" s="593"/>
      <c r="I104" s="593"/>
      <c r="J104" s="593"/>
      <c r="K104" s="593"/>
      <c r="L104" s="593"/>
      <c r="M104" s="593"/>
      <c r="N104" s="593"/>
      <c r="O104" s="593"/>
      <c r="P104" s="593"/>
      <c r="Q104" s="593"/>
      <c r="R104" s="593"/>
    </row>
    <row r="105" spans="1:18" x14ac:dyDescent="0.25">
      <c r="A105" s="593"/>
      <c r="B105" s="593"/>
      <c r="C105" s="593"/>
      <c r="D105" s="593"/>
      <c r="E105" s="744"/>
      <c r="F105" s="593"/>
      <c r="G105" s="593"/>
      <c r="H105" s="593"/>
      <c r="I105" s="593"/>
      <c r="J105" s="593"/>
      <c r="K105" s="593"/>
      <c r="L105" s="593"/>
      <c r="M105" s="593"/>
      <c r="N105" s="593"/>
      <c r="O105" s="593"/>
      <c r="P105" s="593"/>
      <c r="Q105" s="593"/>
      <c r="R105" s="593"/>
    </row>
    <row r="106" spans="1:18" ht="15" customHeight="1" x14ac:dyDescent="0.25">
      <c r="A106" s="593" t="s">
        <v>555</v>
      </c>
      <c r="B106" s="647"/>
      <c r="C106" s="647"/>
      <c r="D106" s="647"/>
      <c r="E106" s="647"/>
      <c r="F106" s="558" t="s">
        <v>871</v>
      </c>
      <c r="G106" s="558"/>
      <c r="H106" s="627"/>
      <c r="I106" s="627"/>
      <c r="J106" s="627"/>
      <c r="K106" s="627"/>
      <c r="L106" s="627"/>
      <c r="M106" s="627"/>
      <c r="N106" s="627"/>
      <c r="O106" s="627"/>
      <c r="P106" s="627"/>
      <c r="Q106" s="627"/>
      <c r="R106" s="627"/>
    </row>
    <row r="107" spans="1:18" ht="8.25" customHeight="1" x14ac:dyDescent="0.25">
      <c r="A107" s="647"/>
      <c r="B107" s="647"/>
      <c r="C107" s="647"/>
      <c r="D107" s="647"/>
      <c r="E107" s="647"/>
      <c r="F107" s="627"/>
      <c r="G107" s="627"/>
      <c r="H107" s="627"/>
      <c r="I107" s="627"/>
      <c r="J107" s="627"/>
      <c r="K107" s="627"/>
      <c r="L107" s="627"/>
      <c r="M107" s="627"/>
      <c r="N107" s="627"/>
      <c r="O107" s="627"/>
      <c r="P107" s="627"/>
      <c r="Q107" s="627"/>
      <c r="R107" s="627"/>
    </row>
    <row r="108" spans="1:18" ht="5.25" customHeight="1" x14ac:dyDescent="0.25">
      <c r="A108" s="647"/>
      <c r="B108" s="647"/>
      <c r="C108" s="647"/>
      <c r="D108" s="647"/>
      <c r="E108" s="647"/>
      <c r="F108" s="627"/>
      <c r="G108" s="627"/>
      <c r="H108" s="627"/>
      <c r="I108" s="627"/>
      <c r="J108" s="627"/>
      <c r="K108" s="627"/>
      <c r="L108" s="627"/>
      <c r="M108" s="627"/>
      <c r="N108" s="627"/>
      <c r="O108" s="627"/>
      <c r="P108" s="627"/>
      <c r="Q108" s="627"/>
      <c r="R108" s="627"/>
    </row>
    <row r="109" spans="1:18" ht="3.75" customHeight="1" x14ac:dyDescent="0.25">
      <c r="A109" s="647"/>
      <c r="B109" s="647"/>
      <c r="C109" s="647"/>
      <c r="D109" s="647"/>
      <c r="E109" s="647"/>
      <c r="F109" s="627"/>
      <c r="G109" s="627"/>
      <c r="H109" s="627"/>
      <c r="I109" s="627"/>
      <c r="J109" s="627"/>
      <c r="K109" s="627"/>
      <c r="L109" s="627"/>
      <c r="M109" s="627"/>
      <c r="N109" s="627"/>
      <c r="O109" s="627"/>
      <c r="P109" s="627"/>
      <c r="Q109" s="627"/>
      <c r="R109" s="627"/>
    </row>
    <row r="110" spans="1:18" ht="8.25" customHeight="1" x14ac:dyDescent="0.25">
      <c r="A110" s="647"/>
      <c r="B110" s="647"/>
      <c r="C110" s="647"/>
      <c r="D110" s="647"/>
      <c r="E110" s="647"/>
      <c r="F110" s="627"/>
      <c r="G110" s="627"/>
      <c r="H110" s="627"/>
      <c r="I110" s="627"/>
      <c r="J110" s="627"/>
      <c r="K110" s="627"/>
      <c r="L110" s="627"/>
      <c r="M110" s="627"/>
      <c r="N110" s="627"/>
      <c r="O110" s="627"/>
      <c r="P110" s="627"/>
      <c r="Q110" s="627"/>
      <c r="R110" s="627"/>
    </row>
    <row r="111" spans="1:18" ht="9" customHeight="1" x14ac:dyDescent="0.25">
      <c r="A111" s="647"/>
      <c r="B111" s="647"/>
      <c r="C111" s="647"/>
      <c r="D111" s="647"/>
      <c r="E111" s="647"/>
      <c r="F111" s="627"/>
      <c r="G111" s="627"/>
      <c r="H111" s="627"/>
      <c r="I111" s="627"/>
      <c r="J111" s="627"/>
      <c r="K111" s="627"/>
      <c r="L111" s="627"/>
      <c r="M111" s="627"/>
      <c r="N111" s="627"/>
      <c r="O111" s="627"/>
      <c r="P111" s="627"/>
      <c r="Q111" s="627"/>
      <c r="R111" s="627"/>
    </row>
    <row r="112" spans="1:18" x14ac:dyDescent="0.25">
      <c r="A112" s="647"/>
      <c r="B112" s="647"/>
      <c r="C112" s="647"/>
      <c r="D112" s="647"/>
      <c r="E112" s="647"/>
      <c r="F112" s="627"/>
      <c r="G112" s="627"/>
      <c r="H112" s="627"/>
      <c r="I112" s="627"/>
      <c r="J112" s="627"/>
      <c r="K112" s="627"/>
      <c r="L112" s="627"/>
      <c r="M112" s="627"/>
      <c r="N112" s="627"/>
      <c r="O112" s="627"/>
      <c r="P112" s="627"/>
      <c r="Q112" s="627"/>
      <c r="R112" s="627"/>
    </row>
    <row r="113" spans="1:18" x14ac:dyDescent="0.25">
      <c r="A113" s="647"/>
      <c r="B113" s="647"/>
      <c r="C113" s="647"/>
      <c r="D113" s="647"/>
      <c r="E113" s="647"/>
      <c r="F113" s="627"/>
      <c r="G113" s="627"/>
      <c r="H113" s="627"/>
      <c r="I113" s="627"/>
      <c r="J113" s="627"/>
      <c r="K113" s="627"/>
      <c r="L113" s="627"/>
      <c r="M113" s="627"/>
      <c r="N113" s="627"/>
      <c r="O113" s="627"/>
      <c r="P113" s="627"/>
      <c r="Q113" s="627"/>
      <c r="R113" s="627"/>
    </row>
    <row r="114" spans="1:18" x14ac:dyDescent="0.25">
      <c r="A114" s="647"/>
      <c r="B114" s="647"/>
      <c r="C114" s="647"/>
      <c r="D114" s="647"/>
      <c r="E114" s="647"/>
      <c r="F114" s="627"/>
      <c r="G114" s="627"/>
      <c r="H114" s="627"/>
      <c r="I114" s="627"/>
      <c r="J114" s="627"/>
      <c r="K114" s="627"/>
      <c r="L114" s="627"/>
      <c r="M114" s="627"/>
      <c r="N114" s="627"/>
      <c r="O114" s="627"/>
      <c r="P114" s="627"/>
      <c r="Q114" s="627"/>
      <c r="R114" s="627"/>
    </row>
    <row r="115" spans="1:18" x14ac:dyDescent="0.25">
      <c r="A115" s="647"/>
      <c r="B115" s="647"/>
      <c r="C115" s="647"/>
      <c r="D115" s="647"/>
      <c r="E115" s="647"/>
      <c r="F115" s="627"/>
      <c r="G115" s="627"/>
      <c r="H115" s="627"/>
      <c r="I115" s="627"/>
      <c r="J115" s="627"/>
      <c r="K115" s="627"/>
      <c r="L115" s="627"/>
      <c r="M115" s="627"/>
      <c r="N115" s="627"/>
      <c r="O115" s="627"/>
      <c r="P115" s="627"/>
      <c r="Q115" s="627"/>
      <c r="R115" s="627"/>
    </row>
    <row r="116" spans="1:18" x14ac:dyDescent="0.25">
      <c r="A116" s="647"/>
      <c r="B116" s="647"/>
      <c r="C116" s="647"/>
      <c r="D116" s="647"/>
      <c r="E116" s="647"/>
      <c r="F116" s="627"/>
      <c r="G116" s="627"/>
      <c r="H116" s="627"/>
      <c r="I116" s="627"/>
      <c r="J116" s="627"/>
      <c r="K116" s="627"/>
      <c r="L116" s="627"/>
      <c r="M116" s="627"/>
      <c r="N116" s="627"/>
      <c r="O116" s="627"/>
      <c r="P116" s="627"/>
      <c r="Q116" s="627"/>
      <c r="R116" s="627"/>
    </row>
    <row r="117" spans="1:18" x14ac:dyDescent="0.25">
      <c r="A117" s="647"/>
      <c r="B117" s="647"/>
      <c r="C117" s="647"/>
      <c r="D117" s="647"/>
      <c r="E117" s="647"/>
      <c r="F117" s="627"/>
      <c r="G117" s="627"/>
      <c r="H117" s="627"/>
      <c r="I117" s="627"/>
      <c r="J117" s="627"/>
      <c r="K117" s="627"/>
      <c r="L117" s="627"/>
      <c r="M117" s="627"/>
      <c r="N117" s="627"/>
      <c r="O117" s="627"/>
      <c r="P117" s="627"/>
      <c r="Q117" s="627"/>
      <c r="R117" s="627"/>
    </row>
    <row r="118" spans="1:18" x14ac:dyDescent="0.25">
      <c r="A118" s="647"/>
      <c r="B118" s="647"/>
      <c r="C118" s="647"/>
      <c r="D118" s="647"/>
      <c r="E118" s="647"/>
      <c r="F118" s="627"/>
      <c r="G118" s="627"/>
      <c r="H118" s="627"/>
      <c r="I118" s="627"/>
      <c r="J118" s="627"/>
      <c r="K118" s="627"/>
      <c r="L118" s="627"/>
      <c r="M118" s="627"/>
      <c r="N118" s="627"/>
      <c r="O118" s="627"/>
      <c r="P118" s="627"/>
      <c r="Q118" s="627"/>
      <c r="R118" s="627"/>
    </row>
    <row r="119" spans="1:18" x14ac:dyDescent="0.25">
      <c r="A119" s="647"/>
      <c r="B119" s="647"/>
      <c r="C119" s="647"/>
      <c r="D119" s="647"/>
      <c r="E119" s="647"/>
      <c r="F119" s="627"/>
      <c r="G119" s="627"/>
      <c r="H119" s="627"/>
      <c r="I119" s="627"/>
      <c r="J119" s="627"/>
      <c r="K119" s="627"/>
      <c r="L119" s="627"/>
      <c r="M119" s="627"/>
      <c r="N119" s="627"/>
      <c r="O119" s="627"/>
      <c r="P119" s="627"/>
      <c r="Q119" s="627"/>
      <c r="R119" s="627"/>
    </row>
    <row r="120" spans="1:18" x14ac:dyDescent="0.25">
      <c r="A120" s="647"/>
      <c r="B120" s="647"/>
      <c r="C120" s="647"/>
      <c r="D120" s="647"/>
      <c r="E120" s="647"/>
      <c r="F120" s="627"/>
      <c r="G120" s="627"/>
      <c r="H120" s="627"/>
      <c r="I120" s="627"/>
      <c r="J120" s="627"/>
      <c r="K120" s="627"/>
      <c r="L120" s="627"/>
      <c r="M120" s="627"/>
      <c r="N120" s="627"/>
      <c r="O120" s="627"/>
      <c r="P120" s="627"/>
      <c r="Q120" s="627"/>
      <c r="R120" s="627"/>
    </row>
    <row r="121" spans="1:18" x14ac:dyDescent="0.25">
      <c r="A121" s="647"/>
      <c r="B121" s="647"/>
      <c r="C121" s="647"/>
      <c r="D121" s="647"/>
      <c r="E121" s="647"/>
      <c r="F121" s="627"/>
      <c r="G121" s="627"/>
      <c r="H121" s="627"/>
      <c r="I121" s="627"/>
      <c r="J121" s="627"/>
      <c r="K121" s="627"/>
      <c r="L121" s="627"/>
      <c r="M121" s="627"/>
      <c r="N121" s="627"/>
      <c r="O121" s="627"/>
      <c r="P121" s="627"/>
      <c r="Q121" s="627"/>
      <c r="R121" s="627"/>
    </row>
    <row r="122" spans="1:18" x14ac:dyDescent="0.25">
      <c r="A122" s="647"/>
      <c r="B122" s="647"/>
      <c r="C122" s="647"/>
      <c r="D122" s="647"/>
      <c r="E122" s="647"/>
      <c r="F122" s="627"/>
      <c r="G122" s="627"/>
      <c r="H122" s="627"/>
      <c r="I122" s="627"/>
      <c r="J122" s="627"/>
      <c r="K122" s="627"/>
      <c r="L122" s="627"/>
      <c r="M122" s="627"/>
      <c r="N122" s="627"/>
      <c r="O122" s="627"/>
      <c r="P122" s="627"/>
      <c r="Q122" s="627"/>
      <c r="R122" s="627"/>
    </row>
    <row r="123" spans="1:18" x14ac:dyDescent="0.25">
      <c r="A123" s="647"/>
      <c r="B123" s="647"/>
      <c r="C123" s="647"/>
      <c r="D123" s="647"/>
      <c r="E123" s="647"/>
      <c r="F123" s="627"/>
      <c r="G123" s="627"/>
      <c r="H123" s="627"/>
      <c r="I123" s="627"/>
      <c r="J123" s="627"/>
      <c r="K123" s="627"/>
      <c r="L123" s="627"/>
      <c r="M123" s="627"/>
      <c r="N123" s="627"/>
      <c r="O123" s="627"/>
      <c r="P123" s="627"/>
      <c r="Q123" s="627"/>
      <c r="R123" s="627"/>
    </row>
    <row r="124" spans="1:18" x14ac:dyDescent="0.25">
      <c r="A124" s="647"/>
      <c r="B124" s="647"/>
      <c r="C124" s="647"/>
      <c r="D124" s="647"/>
      <c r="E124" s="647"/>
      <c r="F124" s="627"/>
      <c r="G124" s="627"/>
      <c r="H124" s="627"/>
      <c r="I124" s="627"/>
      <c r="J124" s="627"/>
      <c r="K124" s="627"/>
      <c r="L124" s="627"/>
      <c r="M124" s="627"/>
      <c r="N124" s="627"/>
      <c r="O124" s="627"/>
      <c r="P124" s="627"/>
      <c r="Q124" s="627"/>
      <c r="R124" s="627"/>
    </row>
    <row r="125" spans="1:18" x14ac:dyDescent="0.25">
      <c r="A125" s="647"/>
      <c r="B125" s="647"/>
      <c r="C125" s="647"/>
      <c r="D125" s="647"/>
      <c r="E125" s="647"/>
      <c r="F125" s="627"/>
      <c r="G125" s="627"/>
      <c r="H125" s="627"/>
      <c r="I125" s="627"/>
      <c r="J125" s="627"/>
      <c r="K125" s="627"/>
      <c r="L125" s="627"/>
      <c r="M125" s="627"/>
      <c r="N125" s="627"/>
      <c r="O125" s="627"/>
      <c r="P125" s="627"/>
      <c r="Q125" s="627"/>
      <c r="R125" s="627"/>
    </row>
    <row r="126" spans="1:18" x14ac:dyDescent="0.25">
      <c r="A126" s="647"/>
      <c r="B126" s="647"/>
      <c r="C126" s="647"/>
      <c r="D126" s="647"/>
      <c r="E126" s="647"/>
      <c r="F126" s="627"/>
      <c r="G126" s="627"/>
      <c r="H126" s="627"/>
      <c r="I126" s="627"/>
      <c r="J126" s="627"/>
      <c r="K126" s="627"/>
      <c r="L126" s="627"/>
      <c r="M126" s="627"/>
      <c r="N126" s="627"/>
      <c r="O126" s="627"/>
      <c r="P126" s="627"/>
      <c r="Q126" s="627"/>
      <c r="R126" s="627"/>
    </row>
    <row r="127" spans="1:18" x14ac:dyDescent="0.25">
      <c r="A127" s="647"/>
      <c r="B127" s="647"/>
      <c r="C127" s="647"/>
      <c r="D127" s="647"/>
      <c r="E127" s="647"/>
      <c r="F127" s="627"/>
      <c r="G127" s="627"/>
      <c r="H127" s="627"/>
      <c r="I127" s="627"/>
      <c r="J127" s="627"/>
      <c r="K127" s="627"/>
      <c r="L127" s="627"/>
      <c r="M127" s="627"/>
      <c r="N127" s="627"/>
      <c r="O127" s="627"/>
      <c r="P127" s="627"/>
      <c r="Q127" s="627"/>
      <c r="R127" s="627"/>
    </row>
    <row r="128" spans="1:18" ht="42" customHeight="1" x14ac:dyDescent="0.25">
      <c r="A128" s="647"/>
      <c r="B128" s="647"/>
      <c r="C128" s="647"/>
      <c r="D128" s="647"/>
      <c r="E128" s="647"/>
      <c r="F128" s="627"/>
      <c r="G128" s="627"/>
      <c r="H128" s="627"/>
      <c r="I128" s="627"/>
      <c r="J128" s="627"/>
      <c r="K128" s="627"/>
      <c r="L128" s="627"/>
      <c r="M128" s="627"/>
      <c r="N128" s="627"/>
      <c r="O128" s="627"/>
      <c r="P128" s="627"/>
      <c r="Q128" s="627"/>
      <c r="R128" s="627"/>
    </row>
    <row r="129" spans="1:18" ht="16.5" customHeight="1" x14ac:dyDescent="0.25">
      <c r="A129" s="593" t="s">
        <v>556</v>
      </c>
      <c r="B129" s="593"/>
      <c r="C129" s="593"/>
      <c r="D129" s="593"/>
      <c r="E129" s="593"/>
      <c r="F129" s="593" t="s">
        <v>557</v>
      </c>
      <c r="G129" s="593"/>
      <c r="H129" s="593"/>
      <c r="I129" s="593"/>
      <c r="J129" s="593"/>
      <c r="K129" s="593"/>
      <c r="L129" s="593"/>
      <c r="M129" s="593"/>
      <c r="N129" s="593"/>
      <c r="O129" s="593"/>
      <c r="P129" s="593"/>
      <c r="Q129" s="593"/>
      <c r="R129" s="593"/>
    </row>
    <row r="130" spans="1:18" ht="16.5" customHeight="1" x14ac:dyDescent="0.25">
      <c r="A130" s="593"/>
      <c r="B130" s="593"/>
      <c r="C130" s="593"/>
      <c r="D130" s="593"/>
      <c r="E130" s="593"/>
      <c r="F130" s="593"/>
      <c r="G130" s="593"/>
      <c r="H130" s="593"/>
      <c r="I130" s="593"/>
      <c r="J130" s="593"/>
      <c r="K130" s="593"/>
      <c r="L130" s="593"/>
      <c r="M130" s="593"/>
      <c r="N130" s="593"/>
      <c r="O130" s="593"/>
      <c r="P130" s="593"/>
      <c r="Q130" s="593"/>
      <c r="R130" s="593"/>
    </row>
    <row r="131" spans="1:18" ht="19.5" customHeight="1" x14ac:dyDescent="0.25">
      <c r="A131" s="144"/>
      <c r="B131" s="127" t="s">
        <v>558</v>
      </c>
      <c r="C131" s="144"/>
      <c r="D131" s="144"/>
      <c r="E131" s="144"/>
      <c r="F131" s="144"/>
      <c r="G131" s="144"/>
      <c r="H131" s="144"/>
      <c r="I131" s="144"/>
      <c r="J131" s="144"/>
      <c r="K131" s="144"/>
      <c r="L131" s="144"/>
      <c r="M131" s="144"/>
      <c r="N131" s="144"/>
      <c r="O131" s="144"/>
      <c r="P131" s="144"/>
      <c r="Q131" s="144"/>
      <c r="R131" s="144"/>
    </row>
    <row r="132" spans="1:18" x14ac:dyDescent="0.25">
      <c r="A132" s="127"/>
      <c r="B132" s="127"/>
      <c r="C132" s="127"/>
      <c r="D132" s="127"/>
      <c r="E132" s="127"/>
      <c r="F132" s="141"/>
      <c r="G132" s="141"/>
      <c r="H132" s="142"/>
      <c r="I132" s="142"/>
      <c r="J132" s="142"/>
      <c r="K132" s="142"/>
      <c r="L132" s="142"/>
      <c r="M132" s="142"/>
      <c r="N132" s="142"/>
      <c r="O132" s="142"/>
      <c r="P132" s="127"/>
      <c r="Q132" s="127"/>
      <c r="R132" s="143"/>
    </row>
    <row r="133" spans="1:18" x14ac:dyDescent="0.25">
      <c r="A133" s="127"/>
      <c r="B133" s="127"/>
      <c r="C133" s="127"/>
      <c r="D133" s="127"/>
      <c r="E133" s="143"/>
      <c r="G133" s="117"/>
      <c r="I133" s="117" t="s">
        <v>559</v>
      </c>
      <c r="J133" s="127"/>
      <c r="K133" s="127"/>
      <c r="L133" s="127"/>
      <c r="M133" s="127"/>
      <c r="N133" s="127"/>
      <c r="O133" s="127"/>
      <c r="P133" s="127"/>
      <c r="Q133" s="127"/>
      <c r="R133" s="143"/>
    </row>
    <row r="134" spans="1:18" x14ac:dyDescent="0.25">
      <c r="A134" s="127"/>
      <c r="B134" s="122" t="s">
        <v>560</v>
      </c>
      <c r="C134" s="127"/>
      <c r="D134" s="127"/>
      <c r="E134" s="127"/>
      <c r="F134" s="127"/>
      <c r="G134" s="127"/>
      <c r="H134" s="127"/>
      <c r="I134" s="127"/>
      <c r="J134" s="127"/>
      <c r="K134" s="127"/>
      <c r="L134" s="127"/>
      <c r="M134" s="127"/>
      <c r="N134" s="127"/>
      <c r="O134" s="127"/>
      <c r="P134" s="127"/>
      <c r="Q134" s="127"/>
      <c r="R134" s="143"/>
    </row>
    <row r="135" spans="1:18" x14ac:dyDescent="0.25">
      <c r="A135" s="664" t="s">
        <v>561</v>
      </c>
      <c r="B135" s="664"/>
      <c r="C135" s="664"/>
      <c r="D135" s="664"/>
      <c r="E135" s="664"/>
      <c r="F135" s="664" t="s">
        <v>562</v>
      </c>
      <c r="G135" s="664"/>
      <c r="H135" s="664"/>
      <c r="I135" s="664"/>
      <c r="J135" s="664"/>
      <c r="K135" s="664"/>
      <c r="L135" s="664"/>
      <c r="M135" s="664"/>
      <c r="N135" s="664"/>
      <c r="O135" s="664"/>
      <c r="P135" s="664"/>
      <c r="Q135" s="145"/>
      <c r="R135" s="143"/>
    </row>
    <row r="136" spans="1:18" x14ac:dyDescent="0.25">
      <c r="A136" s="549" t="s">
        <v>563</v>
      </c>
      <c r="B136" s="554"/>
      <c r="C136" s="554"/>
      <c r="D136" s="554"/>
      <c r="E136" s="554"/>
      <c r="F136" s="554"/>
      <c r="G136" s="554"/>
      <c r="H136" s="554"/>
      <c r="I136" s="554"/>
      <c r="J136" s="554"/>
      <c r="K136" s="554"/>
      <c r="L136" s="554"/>
      <c r="M136" s="554"/>
      <c r="N136" s="554"/>
      <c r="O136" s="554"/>
      <c r="P136" s="554"/>
      <c r="Q136" s="554"/>
      <c r="R136" s="647"/>
    </row>
    <row r="137" spans="1:18" x14ac:dyDescent="0.25">
      <c r="A137" s="744" t="s">
        <v>564</v>
      </c>
      <c r="B137" s="744"/>
      <c r="C137" s="744"/>
      <c r="D137" s="744"/>
      <c r="E137" s="744"/>
      <c r="F137" s="593"/>
      <c r="G137" s="593"/>
      <c r="H137" s="593"/>
      <c r="I137" s="593"/>
      <c r="J137" s="593"/>
      <c r="K137" s="593"/>
      <c r="L137" s="593"/>
      <c r="M137" s="593"/>
      <c r="N137" s="593"/>
      <c r="O137" s="593"/>
      <c r="P137" s="593"/>
      <c r="Q137" s="593"/>
      <c r="R137" s="647"/>
    </row>
    <row r="138" spans="1:18" x14ac:dyDescent="0.25">
      <c r="A138" s="744" t="s">
        <v>565</v>
      </c>
      <c r="B138" s="744"/>
      <c r="C138" s="744"/>
      <c r="D138" s="744"/>
      <c r="E138" s="744"/>
      <c r="F138" s="593"/>
      <c r="G138" s="593"/>
      <c r="H138" s="593"/>
      <c r="I138" s="593"/>
      <c r="J138" s="593"/>
      <c r="K138" s="593"/>
      <c r="L138" s="593"/>
      <c r="M138" s="593"/>
      <c r="N138" s="593"/>
      <c r="O138" s="593"/>
      <c r="P138" s="593"/>
      <c r="Q138" s="593"/>
      <c r="R138" s="647"/>
    </row>
    <row r="139" spans="1:18" x14ac:dyDescent="0.25">
      <c r="A139" s="744" t="s">
        <v>566</v>
      </c>
      <c r="B139" s="744"/>
      <c r="C139" s="744"/>
      <c r="D139" s="744"/>
      <c r="E139" s="744"/>
      <c r="F139" s="593"/>
      <c r="G139" s="593"/>
      <c r="H139" s="593"/>
      <c r="I139" s="593"/>
      <c r="J139" s="593"/>
      <c r="K139" s="593"/>
      <c r="L139" s="593"/>
      <c r="M139" s="593"/>
      <c r="N139" s="593"/>
      <c r="O139" s="593"/>
      <c r="P139" s="593"/>
      <c r="Q139" s="593"/>
      <c r="R139" s="647"/>
    </row>
    <row r="140" spans="1:18" x14ac:dyDescent="0.25">
      <c r="A140" s="590" t="s">
        <v>567</v>
      </c>
      <c r="B140" s="590"/>
      <c r="C140" s="590"/>
      <c r="D140" s="590"/>
      <c r="E140" s="590"/>
      <c r="F140" s="590"/>
      <c r="G140" s="590"/>
      <c r="H140" s="590"/>
      <c r="I140" s="590"/>
      <c r="J140" s="590"/>
      <c r="K140" s="590"/>
      <c r="L140" s="590"/>
      <c r="M140" s="590"/>
      <c r="N140" s="590"/>
      <c r="O140" s="590"/>
      <c r="P140" s="590"/>
      <c r="Q140" s="590"/>
      <c r="R140" s="755"/>
    </row>
    <row r="141" spans="1:18" x14ac:dyDescent="0.25">
      <c r="A141" s="744" t="s">
        <v>564</v>
      </c>
      <c r="B141" s="744"/>
      <c r="C141" s="744"/>
      <c r="D141" s="744"/>
      <c r="E141" s="744"/>
      <c r="F141" s="593"/>
      <c r="G141" s="593"/>
      <c r="H141" s="593"/>
      <c r="I141" s="593"/>
      <c r="J141" s="593"/>
      <c r="K141" s="593"/>
      <c r="L141" s="593"/>
      <c r="M141" s="593"/>
      <c r="N141" s="593"/>
      <c r="O141" s="593"/>
      <c r="P141" s="593"/>
      <c r="Q141" s="593"/>
      <c r="R141" s="647"/>
    </row>
    <row r="142" spans="1:18" x14ac:dyDescent="0.25">
      <c r="A142" s="744" t="s">
        <v>565</v>
      </c>
      <c r="B142" s="744"/>
      <c r="C142" s="744"/>
      <c r="D142" s="744"/>
      <c r="E142" s="744"/>
      <c r="F142" s="593"/>
      <c r="G142" s="593"/>
      <c r="H142" s="593"/>
      <c r="I142" s="593"/>
      <c r="J142" s="593"/>
      <c r="K142" s="593"/>
      <c r="L142" s="593"/>
      <c r="M142" s="593"/>
      <c r="N142" s="593"/>
      <c r="O142" s="593"/>
      <c r="P142" s="593"/>
      <c r="Q142" s="593"/>
      <c r="R142" s="647"/>
    </row>
    <row r="143" spans="1:18" x14ac:dyDescent="0.25">
      <c r="A143" s="744" t="s">
        <v>566</v>
      </c>
      <c r="B143" s="744"/>
      <c r="C143" s="744"/>
      <c r="D143" s="744"/>
      <c r="E143" s="744"/>
      <c r="F143" s="593"/>
      <c r="G143" s="593"/>
      <c r="H143" s="593"/>
      <c r="I143" s="593"/>
      <c r="J143" s="593"/>
      <c r="K143" s="593"/>
      <c r="L143" s="593"/>
      <c r="M143" s="593"/>
      <c r="N143" s="593"/>
      <c r="O143" s="593"/>
      <c r="P143" s="593"/>
      <c r="Q143" s="593"/>
      <c r="R143" s="647"/>
    </row>
    <row r="144" spans="1:18" x14ac:dyDescent="0.25">
      <c r="A144" s="549" t="s">
        <v>568</v>
      </c>
      <c r="B144" s="549"/>
      <c r="C144" s="549"/>
      <c r="D144" s="549"/>
      <c r="E144" s="549"/>
      <c r="F144" s="549"/>
      <c r="G144" s="549"/>
      <c r="H144" s="549"/>
      <c r="I144" s="549"/>
      <c r="J144" s="549"/>
      <c r="K144" s="549"/>
      <c r="L144" s="549"/>
      <c r="M144" s="549"/>
      <c r="N144" s="549"/>
      <c r="O144" s="549"/>
      <c r="P144" s="549"/>
      <c r="Q144" s="549"/>
      <c r="R144" s="647"/>
    </row>
    <row r="145" spans="1:18" x14ac:dyDescent="0.25">
      <c r="A145" s="744" t="s">
        <v>569</v>
      </c>
      <c r="B145" s="744"/>
      <c r="C145" s="744"/>
      <c r="D145" s="744"/>
      <c r="E145" s="744"/>
      <c r="F145" s="593"/>
      <c r="G145" s="593"/>
      <c r="H145" s="593"/>
      <c r="I145" s="593"/>
      <c r="J145" s="593"/>
      <c r="K145" s="593"/>
      <c r="L145" s="593"/>
      <c r="M145" s="593"/>
      <c r="N145" s="593"/>
      <c r="O145" s="593"/>
      <c r="P145" s="593"/>
      <c r="Q145" s="593"/>
      <c r="R145" s="647"/>
    </row>
    <row r="146" spans="1:18" ht="15" customHeight="1" x14ac:dyDescent="0.25">
      <c r="A146" s="593" t="s">
        <v>570</v>
      </c>
      <c r="B146" s="593"/>
      <c r="C146" s="593"/>
      <c r="D146" s="593"/>
      <c r="E146" s="593"/>
      <c r="F146" s="544" t="s">
        <v>571</v>
      </c>
      <c r="G146" s="546"/>
      <c r="H146" s="1067"/>
      <c r="I146" s="1067"/>
      <c r="J146" s="1068"/>
      <c r="K146" s="544" t="s">
        <v>572</v>
      </c>
      <c r="L146" s="546"/>
      <c r="M146" s="1069"/>
      <c r="N146" s="1070"/>
      <c r="O146" s="544" t="s">
        <v>573</v>
      </c>
      <c r="P146" s="1067"/>
      <c r="Q146" s="1067"/>
      <c r="R146" s="1068"/>
    </row>
    <row r="147" spans="1:18" x14ac:dyDescent="0.25">
      <c r="A147" s="593"/>
      <c r="B147" s="593"/>
      <c r="C147" s="593"/>
      <c r="D147" s="593"/>
      <c r="E147" s="593"/>
      <c r="F147" s="544"/>
      <c r="G147" s="546"/>
      <c r="H147" s="1067"/>
      <c r="I147" s="1067"/>
      <c r="J147" s="1068"/>
      <c r="K147" s="544"/>
      <c r="L147" s="546"/>
      <c r="M147" s="1069"/>
      <c r="N147" s="1070"/>
      <c r="O147" s="1071"/>
      <c r="P147" s="1067"/>
      <c r="Q147" s="1067"/>
      <c r="R147" s="1068"/>
    </row>
    <row r="148" spans="1:18" ht="15" customHeight="1" x14ac:dyDescent="0.25">
      <c r="A148" s="593"/>
      <c r="B148" s="593"/>
      <c r="C148" s="593"/>
      <c r="D148" s="593"/>
      <c r="E148" s="593"/>
      <c r="F148" s="544" t="s">
        <v>574</v>
      </c>
      <c r="G148" s="546"/>
      <c r="H148" s="1067"/>
      <c r="I148" s="1067"/>
      <c r="J148" s="1068"/>
      <c r="K148" s="544" t="s">
        <v>574</v>
      </c>
      <c r="L148" s="546"/>
      <c r="M148" s="1069"/>
      <c r="N148" s="1070"/>
      <c r="O148" s="544" t="s">
        <v>575</v>
      </c>
      <c r="P148" s="1067"/>
      <c r="Q148" s="1067"/>
      <c r="R148" s="1068"/>
    </row>
    <row r="149" spans="1:18" x14ac:dyDescent="0.25">
      <c r="A149" s="593"/>
      <c r="B149" s="593"/>
      <c r="C149" s="593"/>
      <c r="D149" s="593"/>
      <c r="E149" s="593"/>
      <c r="F149" s="652"/>
      <c r="G149" s="653"/>
      <c r="H149" s="756"/>
      <c r="I149" s="756"/>
      <c r="J149" s="757"/>
      <c r="K149" s="652"/>
      <c r="L149" s="653"/>
      <c r="M149" s="756"/>
      <c r="N149" s="757"/>
      <c r="O149" s="1074"/>
      <c r="P149" s="1075"/>
      <c r="Q149" s="1075"/>
      <c r="R149" s="1076"/>
    </row>
    <row r="150" spans="1:18" x14ac:dyDescent="0.25">
      <c r="A150" s="143"/>
      <c r="B150" s="122" t="s">
        <v>576</v>
      </c>
      <c r="C150" s="127"/>
      <c r="D150" s="127"/>
      <c r="E150" s="127"/>
      <c r="F150" s="127"/>
      <c r="G150" s="127"/>
      <c r="H150" s="127"/>
      <c r="I150" s="127"/>
      <c r="J150" s="127"/>
      <c r="K150" s="127"/>
      <c r="L150" s="127"/>
      <c r="M150" s="127"/>
      <c r="N150" s="127"/>
      <c r="O150" s="127"/>
      <c r="P150" s="127"/>
      <c r="Q150" s="127"/>
      <c r="R150" s="143"/>
    </row>
    <row r="151" spans="1:18" x14ac:dyDescent="0.25">
      <c r="A151" s="580" t="s">
        <v>577</v>
      </c>
      <c r="B151" s="580"/>
      <c r="C151" s="580"/>
      <c r="D151" s="580"/>
      <c r="E151" s="580"/>
      <c r="F151" s="554" t="s">
        <v>578</v>
      </c>
      <c r="G151" s="554"/>
      <c r="H151" s="554"/>
      <c r="I151" s="554"/>
      <c r="J151" s="554"/>
      <c r="K151" s="554"/>
      <c r="L151" s="554"/>
      <c r="M151" s="554"/>
      <c r="N151" s="554"/>
      <c r="O151" s="554"/>
      <c r="P151" s="554"/>
      <c r="Q151" s="554"/>
      <c r="R151" s="647"/>
    </row>
    <row r="152" spans="1:18" x14ac:dyDescent="0.25">
      <c r="A152" s="744" t="s">
        <v>579</v>
      </c>
      <c r="B152" s="744"/>
      <c r="C152" s="744"/>
      <c r="D152" s="744"/>
      <c r="E152" s="744"/>
      <c r="F152" s="593" t="s">
        <v>487</v>
      </c>
      <c r="G152" s="593"/>
      <c r="H152" s="593"/>
      <c r="I152" s="593"/>
      <c r="J152" s="593"/>
      <c r="K152" s="593"/>
      <c r="L152" s="593"/>
      <c r="M152" s="593"/>
      <c r="N152" s="593"/>
      <c r="O152" s="593"/>
      <c r="P152" s="593"/>
      <c r="Q152" s="593"/>
      <c r="R152" s="647"/>
    </row>
    <row r="153" spans="1:18" x14ac:dyDescent="0.25">
      <c r="A153" s="744" t="s">
        <v>580</v>
      </c>
      <c r="B153" s="744"/>
      <c r="C153" s="744"/>
      <c r="D153" s="744"/>
      <c r="E153" s="744"/>
      <c r="F153" s="593" t="s">
        <v>487</v>
      </c>
      <c r="G153" s="593"/>
      <c r="H153" s="593"/>
      <c r="I153" s="593"/>
      <c r="J153" s="593"/>
      <c r="K153" s="593"/>
      <c r="L153" s="593"/>
      <c r="M153" s="593"/>
      <c r="N153" s="593"/>
      <c r="O153" s="593"/>
      <c r="P153" s="593"/>
      <c r="Q153" s="593"/>
      <c r="R153" s="647"/>
    </row>
    <row r="154" spans="1:18" x14ac:dyDescent="0.25">
      <c r="A154" s="744" t="s">
        <v>581</v>
      </c>
      <c r="B154" s="744"/>
      <c r="C154" s="744"/>
      <c r="D154" s="744"/>
      <c r="E154" s="744"/>
      <c r="F154" s="593" t="s">
        <v>487</v>
      </c>
      <c r="G154" s="593"/>
      <c r="H154" s="593"/>
      <c r="I154" s="593"/>
      <c r="J154" s="593"/>
      <c r="K154" s="593"/>
      <c r="L154" s="593"/>
      <c r="M154" s="593"/>
      <c r="N154" s="593"/>
      <c r="O154" s="593"/>
      <c r="P154" s="593"/>
      <c r="Q154" s="593"/>
      <c r="R154" s="647"/>
    </row>
    <row r="155" spans="1:18" ht="62.25" customHeight="1" x14ac:dyDescent="0.25">
      <c r="A155" s="140"/>
      <c r="B155" s="140"/>
      <c r="C155" s="140"/>
      <c r="D155" s="140"/>
      <c r="E155" s="140"/>
      <c r="F155" s="140"/>
      <c r="G155" s="140"/>
      <c r="H155" s="140"/>
      <c r="I155" s="140"/>
      <c r="J155" s="140"/>
      <c r="K155" s="140"/>
      <c r="L155" s="140"/>
      <c r="M155" s="140"/>
      <c r="N155" s="140"/>
      <c r="O155" s="140"/>
      <c r="P155" s="140"/>
      <c r="Q155" s="140"/>
      <c r="R155" s="140"/>
    </row>
    <row r="156" spans="1:18" ht="14.1" customHeight="1" x14ac:dyDescent="0.25">
      <c r="A156" s="547" t="s">
        <v>1737</v>
      </c>
      <c r="B156" s="547"/>
      <c r="C156" s="547"/>
      <c r="D156" s="547"/>
      <c r="E156" s="547"/>
      <c r="F156" s="547"/>
      <c r="G156" s="547"/>
      <c r="H156" s="547"/>
      <c r="I156" s="547"/>
      <c r="J156" s="547"/>
      <c r="K156" s="547"/>
      <c r="L156" s="547"/>
      <c r="M156" s="547"/>
      <c r="N156" s="547"/>
      <c r="O156" s="547"/>
      <c r="P156" s="547"/>
      <c r="Q156" s="547"/>
      <c r="R156" s="548"/>
    </row>
    <row r="157" spans="1:18" ht="14.1" customHeight="1" x14ac:dyDescent="0.25">
      <c r="A157" s="127"/>
      <c r="B157" s="127"/>
      <c r="C157" s="127"/>
      <c r="D157" s="127"/>
      <c r="E157" s="127" t="s">
        <v>1738</v>
      </c>
      <c r="F157" s="140"/>
      <c r="G157" s="140"/>
      <c r="H157" s="141"/>
      <c r="I157" s="141"/>
      <c r="J157" s="156" t="str">
        <f>J81</f>
        <v>АВМ00</v>
      </c>
      <c r="L157" s="142" t="s">
        <v>534</v>
      </c>
      <c r="M157" s="156" t="str">
        <f>M81</f>
        <v>08.05.2025 г.</v>
      </c>
      <c r="O157" s="142"/>
      <c r="P157" s="127"/>
      <c r="Q157" s="127"/>
      <c r="R157" s="143"/>
    </row>
    <row r="158" spans="1:18" ht="14.1" customHeight="1" x14ac:dyDescent="0.25">
      <c r="A158" s="127"/>
      <c r="B158" s="127"/>
      <c r="C158" s="127"/>
      <c r="D158" s="127"/>
      <c r="E158" s="127"/>
      <c r="F158" s="140"/>
      <c r="G158" s="140"/>
      <c r="H158" s="141"/>
      <c r="I158" s="141"/>
      <c r="J158" s="142"/>
      <c r="L158" s="142"/>
      <c r="M158" s="142"/>
      <c r="O158" s="142"/>
      <c r="P158" s="127"/>
      <c r="Q158" s="127"/>
      <c r="R158" s="143"/>
    </row>
    <row r="159" spans="1:18" x14ac:dyDescent="0.25">
      <c r="A159" s="140"/>
      <c r="B159" s="140"/>
      <c r="C159" s="140"/>
      <c r="D159" s="140"/>
      <c r="E159" s="140"/>
      <c r="G159" s="117"/>
      <c r="H159" s="117" t="s">
        <v>588</v>
      </c>
      <c r="I159" s="140"/>
      <c r="J159" s="140"/>
      <c r="K159" s="140"/>
      <c r="L159" s="140"/>
      <c r="M159" s="140"/>
      <c r="N159" s="140"/>
      <c r="O159" s="140"/>
      <c r="P159" s="140"/>
      <c r="Q159" s="140"/>
      <c r="R159" s="140"/>
    </row>
    <row r="160" spans="1:18" x14ac:dyDescent="0.25">
      <c r="A160" s="620" t="s">
        <v>589</v>
      </c>
      <c r="B160" s="620"/>
      <c r="C160" s="620"/>
      <c r="D160" s="620"/>
      <c r="E160" s="620"/>
      <c r="F160" s="620"/>
      <c r="G160" s="620"/>
      <c r="H160" s="620"/>
      <c r="I160" s="620"/>
      <c r="J160" s="620"/>
      <c r="K160" s="620"/>
      <c r="L160" s="620"/>
      <c r="M160" s="620"/>
      <c r="N160" s="620"/>
      <c r="O160" s="620"/>
      <c r="P160" s="620"/>
      <c r="Q160" s="620"/>
      <c r="R160" s="620"/>
    </row>
    <row r="161" spans="1:18" ht="25.5" x14ac:dyDescent="0.25">
      <c r="A161" s="188" t="s">
        <v>590</v>
      </c>
      <c r="B161" s="549" t="s">
        <v>591</v>
      </c>
      <c r="C161" s="549"/>
      <c r="D161" s="549" t="s">
        <v>592</v>
      </c>
      <c r="E161" s="1072"/>
      <c r="F161" s="551" t="s">
        <v>1740</v>
      </c>
      <c r="G161" s="563"/>
      <c r="H161" s="563"/>
      <c r="I161" s="563"/>
      <c r="J161" s="563"/>
      <c r="K161" s="563"/>
      <c r="L161" s="1073"/>
      <c r="M161" s="549" t="s">
        <v>593</v>
      </c>
      <c r="N161" s="549"/>
      <c r="O161" s="549"/>
      <c r="P161" s="549"/>
      <c r="Q161" s="551" t="s">
        <v>594</v>
      </c>
      <c r="R161" s="1073"/>
    </row>
    <row r="162" spans="1:18" ht="126" customHeight="1" x14ac:dyDescent="0.25">
      <c r="A162" s="194">
        <v>1</v>
      </c>
      <c r="B162" s="554" t="s">
        <v>266</v>
      </c>
      <c r="C162" s="554"/>
      <c r="D162" s="554" t="s">
        <v>595</v>
      </c>
      <c r="E162" s="1072"/>
      <c r="F162" s="544" t="s">
        <v>600</v>
      </c>
      <c r="G162" s="546"/>
      <c r="H162" s="546"/>
      <c r="I162" s="546"/>
      <c r="J162" s="546"/>
      <c r="K162" s="546"/>
      <c r="L162" s="1073"/>
      <c r="M162" s="554" t="s">
        <v>596</v>
      </c>
      <c r="N162" s="554"/>
      <c r="O162" s="554"/>
      <c r="P162" s="554"/>
      <c r="Q162" s="568" t="s">
        <v>597</v>
      </c>
      <c r="R162" s="1077"/>
    </row>
    <row r="163" spans="1:18" ht="36" customHeight="1" x14ac:dyDescent="0.25">
      <c r="A163" s="209">
        <v>2</v>
      </c>
      <c r="B163" s="581" t="s">
        <v>599</v>
      </c>
      <c r="C163" s="581"/>
      <c r="D163" s="581" t="s">
        <v>601</v>
      </c>
      <c r="E163" s="1078"/>
      <c r="F163" s="524" t="s">
        <v>602</v>
      </c>
      <c r="G163" s="533"/>
      <c r="H163" s="533"/>
      <c r="I163" s="533"/>
      <c r="J163" s="533"/>
      <c r="K163" s="533"/>
      <c r="L163" s="1079"/>
      <c r="M163" s="581" t="s">
        <v>603</v>
      </c>
      <c r="N163" s="581"/>
      <c r="O163" s="581"/>
      <c r="P163" s="581"/>
      <c r="Q163" s="524" t="s">
        <v>598</v>
      </c>
      <c r="R163" s="1079"/>
    </row>
    <row r="164" spans="1:18" ht="62.25" customHeight="1" x14ac:dyDescent="0.25">
      <c r="A164" s="194">
        <v>3</v>
      </c>
      <c r="B164" s="580" t="s">
        <v>604</v>
      </c>
      <c r="C164" s="580"/>
      <c r="D164" s="554" t="s">
        <v>879</v>
      </c>
      <c r="E164" s="657"/>
      <c r="F164" s="544" t="s">
        <v>607</v>
      </c>
      <c r="G164" s="546"/>
      <c r="H164" s="546"/>
      <c r="I164" s="546"/>
      <c r="J164" s="546"/>
      <c r="K164" s="546"/>
      <c r="L164" s="1073"/>
      <c r="M164" s="580" t="s">
        <v>605</v>
      </c>
      <c r="N164" s="580"/>
      <c r="O164" s="580"/>
      <c r="P164" s="580"/>
      <c r="Q164" s="568" t="s">
        <v>606</v>
      </c>
      <c r="R164" s="1077"/>
    </row>
    <row r="165" spans="1:18" ht="42.75" customHeight="1" x14ac:dyDescent="0.25">
      <c r="A165" s="194">
        <v>4</v>
      </c>
      <c r="B165" s="554" t="s">
        <v>608</v>
      </c>
      <c r="C165" s="554"/>
      <c r="D165" s="554" t="s">
        <v>609</v>
      </c>
      <c r="E165" s="657"/>
      <c r="F165" s="544" t="s">
        <v>610</v>
      </c>
      <c r="G165" s="546"/>
      <c r="H165" s="546"/>
      <c r="I165" s="546"/>
      <c r="J165" s="546"/>
      <c r="K165" s="546"/>
      <c r="L165" s="1073"/>
      <c r="M165" s="580" t="s">
        <v>611</v>
      </c>
      <c r="N165" s="580"/>
      <c r="O165" s="580"/>
      <c r="P165" s="580"/>
      <c r="Q165" s="568" t="s">
        <v>612</v>
      </c>
      <c r="R165" s="1077"/>
    </row>
    <row r="166" spans="1:18" ht="171" customHeight="1" x14ac:dyDescent="0.25">
      <c r="A166" s="189">
        <v>5</v>
      </c>
      <c r="B166" s="554" t="s">
        <v>613</v>
      </c>
      <c r="C166" s="554"/>
      <c r="D166" s="554" t="s">
        <v>877</v>
      </c>
      <c r="E166" s="657"/>
      <c r="F166" s="544" t="s">
        <v>876</v>
      </c>
      <c r="G166" s="546"/>
      <c r="H166" s="546"/>
      <c r="I166" s="546"/>
      <c r="J166" s="546"/>
      <c r="K166" s="546"/>
      <c r="L166" s="1073"/>
      <c r="M166" s="554" t="s">
        <v>614</v>
      </c>
      <c r="N166" s="554"/>
      <c r="O166" s="554"/>
      <c r="P166" s="554"/>
      <c r="Q166" s="544" t="s">
        <v>615</v>
      </c>
      <c r="R166" s="1073"/>
    </row>
    <row r="167" spans="1:18" ht="56.25" customHeight="1" x14ac:dyDescent="0.25">
      <c r="A167" s="194">
        <v>6</v>
      </c>
      <c r="B167" s="580" t="s">
        <v>96</v>
      </c>
      <c r="C167" s="580"/>
      <c r="D167" s="554" t="s">
        <v>880</v>
      </c>
      <c r="E167" s="657"/>
      <c r="F167" s="544" t="s">
        <v>1428</v>
      </c>
      <c r="G167" s="546"/>
      <c r="H167" s="546"/>
      <c r="I167" s="546"/>
      <c r="J167" s="546"/>
      <c r="K167" s="546"/>
      <c r="L167" s="1073"/>
      <c r="M167" s="580" t="s">
        <v>616</v>
      </c>
      <c r="N167" s="580"/>
      <c r="O167" s="580"/>
      <c r="P167" s="580"/>
      <c r="Q167" s="568" t="s">
        <v>617</v>
      </c>
      <c r="R167" s="1077"/>
    </row>
    <row r="168" spans="1:18" ht="42.75" customHeight="1" x14ac:dyDescent="0.25">
      <c r="A168" s="189">
        <v>7</v>
      </c>
      <c r="B168" s="554" t="s">
        <v>618</v>
      </c>
      <c r="C168" s="554"/>
      <c r="D168" s="554" t="s">
        <v>619</v>
      </c>
      <c r="E168" s="657"/>
      <c r="F168" s="544" t="s">
        <v>622</v>
      </c>
      <c r="G168" s="546"/>
      <c r="H168" s="546"/>
      <c r="I168" s="546"/>
      <c r="J168" s="546"/>
      <c r="K168" s="546"/>
      <c r="L168" s="1073"/>
      <c r="M168" s="554" t="s">
        <v>620</v>
      </c>
      <c r="N168" s="554"/>
      <c r="O168" s="554"/>
      <c r="P168" s="554"/>
      <c r="Q168" s="544" t="s">
        <v>621</v>
      </c>
      <c r="R168" s="1073"/>
    </row>
    <row r="169" spans="1:18" ht="31.5" customHeight="1" x14ac:dyDescent="0.25">
      <c r="A169" s="189">
        <v>8</v>
      </c>
      <c r="B169" s="554" t="s">
        <v>318</v>
      </c>
      <c r="C169" s="554"/>
      <c r="D169" s="554" t="s">
        <v>623</v>
      </c>
      <c r="E169" s="657"/>
      <c r="F169" s="544" t="s">
        <v>624</v>
      </c>
      <c r="G169" s="546"/>
      <c r="H169" s="546"/>
      <c r="I169" s="546"/>
      <c r="J169" s="546"/>
      <c r="K169" s="546"/>
      <c r="L169" s="1073"/>
      <c r="M169" s="554" t="s">
        <v>625</v>
      </c>
      <c r="N169" s="554"/>
      <c r="O169" s="554"/>
      <c r="P169" s="554"/>
      <c r="Q169" s="544" t="s">
        <v>626</v>
      </c>
      <c r="R169" s="1073"/>
    </row>
    <row r="170" spans="1:18" ht="26.25" customHeight="1" x14ac:dyDescent="0.25">
      <c r="A170" s="189">
        <v>9</v>
      </c>
      <c r="B170" s="554" t="s">
        <v>5</v>
      </c>
      <c r="C170" s="554"/>
      <c r="D170" s="554" t="s">
        <v>627</v>
      </c>
      <c r="E170" s="657"/>
      <c r="F170" s="544" t="s">
        <v>628</v>
      </c>
      <c r="G170" s="546"/>
      <c r="H170" s="546"/>
      <c r="I170" s="546"/>
      <c r="J170" s="546"/>
      <c r="K170" s="546"/>
      <c r="L170" s="1073"/>
      <c r="M170" s="554" t="s">
        <v>629</v>
      </c>
      <c r="N170" s="554"/>
      <c r="O170" s="554"/>
      <c r="P170" s="554"/>
      <c r="Q170" s="544" t="s">
        <v>630</v>
      </c>
      <c r="R170" s="1073"/>
    </row>
    <row r="171" spans="1:18" ht="60" customHeight="1" x14ac:dyDescent="0.25">
      <c r="A171" s="189">
        <v>10</v>
      </c>
      <c r="B171" s="554" t="s">
        <v>631</v>
      </c>
      <c r="C171" s="554"/>
      <c r="D171" s="554" t="s">
        <v>632</v>
      </c>
      <c r="E171" s="657"/>
      <c r="F171" s="544" t="s">
        <v>633</v>
      </c>
      <c r="G171" s="546"/>
      <c r="H171" s="546"/>
      <c r="I171" s="546"/>
      <c r="J171" s="546"/>
      <c r="K171" s="546"/>
      <c r="L171" s="1073"/>
      <c r="M171" s="554" t="s">
        <v>634</v>
      </c>
      <c r="N171" s="554"/>
      <c r="O171" s="554"/>
      <c r="P171" s="554"/>
      <c r="Q171" s="544" t="s">
        <v>635</v>
      </c>
      <c r="R171" s="1073"/>
    </row>
    <row r="172" spans="1:18" ht="39" customHeight="1" x14ac:dyDescent="0.25">
      <c r="A172" s="189">
        <v>11</v>
      </c>
      <c r="B172" s="554" t="s">
        <v>636</v>
      </c>
      <c r="C172" s="554"/>
      <c r="D172" s="554" t="s">
        <v>637</v>
      </c>
      <c r="E172" s="1072"/>
      <c r="F172" s="544" t="s">
        <v>638</v>
      </c>
      <c r="G172" s="546"/>
      <c r="H172" s="546"/>
      <c r="I172" s="546"/>
      <c r="J172" s="546"/>
      <c r="K172" s="546"/>
      <c r="L172" s="1073"/>
      <c r="M172" s="554" t="s">
        <v>639</v>
      </c>
      <c r="N172" s="554"/>
      <c r="O172" s="554"/>
      <c r="P172" s="554"/>
      <c r="Q172" s="544" t="s">
        <v>640</v>
      </c>
      <c r="R172" s="1073"/>
    </row>
    <row r="173" spans="1:18" ht="90" customHeight="1" x14ac:dyDescent="0.25">
      <c r="A173" s="189">
        <v>12</v>
      </c>
      <c r="B173" s="554" t="s">
        <v>641</v>
      </c>
      <c r="C173" s="554"/>
      <c r="D173" s="554" t="s">
        <v>642</v>
      </c>
      <c r="E173" s="657"/>
      <c r="F173" s="544" t="s">
        <v>643</v>
      </c>
      <c r="G173" s="546"/>
      <c r="H173" s="546"/>
      <c r="I173" s="546"/>
      <c r="J173" s="546"/>
      <c r="K173" s="546"/>
      <c r="L173" s="545"/>
      <c r="M173" s="554" t="s">
        <v>644</v>
      </c>
      <c r="N173" s="554"/>
      <c r="O173" s="554"/>
      <c r="P173" s="554"/>
      <c r="Q173" s="544" t="s">
        <v>645</v>
      </c>
      <c r="R173" s="1073"/>
    </row>
    <row r="174" spans="1:18" ht="54.75" customHeight="1" x14ac:dyDescent="0.25">
      <c r="A174" s="189">
        <v>13</v>
      </c>
      <c r="B174" s="554" t="s">
        <v>367</v>
      </c>
      <c r="C174" s="554"/>
      <c r="D174" s="554" t="s">
        <v>646</v>
      </c>
      <c r="E174" s="657"/>
      <c r="F174" s="544" t="s">
        <v>647</v>
      </c>
      <c r="G174" s="546"/>
      <c r="H174" s="546"/>
      <c r="I174" s="546"/>
      <c r="J174" s="546"/>
      <c r="K174" s="546"/>
      <c r="L174" s="545"/>
      <c r="M174" s="554" t="s">
        <v>648</v>
      </c>
      <c r="N174" s="554"/>
      <c r="O174" s="554"/>
      <c r="P174" s="554"/>
      <c r="Q174" s="544" t="s">
        <v>649</v>
      </c>
      <c r="R174" s="545"/>
    </row>
    <row r="175" spans="1:18" ht="66.75" customHeight="1" x14ac:dyDescent="0.25">
      <c r="A175" s="189">
        <v>14</v>
      </c>
      <c r="B175" s="554" t="s">
        <v>650</v>
      </c>
      <c r="C175" s="554"/>
      <c r="D175" s="554" t="s">
        <v>651</v>
      </c>
      <c r="E175" s="657"/>
      <c r="F175" s="544" t="s">
        <v>652</v>
      </c>
      <c r="G175" s="546"/>
      <c r="H175" s="546"/>
      <c r="I175" s="546"/>
      <c r="J175" s="546"/>
      <c r="K175" s="546"/>
      <c r="L175" s="545"/>
      <c r="M175" s="554" t="s">
        <v>653</v>
      </c>
      <c r="N175" s="554"/>
      <c r="O175" s="554"/>
      <c r="P175" s="554"/>
      <c r="Q175" s="544" t="s">
        <v>654</v>
      </c>
      <c r="R175" s="545"/>
    </row>
    <row r="176" spans="1:18" ht="111.75" customHeight="1" x14ac:dyDescent="0.25">
      <c r="A176" s="189">
        <v>15</v>
      </c>
      <c r="B176" s="554" t="s">
        <v>655</v>
      </c>
      <c r="C176" s="554"/>
      <c r="D176" s="554" t="s">
        <v>656</v>
      </c>
      <c r="E176" s="657"/>
      <c r="F176" s="544" t="s">
        <v>657</v>
      </c>
      <c r="G176" s="546"/>
      <c r="H176" s="546"/>
      <c r="I176" s="546"/>
      <c r="J176" s="546"/>
      <c r="K176" s="546"/>
      <c r="L176" s="545"/>
      <c r="M176" s="554" t="s">
        <v>658</v>
      </c>
      <c r="N176" s="554"/>
      <c r="O176" s="554"/>
      <c r="P176" s="554"/>
      <c r="Q176" s="544" t="s">
        <v>659</v>
      </c>
      <c r="R176" s="545"/>
    </row>
    <row r="177" spans="1:18" ht="42.75" customHeight="1" x14ac:dyDescent="0.25">
      <c r="A177" s="189">
        <v>16</v>
      </c>
      <c r="B177" s="554" t="s">
        <v>660</v>
      </c>
      <c r="C177" s="554"/>
      <c r="D177" s="554" t="s">
        <v>664</v>
      </c>
      <c r="E177" s="657"/>
      <c r="F177" s="544" t="s">
        <v>661</v>
      </c>
      <c r="G177" s="546"/>
      <c r="H177" s="546"/>
      <c r="I177" s="546"/>
      <c r="J177" s="546"/>
      <c r="K177" s="546"/>
      <c r="L177" s="545"/>
      <c r="M177" s="554" t="s">
        <v>662</v>
      </c>
      <c r="N177" s="554"/>
      <c r="O177" s="554"/>
      <c r="P177" s="554"/>
      <c r="Q177" s="544" t="s">
        <v>663</v>
      </c>
      <c r="R177" s="545"/>
    </row>
    <row r="178" spans="1:18" ht="24.75" customHeight="1" x14ac:dyDescent="0.25">
      <c r="A178" s="189">
        <v>17</v>
      </c>
      <c r="B178" s="554" t="s">
        <v>665</v>
      </c>
      <c r="C178" s="554"/>
      <c r="D178" s="554" t="s">
        <v>666</v>
      </c>
      <c r="E178" s="657"/>
      <c r="F178" s="544" t="s">
        <v>667</v>
      </c>
      <c r="G178" s="546"/>
      <c r="H178" s="546"/>
      <c r="I178" s="546"/>
      <c r="J178" s="546"/>
      <c r="K178" s="546"/>
      <c r="L178" s="545"/>
      <c r="M178" s="554" t="s">
        <v>668</v>
      </c>
      <c r="N178" s="554"/>
      <c r="O178" s="554"/>
      <c r="P178" s="554"/>
      <c r="Q178" s="544" t="s">
        <v>669</v>
      </c>
      <c r="R178" s="545"/>
    </row>
    <row r="179" spans="1:18" ht="68.25" customHeight="1" x14ac:dyDescent="0.25">
      <c r="A179" s="189">
        <v>18</v>
      </c>
      <c r="B179" s="554" t="s">
        <v>475</v>
      </c>
      <c r="C179" s="554"/>
      <c r="D179" s="554" t="s">
        <v>670</v>
      </c>
      <c r="E179" s="1072"/>
      <c r="F179" s="544" t="s">
        <v>671</v>
      </c>
      <c r="G179" s="546"/>
      <c r="H179" s="546"/>
      <c r="I179" s="546"/>
      <c r="J179" s="546"/>
      <c r="K179" s="546"/>
      <c r="L179" s="545"/>
      <c r="M179" s="554" t="s">
        <v>672</v>
      </c>
      <c r="N179" s="554"/>
      <c r="O179" s="554"/>
      <c r="P179" s="554"/>
      <c r="Q179" s="544" t="s">
        <v>673</v>
      </c>
      <c r="R179" s="545"/>
    </row>
    <row r="180" spans="1:18" ht="14.1" customHeight="1" x14ac:dyDescent="0.25">
      <c r="A180" s="547" t="s">
        <v>1737</v>
      </c>
      <c r="B180" s="547"/>
      <c r="C180" s="547"/>
      <c r="D180" s="547"/>
      <c r="E180" s="547"/>
      <c r="F180" s="547"/>
      <c r="G180" s="547"/>
      <c r="H180" s="547"/>
      <c r="I180" s="547"/>
      <c r="J180" s="547"/>
      <c r="K180" s="547"/>
      <c r="L180" s="547"/>
      <c r="M180" s="547"/>
      <c r="N180" s="547"/>
      <c r="O180" s="547"/>
      <c r="P180" s="547"/>
      <c r="Q180" s="547"/>
      <c r="R180" s="548"/>
    </row>
    <row r="181" spans="1:18" ht="14.1" customHeight="1" x14ac:dyDescent="0.25">
      <c r="A181" s="127"/>
      <c r="B181" s="127"/>
      <c r="C181" s="127"/>
      <c r="D181" s="127"/>
      <c r="E181" s="127" t="s">
        <v>1738</v>
      </c>
      <c r="F181" s="140"/>
      <c r="G181" s="140"/>
      <c r="H181" s="141"/>
      <c r="I181" s="141"/>
      <c r="J181" s="156" t="str">
        <f>J157</f>
        <v>АВМ00</v>
      </c>
      <c r="L181" s="142" t="s">
        <v>534</v>
      </c>
      <c r="M181" s="156" t="str">
        <f>M157</f>
        <v>08.05.2025 г.</v>
      </c>
      <c r="O181" s="142"/>
      <c r="P181" s="127"/>
      <c r="Q181" s="127"/>
      <c r="R181" s="143"/>
    </row>
    <row r="182" spans="1:18" ht="14.1" customHeight="1" x14ac:dyDescent="0.25">
      <c r="A182" s="177"/>
      <c r="B182" s="177"/>
      <c r="C182" s="177"/>
      <c r="D182" s="177"/>
      <c r="E182" s="177"/>
      <c r="F182" s="178"/>
      <c r="G182" s="178"/>
      <c r="H182" s="179"/>
      <c r="I182" s="179"/>
      <c r="J182" s="180"/>
      <c r="K182" s="175"/>
      <c r="L182" s="180"/>
      <c r="M182" s="180"/>
      <c r="N182" s="175"/>
      <c r="O182" s="180"/>
      <c r="P182" s="177"/>
      <c r="Q182" s="177"/>
      <c r="R182" s="181"/>
    </row>
    <row r="183" spans="1:18" ht="56.25" customHeight="1" x14ac:dyDescent="0.25">
      <c r="A183" s="188" t="s">
        <v>590</v>
      </c>
      <c r="B183" s="549" t="s">
        <v>591</v>
      </c>
      <c r="C183" s="549"/>
      <c r="D183" s="549" t="s">
        <v>592</v>
      </c>
      <c r="E183" s="1072"/>
      <c r="F183" s="551" t="s">
        <v>1740</v>
      </c>
      <c r="G183" s="563"/>
      <c r="H183" s="563"/>
      <c r="I183" s="563"/>
      <c r="J183" s="563"/>
      <c r="K183" s="563"/>
      <c r="L183" s="1073"/>
      <c r="M183" s="549" t="s">
        <v>593</v>
      </c>
      <c r="N183" s="549"/>
      <c r="O183" s="549"/>
      <c r="P183" s="549"/>
      <c r="Q183" s="551" t="s">
        <v>594</v>
      </c>
      <c r="R183" s="1073"/>
    </row>
    <row r="184" spans="1:18" ht="63" customHeight="1" x14ac:dyDescent="0.25">
      <c r="A184" s="189">
        <v>19</v>
      </c>
      <c r="B184" s="554" t="s">
        <v>674</v>
      </c>
      <c r="C184" s="554"/>
      <c r="D184" s="554" t="s">
        <v>675</v>
      </c>
      <c r="E184" s="1072"/>
      <c r="F184" s="544" t="s">
        <v>676</v>
      </c>
      <c r="G184" s="546"/>
      <c r="H184" s="546"/>
      <c r="I184" s="546"/>
      <c r="J184" s="546"/>
      <c r="K184" s="546"/>
      <c r="L184" s="545"/>
      <c r="M184" s="554" t="s">
        <v>677</v>
      </c>
      <c r="N184" s="554"/>
      <c r="O184" s="554"/>
      <c r="P184" s="554"/>
      <c r="Q184" s="544" t="s">
        <v>678</v>
      </c>
      <c r="R184" s="545"/>
    </row>
    <row r="185" spans="1:18" ht="36.75" customHeight="1" x14ac:dyDescent="0.25">
      <c r="A185" s="189">
        <v>20</v>
      </c>
      <c r="B185" s="554" t="s">
        <v>15</v>
      </c>
      <c r="C185" s="554"/>
      <c r="D185" s="554" t="s">
        <v>679</v>
      </c>
      <c r="E185" s="1072"/>
      <c r="F185" s="544" t="s">
        <v>680</v>
      </c>
      <c r="G185" s="546"/>
      <c r="H185" s="546"/>
      <c r="I185" s="546"/>
      <c r="J185" s="546"/>
      <c r="K185" s="546"/>
      <c r="L185" s="545"/>
      <c r="M185" s="554" t="s">
        <v>629</v>
      </c>
      <c r="N185" s="554"/>
      <c r="O185" s="554"/>
      <c r="P185" s="554"/>
      <c r="Q185" s="544" t="s">
        <v>681</v>
      </c>
      <c r="R185" s="545"/>
    </row>
    <row r="186" spans="1:18" ht="64.5" customHeight="1" x14ac:dyDescent="0.25">
      <c r="A186" s="189">
        <v>21</v>
      </c>
      <c r="B186" s="554" t="s">
        <v>682</v>
      </c>
      <c r="C186" s="554"/>
      <c r="D186" s="554" t="s">
        <v>683</v>
      </c>
      <c r="E186" s="657"/>
      <c r="F186" s="544" t="s">
        <v>684</v>
      </c>
      <c r="G186" s="546"/>
      <c r="H186" s="546"/>
      <c r="I186" s="546"/>
      <c r="J186" s="546"/>
      <c r="K186" s="546"/>
      <c r="L186" s="545"/>
      <c r="M186" s="554" t="s">
        <v>685</v>
      </c>
      <c r="N186" s="554"/>
      <c r="O186" s="554"/>
      <c r="P186" s="554"/>
      <c r="Q186" s="544" t="s">
        <v>686</v>
      </c>
      <c r="R186" s="545"/>
    </row>
    <row r="187" spans="1:18" ht="36.75" customHeight="1" x14ac:dyDescent="0.25">
      <c r="A187" s="189">
        <v>22</v>
      </c>
      <c r="B187" s="554" t="s">
        <v>687</v>
      </c>
      <c r="C187" s="554"/>
      <c r="D187" s="554" t="s">
        <v>688</v>
      </c>
      <c r="E187" s="657"/>
      <c r="F187" s="544" t="s">
        <v>689</v>
      </c>
      <c r="G187" s="546"/>
      <c r="H187" s="546"/>
      <c r="I187" s="546"/>
      <c r="J187" s="546"/>
      <c r="K187" s="546"/>
      <c r="L187" s="545"/>
      <c r="M187" s="554" t="s">
        <v>690</v>
      </c>
      <c r="N187" s="554"/>
      <c r="O187" s="554"/>
      <c r="P187" s="554"/>
      <c r="Q187" s="544" t="s">
        <v>691</v>
      </c>
      <c r="R187" s="545"/>
    </row>
    <row r="188" spans="1:18" ht="43.5" customHeight="1" x14ac:dyDescent="0.25">
      <c r="A188" s="189">
        <v>23</v>
      </c>
      <c r="B188" s="554" t="s">
        <v>692</v>
      </c>
      <c r="C188" s="554"/>
      <c r="D188" s="554" t="s">
        <v>693</v>
      </c>
      <c r="E188" s="657"/>
      <c r="F188" s="544" t="s">
        <v>694</v>
      </c>
      <c r="G188" s="546"/>
      <c r="H188" s="546"/>
      <c r="I188" s="546"/>
      <c r="J188" s="546"/>
      <c r="K188" s="546"/>
      <c r="L188" s="545"/>
      <c r="M188" s="554" t="s">
        <v>629</v>
      </c>
      <c r="N188" s="554"/>
      <c r="O188" s="554"/>
      <c r="P188" s="554"/>
      <c r="Q188" s="544" t="s">
        <v>695</v>
      </c>
      <c r="R188" s="545"/>
    </row>
    <row r="189" spans="1:18" ht="44.25" customHeight="1" x14ac:dyDescent="0.25">
      <c r="A189" s="189">
        <v>24</v>
      </c>
      <c r="B189" s="554" t="s">
        <v>696</v>
      </c>
      <c r="C189" s="554"/>
      <c r="D189" s="554" t="s">
        <v>697</v>
      </c>
      <c r="E189" s="657"/>
      <c r="F189" s="544" t="s">
        <v>698</v>
      </c>
      <c r="G189" s="546"/>
      <c r="H189" s="546"/>
      <c r="I189" s="546"/>
      <c r="J189" s="546"/>
      <c r="K189" s="546"/>
      <c r="L189" s="545"/>
      <c r="M189" s="554" t="s">
        <v>629</v>
      </c>
      <c r="N189" s="554"/>
      <c r="O189" s="554"/>
      <c r="P189" s="554"/>
      <c r="Q189" s="544" t="s">
        <v>699</v>
      </c>
      <c r="R189" s="545"/>
    </row>
    <row r="190" spans="1:18" ht="42" customHeight="1" x14ac:dyDescent="0.25">
      <c r="A190" s="189">
        <v>25</v>
      </c>
      <c r="B190" s="554" t="s">
        <v>700</v>
      </c>
      <c r="C190" s="554"/>
      <c r="D190" s="554" t="s">
        <v>701</v>
      </c>
      <c r="E190" s="657"/>
      <c r="F190" s="544" t="s">
        <v>702</v>
      </c>
      <c r="G190" s="546"/>
      <c r="H190" s="546"/>
      <c r="I190" s="546"/>
      <c r="J190" s="546"/>
      <c r="K190" s="546"/>
      <c r="L190" s="545"/>
      <c r="M190" s="554" t="s">
        <v>629</v>
      </c>
      <c r="N190" s="554"/>
      <c r="O190" s="554"/>
      <c r="P190" s="554"/>
      <c r="Q190" s="544" t="s">
        <v>703</v>
      </c>
      <c r="R190" s="545"/>
    </row>
    <row r="191" spans="1:18" ht="76.5" customHeight="1" x14ac:dyDescent="0.25">
      <c r="A191" s="194">
        <v>26</v>
      </c>
      <c r="B191" s="554" t="s">
        <v>704</v>
      </c>
      <c r="C191" s="554"/>
      <c r="D191" s="554" t="s">
        <v>705</v>
      </c>
      <c r="E191" s="657"/>
      <c r="F191" s="554" t="s">
        <v>706</v>
      </c>
      <c r="G191" s="554"/>
      <c r="H191" s="554"/>
      <c r="I191" s="554"/>
      <c r="J191" s="554"/>
      <c r="K191" s="554"/>
      <c r="L191" s="554"/>
      <c r="M191" s="554" t="s">
        <v>707</v>
      </c>
      <c r="N191" s="554"/>
      <c r="O191" s="554"/>
      <c r="P191" s="554"/>
      <c r="Q191" s="554" t="s">
        <v>708</v>
      </c>
      <c r="R191" s="554"/>
    </row>
    <row r="192" spans="1:18" ht="123" customHeight="1" x14ac:dyDescent="0.25">
      <c r="A192" s="189">
        <v>27</v>
      </c>
      <c r="B192" s="554" t="s">
        <v>709</v>
      </c>
      <c r="C192" s="554"/>
      <c r="D192" s="554" t="s">
        <v>710</v>
      </c>
      <c r="E192" s="657"/>
      <c r="F192" s="544" t="s">
        <v>878</v>
      </c>
      <c r="G192" s="546"/>
      <c r="H192" s="546"/>
      <c r="I192" s="546"/>
      <c r="J192" s="546"/>
      <c r="K192" s="546"/>
      <c r="L192" s="545"/>
      <c r="M192" s="554" t="s">
        <v>711</v>
      </c>
      <c r="N192" s="554"/>
      <c r="O192" s="554"/>
      <c r="P192" s="554"/>
      <c r="Q192" s="544" t="s">
        <v>712</v>
      </c>
      <c r="R192" s="545"/>
    </row>
    <row r="193" spans="1:18" ht="111" customHeight="1" x14ac:dyDescent="0.25">
      <c r="A193" s="189">
        <v>28</v>
      </c>
      <c r="B193" s="554" t="s">
        <v>713</v>
      </c>
      <c r="C193" s="554"/>
      <c r="D193" s="554" t="s">
        <v>714</v>
      </c>
      <c r="E193" s="657"/>
      <c r="F193" s="544" t="s">
        <v>715</v>
      </c>
      <c r="G193" s="546"/>
      <c r="H193" s="546"/>
      <c r="I193" s="546"/>
      <c r="J193" s="546"/>
      <c r="K193" s="546"/>
      <c r="L193" s="545"/>
      <c r="M193" s="554" t="s">
        <v>716</v>
      </c>
      <c r="N193" s="554"/>
      <c r="O193" s="554"/>
      <c r="P193" s="554"/>
      <c r="Q193" s="544" t="s">
        <v>717</v>
      </c>
      <c r="R193" s="545"/>
    </row>
    <row r="194" spans="1:18" ht="45" customHeight="1" x14ac:dyDescent="0.25">
      <c r="A194" s="194">
        <v>29</v>
      </c>
      <c r="B194" s="554" t="s">
        <v>718</v>
      </c>
      <c r="C194" s="554"/>
      <c r="D194" s="554" t="s">
        <v>719</v>
      </c>
      <c r="E194" s="657"/>
      <c r="F194" s="1080" t="s">
        <v>720</v>
      </c>
      <c r="G194" s="1081"/>
      <c r="H194" s="1081"/>
      <c r="I194" s="1081"/>
      <c r="J194" s="1081"/>
      <c r="K194" s="1081"/>
      <c r="L194" s="1082"/>
      <c r="M194" s="1083" t="s">
        <v>721</v>
      </c>
      <c r="N194" s="1083"/>
      <c r="O194" s="1083"/>
      <c r="P194" s="1083"/>
      <c r="Q194" s="544" t="s">
        <v>722</v>
      </c>
      <c r="R194" s="545"/>
    </row>
    <row r="195" spans="1:18" ht="31.5" customHeight="1" x14ac:dyDescent="0.25">
      <c r="A195" s="194">
        <v>30</v>
      </c>
      <c r="B195" s="554" t="s">
        <v>723</v>
      </c>
      <c r="C195" s="554"/>
      <c r="D195" s="554" t="s">
        <v>724</v>
      </c>
      <c r="E195" s="657"/>
      <c r="F195" s="544" t="s">
        <v>725</v>
      </c>
      <c r="G195" s="546"/>
      <c r="H195" s="546"/>
      <c r="I195" s="546"/>
      <c r="J195" s="546"/>
      <c r="K195" s="546"/>
      <c r="L195" s="545"/>
      <c r="M195" s="554" t="s">
        <v>726</v>
      </c>
      <c r="N195" s="554"/>
      <c r="O195" s="554"/>
      <c r="P195" s="554"/>
      <c r="Q195" s="544" t="s">
        <v>727</v>
      </c>
      <c r="R195" s="545"/>
    </row>
    <row r="196" spans="1:18" ht="51.75" customHeight="1" x14ac:dyDescent="0.25">
      <c r="A196" s="194">
        <v>31</v>
      </c>
      <c r="B196" s="554" t="s">
        <v>728</v>
      </c>
      <c r="C196" s="554"/>
      <c r="D196" s="554" t="s">
        <v>729</v>
      </c>
      <c r="E196" s="657"/>
      <c r="F196" s="544" t="s">
        <v>730</v>
      </c>
      <c r="G196" s="546"/>
      <c r="H196" s="546"/>
      <c r="I196" s="546"/>
      <c r="J196" s="546"/>
      <c r="K196" s="546"/>
      <c r="L196" s="545"/>
      <c r="M196" s="554" t="s">
        <v>731</v>
      </c>
      <c r="N196" s="554"/>
      <c r="O196" s="554"/>
      <c r="P196" s="554"/>
      <c r="Q196" s="544" t="s">
        <v>732</v>
      </c>
      <c r="R196" s="545"/>
    </row>
    <row r="197" spans="1:18" ht="47.25" customHeight="1" x14ac:dyDescent="0.25">
      <c r="A197" s="194">
        <v>32</v>
      </c>
      <c r="B197" s="554" t="s">
        <v>733</v>
      </c>
      <c r="C197" s="554"/>
      <c r="D197" s="554" t="s">
        <v>734</v>
      </c>
      <c r="E197" s="657"/>
      <c r="F197" s="544" t="s">
        <v>735</v>
      </c>
      <c r="G197" s="546"/>
      <c r="H197" s="546"/>
      <c r="I197" s="546"/>
      <c r="J197" s="546"/>
      <c r="K197" s="546"/>
      <c r="L197" s="545"/>
      <c r="M197" s="554" t="s">
        <v>736</v>
      </c>
      <c r="N197" s="554"/>
      <c r="O197" s="554"/>
      <c r="P197" s="554"/>
      <c r="Q197" s="544" t="s">
        <v>737</v>
      </c>
      <c r="R197" s="545"/>
    </row>
    <row r="198" spans="1:18" ht="42" customHeight="1" x14ac:dyDescent="0.25">
      <c r="A198" s="194">
        <v>33</v>
      </c>
      <c r="B198" s="554" t="s">
        <v>738</v>
      </c>
      <c r="C198" s="554"/>
      <c r="D198" s="554" t="s">
        <v>739</v>
      </c>
      <c r="E198" s="657"/>
      <c r="F198" s="544" t="s">
        <v>740</v>
      </c>
      <c r="G198" s="546"/>
      <c r="H198" s="546"/>
      <c r="I198" s="546"/>
      <c r="J198" s="546"/>
      <c r="K198" s="546"/>
      <c r="L198" s="545"/>
      <c r="M198" s="1083" t="s">
        <v>741</v>
      </c>
      <c r="N198" s="1083"/>
      <c r="O198" s="1083"/>
      <c r="P198" s="1083"/>
      <c r="Q198" s="544" t="s">
        <v>742</v>
      </c>
      <c r="R198" s="545"/>
    </row>
    <row r="199" spans="1:18" ht="41.25" customHeight="1" x14ac:dyDescent="0.25">
      <c r="A199" s="194">
        <v>34</v>
      </c>
      <c r="B199" s="554" t="s">
        <v>743</v>
      </c>
      <c r="C199" s="554"/>
      <c r="D199" s="554" t="s">
        <v>744</v>
      </c>
      <c r="E199" s="657"/>
      <c r="F199" s="544" t="s">
        <v>745</v>
      </c>
      <c r="G199" s="546"/>
      <c r="H199" s="546"/>
      <c r="I199" s="546"/>
      <c r="J199" s="546"/>
      <c r="K199" s="546"/>
      <c r="L199" s="545"/>
      <c r="M199" s="554" t="s">
        <v>629</v>
      </c>
      <c r="N199" s="554"/>
      <c r="O199" s="554"/>
      <c r="P199" s="554"/>
      <c r="Q199" s="544" t="s">
        <v>746</v>
      </c>
      <c r="R199" s="545"/>
    </row>
    <row r="200" spans="1:18" ht="42.75" customHeight="1" x14ac:dyDescent="0.25">
      <c r="A200" s="194">
        <v>35</v>
      </c>
      <c r="B200" s="554" t="s">
        <v>16</v>
      </c>
      <c r="C200" s="554"/>
      <c r="D200" s="554" t="s">
        <v>747</v>
      </c>
      <c r="E200" s="657"/>
      <c r="F200" s="544" t="s">
        <v>622</v>
      </c>
      <c r="G200" s="546"/>
      <c r="H200" s="546"/>
      <c r="I200" s="546"/>
      <c r="J200" s="546"/>
      <c r="K200" s="546"/>
      <c r="L200" s="545"/>
      <c r="M200" s="554" t="s">
        <v>748</v>
      </c>
      <c r="N200" s="554"/>
      <c r="O200" s="554"/>
      <c r="P200" s="554"/>
      <c r="Q200" s="544" t="s">
        <v>749</v>
      </c>
      <c r="R200" s="545"/>
    </row>
    <row r="201" spans="1:18" ht="30" customHeight="1" x14ac:dyDescent="0.25">
      <c r="A201" s="590" t="s">
        <v>750</v>
      </c>
      <c r="B201" s="590"/>
      <c r="C201" s="590"/>
      <c r="D201" s="590"/>
      <c r="E201" s="590"/>
      <c r="F201" s="590"/>
      <c r="G201" s="590"/>
      <c r="H201" s="590"/>
      <c r="I201" s="590"/>
      <c r="J201" s="590"/>
      <c r="K201" s="590"/>
      <c r="L201" s="590"/>
      <c r="M201" s="590"/>
      <c r="N201" s="590"/>
      <c r="O201" s="590"/>
      <c r="P201" s="590"/>
      <c r="Q201" s="590"/>
      <c r="R201" s="590"/>
    </row>
    <row r="202" spans="1:18" ht="42" customHeight="1" x14ac:dyDescent="0.25">
      <c r="A202" s="188" t="s">
        <v>590</v>
      </c>
      <c r="B202" s="549" t="s">
        <v>751</v>
      </c>
      <c r="C202" s="549"/>
      <c r="D202" s="841"/>
      <c r="E202" s="551" t="s">
        <v>752</v>
      </c>
      <c r="F202" s="563"/>
      <c r="G202" s="563"/>
      <c r="H202" s="563"/>
      <c r="I202" s="563"/>
      <c r="J202" s="563"/>
      <c r="K202" s="563"/>
      <c r="L202" s="564"/>
      <c r="M202" s="549" t="s">
        <v>753</v>
      </c>
      <c r="N202" s="549"/>
      <c r="O202" s="549"/>
      <c r="P202" s="549"/>
      <c r="Q202" s="551" t="s">
        <v>594</v>
      </c>
      <c r="R202" s="564"/>
    </row>
    <row r="203" spans="1:18" ht="63" customHeight="1" x14ac:dyDescent="0.25">
      <c r="A203" s="194">
        <v>36</v>
      </c>
      <c r="B203" s="554" t="s">
        <v>754</v>
      </c>
      <c r="C203" s="554"/>
      <c r="D203" s="638"/>
      <c r="E203" s="544" t="s">
        <v>755</v>
      </c>
      <c r="F203" s="546"/>
      <c r="G203" s="546"/>
      <c r="H203" s="546"/>
      <c r="I203" s="546"/>
      <c r="J203" s="546"/>
      <c r="K203" s="546"/>
      <c r="L203" s="545"/>
      <c r="M203" s="554" t="s">
        <v>756</v>
      </c>
      <c r="N203" s="554"/>
      <c r="O203" s="554"/>
      <c r="P203" s="554"/>
      <c r="Q203" s="544" t="s">
        <v>757</v>
      </c>
      <c r="R203" s="545"/>
    </row>
    <row r="204" spans="1:18" ht="72" customHeight="1" x14ac:dyDescent="0.25">
      <c r="A204" s="194">
        <v>37</v>
      </c>
      <c r="B204" s="554" t="s">
        <v>758</v>
      </c>
      <c r="C204" s="554"/>
      <c r="D204" s="638"/>
      <c r="E204" s="544" t="s">
        <v>759</v>
      </c>
      <c r="F204" s="546"/>
      <c r="G204" s="546"/>
      <c r="H204" s="546"/>
      <c r="I204" s="546"/>
      <c r="J204" s="546"/>
      <c r="K204" s="546"/>
      <c r="L204" s="545"/>
      <c r="M204" s="554" t="s">
        <v>756</v>
      </c>
      <c r="N204" s="554"/>
      <c r="O204" s="554"/>
      <c r="P204" s="554"/>
      <c r="Q204" s="544" t="s">
        <v>760</v>
      </c>
      <c r="R204" s="545"/>
    </row>
    <row r="205" spans="1:18" ht="14.1" customHeight="1" x14ac:dyDescent="0.25">
      <c r="A205" s="547" t="s">
        <v>1737</v>
      </c>
      <c r="B205" s="547"/>
      <c r="C205" s="547"/>
      <c r="D205" s="547"/>
      <c r="E205" s="547"/>
      <c r="F205" s="547"/>
      <c r="G205" s="547"/>
      <c r="H205" s="547"/>
      <c r="I205" s="547"/>
      <c r="J205" s="547"/>
      <c r="K205" s="547"/>
      <c r="L205" s="547"/>
      <c r="M205" s="547"/>
      <c r="N205" s="547"/>
      <c r="O205" s="547"/>
      <c r="P205" s="547"/>
      <c r="Q205" s="547"/>
      <c r="R205" s="548"/>
    </row>
    <row r="206" spans="1:18" ht="14.1" customHeight="1" x14ac:dyDescent="0.25">
      <c r="A206" s="127"/>
      <c r="B206" s="127"/>
      <c r="C206" s="127"/>
      <c r="D206" s="127"/>
      <c r="E206" s="127" t="s">
        <v>1738</v>
      </c>
      <c r="F206" s="140"/>
      <c r="G206" s="140"/>
      <c r="H206" s="141"/>
      <c r="I206" s="141"/>
      <c r="J206" s="156" t="str">
        <f>J181</f>
        <v>АВМ00</v>
      </c>
      <c r="L206" s="142" t="s">
        <v>534</v>
      </c>
      <c r="M206" s="156" t="str">
        <f>M181</f>
        <v>08.05.2025 г.</v>
      </c>
      <c r="O206" s="142"/>
      <c r="P206" s="127"/>
      <c r="Q206" s="127"/>
      <c r="R206" s="143"/>
    </row>
    <row r="207" spans="1:18" ht="14.1" customHeight="1" x14ac:dyDescent="0.25">
      <c r="A207" s="146"/>
      <c r="B207" s="201"/>
      <c r="C207" s="201"/>
      <c r="D207" s="176"/>
      <c r="E207" s="201"/>
      <c r="F207" s="201"/>
      <c r="G207" s="201"/>
      <c r="H207" s="201"/>
      <c r="I207" s="201"/>
      <c r="J207" s="201"/>
      <c r="K207" s="201"/>
      <c r="L207" s="201"/>
      <c r="M207" s="201"/>
      <c r="N207" s="201"/>
      <c r="O207" s="201"/>
      <c r="P207" s="201"/>
      <c r="Q207" s="201"/>
      <c r="R207" s="201"/>
    </row>
    <row r="208" spans="1:18" ht="44.25" customHeight="1" x14ac:dyDescent="0.25">
      <c r="A208" s="188" t="s">
        <v>590</v>
      </c>
      <c r="B208" s="549" t="s">
        <v>751</v>
      </c>
      <c r="C208" s="549"/>
      <c r="D208" s="841"/>
      <c r="E208" s="551" t="s">
        <v>752</v>
      </c>
      <c r="F208" s="563"/>
      <c r="G208" s="563"/>
      <c r="H208" s="563"/>
      <c r="I208" s="563"/>
      <c r="J208" s="563"/>
      <c r="K208" s="563"/>
      <c r="L208" s="564"/>
      <c r="M208" s="549" t="s">
        <v>753</v>
      </c>
      <c r="N208" s="549"/>
      <c r="O208" s="549"/>
      <c r="P208" s="549"/>
      <c r="Q208" s="551" t="s">
        <v>594</v>
      </c>
      <c r="R208" s="564"/>
    </row>
    <row r="209" spans="1:18" ht="94.5" customHeight="1" x14ac:dyDescent="0.25">
      <c r="A209" s="194">
        <v>38</v>
      </c>
      <c r="B209" s="554" t="s">
        <v>761</v>
      </c>
      <c r="C209" s="554"/>
      <c r="D209" s="638"/>
      <c r="E209" s="544" t="s">
        <v>762</v>
      </c>
      <c r="F209" s="546"/>
      <c r="G209" s="546"/>
      <c r="H209" s="546"/>
      <c r="I209" s="546"/>
      <c r="J209" s="546"/>
      <c r="K209" s="546"/>
      <c r="L209" s="545"/>
      <c r="M209" s="554" t="s">
        <v>756</v>
      </c>
      <c r="N209" s="554"/>
      <c r="O209" s="554"/>
      <c r="P209" s="554"/>
      <c r="Q209" s="544" t="s">
        <v>763</v>
      </c>
      <c r="R209" s="545"/>
    </row>
    <row r="210" spans="1:18" ht="81" customHeight="1" x14ac:dyDescent="0.25">
      <c r="A210" s="194">
        <v>39</v>
      </c>
      <c r="B210" s="554" t="s">
        <v>764</v>
      </c>
      <c r="C210" s="554"/>
      <c r="D210" s="638"/>
      <c r="E210" s="544" t="s">
        <v>765</v>
      </c>
      <c r="F210" s="546"/>
      <c r="G210" s="546"/>
      <c r="H210" s="546"/>
      <c r="I210" s="546"/>
      <c r="J210" s="546"/>
      <c r="K210" s="546"/>
      <c r="L210" s="545"/>
      <c r="M210" s="554" t="s">
        <v>756</v>
      </c>
      <c r="N210" s="554"/>
      <c r="O210" s="554"/>
      <c r="P210" s="554"/>
      <c r="Q210" s="544" t="s">
        <v>766</v>
      </c>
      <c r="R210" s="545"/>
    </row>
    <row r="211" spans="1:18" ht="39.75" customHeight="1" x14ac:dyDescent="0.25">
      <c r="A211" s="194">
        <v>40</v>
      </c>
      <c r="B211" s="554" t="s">
        <v>767</v>
      </c>
      <c r="C211" s="554"/>
      <c r="D211" s="638"/>
      <c r="E211" s="544" t="s">
        <v>768</v>
      </c>
      <c r="F211" s="546"/>
      <c r="G211" s="546"/>
      <c r="H211" s="546"/>
      <c r="I211" s="546"/>
      <c r="J211" s="546"/>
      <c r="K211" s="546"/>
      <c r="L211" s="545"/>
      <c r="M211" s="554" t="s">
        <v>629</v>
      </c>
      <c r="N211" s="554"/>
      <c r="O211" s="554"/>
      <c r="P211" s="554"/>
      <c r="Q211" s="544" t="s">
        <v>769</v>
      </c>
      <c r="R211" s="545"/>
    </row>
    <row r="212" spans="1:18" ht="23.25" customHeight="1" x14ac:dyDescent="0.25">
      <c r="A212" s="194">
        <v>41</v>
      </c>
      <c r="B212" s="554" t="s">
        <v>770</v>
      </c>
      <c r="C212" s="554"/>
      <c r="D212" s="638"/>
      <c r="E212" s="544" t="s">
        <v>771</v>
      </c>
      <c r="F212" s="546"/>
      <c r="G212" s="546"/>
      <c r="H212" s="546"/>
      <c r="I212" s="546"/>
      <c r="J212" s="546"/>
      <c r="K212" s="546"/>
      <c r="L212" s="545"/>
      <c r="M212" s="554" t="s">
        <v>772</v>
      </c>
      <c r="N212" s="554"/>
      <c r="O212" s="554"/>
      <c r="P212" s="554"/>
      <c r="Q212" s="544" t="s">
        <v>773</v>
      </c>
      <c r="R212" s="545"/>
    </row>
    <row r="213" spans="1:18" ht="62.25" customHeight="1" x14ac:dyDescent="0.25">
      <c r="A213" s="194">
        <v>42</v>
      </c>
      <c r="B213" s="554" t="s">
        <v>774</v>
      </c>
      <c r="C213" s="554"/>
      <c r="D213" s="638"/>
      <c r="E213" s="544" t="s">
        <v>775</v>
      </c>
      <c r="F213" s="546"/>
      <c r="G213" s="546"/>
      <c r="H213" s="546"/>
      <c r="I213" s="546"/>
      <c r="J213" s="546"/>
      <c r="K213" s="546"/>
      <c r="L213" s="545"/>
      <c r="M213" s="554" t="s">
        <v>776</v>
      </c>
      <c r="N213" s="554"/>
      <c r="O213" s="554"/>
      <c r="P213" s="554"/>
      <c r="Q213" s="544" t="s">
        <v>777</v>
      </c>
      <c r="R213" s="545"/>
    </row>
    <row r="214" spans="1:18" ht="54" customHeight="1" x14ac:dyDescent="0.25">
      <c r="A214" s="194">
        <v>43</v>
      </c>
      <c r="B214" s="554" t="s">
        <v>778</v>
      </c>
      <c r="C214" s="554"/>
      <c r="D214" s="638"/>
      <c r="E214" s="544" t="s">
        <v>779</v>
      </c>
      <c r="F214" s="546"/>
      <c r="G214" s="546"/>
      <c r="H214" s="546"/>
      <c r="I214" s="546"/>
      <c r="J214" s="546"/>
      <c r="K214" s="546"/>
      <c r="L214" s="545"/>
      <c r="M214" s="554" t="s">
        <v>780</v>
      </c>
      <c r="N214" s="554"/>
      <c r="O214" s="554"/>
      <c r="P214" s="554"/>
      <c r="Q214" s="568" t="s">
        <v>781</v>
      </c>
      <c r="R214" s="569"/>
    </row>
    <row r="215" spans="1:18" x14ac:dyDescent="0.25">
      <c r="A215" s="549" t="s">
        <v>782</v>
      </c>
      <c r="B215" s="841"/>
      <c r="C215" s="841"/>
      <c r="D215" s="841"/>
      <c r="E215" s="841"/>
      <c r="F215" s="841"/>
      <c r="G215" s="841"/>
      <c r="H215" s="841"/>
      <c r="I215" s="841"/>
      <c r="J215" s="841"/>
      <c r="K215" s="841"/>
      <c r="L215" s="841"/>
      <c r="M215" s="841"/>
      <c r="N215" s="841"/>
      <c r="O215" s="841"/>
      <c r="P215" s="841"/>
      <c r="Q215" s="841"/>
      <c r="R215" s="841"/>
    </row>
    <row r="216" spans="1:18" ht="25.5" x14ac:dyDescent="0.25">
      <c r="A216" s="188" t="s">
        <v>590</v>
      </c>
      <c r="B216" s="549" t="s">
        <v>783</v>
      </c>
      <c r="C216" s="549"/>
      <c r="D216" s="638"/>
      <c r="E216" s="549" t="s">
        <v>784</v>
      </c>
      <c r="F216" s="549"/>
      <c r="G216" s="549"/>
      <c r="H216" s="549"/>
      <c r="I216" s="549"/>
      <c r="J216" s="549"/>
      <c r="K216" s="549"/>
      <c r="L216" s="549"/>
      <c r="M216" s="549"/>
      <c r="N216" s="549"/>
      <c r="O216" s="549"/>
      <c r="P216" s="549"/>
      <c r="Q216" s="551" t="s">
        <v>594</v>
      </c>
      <c r="R216" s="1073"/>
    </row>
    <row r="217" spans="1:18" ht="24.75" customHeight="1" x14ac:dyDescent="0.25">
      <c r="A217" s="194">
        <v>44</v>
      </c>
      <c r="B217" s="593" t="s">
        <v>785</v>
      </c>
      <c r="C217" s="593"/>
      <c r="D217" s="647"/>
      <c r="E217" s="593" t="s">
        <v>786</v>
      </c>
      <c r="F217" s="593"/>
      <c r="G217" s="593"/>
      <c r="H217" s="593"/>
      <c r="I217" s="593"/>
      <c r="J217" s="593"/>
      <c r="K217" s="593"/>
      <c r="L217" s="593"/>
      <c r="M217" s="593"/>
      <c r="N217" s="593"/>
      <c r="O217" s="593"/>
      <c r="P217" s="593"/>
      <c r="Q217" s="568" t="s">
        <v>787</v>
      </c>
      <c r="R217" s="569"/>
    </row>
    <row r="218" spans="1:18" ht="37.5" customHeight="1" x14ac:dyDescent="0.25">
      <c r="A218" s="194">
        <v>45</v>
      </c>
      <c r="B218" s="593" t="s">
        <v>790</v>
      </c>
      <c r="C218" s="593"/>
      <c r="D218" s="647"/>
      <c r="E218" s="593" t="s">
        <v>789</v>
      </c>
      <c r="F218" s="593"/>
      <c r="G218" s="593"/>
      <c r="H218" s="593"/>
      <c r="I218" s="593"/>
      <c r="J218" s="593"/>
      <c r="K218" s="593"/>
      <c r="L218" s="593"/>
      <c r="M218" s="593"/>
      <c r="N218" s="593"/>
      <c r="O218" s="593"/>
      <c r="P218" s="593"/>
      <c r="Q218" s="568" t="s">
        <v>788</v>
      </c>
      <c r="R218" s="569"/>
    </row>
    <row r="219" spans="1:18" ht="28.5" customHeight="1" x14ac:dyDescent="0.25">
      <c r="A219" s="194">
        <v>46</v>
      </c>
      <c r="B219" s="554" t="s">
        <v>791</v>
      </c>
      <c r="C219" s="554"/>
      <c r="D219" s="638"/>
      <c r="E219" s="558" t="s">
        <v>792</v>
      </c>
      <c r="F219" s="558"/>
      <c r="G219" s="558"/>
      <c r="H219" s="558"/>
      <c r="I219" s="558"/>
      <c r="J219" s="558"/>
      <c r="K219" s="558"/>
      <c r="L219" s="558"/>
      <c r="M219" s="558"/>
      <c r="N219" s="558"/>
      <c r="O219" s="558"/>
      <c r="P219" s="558"/>
      <c r="Q219" s="568" t="s">
        <v>793</v>
      </c>
      <c r="R219" s="569"/>
    </row>
    <row r="220" spans="1:18" ht="25.5" customHeight="1" x14ac:dyDescent="0.25">
      <c r="A220" s="194">
        <v>47</v>
      </c>
      <c r="B220" s="554" t="s">
        <v>794</v>
      </c>
      <c r="C220" s="554"/>
      <c r="D220" s="638"/>
      <c r="E220" s="558" t="s">
        <v>792</v>
      </c>
      <c r="F220" s="558"/>
      <c r="G220" s="558"/>
      <c r="H220" s="558"/>
      <c r="I220" s="558"/>
      <c r="J220" s="558"/>
      <c r="K220" s="558"/>
      <c r="L220" s="558"/>
      <c r="M220" s="558"/>
      <c r="N220" s="558"/>
      <c r="O220" s="558"/>
      <c r="P220" s="558"/>
      <c r="Q220" s="568" t="s">
        <v>795</v>
      </c>
      <c r="R220" s="569"/>
    </row>
    <row r="221" spans="1:18" ht="30" customHeight="1" x14ac:dyDescent="0.25">
      <c r="A221" s="194">
        <v>48</v>
      </c>
      <c r="B221" s="554" t="s">
        <v>796</v>
      </c>
      <c r="C221" s="554"/>
      <c r="D221" s="638"/>
      <c r="E221" s="558" t="s">
        <v>792</v>
      </c>
      <c r="F221" s="558"/>
      <c r="G221" s="558"/>
      <c r="H221" s="558"/>
      <c r="I221" s="558"/>
      <c r="J221" s="558"/>
      <c r="K221" s="558"/>
      <c r="L221" s="558"/>
      <c r="M221" s="558"/>
      <c r="N221" s="558"/>
      <c r="O221" s="558"/>
      <c r="P221" s="558"/>
      <c r="Q221" s="568" t="s">
        <v>797</v>
      </c>
      <c r="R221" s="569"/>
    </row>
    <row r="222" spans="1:18" ht="48" customHeight="1" x14ac:dyDescent="0.25">
      <c r="A222" s="194">
        <v>49</v>
      </c>
      <c r="B222" s="554" t="s">
        <v>798</v>
      </c>
      <c r="C222" s="554"/>
      <c r="D222" s="638"/>
      <c r="E222" s="558" t="s">
        <v>799</v>
      </c>
      <c r="F222" s="558"/>
      <c r="G222" s="558"/>
      <c r="H222" s="558"/>
      <c r="I222" s="558"/>
      <c r="J222" s="558"/>
      <c r="K222" s="558"/>
      <c r="L222" s="558"/>
      <c r="M222" s="558"/>
      <c r="N222" s="558"/>
      <c r="O222" s="558"/>
      <c r="P222" s="558"/>
      <c r="Q222" s="568" t="s">
        <v>800</v>
      </c>
      <c r="R222" s="569"/>
    </row>
    <row r="223" spans="1:18" ht="30" customHeight="1" x14ac:dyDescent="0.25">
      <c r="A223" s="194">
        <v>50</v>
      </c>
      <c r="B223" s="554" t="s">
        <v>801</v>
      </c>
      <c r="C223" s="554"/>
      <c r="D223" s="638"/>
      <c r="E223" s="558" t="s">
        <v>802</v>
      </c>
      <c r="F223" s="558"/>
      <c r="G223" s="558"/>
      <c r="H223" s="558"/>
      <c r="I223" s="558"/>
      <c r="J223" s="558"/>
      <c r="K223" s="558"/>
      <c r="L223" s="558"/>
      <c r="M223" s="558"/>
      <c r="N223" s="558"/>
      <c r="O223" s="558"/>
      <c r="P223" s="558"/>
      <c r="Q223" s="580" t="s">
        <v>803</v>
      </c>
      <c r="R223" s="580"/>
    </row>
    <row r="224" spans="1:18" ht="36" customHeight="1" x14ac:dyDescent="0.25">
      <c r="A224" s="194">
        <v>51</v>
      </c>
      <c r="B224" s="554" t="s">
        <v>804</v>
      </c>
      <c r="C224" s="554"/>
      <c r="D224" s="638"/>
      <c r="E224" s="558" t="s">
        <v>805</v>
      </c>
      <c r="F224" s="558"/>
      <c r="G224" s="558"/>
      <c r="H224" s="558"/>
      <c r="I224" s="558"/>
      <c r="J224" s="558"/>
      <c r="K224" s="558"/>
      <c r="L224" s="558"/>
      <c r="M224" s="558"/>
      <c r="N224" s="558"/>
      <c r="O224" s="558"/>
      <c r="P224" s="558"/>
      <c r="Q224" s="580" t="s">
        <v>806</v>
      </c>
      <c r="R224" s="580"/>
    </row>
    <row r="225" spans="1:18" ht="57" customHeight="1" x14ac:dyDescent="0.25">
      <c r="A225" s="194">
        <v>52</v>
      </c>
      <c r="B225" s="554" t="s">
        <v>807</v>
      </c>
      <c r="C225" s="554"/>
      <c r="D225" s="638"/>
      <c r="E225" s="558" t="s">
        <v>808</v>
      </c>
      <c r="F225" s="558"/>
      <c r="G225" s="558"/>
      <c r="H225" s="558"/>
      <c r="I225" s="558"/>
      <c r="J225" s="558"/>
      <c r="K225" s="558"/>
      <c r="L225" s="558"/>
      <c r="M225" s="558"/>
      <c r="N225" s="558"/>
      <c r="O225" s="558"/>
      <c r="P225" s="558"/>
      <c r="Q225" s="580" t="s">
        <v>809</v>
      </c>
      <c r="R225" s="580"/>
    </row>
    <row r="226" spans="1:18" ht="26.25" customHeight="1" x14ac:dyDescent="0.25">
      <c r="A226" s="194">
        <v>53</v>
      </c>
      <c r="B226" s="554" t="s">
        <v>810</v>
      </c>
      <c r="C226" s="554"/>
      <c r="D226" s="638"/>
      <c r="E226" s="558" t="s">
        <v>811</v>
      </c>
      <c r="F226" s="558"/>
      <c r="G226" s="558"/>
      <c r="H226" s="558"/>
      <c r="I226" s="558"/>
      <c r="J226" s="558"/>
      <c r="K226" s="558"/>
      <c r="L226" s="558"/>
      <c r="M226" s="558"/>
      <c r="N226" s="558"/>
      <c r="O226" s="558"/>
      <c r="P226" s="558"/>
      <c r="Q226" s="580" t="s">
        <v>812</v>
      </c>
      <c r="R226" s="580"/>
    </row>
    <row r="227" spans="1:18" ht="36" customHeight="1" x14ac:dyDescent="0.25">
      <c r="A227" s="194">
        <v>54</v>
      </c>
      <c r="B227" s="554" t="s">
        <v>814</v>
      </c>
      <c r="C227" s="554"/>
      <c r="D227" s="638"/>
      <c r="E227" s="558" t="s">
        <v>813</v>
      </c>
      <c r="F227" s="558"/>
      <c r="G227" s="558"/>
      <c r="H227" s="558"/>
      <c r="I227" s="558"/>
      <c r="J227" s="558"/>
      <c r="K227" s="558"/>
      <c r="L227" s="558"/>
      <c r="M227" s="558"/>
      <c r="N227" s="558"/>
      <c r="O227" s="558"/>
      <c r="P227" s="558"/>
      <c r="Q227" s="580" t="s">
        <v>815</v>
      </c>
      <c r="R227" s="580"/>
    </row>
    <row r="228" spans="1:18" ht="27.75" customHeight="1" x14ac:dyDescent="0.25">
      <c r="A228" s="194">
        <v>55</v>
      </c>
      <c r="B228" s="554" t="s">
        <v>816</v>
      </c>
      <c r="C228" s="554"/>
      <c r="D228" s="638"/>
      <c r="E228" s="558" t="s">
        <v>817</v>
      </c>
      <c r="F228" s="558"/>
      <c r="G228" s="558"/>
      <c r="H228" s="558"/>
      <c r="I228" s="558"/>
      <c r="J228" s="558"/>
      <c r="K228" s="558"/>
      <c r="L228" s="558"/>
      <c r="M228" s="558"/>
      <c r="N228" s="558"/>
      <c r="O228" s="558"/>
      <c r="P228" s="558"/>
      <c r="Q228" s="580" t="s">
        <v>818</v>
      </c>
      <c r="R228" s="580"/>
    </row>
    <row r="229" spans="1:18" ht="46.5" customHeight="1" x14ac:dyDescent="0.25">
      <c r="A229" s="194">
        <v>56</v>
      </c>
      <c r="B229" s="544" t="s">
        <v>819</v>
      </c>
      <c r="C229" s="546"/>
      <c r="D229" s="1073"/>
      <c r="E229" s="558" t="s">
        <v>820</v>
      </c>
      <c r="F229" s="558"/>
      <c r="G229" s="558"/>
      <c r="H229" s="558"/>
      <c r="I229" s="558"/>
      <c r="J229" s="558"/>
      <c r="K229" s="558"/>
      <c r="L229" s="558"/>
      <c r="M229" s="558"/>
      <c r="N229" s="558"/>
      <c r="O229" s="558"/>
      <c r="P229" s="558"/>
      <c r="Q229" s="568" t="s">
        <v>821</v>
      </c>
      <c r="R229" s="569"/>
    </row>
    <row r="230" spans="1:18" ht="18.75" customHeight="1" x14ac:dyDescent="0.25">
      <c r="A230" s="194">
        <v>57</v>
      </c>
      <c r="B230" s="544" t="s">
        <v>822</v>
      </c>
      <c r="C230" s="546"/>
      <c r="D230" s="1073"/>
      <c r="E230" s="558" t="s">
        <v>823</v>
      </c>
      <c r="F230" s="558"/>
      <c r="G230" s="558"/>
      <c r="H230" s="558"/>
      <c r="I230" s="558"/>
      <c r="J230" s="558"/>
      <c r="K230" s="558"/>
      <c r="L230" s="558"/>
      <c r="M230" s="558"/>
      <c r="N230" s="558"/>
      <c r="O230" s="558"/>
      <c r="P230" s="558"/>
      <c r="Q230" s="568" t="s">
        <v>824</v>
      </c>
      <c r="R230" s="569"/>
    </row>
    <row r="231" spans="1:18" ht="36" customHeight="1" x14ac:dyDescent="0.25">
      <c r="A231" s="194">
        <v>58</v>
      </c>
      <c r="B231" s="544" t="s">
        <v>825</v>
      </c>
      <c r="C231" s="546"/>
      <c r="D231" s="1073"/>
      <c r="E231" s="558" t="s">
        <v>826</v>
      </c>
      <c r="F231" s="558"/>
      <c r="G231" s="558"/>
      <c r="H231" s="558"/>
      <c r="I231" s="558"/>
      <c r="J231" s="558"/>
      <c r="K231" s="558"/>
      <c r="L231" s="558"/>
      <c r="M231" s="558"/>
      <c r="N231" s="558"/>
      <c r="O231" s="558"/>
      <c r="P231" s="558"/>
      <c r="Q231" s="568" t="s">
        <v>827</v>
      </c>
      <c r="R231" s="569"/>
    </row>
    <row r="232" spans="1:18" ht="33" customHeight="1" x14ac:dyDescent="0.25">
      <c r="A232" s="194">
        <v>59</v>
      </c>
      <c r="B232" s="544" t="s">
        <v>825</v>
      </c>
      <c r="C232" s="546"/>
      <c r="D232" s="1073"/>
      <c r="E232" s="558" t="s">
        <v>826</v>
      </c>
      <c r="F232" s="558"/>
      <c r="G232" s="558"/>
      <c r="H232" s="558"/>
      <c r="I232" s="558"/>
      <c r="J232" s="558"/>
      <c r="K232" s="558"/>
      <c r="L232" s="558"/>
      <c r="M232" s="558"/>
      <c r="N232" s="558"/>
      <c r="O232" s="558"/>
      <c r="P232" s="558"/>
      <c r="Q232" s="568" t="s">
        <v>828</v>
      </c>
      <c r="R232" s="569"/>
    </row>
    <row r="233" spans="1:18" ht="24.75" customHeight="1" x14ac:dyDescent="0.25">
      <c r="A233" s="189">
        <v>60</v>
      </c>
      <c r="B233" s="544" t="s">
        <v>829</v>
      </c>
      <c r="C233" s="546"/>
      <c r="D233" s="1073"/>
      <c r="E233" s="558" t="s">
        <v>830</v>
      </c>
      <c r="F233" s="558"/>
      <c r="G233" s="558"/>
      <c r="H233" s="558"/>
      <c r="I233" s="558"/>
      <c r="J233" s="558"/>
      <c r="K233" s="558"/>
      <c r="L233" s="558"/>
      <c r="M233" s="558"/>
      <c r="N233" s="558"/>
      <c r="O233" s="558"/>
      <c r="P233" s="558"/>
      <c r="Q233" s="544" t="s">
        <v>1429</v>
      </c>
      <c r="R233" s="545"/>
    </row>
    <row r="234" spans="1:18" ht="32.25" customHeight="1" x14ac:dyDescent="0.25">
      <c r="A234" s="189">
        <v>61</v>
      </c>
      <c r="B234" s="544" t="s">
        <v>831</v>
      </c>
      <c r="C234" s="546"/>
      <c r="D234" s="1073"/>
      <c r="E234" s="558" t="s">
        <v>832</v>
      </c>
      <c r="F234" s="558"/>
      <c r="G234" s="558"/>
      <c r="H234" s="558"/>
      <c r="I234" s="558"/>
      <c r="J234" s="558"/>
      <c r="K234" s="558"/>
      <c r="L234" s="558"/>
      <c r="M234" s="558"/>
      <c r="N234" s="558"/>
      <c r="O234" s="558"/>
      <c r="P234" s="558"/>
      <c r="Q234" s="544" t="s">
        <v>833</v>
      </c>
      <c r="R234" s="545"/>
    </row>
    <row r="235" spans="1:18" ht="27" customHeight="1" x14ac:dyDescent="0.25">
      <c r="A235" s="189">
        <v>62</v>
      </c>
      <c r="B235" s="544" t="s">
        <v>834</v>
      </c>
      <c r="C235" s="546"/>
      <c r="D235" s="1073"/>
      <c r="E235" s="558" t="s">
        <v>835</v>
      </c>
      <c r="F235" s="558"/>
      <c r="G235" s="558"/>
      <c r="H235" s="558"/>
      <c r="I235" s="558"/>
      <c r="J235" s="558"/>
      <c r="K235" s="558"/>
      <c r="L235" s="558"/>
      <c r="M235" s="558"/>
      <c r="N235" s="558"/>
      <c r="O235" s="558"/>
      <c r="P235" s="558"/>
      <c r="Q235" s="544" t="s">
        <v>836</v>
      </c>
      <c r="R235" s="757"/>
    </row>
    <row r="236" spans="1:18" ht="39" customHeight="1" x14ac:dyDescent="0.25">
      <c r="A236" s="189">
        <v>63</v>
      </c>
      <c r="B236" s="544" t="s">
        <v>837</v>
      </c>
      <c r="C236" s="546"/>
      <c r="D236" s="1073"/>
      <c r="E236" s="558" t="s">
        <v>838</v>
      </c>
      <c r="F236" s="558"/>
      <c r="G236" s="558"/>
      <c r="H236" s="558"/>
      <c r="I236" s="558"/>
      <c r="J236" s="558"/>
      <c r="K236" s="558"/>
      <c r="L236" s="558"/>
      <c r="M236" s="558"/>
      <c r="N236" s="558"/>
      <c r="O236" s="558"/>
      <c r="P236" s="558"/>
      <c r="Q236" s="544" t="s">
        <v>839</v>
      </c>
      <c r="R236" s="757"/>
    </row>
    <row r="237" spans="1:18" ht="28.5" customHeight="1" x14ac:dyDescent="0.25">
      <c r="A237" s="189">
        <v>64</v>
      </c>
      <c r="B237" s="544" t="s">
        <v>840</v>
      </c>
      <c r="C237" s="546"/>
      <c r="D237" s="1073"/>
      <c r="E237" s="558" t="s">
        <v>841</v>
      </c>
      <c r="F237" s="558"/>
      <c r="G237" s="558"/>
      <c r="H237" s="558"/>
      <c r="I237" s="558"/>
      <c r="J237" s="558"/>
      <c r="K237" s="558"/>
      <c r="L237" s="558"/>
      <c r="M237" s="558"/>
      <c r="N237" s="558"/>
      <c r="O237" s="558"/>
      <c r="P237" s="558"/>
      <c r="Q237" s="544" t="s">
        <v>842</v>
      </c>
      <c r="R237" s="757"/>
    </row>
    <row r="238" spans="1:18" ht="33.75" customHeight="1" x14ac:dyDescent="0.25">
      <c r="A238" s="189">
        <v>65</v>
      </c>
      <c r="B238" s="544" t="s">
        <v>843</v>
      </c>
      <c r="C238" s="546"/>
      <c r="D238" s="1073"/>
      <c r="E238" s="558" t="s">
        <v>841</v>
      </c>
      <c r="F238" s="558"/>
      <c r="G238" s="558"/>
      <c r="H238" s="558"/>
      <c r="I238" s="558"/>
      <c r="J238" s="558"/>
      <c r="K238" s="558"/>
      <c r="L238" s="558"/>
      <c r="M238" s="558"/>
      <c r="N238" s="558"/>
      <c r="O238" s="558"/>
      <c r="P238" s="558"/>
      <c r="Q238" s="544" t="s">
        <v>844</v>
      </c>
      <c r="R238" s="545"/>
    </row>
    <row r="239" spans="1:18" ht="45.75" customHeight="1" x14ac:dyDescent="0.25">
      <c r="A239" s="189">
        <v>66</v>
      </c>
      <c r="B239" s="544" t="s">
        <v>845</v>
      </c>
      <c r="C239" s="546"/>
      <c r="D239" s="1073"/>
      <c r="E239" s="558" t="s">
        <v>846</v>
      </c>
      <c r="F239" s="558"/>
      <c r="G239" s="558"/>
      <c r="H239" s="558"/>
      <c r="I239" s="558"/>
      <c r="J239" s="558"/>
      <c r="K239" s="558"/>
      <c r="L239" s="558"/>
      <c r="M239" s="558"/>
      <c r="N239" s="558"/>
      <c r="O239" s="558"/>
      <c r="P239" s="558"/>
      <c r="Q239" s="544" t="s">
        <v>847</v>
      </c>
      <c r="R239" s="545"/>
    </row>
    <row r="240" spans="1:18" ht="14.1" customHeight="1" x14ac:dyDescent="0.25">
      <c r="A240" s="547" t="s">
        <v>1737</v>
      </c>
      <c r="B240" s="547"/>
      <c r="C240" s="547"/>
      <c r="D240" s="547"/>
      <c r="E240" s="547"/>
      <c r="F240" s="547"/>
      <c r="G240" s="547"/>
      <c r="H240" s="547"/>
      <c r="I240" s="547"/>
      <c r="J240" s="547"/>
      <c r="K240" s="547"/>
      <c r="L240" s="547"/>
      <c r="M240" s="547"/>
      <c r="N240" s="547"/>
      <c r="O240" s="547"/>
      <c r="P240" s="547"/>
      <c r="Q240" s="547"/>
      <c r="R240" s="548"/>
    </row>
    <row r="241" spans="1:20" ht="14.1" customHeight="1" x14ac:dyDescent="0.25">
      <c r="A241" s="127"/>
      <c r="B241" s="127"/>
      <c r="C241" s="127"/>
      <c r="D241" s="127"/>
      <c r="E241" s="127" t="s">
        <v>1738</v>
      </c>
      <c r="F241" s="140"/>
      <c r="G241" s="140"/>
      <c r="H241" s="141"/>
      <c r="I241" s="141"/>
      <c r="J241" s="156" t="str">
        <f>J206</f>
        <v>АВМ00</v>
      </c>
      <c r="L241" s="142" t="s">
        <v>534</v>
      </c>
      <c r="M241" s="156" t="str">
        <f>M206</f>
        <v>08.05.2025 г.</v>
      </c>
      <c r="O241" s="142"/>
      <c r="P241" s="127"/>
      <c r="Q241" s="127"/>
      <c r="R241" s="143"/>
    </row>
    <row r="242" spans="1:20" ht="14.1" customHeight="1" x14ac:dyDescent="0.25">
      <c r="A242" s="146"/>
      <c r="B242" s="201"/>
      <c r="C242" s="201"/>
      <c r="D242" s="176"/>
      <c r="E242" s="201"/>
      <c r="F242" s="201"/>
      <c r="G242" s="201"/>
      <c r="H242" s="201"/>
      <c r="I242" s="201"/>
      <c r="J242" s="201"/>
      <c r="K242" s="201"/>
      <c r="L242" s="201"/>
      <c r="M242" s="201"/>
      <c r="N242" s="201"/>
      <c r="O242" s="201"/>
      <c r="P242" s="201"/>
      <c r="Q242" s="201"/>
      <c r="R242" s="201"/>
    </row>
    <row r="243" spans="1:20" ht="39" customHeight="1" x14ac:dyDescent="0.25">
      <c r="A243" s="188" t="s">
        <v>590</v>
      </c>
      <c r="B243" s="549" t="s">
        <v>783</v>
      </c>
      <c r="C243" s="549"/>
      <c r="D243" s="638"/>
      <c r="E243" s="549" t="s">
        <v>784</v>
      </c>
      <c r="F243" s="549"/>
      <c r="G243" s="549"/>
      <c r="H243" s="549"/>
      <c r="I243" s="549"/>
      <c r="J243" s="549"/>
      <c r="K243" s="549"/>
      <c r="L243" s="549"/>
      <c r="M243" s="549"/>
      <c r="N243" s="549"/>
      <c r="O243" s="549"/>
      <c r="P243" s="549"/>
      <c r="Q243" s="551" t="s">
        <v>594</v>
      </c>
      <c r="R243" s="1073"/>
    </row>
    <row r="244" spans="1:20" ht="27" customHeight="1" x14ac:dyDescent="0.25">
      <c r="A244" s="189">
        <v>67</v>
      </c>
      <c r="B244" s="544" t="s">
        <v>848</v>
      </c>
      <c r="C244" s="546"/>
      <c r="D244" s="1073"/>
      <c r="E244" s="558" t="s">
        <v>826</v>
      </c>
      <c r="F244" s="558"/>
      <c r="G244" s="558"/>
      <c r="H244" s="558"/>
      <c r="I244" s="558"/>
      <c r="J244" s="558"/>
      <c r="K244" s="558"/>
      <c r="L244" s="558"/>
      <c r="M244" s="558"/>
      <c r="N244" s="558"/>
      <c r="O244" s="558"/>
      <c r="P244" s="558"/>
      <c r="Q244" s="544" t="s">
        <v>849</v>
      </c>
      <c r="R244" s="545"/>
    </row>
    <row r="245" spans="1:20" ht="31.5" customHeight="1" x14ac:dyDescent="0.25">
      <c r="A245" s="189">
        <v>68</v>
      </c>
      <c r="B245" s="544" t="s">
        <v>848</v>
      </c>
      <c r="C245" s="546"/>
      <c r="D245" s="1073"/>
      <c r="E245" s="558" t="s">
        <v>826</v>
      </c>
      <c r="F245" s="558"/>
      <c r="G245" s="558"/>
      <c r="H245" s="558"/>
      <c r="I245" s="558"/>
      <c r="J245" s="558"/>
      <c r="K245" s="558"/>
      <c r="L245" s="558"/>
      <c r="M245" s="558"/>
      <c r="N245" s="558"/>
      <c r="O245" s="558"/>
      <c r="P245" s="558"/>
      <c r="Q245" s="544" t="s">
        <v>850</v>
      </c>
      <c r="R245" s="545"/>
    </row>
    <row r="246" spans="1:20" ht="34.5" customHeight="1" x14ac:dyDescent="0.25">
      <c r="A246" s="189">
        <v>69</v>
      </c>
      <c r="B246" s="544" t="s">
        <v>851</v>
      </c>
      <c r="C246" s="546"/>
      <c r="D246" s="1073"/>
      <c r="E246" s="558" t="s">
        <v>852</v>
      </c>
      <c r="F246" s="558"/>
      <c r="G246" s="558"/>
      <c r="H246" s="558"/>
      <c r="I246" s="558"/>
      <c r="J246" s="558"/>
      <c r="K246" s="558"/>
      <c r="L246" s="558"/>
      <c r="M246" s="558"/>
      <c r="N246" s="558"/>
      <c r="O246" s="558"/>
      <c r="P246" s="558"/>
      <c r="Q246" s="544" t="s">
        <v>1430</v>
      </c>
      <c r="R246" s="545"/>
    </row>
    <row r="247" spans="1:20" ht="31.5" customHeight="1" x14ac:dyDescent="0.25">
      <c r="A247" s="189">
        <v>70</v>
      </c>
      <c r="B247" s="544" t="s">
        <v>853</v>
      </c>
      <c r="C247" s="546"/>
      <c r="D247" s="1073"/>
      <c r="E247" s="558" t="s">
        <v>852</v>
      </c>
      <c r="F247" s="558"/>
      <c r="G247" s="558"/>
      <c r="H247" s="558"/>
      <c r="I247" s="558"/>
      <c r="J247" s="558"/>
      <c r="K247" s="558"/>
      <c r="L247" s="558"/>
      <c r="M247" s="558"/>
      <c r="N247" s="558"/>
      <c r="O247" s="558"/>
      <c r="P247" s="558"/>
      <c r="Q247" s="544" t="s">
        <v>1431</v>
      </c>
      <c r="R247" s="757"/>
    </row>
    <row r="248" spans="1:20" ht="25.5" customHeight="1" x14ac:dyDescent="0.25">
      <c r="A248" s="189">
        <v>71</v>
      </c>
      <c r="B248" s="544" t="s">
        <v>854</v>
      </c>
      <c r="C248" s="546"/>
      <c r="D248" s="1073"/>
      <c r="E248" s="558" t="s">
        <v>852</v>
      </c>
      <c r="F248" s="558"/>
      <c r="G248" s="558"/>
      <c r="H248" s="558"/>
      <c r="I248" s="558"/>
      <c r="J248" s="558"/>
      <c r="K248" s="558"/>
      <c r="L248" s="558"/>
      <c r="M248" s="558"/>
      <c r="N248" s="558"/>
      <c r="O248" s="558"/>
      <c r="P248" s="558"/>
      <c r="Q248" s="544" t="s">
        <v>1432</v>
      </c>
      <c r="R248" s="757"/>
    </row>
    <row r="249" spans="1:20" ht="30" customHeight="1" x14ac:dyDescent="0.25">
      <c r="A249" s="189">
        <v>72</v>
      </c>
      <c r="B249" s="544" t="s">
        <v>840</v>
      </c>
      <c r="C249" s="546"/>
      <c r="D249" s="1073"/>
      <c r="E249" s="558" t="s">
        <v>846</v>
      </c>
      <c r="F249" s="558"/>
      <c r="G249" s="558"/>
      <c r="H249" s="558"/>
      <c r="I249" s="558"/>
      <c r="J249" s="558"/>
      <c r="K249" s="558"/>
      <c r="L249" s="558"/>
      <c r="M249" s="558"/>
      <c r="N249" s="558"/>
      <c r="O249" s="558"/>
      <c r="P249" s="558"/>
      <c r="Q249" s="544" t="s">
        <v>855</v>
      </c>
      <c r="R249" s="757"/>
    </row>
    <row r="250" spans="1:20" ht="30" customHeight="1" x14ac:dyDescent="0.25">
      <c r="A250" s="201"/>
      <c r="B250" s="201"/>
      <c r="C250" s="201"/>
      <c r="D250" s="176"/>
      <c r="E250" s="207"/>
      <c r="F250" s="207"/>
      <c r="G250" s="207"/>
      <c r="H250" s="207"/>
      <c r="I250" s="207"/>
      <c r="J250" s="207"/>
      <c r="K250" s="207"/>
      <c r="L250" s="207"/>
      <c r="M250" s="207"/>
      <c r="N250" s="207"/>
      <c r="O250" s="207"/>
      <c r="P250" s="207"/>
      <c r="Q250" s="201"/>
      <c r="R250" s="184"/>
    </row>
    <row r="251" spans="1:20" x14ac:dyDescent="0.25">
      <c r="A251" s="201"/>
      <c r="B251" s="143"/>
      <c r="C251" s="143"/>
      <c r="D251" s="143"/>
      <c r="E251" s="143"/>
      <c r="F251" s="117" t="s">
        <v>856</v>
      </c>
      <c r="G251" s="117"/>
      <c r="H251" s="146"/>
      <c r="I251" s="146"/>
      <c r="J251" s="146"/>
      <c r="K251" s="146"/>
      <c r="L251" s="146"/>
      <c r="M251" s="146"/>
      <c r="N251" s="146"/>
      <c r="O251" s="146"/>
      <c r="P251" s="146"/>
      <c r="Q251" s="146"/>
      <c r="R251" s="146"/>
    </row>
    <row r="252" spans="1:20" ht="82.5" customHeight="1" x14ac:dyDescent="0.25">
      <c r="A252" s="549" t="s">
        <v>857</v>
      </c>
      <c r="B252" s="549"/>
      <c r="C252" s="549" t="s">
        <v>858</v>
      </c>
      <c r="D252" s="549"/>
      <c r="E252" s="549"/>
      <c r="F252" s="550"/>
      <c r="G252" s="551" t="s">
        <v>859</v>
      </c>
      <c r="H252" s="552"/>
      <c r="I252" s="552"/>
      <c r="J252" s="552"/>
      <c r="K252" s="552"/>
      <c r="L252" s="553"/>
      <c r="M252" s="549" t="s">
        <v>860</v>
      </c>
      <c r="N252" s="549"/>
      <c r="O252" s="549"/>
      <c r="P252" s="549"/>
      <c r="Q252" s="549"/>
      <c r="R252" s="549"/>
    </row>
    <row r="253" spans="1:20" ht="43.5" customHeight="1" x14ac:dyDescent="0.25">
      <c r="A253" s="554" t="s">
        <v>861</v>
      </c>
      <c r="B253" s="554"/>
      <c r="C253" s="558" t="s">
        <v>862</v>
      </c>
      <c r="D253" s="558"/>
      <c r="E253" s="558"/>
      <c r="F253" s="1072"/>
      <c r="G253" s="544" t="s">
        <v>487</v>
      </c>
      <c r="H253" s="1085"/>
      <c r="I253" s="1085"/>
      <c r="J253" s="1085"/>
      <c r="K253" s="1085"/>
      <c r="L253" s="1073"/>
      <c r="M253" s="554" t="s">
        <v>863</v>
      </c>
      <c r="N253" s="554"/>
      <c r="O253" s="554"/>
      <c r="P253" s="554"/>
      <c r="Q253" s="554"/>
      <c r="R253" s="554"/>
      <c r="S253" t="s">
        <v>487</v>
      </c>
      <c r="T253" t="s">
        <v>885</v>
      </c>
    </row>
    <row r="254" spans="1:20" ht="39.75" customHeight="1" x14ac:dyDescent="0.25">
      <c r="A254" s="554" t="s">
        <v>864</v>
      </c>
      <c r="B254" s="554"/>
      <c r="C254" s="558" t="s">
        <v>865</v>
      </c>
      <c r="D254" s="558"/>
      <c r="E254" s="558"/>
      <c r="F254" s="1072"/>
      <c r="G254" s="544" t="s">
        <v>487</v>
      </c>
      <c r="H254" s="1085"/>
      <c r="I254" s="1085"/>
      <c r="J254" s="1085"/>
      <c r="K254" s="1085"/>
      <c r="L254" s="1073"/>
      <c r="M254" s="554" t="s">
        <v>866</v>
      </c>
      <c r="N254" s="554"/>
      <c r="O254" s="554"/>
      <c r="P254" s="554"/>
      <c r="Q254" s="554"/>
      <c r="R254" s="554"/>
      <c r="S254" t="s">
        <v>487</v>
      </c>
      <c r="T254" t="s">
        <v>885</v>
      </c>
    </row>
    <row r="255" spans="1:20" ht="167.25" customHeight="1" x14ac:dyDescent="0.25">
      <c r="A255" s="554" t="s">
        <v>494</v>
      </c>
      <c r="B255" s="554"/>
      <c r="C255" s="558" t="s">
        <v>867</v>
      </c>
      <c r="D255" s="558"/>
      <c r="E255" s="558"/>
      <c r="F255" s="1072"/>
      <c r="G255" s="544" t="s">
        <v>487</v>
      </c>
      <c r="H255" s="546"/>
      <c r="I255" s="546"/>
      <c r="J255" s="546"/>
      <c r="K255" s="546"/>
      <c r="L255" s="545"/>
      <c r="M255" s="554" t="s">
        <v>868</v>
      </c>
      <c r="N255" s="554"/>
      <c r="O255" s="554"/>
      <c r="P255" s="554"/>
      <c r="Q255" s="554"/>
      <c r="R255" s="554"/>
      <c r="S255" t="s">
        <v>487</v>
      </c>
      <c r="T255" t="s">
        <v>885</v>
      </c>
    </row>
    <row r="256" spans="1:20" ht="51.75" customHeight="1" x14ac:dyDescent="0.25">
      <c r="A256" s="638"/>
      <c r="B256" s="638"/>
      <c r="C256" s="558" t="s">
        <v>1433</v>
      </c>
      <c r="D256" s="558"/>
      <c r="E256" s="558"/>
      <c r="F256" s="1084"/>
      <c r="G256" s="544" t="s">
        <v>20</v>
      </c>
      <c r="H256" s="546"/>
      <c r="I256" s="545"/>
      <c r="J256" s="544" t="s">
        <v>21</v>
      </c>
      <c r="K256" s="546"/>
      <c r="L256" s="545"/>
      <c r="M256" s="554" t="s">
        <v>870</v>
      </c>
      <c r="N256" s="554"/>
      <c r="O256" s="554"/>
      <c r="P256" s="580"/>
      <c r="Q256" s="580"/>
      <c r="R256" s="580"/>
    </row>
    <row r="257" spans="1:20" x14ac:dyDescent="0.25">
      <c r="A257" s="638"/>
      <c r="B257" s="638"/>
      <c r="C257" s="558"/>
      <c r="D257" s="558"/>
      <c r="E257" s="558"/>
      <c r="F257" s="1084"/>
      <c r="G257" s="764">
        <f>Вводные!H2</f>
        <v>90</v>
      </c>
      <c r="H257" s="765"/>
      <c r="I257" s="577" t="s">
        <v>1436</v>
      </c>
      <c r="J257" s="764">
        <f>Вводные!I2</f>
        <v>90</v>
      </c>
      <c r="K257" s="1090"/>
      <c r="L257" s="577" t="s">
        <v>1436</v>
      </c>
      <c r="M257" s="196" t="s">
        <v>924</v>
      </c>
      <c r="N257" s="212">
        <f>G257</f>
        <v>90</v>
      </c>
      <c r="O257" s="147" t="s">
        <v>1436</v>
      </c>
      <c r="P257" s="148" t="s">
        <v>335</v>
      </c>
      <c r="Q257" s="212">
        <f>Расчет!Q55</f>
        <v>7.9385662013573541E-2</v>
      </c>
      <c r="R257" s="149" t="s">
        <v>1436</v>
      </c>
    </row>
    <row r="258" spans="1:20" x14ac:dyDescent="0.25">
      <c r="A258" s="638"/>
      <c r="B258" s="638"/>
      <c r="C258" s="558"/>
      <c r="D258" s="558"/>
      <c r="E258" s="558"/>
      <c r="F258" s="1084"/>
      <c r="G258" s="766"/>
      <c r="H258" s="767"/>
      <c r="I258" s="578"/>
      <c r="J258" s="1091"/>
      <c r="K258" s="1092"/>
      <c r="L258" s="686"/>
      <c r="M258" s="196" t="s">
        <v>924</v>
      </c>
      <c r="N258" s="212">
        <f>J257</f>
        <v>90</v>
      </c>
      <c r="O258" s="147" t="s">
        <v>1436</v>
      </c>
      <c r="P258" s="148" t="s">
        <v>335</v>
      </c>
      <c r="Q258" s="212">
        <f>Расчет!Q56</f>
        <v>7.9385662013573541E-2</v>
      </c>
      <c r="R258" s="150" t="s">
        <v>1436</v>
      </c>
    </row>
    <row r="259" spans="1:20" ht="46.5" customHeight="1" x14ac:dyDescent="0.25">
      <c r="A259" s="638"/>
      <c r="B259" s="638"/>
      <c r="C259" s="558" t="s">
        <v>1434</v>
      </c>
      <c r="D259" s="558"/>
      <c r="E259" s="558"/>
      <c r="F259" s="1093"/>
      <c r="G259" s="544" t="s">
        <v>20</v>
      </c>
      <c r="H259" s="546"/>
      <c r="I259" s="545"/>
      <c r="J259" s="544" t="s">
        <v>21</v>
      </c>
      <c r="K259" s="546"/>
      <c r="L259" s="545"/>
      <c r="M259" s="554" t="s">
        <v>872</v>
      </c>
      <c r="N259" s="554"/>
      <c r="O259" s="580"/>
      <c r="P259" s="580"/>
      <c r="Q259" s="580"/>
      <c r="R259" s="580"/>
    </row>
    <row r="260" spans="1:20" x14ac:dyDescent="0.25">
      <c r="A260" s="638"/>
      <c r="B260" s="638"/>
      <c r="C260" s="558"/>
      <c r="D260" s="558"/>
      <c r="E260" s="558"/>
      <c r="F260" s="1093"/>
      <c r="G260" s="1086">
        <f>Вводные!H4</f>
        <v>90</v>
      </c>
      <c r="H260" s="1087"/>
      <c r="I260" s="577" t="s">
        <v>1436</v>
      </c>
      <c r="J260" s="1086">
        <f>Вводные!I4</f>
        <v>90</v>
      </c>
      <c r="K260" s="1087"/>
      <c r="L260" s="577" t="s">
        <v>1436</v>
      </c>
      <c r="M260" s="196" t="s">
        <v>869</v>
      </c>
      <c r="N260" s="212">
        <f>G260</f>
        <v>90</v>
      </c>
      <c r="O260" s="147" t="s">
        <v>1436</v>
      </c>
      <c r="P260" s="148" t="s">
        <v>335</v>
      </c>
      <c r="Q260" s="199">
        <f>Расчет!P95</f>
        <v>0.95262794416288255</v>
      </c>
      <c r="R260" s="149" t="s">
        <v>1436</v>
      </c>
    </row>
    <row r="261" spans="1:20" x14ac:dyDescent="0.25">
      <c r="A261" s="638"/>
      <c r="B261" s="638"/>
      <c r="C261" s="558"/>
      <c r="D261" s="558"/>
      <c r="E261" s="558"/>
      <c r="F261" s="1093"/>
      <c r="G261" s="1086"/>
      <c r="H261" s="1087"/>
      <c r="I261" s="578"/>
      <c r="J261" s="1086"/>
      <c r="K261" s="1087"/>
      <c r="L261" s="578"/>
      <c r="M261" s="196" t="s">
        <v>869</v>
      </c>
      <c r="N261" s="212">
        <f>J260</f>
        <v>90</v>
      </c>
      <c r="O261" s="147" t="s">
        <v>1436</v>
      </c>
      <c r="P261" s="148" t="s">
        <v>335</v>
      </c>
      <c r="Q261" s="199">
        <f>Расчет!P96</f>
        <v>0.95262794416288255</v>
      </c>
      <c r="R261" s="149" t="s">
        <v>1436</v>
      </c>
    </row>
    <row r="262" spans="1:20" ht="47.25" customHeight="1" x14ac:dyDescent="0.25">
      <c r="A262" s="638"/>
      <c r="B262" s="638"/>
      <c r="C262" s="558" t="s">
        <v>1435</v>
      </c>
      <c r="D262" s="558"/>
      <c r="E262" s="558"/>
      <c r="F262" s="1084"/>
      <c r="G262" s="544" t="s">
        <v>20</v>
      </c>
      <c r="H262" s="546"/>
      <c r="I262" s="545"/>
      <c r="J262" s="544" t="s">
        <v>21</v>
      </c>
      <c r="K262" s="546"/>
      <c r="L262" s="545"/>
      <c r="M262" s="554" t="s">
        <v>873</v>
      </c>
      <c r="N262" s="554"/>
      <c r="O262" s="580"/>
      <c r="P262" s="580"/>
      <c r="Q262" s="580"/>
      <c r="R262" s="580"/>
    </row>
    <row r="263" spans="1:20" x14ac:dyDescent="0.25">
      <c r="A263" s="638"/>
      <c r="B263" s="638"/>
      <c r="C263" s="558"/>
      <c r="D263" s="558"/>
      <c r="E263" s="558"/>
      <c r="F263" s="1084"/>
      <c r="G263" s="1086">
        <f>Вводные!H6</f>
        <v>302</v>
      </c>
      <c r="H263" s="1087"/>
      <c r="I263" s="1088" t="s">
        <v>14</v>
      </c>
      <c r="J263" s="1086">
        <f>Вводные!I6</f>
        <v>600</v>
      </c>
      <c r="K263" s="1087"/>
      <c r="L263" s="1088" t="s">
        <v>14</v>
      </c>
      <c r="M263" s="196" t="s">
        <v>924</v>
      </c>
      <c r="N263" s="151">
        <f>G263</f>
        <v>302</v>
      </c>
      <c r="O263" s="120" t="s">
        <v>14</v>
      </c>
      <c r="P263" s="148" t="s">
        <v>335</v>
      </c>
      <c r="Q263" s="199">
        <f>Расчет!P166</f>
        <v>0.28578838324886474</v>
      </c>
      <c r="R263" s="150" t="s">
        <v>14</v>
      </c>
    </row>
    <row r="264" spans="1:20" x14ac:dyDescent="0.25">
      <c r="A264" s="638"/>
      <c r="B264" s="638"/>
      <c r="C264" s="558"/>
      <c r="D264" s="558"/>
      <c r="E264" s="558"/>
      <c r="F264" s="1084"/>
      <c r="G264" s="1086"/>
      <c r="H264" s="1087"/>
      <c r="I264" s="1089"/>
      <c r="J264" s="1086"/>
      <c r="K264" s="1087"/>
      <c r="L264" s="1089"/>
      <c r="M264" s="196" t="s">
        <v>924</v>
      </c>
      <c r="N264" s="151">
        <f>J263</f>
        <v>600</v>
      </c>
      <c r="O264" s="120" t="s">
        <v>14</v>
      </c>
      <c r="P264" s="148" t="s">
        <v>335</v>
      </c>
      <c r="Q264" s="199">
        <f>Расчет!P167</f>
        <v>0.28578838324886474</v>
      </c>
      <c r="R264" s="150" t="s">
        <v>14</v>
      </c>
    </row>
    <row r="265" spans="1:20" ht="155.25" customHeight="1" x14ac:dyDescent="0.25">
      <c r="A265" s="554" t="s">
        <v>495</v>
      </c>
      <c r="B265" s="554"/>
      <c r="C265" s="558" t="s">
        <v>874</v>
      </c>
      <c r="D265" s="558"/>
      <c r="E265" s="558"/>
      <c r="F265" s="754"/>
      <c r="G265" s="544" t="s">
        <v>487</v>
      </c>
      <c r="H265" s="546"/>
      <c r="I265" s="546"/>
      <c r="J265" s="546"/>
      <c r="K265" s="546"/>
      <c r="L265" s="545"/>
      <c r="M265" s="554" t="s">
        <v>875</v>
      </c>
      <c r="N265" s="554"/>
      <c r="O265" s="554"/>
      <c r="P265" s="554"/>
      <c r="Q265" s="554"/>
      <c r="R265" s="554"/>
      <c r="S265" t="s">
        <v>487</v>
      </c>
      <c r="T265" t="s">
        <v>885</v>
      </c>
    </row>
    <row r="266" spans="1:20" ht="46.5" customHeight="1" x14ac:dyDescent="0.25">
      <c r="A266" s="638"/>
      <c r="B266" s="638"/>
      <c r="C266" s="558" t="s">
        <v>1438</v>
      </c>
      <c r="D266" s="558"/>
      <c r="E266" s="558"/>
      <c r="F266" s="558"/>
      <c r="G266" s="544" t="s">
        <v>20</v>
      </c>
      <c r="H266" s="546"/>
      <c r="I266" s="545"/>
      <c r="J266" s="544" t="s">
        <v>21</v>
      </c>
      <c r="K266" s="546"/>
      <c r="L266" s="545"/>
      <c r="M266" s="554" t="s">
        <v>881</v>
      </c>
      <c r="N266" s="554"/>
      <c r="O266" s="580"/>
      <c r="P266" s="580"/>
      <c r="Q266" s="580"/>
      <c r="R266" s="580"/>
    </row>
    <row r="267" spans="1:20" x14ac:dyDescent="0.25">
      <c r="A267" s="638"/>
      <c r="B267" s="638"/>
      <c r="C267" s="558"/>
      <c r="D267" s="558"/>
      <c r="E267" s="558"/>
      <c r="F267" s="558"/>
      <c r="G267" s="1094">
        <f>Вводные!H8</f>
        <v>500</v>
      </c>
      <c r="H267" s="1095"/>
      <c r="I267" s="848" t="s">
        <v>14</v>
      </c>
      <c r="J267" s="1094">
        <f>Вводные!I8</f>
        <v>500</v>
      </c>
      <c r="K267" s="1095"/>
      <c r="L267" s="848" t="s">
        <v>14</v>
      </c>
      <c r="M267" s="196" t="s">
        <v>924</v>
      </c>
      <c r="N267" s="151">
        <f>G267</f>
        <v>500</v>
      </c>
      <c r="O267" s="152" t="s">
        <v>14</v>
      </c>
      <c r="P267" s="148" t="s">
        <v>335</v>
      </c>
      <c r="Q267" s="199">
        <f>Расчет!P168</f>
        <v>0.28578838324886474</v>
      </c>
      <c r="R267" s="153" t="s">
        <v>14</v>
      </c>
    </row>
    <row r="268" spans="1:20" x14ac:dyDescent="0.25">
      <c r="A268" s="638"/>
      <c r="B268" s="638"/>
      <c r="C268" s="558"/>
      <c r="D268" s="558"/>
      <c r="E268" s="558"/>
      <c r="F268" s="558"/>
      <c r="G268" s="1094"/>
      <c r="H268" s="1095"/>
      <c r="I268" s="849"/>
      <c r="J268" s="1094"/>
      <c r="K268" s="1095"/>
      <c r="L268" s="849"/>
      <c r="M268" s="196" t="s">
        <v>924</v>
      </c>
      <c r="N268" s="151">
        <f>J267</f>
        <v>500</v>
      </c>
      <c r="O268" s="152" t="s">
        <v>14</v>
      </c>
      <c r="P268" s="148" t="s">
        <v>335</v>
      </c>
      <c r="Q268" s="199">
        <f>Расчет!P169</f>
        <v>0.28578838324886474</v>
      </c>
      <c r="R268" s="153" t="s">
        <v>14</v>
      </c>
    </row>
    <row r="269" spans="1:20" ht="57" customHeight="1" x14ac:dyDescent="0.25">
      <c r="A269" s="638"/>
      <c r="B269" s="638"/>
      <c r="C269" s="558" t="s">
        <v>1435</v>
      </c>
      <c r="D269" s="558"/>
      <c r="E269" s="558"/>
      <c r="F269" s="558"/>
      <c r="G269" s="544" t="s">
        <v>20</v>
      </c>
      <c r="H269" s="546"/>
      <c r="I269" s="545"/>
      <c r="J269" s="544" t="s">
        <v>21</v>
      </c>
      <c r="K269" s="546"/>
      <c r="L269" s="545"/>
      <c r="M269" s="554" t="s">
        <v>873</v>
      </c>
      <c r="N269" s="554"/>
      <c r="O269" s="580"/>
      <c r="P269" s="580"/>
      <c r="Q269" s="580"/>
      <c r="R269" s="580"/>
    </row>
    <row r="270" spans="1:20" ht="37.5" customHeight="1" x14ac:dyDescent="0.25">
      <c r="A270" s="638"/>
      <c r="B270" s="638"/>
      <c r="C270" s="754"/>
      <c r="D270" s="754"/>
      <c r="E270" s="754"/>
      <c r="F270" s="754"/>
      <c r="G270" s="1094">
        <f>Вводные!H6</f>
        <v>302</v>
      </c>
      <c r="H270" s="1095"/>
      <c r="I270" s="848" t="s">
        <v>14</v>
      </c>
      <c r="J270" s="1094">
        <f>Вводные!I8</f>
        <v>500</v>
      </c>
      <c r="K270" s="1095"/>
      <c r="L270" s="848" t="s">
        <v>14</v>
      </c>
      <c r="M270" s="196" t="s">
        <v>924</v>
      </c>
      <c r="N270" s="151">
        <f>G270</f>
        <v>302</v>
      </c>
      <c r="O270" s="152" t="s">
        <v>14</v>
      </c>
      <c r="P270" s="148" t="s">
        <v>335</v>
      </c>
      <c r="Q270" s="199">
        <f>Расчет!P166</f>
        <v>0.28578838324886474</v>
      </c>
      <c r="R270" s="153" t="s">
        <v>14</v>
      </c>
    </row>
    <row r="271" spans="1:20" ht="49.5" customHeight="1" x14ac:dyDescent="0.25">
      <c r="A271" s="638"/>
      <c r="B271" s="638"/>
      <c r="C271" s="754"/>
      <c r="D271" s="754"/>
      <c r="E271" s="754"/>
      <c r="F271" s="754"/>
      <c r="G271" s="1094"/>
      <c r="H271" s="1095"/>
      <c r="I271" s="849"/>
      <c r="J271" s="1094"/>
      <c r="K271" s="1095"/>
      <c r="L271" s="849"/>
      <c r="M271" s="196" t="s">
        <v>924</v>
      </c>
      <c r="N271" s="151">
        <f>J270</f>
        <v>500</v>
      </c>
      <c r="O271" s="152" t="s">
        <v>14</v>
      </c>
      <c r="P271" s="148" t="s">
        <v>335</v>
      </c>
      <c r="Q271" s="199">
        <f>Расчет!P167</f>
        <v>0.28578838324886474</v>
      </c>
      <c r="R271" s="153" t="s">
        <v>14</v>
      </c>
    </row>
    <row r="272" spans="1:20" ht="14.1" customHeight="1" x14ac:dyDescent="0.25">
      <c r="A272" s="547" t="s">
        <v>1737</v>
      </c>
      <c r="B272" s="547"/>
      <c r="C272" s="547"/>
      <c r="D272" s="547"/>
      <c r="E272" s="547"/>
      <c r="F272" s="547"/>
      <c r="G272" s="547"/>
      <c r="H272" s="547"/>
      <c r="I272" s="547"/>
      <c r="J272" s="547"/>
      <c r="K272" s="547"/>
      <c r="L272" s="547"/>
      <c r="M272" s="547"/>
      <c r="N272" s="547"/>
      <c r="O272" s="547"/>
      <c r="P272" s="547"/>
      <c r="Q272" s="547"/>
      <c r="R272" s="548"/>
    </row>
    <row r="273" spans="1:20" ht="14.1" customHeight="1" x14ac:dyDescent="0.25">
      <c r="A273" s="127"/>
      <c r="B273" s="127"/>
      <c r="C273" s="127"/>
      <c r="D273" s="127"/>
      <c r="E273" s="127" t="s">
        <v>1738</v>
      </c>
      <c r="F273" s="140"/>
      <c r="G273" s="140"/>
      <c r="H273" s="141"/>
      <c r="I273" s="141"/>
      <c r="J273" s="156" t="str">
        <f>J241</f>
        <v>АВМ00</v>
      </c>
      <c r="L273" s="142" t="s">
        <v>534</v>
      </c>
      <c r="M273" s="156" t="str">
        <f>M241</f>
        <v>08.05.2025 г.</v>
      </c>
      <c r="O273" s="142"/>
      <c r="P273" s="127"/>
      <c r="Q273" s="127"/>
      <c r="R273" s="143"/>
    </row>
    <row r="274" spans="1:20" ht="14.1" customHeight="1" x14ac:dyDescent="0.25">
      <c r="A274" s="183"/>
      <c r="B274" s="183"/>
      <c r="C274" s="186"/>
      <c r="D274" s="186"/>
      <c r="E274" s="186"/>
      <c r="F274" s="186"/>
      <c r="G274" s="211"/>
      <c r="H274" s="211"/>
      <c r="I274" s="185"/>
      <c r="J274" s="211"/>
      <c r="K274" s="211"/>
      <c r="L274" s="185"/>
      <c r="M274" s="182"/>
      <c r="N274" s="187"/>
      <c r="O274" s="119"/>
      <c r="P274" s="182"/>
      <c r="Q274" s="211"/>
      <c r="R274" s="119"/>
    </row>
    <row r="275" spans="1:20" ht="66.75" customHeight="1" x14ac:dyDescent="0.25">
      <c r="A275" s="549" t="s">
        <v>857</v>
      </c>
      <c r="B275" s="549"/>
      <c r="C275" s="549" t="s">
        <v>858</v>
      </c>
      <c r="D275" s="549"/>
      <c r="E275" s="549"/>
      <c r="F275" s="550"/>
      <c r="G275" s="551" t="s">
        <v>859</v>
      </c>
      <c r="H275" s="552"/>
      <c r="I275" s="552"/>
      <c r="J275" s="552"/>
      <c r="K275" s="552"/>
      <c r="L275" s="553"/>
      <c r="M275" s="549" t="s">
        <v>860</v>
      </c>
      <c r="N275" s="549"/>
      <c r="O275" s="549"/>
      <c r="P275" s="549"/>
      <c r="Q275" s="549"/>
      <c r="R275" s="549"/>
    </row>
    <row r="276" spans="1:20" ht="70.5" customHeight="1" x14ac:dyDescent="0.25">
      <c r="A276" s="554" t="s">
        <v>882</v>
      </c>
      <c r="B276" s="554"/>
      <c r="C276" s="554" t="s">
        <v>883</v>
      </c>
      <c r="D276" s="554"/>
      <c r="E276" s="554"/>
      <c r="F276" s="554"/>
      <c r="G276" s="544" t="s">
        <v>487</v>
      </c>
      <c r="H276" s="546"/>
      <c r="I276" s="546"/>
      <c r="J276" s="546"/>
      <c r="K276" s="546"/>
      <c r="L276" s="545"/>
      <c r="M276" s="554" t="s">
        <v>884</v>
      </c>
      <c r="N276" s="554"/>
      <c r="O276" s="554"/>
      <c r="P276" s="554"/>
      <c r="Q276" s="554"/>
      <c r="R276" s="554"/>
      <c r="S276" t="s">
        <v>487</v>
      </c>
      <c r="T276" t="s">
        <v>885</v>
      </c>
    </row>
    <row r="277" spans="1:20" ht="135.75" customHeight="1" x14ac:dyDescent="0.25">
      <c r="A277" s="554" t="s">
        <v>887</v>
      </c>
      <c r="B277" s="554"/>
      <c r="C277" s="558" t="s">
        <v>886</v>
      </c>
      <c r="D277" s="558"/>
      <c r="E277" s="558"/>
      <c r="F277" s="627"/>
      <c r="G277" s="544" t="s">
        <v>885</v>
      </c>
      <c r="H277" s="546"/>
      <c r="I277" s="546"/>
      <c r="J277" s="546"/>
      <c r="K277" s="546"/>
      <c r="L277" s="545"/>
      <c r="M277" s="554" t="s">
        <v>1764</v>
      </c>
      <c r="N277" s="554"/>
      <c r="O277" s="554"/>
      <c r="P277" s="554"/>
      <c r="Q277" s="554"/>
      <c r="R277" s="554"/>
      <c r="S277" t="s">
        <v>487</v>
      </c>
      <c r="T277" t="s">
        <v>885</v>
      </c>
    </row>
    <row r="278" spans="1:20" ht="81" customHeight="1" x14ac:dyDescent="0.25">
      <c r="A278" s="554" t="s">
        <v>889</v>
      </c>
      <c r="B278" s="554"/>
      <c r="C278" s="558" t="s">
        <v>890</v>
      </c>
      <c r="D278" s="558"/>
      <c r="E278" s="558"/>
      <c r="F278" s="627"/>
      <c r="G278" s="544" t="s">
        <v>885</v>
      </c>
      <c r="H278" s="546"/>
      <c r="I278" s="546"/>
      <c r="J278" s="546"/>
      <c r="K278" s="546"/>
      <c r="L278" s="545"/>
      <c r="M278" s="554" t="s">
        <v>1765</v>
      </c>
      <c r="N278" s="554"/>
      <c r="O278" s="554"/>
      <c r="P278" s="554"/>
      <c r="Q278" s="554"/>
      <c r="R278" s="554"/>
      <c r="S278" t="s">
        <v>487</v>
      </c>
      <c r="T278" t="s">
        <v>885</v>
      </c>
    </row>
    <row r="279" spans="1:20" ht="76.5" customHeight="1" x14ac:dyDescent="0.25">
      <c r="A279" s="554" t="s">
        <v>891</v>
      </c>
      <c r="B279" s="554"/>
      <c r="C279" s="558" t="s">
        <v>892</v>
      </c>
      <c r="D279" s="558"/>
      <c r="E279" s="558"/>
      <c r="F279" s="593"/>
      <c r="G279" s="544" t="s">
        <v>487</v>
      </c>
      <c r="H279" s="546"/>
      <c r="I279" s="546"/>
      <c r="J279" s="546"/>
      <c r="K279" s="546"/>
      <c r="L279" s="545"/>
      <c r="M279" s="554" t="s">
        <v>893</v>
      </c>
      <c r="N279" s="554"/>
      <c r="O279" s="554"/>
      <c r="P279" s="554"/>
      <c r="Q279" s="554"/>
      <c r="R279" s="554"/>
      <c r="S279" t="s">
        <v>487</v>
      </c>
      <c r="T279" t="s">
        <v>885</v>
      </c>
    </row>
    <row r="280" spans="1:20" ht="42" customHeight="1" x14ac:dyDescent="0.25">
      <c r="A280" s="554" t="s">
        <v>894</v>
      </c>
      <c r="B280" s="554"/>
      <c r="C280" s="558" t="s">
        <v>895</v>
      </c>
      <c r="D280" s="558"/>
      <c r="E280" s="558"/>
      <c r="F280" s="558"/>
      <c r="G280" s="544" t="s">
        <v>487</v>
      </c>
      <c r="H280" s="546"/>
      <c r="I280" s="546"/>
      <c r="J280" s="546"/>
      <c r="K280" s="546"/>
      <c r="L280" s="545"/>
      <c r="M280" s="554" t="s">
        <v>896</v>
      </c>
      <c r="N280" s="554"/>
      <c r="O280" s="554"/>
      <c r="P280" s="554"/>
      <c r="Q280" s="554"/>
      <c r="R280" s="554"/>
      <c r="S280" t="s">
        <v>487</v>
      </c>
    </row>
    <row r="281" spans="1:20" ht="72.75" customHeight="1" x14ac:dyDescent="0.25">
      <c r="A281" s="554" t="s">
        <v>897</v>
      </c>
      <c r="B281" s="554"/>
      <c r="C281" s="558" t="s">
        <v>898</v>
      </c>
      <c r="D281" s="558"/>
      <c r="E281" s="558"/>
      <c r="F281" s="558"/>
      <c r="G281" s="544" t="s">
        <v>487</v>
      </c>
      <c r="H281" s="546"/>
      <c r="I281" s="546"/>
      <c r="J281" s="546"/>
      <c r="K281" s="546"/>
      <c r="L281" s="545"/>
      <c r="M281" s="554" t="s">
        <v>899</v>
      </c>
      <c r="N281" s="554"/>
      <c r="O281" s="554"/>
      <c r="P281" s="554"/>
      <c r="Q281" s="554"/>
      <c r="R281" s="554"/>
      <c r="S281" t="s">
        <v>487</v>
      </c>
    </row>
    <row r="282" spans="1:20" ht="96" customHeight="1" x14ac:dyDescent="0.25">
      <c r="A282" s="554" t="s">
        <v>484</v>
      </c>
      <c r="B282" s="554"/>
      <c r="C282" s="558" t="s">
        <v>900</v>
      </c>
      <c r="D282" s="558"/>
      <c r="E282" s="558"/>
      <c r="F282" s="558"/>
      <c r="G282" s="544" t="s">
        <v>487</v>
      </c>
      <c r="H282" s="546"/>
      <c r="I282" s="546"/>
      <c r="J282" s="546"/>
      <c r="K282" s="546"/>
      <c r="L282" s="545"/>
      <c r="M282" s="554" t="s">
        <v>901</v>
      </c>
      <c r="N282" s="554"/>
      <c r="O282" s="554"/>
      <c r="P282" s="554"/>
      <c r="Q282" s="554"/>
      <c r="R282" s="554"/>
      <c r="S282" t="s">
        <v>487</v>
      </c>
    </row>
    <row r="283" spans="1:20" ht="82.5" customHeight="1" x14ac:dyDescent="0.25">
      <c r="A283" s="554"/>
      <c r="B283" s="554"/>
      <c r="C283" s="558" t="s">
        <v>1437</v>
      </c>
      <c r="D283" s="558"/>
      <c r="E283" s="558"/>
      <c r="F283" s="558"/>
      <c r="G283" s="544" t="s">
        <v>101</v>
      </c>
      <c r="H283" s="546"/>
      <c r="I283" s="545"/>
      <c r="J283" s="544" t="s">
        <v>102</v>
      </c>
      <c r="K283" s="546"/>
      <c r="L283" s="545"/>
      <c r="M283" s="554" t="s">
        <v>902</v>
      </c>
      <c r="N283" s="554"/>
      <c r="O283" s="554"/>
      <c r="P283" s="554"/>
      <c r="Q283" s="554"/>
      <c r="R283" s="554"/>
    </row>
    <row r="284" spans="1:20" x14ac:dyDescent="0.25">
      <c r="A284" s="554"/>
      <c r="B284" s="554"/>
      <c r="C284" s="558"/>
      <c r="D284" s="558"/>
      <c r="E284" s="558"/>
      <c r="F284" s="558"/>
      <c r="G284" s="1094">
        <f>Вводные!H10</f>
        <v>490</v>
      </c>
      <c r="H284" s="753"/>
      <c r="I284" s="545" t="s">
        <v>106</v>
      </c>
      <c r="J284" s="1094">
        <f>Вводные!I10</f>
        <v>490</v>
      </c>
      <c r="K284" s="753"/>
      <c r="L284" s="545" t="s">
        <v>106</v>
      </c>
      <c r="M284" s="196" t="s">
        <v>101</v>
      </c>
      <c r="N284" s="212">
        <f>G284</f>
        <v>490</v>
      </c>
      <c r="O284" s="120" t="s">
        <v>106</v>
      </c>
      <c r="P284" s="148" t="s">
        <v>335</v>
      </c>
      <c r="Q284" s="210">
        <f>Расчет!N266</f>
        <v>23.344244472674632</v>
      </c>
      <c r="R284" s="150" t="s">
        <v>106</v>
      </c>
    </row>
    <row r="285" spans="1:20" x14ac:dyDescent="0.25">
      <c r="A285" s="554"/>
      <c r="B285" s="554"/>
      <c r="C285" s="558"/>
      <c r="D285" s="558"/>
      <c r="E285" s="558"/>
      <c r="F285" s="558"/>
      <c r="G285" s="752"/>
      <c r="H285" s="753"/>
      <c r="I285" s="545"/>
      <c r="J285" s="752"/>
      <c r="K285" s="753"/>
      <c r="L285" s="545"/>
      <c r="M285" s="196" t="s">
        <v>102</v>
      </c>
      <c r="N285" s="212">
        <f>J284</f>
        <v>490</v>
      </c>
      <c r="O285" s="120" t="s">
        <v>106</v>
      </c>
      <c r="P285" s="148" t="s">
        <v>335</v>
      </c>
      <c r="Q285" s="210">
        <f>Расчет!N267</f>
        <v>23.344244472674632</v>
      </c>
      <c r="R285" s="150" t="s">
        <v>106</v>
      </c>
    </row>
    <row r="286" spans="1:20" ht="42" customHeight="1" x14ac:dyDescent="0.25">
      <c r="A286" s="554"/>
      <c r="B286" s="554"/>
      <c r="C286" s="558" t="s">
        <v>903</v>
      </c>
      <c r="D286" s="558"/>
      <c r="E286" s="558"/>
      <c r="F286" s="558"/>
      <c r="G286" s="544" t="s">
        <v>904</v>
      </c>
      <c r="H286" s="546"/>
      <c r="I286" s="546"/>
      <c r="J286" s="546"/>
      <c r="K286" s="546"/>
      <c r="L286" s="545"/>
      <c r="M286" s="554" t="s">
        <v>905</v>
      </c>
      <c r="N286" s="554"/>
      <c r="O286" s="554"/>
      <c r="P286" s="554"/>
      <c r="Q286" s="554"/>
      <c r="R286" s="554"/>
    </row>
    <row r="287" spans="1:20" ht="110.25" customHeight="1" x14ac:dyDescent="0.25">
      <c r="A287" s="554" t="s">
        <v>485</v>
      </c>
      <c r="B287" s="554"/>
      <c r="C287" s="558" t="s">
        <v>488</v>
      </c>
      <c r="D287" s="558"/>
      <c r="E287" s="558"/>
      <c r="F287" s="558"/>
      <c r="G287" s="544" t="s">
        <v>487</v>
      </c>
      <c r="H287" s="546"/>
      <c r="I287" s="546"/>
      <c r="J287" s="546"/>
      <c r="K287" s="546"/>
      <c r="L287" s="545"/>
      <c r="M287" s="554" t="s">
        <v>906</v>
      </c>
      <c r="N287" s="554"/>
      <c r="O287" s="554"/>
      <c r="P287" s="554"/>
      <c r="Q287" s="554"/>
      <c r="R287" s="554"/>
      <c r="S287" t="s">
        <v>487</v>
      </c>
    </row>
    <row r="288" spans="1:20" x14ac:dyDescent="0.25">
      <c r="A288" s="554"/>
      <c r="B288" s="554"/>
      <c r="C288" s="558" t="s">
        <v>109</v>
      </c>
      <c r="D288" s="558"/>
      <c r="E288" s="558"/>
      <c r="F288" s="558"/>
      <c r="G288" s="544" t="s">
        <v>101</v>
      </c>
      <c r="H288" s="546"/>
      <c r="I288" s="545"/>
      <c r="J288" s="544" t="s">
        <v>102</v>
      </c>
      <c r="K288" s="546"/>
      <c r="L288" s="545"/>
      <c r="M288" s="196" t="s">
        <v>925</v>
      </c>
      <c r="N288" s="212">
        <f>G289</f>
        <v>0</v>
      </c>
      <c r="O288" s="120" t="s">
        <v>97</v>
      </c>
      <c r="P288" s="148" t="s">
        <v>335</v>
      </c>
      <c r="Q288" s="199">
        <f>Расчет!K545</f>
        <v>4.0561255554071236</v>
      </c>
      <c r="R288" s="150" t="s">
        <v>97</v>
      </c>
    </row>
    <row r="289" spans="1:20" x14ac:dyDescent="0.25">
      <c r="A289" s="554"/>
      <c r="B289" s="554"/>
      <c r="C289" s="558"/>
      <c r="D289" s="558"/>
      <c r="E289" s="558"/>
      <c r="F289" s="558"/>
      <c r="G289" s="1094">
        <f>Вводные!H14</f>
        <v>0</v>
      </c>
      <c r="H289" s="1095"/>
      <c r="I289" s="205" t="s">
        <v>97</v>
      </c>
      <c r="J289" s="1094">
        <f>Вводные!I14</f>
        <v>15</v>
      </c>
      <c r="K289" s="1095"/>
      <c r="L289" s="205" t="s">
        <v>97</v>
      </c>
      <c r="M289" s="196" t="s">
        <v>926</v>
      </c>
      <c r="N289" s="212">
        <f>J289</f>
        <v>15</v>
      </c>
      <c r="O289" s="120" t="s">
        <v>97</v>
      </c>
      <c r="P289" s="148" t="s">
        <v>335</v>
      </c>
      <c r="Q289" s="199">
        <f>Расчет!K546</f>
        <v>4.9653339967436985</v>
      </c>
      <c r="R289" s="150" t="s">
        <v>97</v>
      </c>
    </row>
    <row r="290" spans="1:20" ht="82.5" customHeight="1" x14ac:dyDescent="0.25">
      <c r="A290" s="554" t="s">
        <v>907</v>
      </c>
      <c r="B290" s="554"/>
      <c r="C290" s="558" t="s">
        <v>908</v>
      </c>
      <c r="D290" s="558"/>
      <c r="E290" s="558"/>
      <c r="F290" s="558"/>
      <c r="G290" s="544" t="s">
        <v>909</v>
      </c>
      <c r="H290" s="546"/>
      <c r="I290" s="546"/>
      <c r="J290" s="546"/>
      <c r="K290" s="546"/>
      <c r="L290" s="545"/>
      <c r="M290" s="554" t="s">
        <v>910</v>
      </c>
      <c r="N290" s="554"/>
      <c r="O290" s="554"/>
      <c r="P290" s="554"/>
      <c r="Q290" s="554"/>
      <c r="R290" s="554"/>
    </row>
    <row r="291" spans="1:20" ht="90" customHeight="1" x14ac:dyDescent="0.25">
      <c r="A291" s="554" t="s">
        <v>911</v>
      </c>
      <c r="B291" s="554"/>
      <c r="C291" s="558" t="s">
        <v>912</v>
      </c>
      <c r="D291" s="558"/>
      <c r="E291" s="558"/>
      <c r="F291" s="558"/>
      <c r="G291" s="544" t="s">
        <v>913</v>
      </c>
      <c r="H291" s="546"/>
      <c r="I291" s="546"/>
      <c r="J291" s="546"/>
      <c r="K291" s="546"/>
      <c r="L291" s="545"/>
      <c r="M291" s="554" t="s">
        <v>1766</v>
      </c>
      <c r="N291" s="554"/>
      <c r="O291" s="554"/>
      <c r="P291" s="554"/>
      <c r="Q291" s="554"/>
      <c r="R291" s="554"/>
      <c r="S291" t="s">
        <v>487</v>
      </c>
      <c r="T291" t="s">
        <v>885</v>
      </c>
    </row>
    <row r="292" spans="1:20" ht="48.75" customHeight="1" x14ac:dyDescent="0.25">
      <c r="A292" s="554" t="s">
        <v>914</v>
      </c>
      <c r="B292" s="554"/>
      <c r="C292" s="558" t="s">
        <v>915</v>
      </c>
      <c r="D292" s="558"/>
      <c r="E292" s="558"/>
      <c r="F292" s="558"/>
      <c r="G292" s="544" t="s">
        <v>487</v>
      </c>
      <c r="H292" s="546"/>
      <c r="I292" s="546"/>
      <c r="J292" s="546"/>
      <c r="K292" s="546"/>
      <c r="L292" s="545"/>
      <c r="M292" s="554" t="s">
        <v>916</v>
      </c>
      <c r="N292" s="554"/>
      <c r="O292" s="554"/>
      <c r="P292" s="554"/>
      <c r="Q292" s="554"/>
      <c r="R292" s="554"/>
      <c r="S292" t="s">
        <v>487</v>
      </c>
    </row>
    <row r="293" spans="1:20" ht="55.5" customHeight="1" x14ac:dyDescent="0.25">
      <c r="A293" s="554" t="s">
        <v>917</v>
      </c>
      <c r="B293" s="554"/>
      <c r="C293" s="558" t="s">
        <v>918</v>
      </c>
      <c r="D293" s="558"/>
      <c r="E293" s="558"/>
      <c r="F293" s="558"/>
      <c r="G293" s="544" t="s">
        <v>487</v>
      </c>
      <c r="H293" s="546"/>
      <c r="I293" s="546"/>
      <c r="J293" s="546"/>
      <c r="K293" s="546"/>
      <c r="L293" s="545"/>
      <c r="M293" s="554" t="s">
        <v>919</v>
      </c>
      <c r="N293" s="554"/>
      <c r="O293" s="554"/>
      <c r="P293" s="554"/>
      <c r="Q293" s="554"/>
      <c r="R293" s="554"/>
      <c r="S293" t="s">
        <v>487</v>
      </c>
    </row>
    <row r="294" spans="1:20" ht="14.1" customHeight="1" x14ac:dyDescent="0.25">
      <c r="A294" s="547" t="s">
        <v>1737</v>
      </c>
      <c r="B294" s="547"/>
      <c r="C294" s="547"/>
      <c r="D294" s="547"/>
      <c r="E294" s="547"/>
      <c r="F294" s="547"/>
      <c r="G294" s="547"/>
      <c r="H294" s="547"/>
      <c r="I294" s="547"/>
      <c r="J294" s="547"/>
      <c r="K294" s="547"/>
      <c r="L294" s="547"/>
      <c r="M294" s="547"/>
      <c r="N294" s="547"/>
      <c r="O294" s="547"/>
      <c r="P294" s="547"/>
      <c r="Q294" s="547"/>
      <c r="R294" s="548"/>
    </row>
    <row r="295" spans="1:20" ht="14.1" customHeight="1" x14ac:dyDescent="0.25">
      <c r="A295" s="127"/>
      <c r="B295" s="127"/>
      <c r="C295" s="127"/>
      <c r="D295" s="127"/>
      <c r="E295" s="127" t="s">
        <v>1738</v>
      </c>
      <c r="F295" s="140"/>
      <c r="G295" s="140"/>
      <c r="H295" s="141"/>
      <c r="I295" s="141"/>
      <c r="J295" s="156" t="str">
        <f>J273</f>
        <v>АВМ00</v>
      </c>
      <c r="L295" s="142" t="s">
        <v>534</v>
      </c>
      <c r="M295" s="156" t="str">
        <f>M273</f>
        <v>08.05.2025 г.</v>
      </c>
      <c r="O295" s="142"/>
      <c r="P295" s="127"/>
      <c r="Q295" s="127"/>
      <c r="R295" s="143"/>
    </row>
    <row r="296" spans="1:20" ht="14.1" customHeight="1" x14ac:dyDescent="0.25">
      <c r="A296" s="183"/>
      <c r="B296" s="183"/>
      <c r="C296" s="186"/>
      <c r="D296" s="186"/>
      <c r="E296" s="186"/>
      <c r="F296" s="186"/>
      <c r="G296" s="211"/>
      <c r="H296" s="211"/>
      <c r="I296" s="185"/>
      <c r="J296" s="211"/>
      <c r="K296" s="211"/>
      <c r="L296" s="185"/>
      <c r="M296" s="182"/>
      <c r="N296" s="187"/>
      <c r="O296" s="119"/>
      <c r="P296" s="182"/>
      <c r="Q296" s="211"/>
      <c r="R296" s="119"/>
    </row>
    <row r="297" spans="1:20" ht="69" customHeight="1" x14ac:dyDescent="0.25">
      <c r="A297" s="549" t="s">
        <v>857</v>
      </c>
      <c r="B297" s="549"/>
      <c r="C297" s="549" t="s">
        <v>858</v>
      </c>
      <c r="D297" s="549"/>
      <c r="E297" s="549"/>
      <c r="F297" s="550"/>
      <c r="G297" s="551" t="s">
        <v>859</v>
      </c>
      <c r="H297" s="552"/>
      <c r="I297" s="552"/>
      <c r="J297" s="552"/>
      <c r="K297" s="552"/>
      <c r="L297" s="553"/>
      <c r="M297" s="549" t="s">
        <v>860</v>
      </c>
      <c r="N297" s="549"/>
      <c r="O297" s="549"/>
      <c r="P297" s="549"/>
      <c r="Q297" s="549"/>
      <c r="R297" s="549"/>
    </row>
    <row r="298" spans="1:20" ht="52.5" customHeight="1" x14ac:dyDescent="0.25">
      <c r="A298" s="554" t="s">
        <v>920</v>
      </c>
      <c r="B298" s="554"/>
      <c r="C298" s="558" t="s">
        <v>921</v>
      </c>
      <c r="D298" s="558"/>
      <c r="E298" s="558"/>
      <c r="F298" s="558"/>
      <c r="G298" s="544" t="s">
        <v>487</v>
      </c>
      <c r="H298" s="546"/>
      <c r="I298" s="546"/>
      <c r="J298" s="546"/>
      <c r="K298" s="546"/>
      <c r="L298" s="545"/>
      <c r="M298" s="554" t="s">
        <v>922</v>
      </c>
      <c r="N298" s="554"/>
      <c r="O298" s="554"/>
      <c r="P298" s="554"/>
      <c r="Q298" s="554"/>
      <c r="R298" s="554"/>
      <c r="S298" t="s">
        <v>487</v>
      </c>
    </row>
    <row r="299" spans="1:20" ht="56.25" customHeight="1" x14ac:dyDescent="0.25">
      <c r="A299" s="554" t="s">
        <v>486</v>
      </c>
      <c r="B299" s="554"/>
      <c r="C299" s="558" t="s">
        <v>903</v>
      </c>
      <c r="D299" s="558"/>
      <c r="E299" s="558"/>
      <c r="F299" s="558"/>
      <c r="G299" s="524">
        <f>Вводные!H15</f>
        <v>0</v>
      </c>
      <c r="H299" s="533"/>
      <c r="I299" s="533"/>
      <c r="J299" s="533"/>
      <c r="K299" s="533"/>
      <c r="L299" s="525"/>
      <c r="M299" s="554" t="s">
        <v>923</v>
      </c>
      <c r="N299" s="554"/>
      <c r="O299" s="554"/>
      <c r="P299" s="554"/>
      <c r="Q299" s="554"/>
      <c r="R299" s="554"/>
    </row>
    <row r="300" spans="1:20" x14ac:dyDescent="0.25">
      <c r="A300" s="554"/>
      <c r="B300" s="554"/>
      <c r="C300" s="558"/>
      <c r="D300" s="558"/>
      <c r="E300" s="558"/>
      <c r="F300" s="558"/>
      <c r="G300" s="528"/>
      <c r="H300" s="557"/>
      <c r="I300" s="557"/>
      <c r="J300" s="557"/>
      <c r="K300" s="557"/>
      <c r="L300" s="529"/>
      <c r="M300" s="158" t="s">
        <v>924</v>
      </c>
      <c r="N300" s="753">
        <f>G299</f>
        <v>0</v>
      </c>
      <c r="O300" s="753"/>
      <c r="P300" s="148" t="s">
        <v>335</v>
      </c>
      <c r="Q300" s="1096" t="e">
        <f>Расчет!#REF!</f>
        <v>#REF!</v>
      </c>
      <c r="R300" s="1097"/>
    </row>
    <row r="301" spans="1:20" ht="108.75" customHeight="1" x14ac:dyDescent="0.25">
      <c r="A301" s="554" t="s">
        <v>927</v>
      </c>
      <c r="B301" s="554"/>
      <c r="C301" s="558" t="s">
        <v>928</v>
      </c>
      <c r="D301" s="558"/>
      <c r="E301" s="558"/>
      <c r="F301" s="558"/>
      <c r="G301" s="544" t="s">
        <v>885</v>
      </c>
      <c r="H301" s="546"/>
      <c r="I301" s="546"/>
      <c r="J301" s="546"/>
      <c r="K301" s="546"/>
      <c r="L301" s="545"/>
      <c r="M301" s="554" t="s">
        <v>1767</v>
      </c>
      <c r="N301" s="554"/>
      <c r="O301" s="554"/>
      <c r="P301" s="554"/>
      <c r="Q301" s="554"/>
      <c r="R301" s="554"/>
    </row>
    <row r="302" spans="1:20" ht="50.25" customHeight="1" x14ac:dyDescent="0.25">
      <c r="A302" s="554" t="s">
        <v>929</v>
      </c>
      <c r="B302" s="554"/>
      <c r="C302" s="558" t="s">
        <v>930</v>
      </c>
      <c r="D302" s="558"/>
      <c r="E302" s="558"/>
      <c r="F302" s="558"/>
      <c r="G302" s="544" t="s">
        <v>487</v>
      </c>
      <c r="H302" s="546"/>
      <c r="I302" s="546"/>
      <c r="J302" s="546"/>
      <c r="K302" s="546"/>
      <c r="L302" s="545"/>
      <c r="M302" s="554" t="s">
        <v>931</v>
      </c>
      <c r="N302" s="554"/>
      <c r="O302" s="554"/>
      <c r="P302" s="554"/>
      <c r="Q302" s="554"/>
      <c r="R302" s="554"/>
    </row>
    <row r="303" spans="1:20" ht="50.25" customHeight="1" x14ac:dyDescent="0.25">
      <c r="A303" s="554" t="s">
        <v>932</v>
      </c>
      <c r="B303" s="554"/>
      <c r="C303" s="558" t="s">
        <v>499</v>
      </c>
      <c r="D303" s="558"/>
      <c r="E303" s="558"/>
      <c r="F303" s="558"/>
      <c r="G303" s="1098">
        <f>Вводные!H22</f>
        <v>490</v>
      </c>
      <c r="H303" s="1099"/>
      <c r="I303" s="1099"/>
      <c r="J303" s="840" t="s">
        <v>106</v>
      </c>
      <c r="K303" s="617"/>
      <c r="L303" s="618"/>
      <c r="M303" s="554" t="s">
        <v>933</v>
      </c>
      <c r="N303" s="554"/>
      <c r="O303" s="554"/>
      <c r="P303" s="554"/>
      <c r="Q303" s="554"/>
      <c r="R303" s="554"/>
    </row>
    <row r="304" spans="1:20" ht="38.25" customHeight="1" x14ac:dyDescent="0.25">
      <c r="A304" s="554"/>
      <c r="B304" s="554"/>
      <c r="C304" s="558"/>
      <c r="D304" s="558"/>
      <c r="E304" s="558"/>
      <c r="F304" s="558"/>
      <c r="G304" s="1100"/>
      <c r="H304" s="1101"/>
      <c r="I304" s="1101"/>
      <c r="J304" s="623"/>
      <c r="K304" s="623"/>
      <c r="L304" s="578"/>
      <c r="M304" s="158" t="s">
        <v>924</v>
      </c>
      <c r="N304" s="199">
        <f>G303</f>
        <v>490</v>
      </c>
      <c r="O304" s="152" t="s">
        <v>106</v>
      </c>
      <c r="P304" s="148" t="s">
        <v>335</v>
      </c>
      <c r="Q304" s="199">
        <f>Расчет!N268</f>
        <v>23.344244472674632</v>
      </c>
      <c r="R304" s="153" t="s">
        <v>106</v>
      </c>
    </row>
    <row r="305" spans="1:18" ht="45.75" customHeight="1" x14ac:dyDescent="0.25">
      <c r="A305" s="554" t="s">
        <v>934</v>
      </c>
      <c r="B305" s="638"/>
      <c r="C305" s="558" t="s">
        <v>935</v>
      </c>
      <c r="D305" s="627"/>
      <c r="E305" s="627"/>
      <c r="F305" s="627"/>
      <c r="G305" s="544" t="s">
        <v>487</v>
      </c>
      <c r="H305" s="546"/>
      <c r="I305" s="546"/>
      <c r="J305" s="546"/>
      <c r="K305" s="546"/>
      <c r="L305" s="545"/>
      <c r="M305" s="554" t="s">
        <v>936</v>
      </c>
      <c r="N305" s="554"/>
      <c r="O305" s="638"/>
      <c r="P305" s="638"/>
      <c r="Q305" s="638"/>
      <c r="R305" s="638"/>
    </row>
    <row r="306" spans="1:18" ht="72" customHeight="1" x14ac:dyDescent="0.25">
      <c r="A306" s="554" t="s">
        <v>937</v>
      </c>
      <c r="B306" s="638"/>
      <c r="C306" s="558" t="s">
        <v>938</v>
      </c>
      <c r="D306" s="627"/>
      <c r="E306" s="627"/>
      <c r="F306" s="627"/>
      <c r="G306" s="544" t="s">
        <v>487</v>
      </c>
      <c r="H306" s="546"/>
      <c r="I306" s="546"/>
      <c r="J306" s="546"/>
      <c r="K306" s="546"/>
      <c r="L306" s="545"/>
      <c r="M306" s="554" t="s">
        <v>939</v>
      </c>
      <c r="N306" s="554"/>
      <c r="O306" s="638"/>
      <c r="P306" s="638"/>
      <c r="Q306" s="638"/>
      <c r="R306" s="638"/>
    </row>
    <row r="307" spans="1:18" ht="77.25" customHeight="1" x14ac:dyDescent="0.25">
      <c r="A307" s="554" t="s">
        <v>940</v>
      </c>
      <c r="B307" s="638"/>
      <c r="C307" s="558" t="s">
        <v>941</v>
      </c>
      <c r="D307" s="627"/>
      <c r="E307" s="627"/>
      <c r="F307" s="627"/>
      <c r="G307" s="544" t="s">
        <v>487</v>
      </c>
      <c r="H307" s="546"/>
      <c r="I307" s="546"/>
      <c r="J307" s="546"/>
      <c r="K307" s="546"/>
      <c r="L307" s="545"/>
      <c r="M307" s="554" t="s">
        <v>942</v>
      </c>
      <c r="N307" s="554"/>
      <c r="O307" s="638"/>
      <c r="P307" s="638"/>
      <c r="Q307" s="638"/>
      <c r="R307" s="638"/>
    </row>
    <row r="308" spans="1:18" ht="42.75" customHeight="1" x14ac:dyDescent="0.25">
      <c r="A308" s="554" t="s">
        <v>943</v>
      </c>
      <c r="B308" s="638"/>
      <c r="C308" s="558" t="s">
        <v>944</v>
      </c>
      <c r="D308" s="627"/>
      <c r="E308" s="627"/>
      <c r="F308" s="627"/>
      <c r="G308" s="544" t="s">
        <v>487</v>
      </c>
      <c r="H308" s="546"/>
      <c r="I308" s="546"/>
      <c r="J308" s="546"/>
      <c r="K308" s="546"/>
      <c r="L308" s="545"/>
      <c r="M308" s="554" t="s">
        <v>945</v>
      </c>
      <c r="N308" s="554"/>
      <c r="O308" s="638"/>
      <c r="P308" s="638"/>
      <c r="Q308" s="638"/>
      <c r="R308" s="638"/>
    </row>
    <row r="309" spans="1:18" ht="45" customHeight="1" x14ac:dyDescent="0.25">
      <c r="A309" s="554" t="s">
        <v>946</v>
      </c>
      <c r="B309" s="638"/>
      <c r="C309" s="558" t="s">
        <v>947</v>
      </c>
      <c r="D309" s="627"/>
      <c r="E309" s="627"/>
      <c r="F309" s="627"/>
      <c r="G309" s="544" t="s">
        <v>487</v>
      </c>
      <c r="H309" s="546"/>
      <c r="I309" s="546"/>
      <c r="J309" s="546"/>
      <c r="K309" s="546"/>
      <c r="L309" s="545"/>
      <c r="M309" s="554" t="s">
        <v>948</v>
      </c>
      <c r="N309" s="554"/>
      <c r="O309" s="638"/>
      <c r="P309" s="638"/>
      <c r="Q309" s="638"/>
      <c r="R309" s="638"/>
    </row>
    <row r="310" spans="1:18" ht="38.25" customHeight="1" x14ac:dyDescent="0.25">
      <c r="A310" s="554" t="s">
        <v>949</v>
      </c>
      <c r="B310" s="638"/>
      <c r="C310" s="558" t="s">
        <v>950</v>
      </c>
      <c r="D310" s="627"/>
      <c r="E310" s="627"/>
      <c r="F310" s="627"/>
      <c r="G310" s="544" t="s">
        <v>487</v>
      </c>
      <c r="H310" s="546"/>
      <c r="I310" s="546"/>
      <c r="J310" s="546"/>
      <c r="K310" s="546"/>
      <c r="L310" s="545"/>
      <c r="M310" s="554" t="s">
        <v>951</v>
      </c>
      <c r="N310" s="554"/>
      <c r="O310" s="638"/>
      <c r="P310" s="638"/>
      <c r="Q310" s="638"/>
      <c r="R310" s="638"/>
    </row>
    <row r="311" spans="1:18" ht="72.75" customHeight="1" x14ac:dyDescent="0.25">
      <c r="A311" s="554" t="s">
        <v>952</v>
      </c>
      <c r="B311" s="638"/>
      <c r="C311" s="558" t="s">
        <v>953</v>
      </c>
      <c r="D311" s="627"/>
      <c r="E311" s="627"/>
      <c r="F311" s="627"/>
      <c r="G311" s="544" t="s">
        <v>487</v>
      </c>
      <c r="H311" s="546"/>
      <c r="I311" s="546"/>
      <c r="J311" s="546"/>
      <c r="K311" s="546"/>
      <c r="L311" s="545"/>
      <c r="M311" s="554" t="s">
        <v>954</v>
      </c>
      <c r="N311" s="554"/>
      <c r="O311" s="638"/>
      <c r="P311" s="638"/>
      <c r="Q311" s="638"/>
      <c r="R311" s="638"/>
    </row>
    <row r="312" spans="1:18" ht="76.5" customHeight="1" x14ac:dyDescent="0.25">
      <c r="A312" s="554" t="s">
        <v>955</v>
      </c>
      <c r="B312" s="638"/>
      <c r="C312" s="558" t="s">
        <v>956</v>
      </c>
      <c r="D312" s="627"/>
      <c r="E312" s="627"/>
      <c r="F312" s="627"/>
      <c r="G312" s="544" t="s">
        <v>885</v>
      </c>
      <c r="H312" s="546"/>
      <c r="I312" s="546"/>
      <c r="J312" s="546"/>
      <c r="K312" s="546"/>
      <c r="L312" s="545"/>
      <c r="M312" s="554" t="s">
        <v>1768</v>
      </c>
      <c r="N312" s="554"/>
      <c r="O312" s="638"/>
      <c r="P312" s="638"/>
      <c r="Q312" s="638"/>
      <c r="R312" s="638"/>
    </row>
    <row r="313" spans="1:18" ht="70.5" customHeight="1" x14ac:dyDescent="0.25">
      <c r="A313" s="554" t="s">
        <v>957</v>
      </c>
      <c r="B313" s="638"/>
      <c r="C313" s="558" t="s">
        <v>958</v>
      </c>
      <c r="D313" s="627"/>
      <c r="E313" s="627"/>
      <c r="F313" s="627"/>
      <c r="G313" s="544" t="s">
        <v>487</v>
      </c>
      <c r="H313" s="546"/>
      <c r="I313" s="546"/>
      <c r="J313" s="546"/>
      <c r="K313" s="546"/>
      <c r="L313" s="545"/>
      <c r="M313" s="554" t="s">
        <v>959</v>
      </c>
      <c r="N313" s="554"/>
      <c r="O313" s="638"/>
      <c r="P313" s="638"/>
      <c r="Q313" s="638"/>
      <c r="R313" s="638"/>
    </row>
    <row r="314" spans="1:18" ht="63.75" customHeight="1" x14ac:dyDescent="0.25">
      <c r="A314" s="554" t="s">
        <v>960</v>
      </c>
      <c r="B314" s="638"/>
      <c r="C314" s="558" t="s">
        <v>961</v>
      </c>
      <c r="D314" s="627"/>
      <c r="E314" s="627"/>
      <c r="F314" s="627"/>
      <c r="G314" s="544" t="s">
        <v>487</v>
      </c>
      <c r="H314" s="546"/>
      <c r="I314" s="546"/>
      <c r="J314" s="546"/>
      <c r="K314" s="546"/>
      <c r="L314" s="545"/>
      <c r="M314" s="554" t="s">
        <v>962</v>
      </c>
      <c r="N314" s="554"/>
      <c r="O314" s="638"/>
      <c r="P314" s="638"/>
      <c r="Q314" s="638"/>
      <c r="R314" s="638"/>
    </row>
    <row r="315" spans="1:18" ht="168" customHeight="1" x14ac:dyDescent="0.25">
      <c r="A315" s="554" t="s">
        <v>963</v>
      </c>
      <c r="B315" s="554"/>
      <c r="C315" s="558" t="s">
        <v>964</v>
      </c>
      <c r="D315" s="558"/>
      <c r="E315" s="558"/>
      <c r="F315" s="558"/>
      <c r="G315" s="544" t="s">
        <v>487</v>
      </c>
      <c r="H315" s="546"/>
      <c r="I315" s="546"/>
      <c r="J315" s="546"/>
      <c r="K315" s="546"/>
      <c r="L315" s="545"/>
      <c r="M315" s="554" t="s">
        <v>965</v>
      </c>
      <c r="N315" s="554"/>
      <c r="O315" s="554"/>
      <c r="P315" s="554"/>
      <c r="Q315" s="554"/>
      <c r="R315" s="554"/>
    </row>
    <row r="316" spans="1:18" ht="14.1" customHeight="1" x14ac:dyDescent="0.25">
      <c r="A316" s="547" t="s">
        <v>1737</v>
      </c>
      <c r="B316" s="547"/>
      <c r="C316" s="547"/>
      <c r="D316" s="547"/>
      <c r="E316" s="547"/>
      <c r="F316" s="547"/>
      <c r="G316" s="547"/>
      <c r="H316" s="547"/>
      <c r="I316" s="547"/>
      <c r="J316" s="547"/>
      <c r="K316" s="547"/>
      <c r="L316" s="547"/>
      <c r="M316" s="547"/>
      <c r="N316" s="547"/>
      <c r="O316" s="547"/>
      <c r="P316" s="547"/>
      <c r="Q316" s="547"/>
      <c r="R316" s="548"/>
    </row>
    <row r="317" spans="1:18" ht="14.1" customHeight="1" x14ac:dyDescent="0.25">
      <c r="A317" s="127"/>
      <c r="B317" s="127"/>
      <c r="C317" s="127"/>
      <c r="D317" s="127"/>
      <c r="E317" s="127" t="s">
        <v>1738</v>
      </c>
      <c r="F317" s="140"/>
      <c r="G317" s="140"/>
      <c r="H317" s="141"/>
      <c r="I317" s="141"/>
      <c r="J317" s="156" t="str">
        <f>J295</f>
        <v>АВМ00</v>
      </c>
      <c r="L317" s="142" t="s">
        <v>534</v>
      </c>
      <c r="M317" s="156" t="str">
        <f>M295</f>
        <v>08.05.2025 г.</v>
      </c>
      <c r="O317" s="142"/>
      <c r="P317" s="127"/>
      <c r="Q317" s="127"/>
      <c r="R317" s="143"/>
    </row>
    <row r="318" spans="1:18" ht="14.1" customHeight="1" x14ac:dyDescent="0.25">
      <c r="A318" s="202"/>
      <c r="B318" s="202"/>
      <c r="C318" s="206"/>
      <c r="D318" s="206"/>
      <c r="E318" s="206"/>
      <c r="F318" s="206"/>
      <c r="G318" s="202"/>
      <c r="H318" s="202"/>
      <c r="I318" s="202"/>
      <c r="J318" s="202"/>
      <c r="K318" s="202"/>
      <c r="L318" s="202"/>
      <c r="M318" s="202"/>
      <c r="N318" s="202"/>
      <c r="O318" s="202"/>
      <c r="P318" s="202"/>
      <c r="Q318" s="202"/>
      <c r="R318" s="202"/>
    </row>
    <row r="319" spans="1:18" ht="72.75" customHeight="1" x14ac:dyDescent="0.25">
      <c r="A319" s="549" t="s">
        <v>857</v>
      </c>
      <c r="B319" s="549"/>
      <c r="C319" s="549" t="s">
        <v>858</v>
      </c>
      <c r="D319" s="549"/>
      <c r="E319" s="549"/>
      <c r="F319" s="550"/>
      <c r="G319" s="551" t="s">
        <v>859</v>
      </c>
      <c r="H319" s="552"/>
      <c r="I319" s="552"/>
      <c r="J319" s="552"/>
      <c r="K319" s="552"/>
      <c r="L319" s="553"/>
      <c r="M319" s="549" t="s">
        <v>860</v>
      </c>
      <c r="N319" s="549"/>
      <c r="O319" s="549"/>
      <c r="P319" s="549"/>
      <c r="Q319" s="549"/>
      <c r="R319" s="549"/>
    </row>
    <row r="320" spans="1:18" ht="42.75" customHeight="1" x14ac:dyDescent="0.25">
      <c r="A320" s="554" t="s">
        <v>966</v>
      </c>
      <c r="B320" s="554"/>
      <c r="C320" s="558" t="s">
        <v>967</v>
      </c>
      <c r="D320" s="558"/>
      <c r="E320" s="558"/>
      <c r="F320" s="558"/>
      <c r="G320" s="544" t="s">
        <v>487</v>
      </c>
      <c r="H320" s="546"/>
      <c r="I320" s="546"/>
      <c r="J320" s="546"/>
      <c r="K320" s="546"/>
      <c r="L320" s="545"/>
      <c r="M320" s="554" t="s">
        <v>968</v>
      </c>
      <c r="N320" s="554"/>
      <c r="O320" s="554"/>
      <c r="P320" s="554"/>
      <c r="Q320" s="554"/>
      <c r="R320" s="554"/>
    </row>
    <row r="321" spans="1:18" ht="114.75" customHeight="1" x14ac:dyDescent="0.25">
      <c r="A321" s="554" t="s">
        <v>969</v>
      </c>
      <c r="B321" s="554"/>
      <c r="C321" s="558" t="s">
        <v>104</v>
      </c>
      <c r="D321" s="558"/>
      <c r="E321" s="558"/>
      <c r="F321" s="558"/>
      <c r="G321" s="544" t="s">
        <v>487</v>
      </c>
      <c r="H321" s="546"/>
      <c r="I321" s="546"/>
      <c r="J321" s="546"/>
      <c r="K321" s="546"/>
      <c r="L321" s="545"/>
      <c r="M321" s="554" t="s">
        <v>901</v>
      </c>
      <c r="N321" s="554"/>
      <c r="O321" s="554"/>
      <c r="P321" s="554"/>
      <c r="Q321" s="554"/>
      <c r="R321" s="554"/>
    </row>
    <row r="322" spans="1:18" ht="31.5" customHeight="1" x14ac:dyDescent="0.25">
      <c r="A322" s="554"/>
      <c r="B322" s="554"/>
      <c r="C322" s="558" t="s">
        <v>970</v>
      </c>
      <c r="D322" s="558"/>
      <c r="E322" s="558"/>
      <c r="F322" s="558"/>
      <c r="G322" s="544" t="s">
        <v>971</v>
      </c>
      <c r="H322" s="546"/>
      <c r="I322" s="545"/>
      <c r="J322" s="544" t="s">
        <v>972</v>
      </c>
      <c r="K322" s="546"/>
      <c r="L322" s="545"/>
      <c r="M322" s="554" t="s">
        <v>974</v>
      </c>
      <c r="N322" s="554"/>
      <c r="O322" s="554"/>
      <c r="P322" s="554"/>
      <c r="Q322" s="554"/>
      <c r="R322" s="554"/>
    </row>
    <row r="323" spans="1:18" ht="25.5" customHeight="1" x14ac:dyDescent="0.25">
      <c r="A323" s="554"/>
      <c r="B323" s="554"/>
      <c r="C323" s="558"/>
      <c r="D323" s="558"/>
      <c r="E323" s="558"/>
      <c r="F323" s="558"/>
      <c r="G323" s="544" t="s">
        <v>973</v>
      </c>
      <c r="H323" s="546"/>
      <c r="I323" s="545"/>
      <c r="J323" s="544" t="s">
        <v>973</v>
      </c>
      <c r="K323" s="546"/>
      <c r="L323" s="545"/>
      <c r="M323" s="554"/>
      <c r="N323" s="554"/>
      <c r="O323" s="554"/>
      <c r="P323" s="554"/>
      <c r="Q323" s="554"/>
      <c r="R323" s="554"/>
    </row>
    <row r="324" spans="1:18" x14ac:dyDescent="0.25">
      <c r="A324" s="638"/>
      <c r="B324" s="638"/>
      <c r="C324" s="558" t="s">
        <v>156</v>
      </c>
      <c r="D324" s="558"/>
      <c r="E324" s="558"/>
      <c r="F324" s="558"/>
      <c r="G324" s="554" t="s">
        <v>101</v>
      </c>
      <c r="H324" s="554"/>
      <c r="I324" s="189"/>
      <c r="J324" s="544" t="s">
        <v>102</v>
      </c>
      <c r="K324" s="546"/>
      <c r="L324" s="545"/>
      <c r="M324" s="554" t="s">
        <v>975</v>
      </c>
      <c r="N324" s="554"/>
      <c r="O324" s="554"/>
      <c r="P324" s="554"/>
      <c r="Q324" s="554"/>
      <c r="R324" s="554"/>
    </row>
    <row r="325" spans="1:18" ht="75" customHeight="1" x14ac:dyDescent="0.25">
      <c r="A325" s="638"/>
      <c r="B325" s="638"/>
      <c r="C325" s="558"/>
      <c r="D325" s="558"/>
      <c r="E325" s="558"/>
      <c r="F325" s="558"/>
      <c r="G325" s="1098">
        <f>Вводные!H14</f>
        <v>0</v>
      </c>
      <c r="H325" s="1102"/>
      <c r="I325" s="1106" t="s">
        <v>97</v>
      </c>
      <c r="J325" s="1109">
        <f>Вводные!I14</f>
        <v>15</v>
      </c>
      <c r="K325" s="674"/>
      <c r="L325" s="1106" t="s">
        <v>97</v>
      </c>
      <c r="M325" s="554"/>
      <c r="N325" s="554"/>
      <c r="O325" s="554"/>
      <c r="P325" s="554"/>
      <c r="Q325" s="554"/>
      <c r="R325" s="554"/>
    </row>
    <row r="326" spans="1:18" x14ac:dyDescent="0.25">
      <c r="A326" s="638"/>
      <c r="B326" s="638"/>
      <c r="C326" s="558"/>
      <c r="D326" s="558"/>
      <c r="E326" s="558"/>
      <c r="F326" s="558"/>
      <c r="G326" s="681"/>
      <c r="H326" s="1103"/>
      <c r="I326" s="1107"/>
      <c r="J326" s="1110"/>
      <c r="K326" s="1111"/>
      <c r="L326" s="1114"/>
      <c r="M326" s="196" t="s">
        <v>101</v>
      </c>
      <c r="N326" s="212">
        <f>G325</f>
        <v>0</v>
      </c>
      <c r="O326" s="154" t="s">
        <v>97</v>
      </c>
      <c r="P326" s="148" t="s">
        <v>335</v>
      </c>
      <c r="Q326" s="210">
        <f>Расчет!K545</f>
        <v>4.0561255554071236</v>
      </c>
      <c r="R326" s="155" t="s">
        <v>97</v>
      </c>
    </row>
    <row r="327" spans="1:18" x14ac:dyDescent="0.25">
      <c r="A327" s="638"/>
      <c r="B327" s="638"/>
      <c r="C327" s="558"/>
      <c r="D327" s="558"/>
      <c r="E327" s="558"/>
      <c r="F327" s="558"/>
      <c r="G327" s="1104"/>
      <c r="H327" s="1105"/>
      <c r="I327" s="1108"/>
      <c r="J327" s="1112"/>
      <c r="K327" s="1113"/>
      <c r="L327" s="1115"/>
      <c r="M327" s="196" t="s">
        <v>102</v>
      </c>
      <c r="N327" s="212">
        <f>J325</f>
        <v>15</v>
      </c>
      <c r="O327" s="154" t="s">
        <v>97</v>
      </c>
      <c r="P327" s="148" t="s">
        <v>335</v>
      </c>
      <c r="Q327" s="210">
        <f>Расчет!K546</f>
        <v>4.9653339967436985</v>
      </c>
      <c r="R327" s="155" t="s">
        <v>97</v>
      </c>
    </row>
    <row r="328" spans="1:18" ht="15" customHeight="1" x14ac:dyDescent="0.25">
      <c r="A328" s="638"/>
      <c r="B328" s="638"/>
      <c r="C328" s="558" t="s">
        <v>903</v>
      </c>
      <c r="D328" s="558"/>
      <c r="E328" s="558"/>
      <c r="F328" s="558"/>
      <c r="G328" s="544" t="s">
        <v>971</v>
      </c>
      <c r="H328" s="546"/>
      <c r="I328" s="545"/>
      <c r="J328" s="544" t="s">
        <v>972</v>
      </c>
      <c r="K328" s="546"/>
      <c r="L328" s="545"/>
      <c r="M328" s="554" t="s">
        <v>974</v>
      </c>
      <c r="N328" s="554"/>
      <c r="O328" s="638"/>
      <c r="P328" s="638"/>
      <c r="Q328" s="638"/>
      <c r="R328" s="638"/>
    </row>
    <row r="329" spans="1:18" ht="73.5" customHeight="1" x14ac:dyDescent="0.25">
      <c r="A329" s="638"/>
      <c r="B329" s="638"/>
      <c r="C329" s="558" t="s">
        <v>903</v>
      </c>
      <c r="D329" s="558"/>
      <c r="E329" s="558"/>
      <c r="F329" s="558"/>
      <c r="G329" s="544" t="s">
        <v>904</v>
      </c>
      <c r="H329" s="546"/>
      <c r="I329" s="545"/>
      <c r="J329" s="544" t="s">
        <v>904</v>
      </c>
      <c r="K329" s="546"/>
      <c r="L329" s="545"/>
      <c r="M329" s="638"/>
      <c r="N329" s="638"/>
      <c r="O329" s="638"/>
      <c r="P329" s="638"/>
      <c r="Q329" s="638"/>
      <c r="R329" s="638"/>
    </row>
    <row r="330" spans="1:18" ht="42" customHeight="1" x14ac:dyDescent="0.25">
      <c r="A330" s="554" t="s">
        <v>976</v>
      </c>
      <c r="B330" s="638"/>
      <c r="C330" s="558" t="s">
        <v>977</v>
      </c>
      <c r="D330" s="627"/>
      <c r="E330" s="627"/>
      <c r="F330" s="627"/>
      <c r="G330" s="544" t="s">
        <v>885</v>
      </c>
      <c r="H330" s="546"/>
      <c r="I330" s="546"/>
      <c r="J330" s="546"/>
      <c r="K330" s="546"/>
      <c r="L330" s="545"/>
      <c r="M330" s="554" t="s">
        <v>1769</v>
      </c>
      <c r="N330" s="554"/>
      <c r="O330" s="638"/>
      <c r="P330" s="638"/>
      <c r="Q330" s="638"/>
      <c r="R330" s="638"/>
    </row>
    <row r="331" spans="1:18" ht="44.25" customHeight="1" x14ac:dyDescent="0.25">
      <c r="A331" s="554" t="s">
        <v>978</v>
      </c>
      <c r="B331" s="638"/>
      <c r="C331" s="558" t="s">
        <v>979</v>
      </c>
      <c r="D331" s="627"/>
      <c r="E331" s="627"/>
      <c r="F331" s="627"/>
      <c r="G331" s="544" t="s">
        <v>487</v>
      </c>
      <c r="H331" s="546"/>
      <c r="I331" s="546"/>
      <c r="J331" s="546"/>
      <c r="K331" s="546"/>
      <c r="L331" s="545"/>
      <c r="M331" s="554" t="s">
        <v>980</v>
      </c>
      <c r="N331" s="554"/>
      <c r="O331" s="638"/>
      <c r="P331" s="638"/>
      <c r="Q331" s="638"/>
      <c r="R331" s="638"/>
    </row>
    <row r="332" spans="1:18" ht="39" customHeight="1" x14ac:dyDescent="0.25">
      <c r="A332" s="554" t="s">
        <v>981</v>
      </c>
      <c r="B332" s="638"/>
      <c r="C332" s="558" t="s">
        <v>982</v>
      </c>
      <c r="D332" s="627"/>
      <c r="E332" s="627"/>
      <c r="F332" s="627"/>
      <c r="G332" s="544" t="s">
        <v>487</v>
      </c>
      <c r="H332" s="546"/>
      <c r="I332" s="546"/>
      <c r="J332" s="546"/>
      <c r="K332" s="546"/>
      <c r="L332" s="545"/>
      <c r="M332" s="554" t="s">
        <v>983</v>
      </c>
      <c r="N332" s="554"/>
      <c r="O332" s="638"/>
      <c r="P332" s="638"/>
      <c r="Q332" s="638"/>
      <c r="R332" s="638"/>
    </row>
    <row r="333" spans="1:18" ht="39" customHeight="1" x14ac:dyDescent="0.25">
      <c r="A333" s="554" t="s">
        <v>984</v>
      </c>
      <c r="B333" s="638"/>
      <c r="C333" s="558" t="s">
        <v>985</v>
      </c>
      <c r="D333" s="627"/>
      <c r="E333" s="627"/>
      <c r="F333" s="627"/>
      <c r="G333" s="544" t="s">
        <v>487</v>
      </c>
      <c r="H333" s="546"/>
      <c r="I333" s="546"/>
      <c r="J333" s="546"/>
      <c r="K333" s="546"/>
      <c r="L333" s="545"/>
      <c r="M333" s="554" t="s">
        <v>986</v>
      </c>
      <c r="N333" s="554"/>
      <c r="O333" s="638"/>
      <c r="P333" s="638"/>
      <c r="Q333" s="638"/>
      <c r="R333" s="638"/>
    </row>
    <row r="334" spans="1:18" ht="41.25" customHeight="1" x14ac:dyDescent="0.25">
      <c r="A334" s="554" t="s">
        <v>987</v>
      </c>
      <c r="B334" s="638"/>
      <c r="C334" s="558" t="s">
        <v>988</v>
      </c>
      <c r="D334" s="627"/>
      <c r="E334" s="627"/>
      <c r="F334" s="627"/>
      <c r="G334" s="544" t="s">
        <v>487</v>
      </c>
      <c r="H334" s="546"/>
      <c r="I334" s="546"/>
      <c r="J334" s="546"/>
      <c r="K334" s="546"/>
      <c r="L334" s="545"/>
      <c r="M334" s="554" t="s">
        <v>989</v>
      </c>
      <c r="N334" s="554"/>
      <c r="O334" s="638"/>
      <c r="P334" s="638"/>
      <c r="Q334" s="638"/>
      <c r="R334" s="638"/>
    </row>
    <row r="335" spans="1:18" ht="47.25" customHeight="1" x14ac:dyDescent="0.25">
      <c r="A335" s="554" t="s">
        <v>991</v>
      </c>
      <c r="B335" s="638"/>
      <c r="C335" s="558" t="s">
        <v>990</v>
      </c>
      <c r="D335" s="627"/>
      <c r="E335" s="627"/>
      <c r="F335" s="627"/>
      <c r="G335" s="544" t="s">
        <v>885</v>
      </c>
      <c r="H335" s="546"/>
      <c r="I335" s="546"/>
      <c r="J335" s="546"/>
      <c r="K335" s="546"/>
      <c r="L335" s="545"/>
      <c r="M335" s="554" t="s">
        <v>1770</v>
      </c>
      <c r="N335" s="554"/>
      <c r="O335" s="638"/>
      <c r="P335" s="638"/>
      <c r="Q335" s="638"/>
      <c r="R335" s="638"/>
    </row>
    <row r="336" spans="1:18" ht="43.5" customHeight="1" x14ac:dyDescent="0.25">
      <c r="A336" s="554" t="s">
        <v>992</v>
      </c>
      <c r="B336" s="638"/>
      <c r="C336" s="558" t="s">
        <v>993</v>
      </c>
      <c r="D336" s="627"/>
      <c r="E336" s="627"/>
      <c r="F336" s="627"/>
      <c r="G336" s="544" t="s">
        <v>487</v>
      </c>
      <c r="H336" s="546"/>
      <c r="I336" s="546"/>
      <c r="J336" s="546"/>
      <c r="K336" s="546"/>
      <c r="L336" s="545"/>
      <c r="M336" s="554" t="s">
        <v>994</v>
      </c>
      <c r="N336" s="554"/>
      <c r="O336" s="638"/>
      <c r="P336" s="638"/>
      <c r="Q336" s="638"/>
      <c r="R336" s="638"/>
    </row>
    <row r="337" spans="1:18" ht="47.25" customHeight="1" x14ac:dyDescent="0.25">
      <c r="A337" s="554" t="s">
        <v>995</v>
      </c>
      <c r="B337" s="638"/>
      <c r="C337" s="558" t="s">
        <v>996</v>
      </c>
      <c r="D337" s="627"/>
      <c r="E337" s="627"/>
      <c r="F337" s="627"/>
      <c r="G337" s="544" t="s">
        <v>885</v>
      </c>
      <c r="H337" s="546"/>
      <c r="I337" s="546"/>
      <c r="J337" s="546"/>
      <c r="K337" s="546"/>
      <c r="L337" s="545"/>
      <c r="M337" s="554" t="s">
        <v>1771</v>
      </c>
      <c r="N337" s="554"/>
      <c r="O337" s="638"/>
      <c r="P337" s="638"/>
      <c r="Q337" s="638"/>
      <c r="R337" s="638"/>
    </row>
    <row r="338" spans="1:18" ht="83.25" customHeight="1" x14ac:dyDescent="0.25">
      <c r="A338" s="554" t="s">
        <v>997</v>
      </c>
      <c r="B338" s="638"/>
      <c r="C338" s="558" t="s">
        <v>998</v>
      </c>
      <c r="D338" s="627"/>
      <c r="E338" s="627"/>
      <c r="F338" s="627"/>
      <c r="G338" s="554" t="s">
        <v>487</v>
      </c>
      <c r="H338" s="554"/>
      <c r="I338" s="554"/>
      <c r="J338" s="554"/>
      <c r="K338" s="554"/>
      <c r="L338" s="554"/>
      <c r="M338" s="554" t="s">
        <v>999</v>
      </c>
      <c r="N338" s="554"/>
      <c r="O338" s="638"/>
      <c r="P338" s="638"/>
      <c r="Q338" s="638"/>
      <c r="R338" s="638"/>
    </row>
    <row r="339" spans="1:18" ht="104.25" customHeight="1" x14ac:dyDescent="0.25">
      <c r="A339" s="554" t="s">
        <v>1000</v>
      </c>
      <c r="B339" s="638"/>
      <c r="C339" s="558" t="s">
        <v>1001</v>
      </c>
      <c r="D339" s="627"/>
      <c r="E339" s="627"/>
      <c r="F339" s="627"/>
      <c r="G339" s="544" t="s">
        <v>487</v>
      </c>
      <c r="H339" s="546"/>
      <c r="I339" s="546"/>
      <c r="J339" s="546"/>
      <c r="K339" s="546"/>
      <c r="L339" s="545"/>
      <c r="M339" s="554" t="s">
        <v>1002</v>
      </c>
      <c r="N339" s="554"/>
      <c r="O339" s="638"/>
      <c r="P339" s="638"/>
      <c r="Q339" s="638"/>
      <c r="R339" s="638"/>
    </row>
    <row r="340" spans="1:18" ht="54.75" customHeight="1" x14ac:dyDescent="0.25">
      <c r="A340" s="554" t="s">
        <v>1003</v>
      </c>
      <c r="B340" s="638"/>
      <c r="C340" s="558" t="s">
        <v>1004</v>
      </c>
      <c r="D340" s="558"/>
      <c r="E340" s="558"/>
      <c r="F340" s="558"/>
      <c r="G340" s="544" t="s">
        <v>487</v>
      </c>
      <c r="H340" s="546"/>
      <c r="I340" s="546"/>
      <c r="J340" s="546"/>
      <c r="K340" s="546"/>
      <c r="L340" s="545"/>
      <c r="M340" s="554" t="s">
        <v>1005</v>
      </c>
      <c r="N340" s="554"/>
      <c r="O340" s="554"/>
      <c r="P340" s="554"/>
      <c r="Q340" s="554"/>
      <c r="R340" s="554"/>
    </row>
    <row r="341" spans="1:18" ht="73.5" customHeight="1" x14ac:dyDescent="0.25">
      <c r="A341" s="554" t="s">
        <v>1006</v>
      </c>
      <c r="B341" s="554"/>
      <c r="C341" s="558" t="s">
        <v>1007</v>
      </c>
      <c r="D341" s="558"/>
      <c r="E341" s="558"/>
      <c r="F341" s="558"/>
      <c r="G341" s="544" t="s">
        <v>487</v>
      </c>
      <c r="H341" s="546"/>
      <c r="I341" s="546"/>
      <c r="J341" s="546"/>
      <c r="K341" s="546"/>
      <c r="L341" s="545"/>
      <c r="M341" s="554" t="s">
        <v>1008</v>
      </c>
      <c r="N341" s="554"/>
      <c r="O341" s="554"/>
      <c r="P341" s="554"/>
      <c r="Q341" s="554"/>
      <c r="R341" s="554"/>
    </row>
    <row r="342" spans="1:18" ht="63.75" customHeight="1" x14ac:dyDescent="0.25">
      <c r="A342" s="554" t="s">
        <v>1009</v>
      </c>
      <c r="B342" s="554"/>
      <c r="C342" s="558" t="s">
        <v>1010</v>
      </c>
      <c r="D342" s="558"/>
      <c r="E342" s="558"/>
      <c r="F342" s="558"/>
      <c r="G342" s="544" t="s">
        <v>1011</v>
      </c>
      <c r="H342" s="546"/>
      <c r="I342" s="546"/>
      <c r="J342" s="546"/>
      <c r="K342" s="546"/>
      <c r="L342" s="545"/>
      <c r="M342" s="554" t="s">
        <v>1772</v>
      </c>
      <c r="N342" s="554"/>
      <c r="O342" s="554"/>
      <c r="P342" s="554"/>
      <c r="Q342" s="554"/>
      <c r="R342" s="554"/>
    </row>
    <row r="343" spans="1:18" ht="14.1" customHeight="1" x14ac:dyDescent="0.25">
      <c r="A343" s="547" t="s">
        <v>1737</v>
      </c>
      <c r="B343" s="547"/>
      <c r="C343" s="547"/>
      <c r="D343" s="547"/>
      <c r="E343" s="547"/>
      <c r="F343" s="547"/>
      <c r="G343" s="547"/>
      <c r="H343" s="547"/>
      <c r="I343" s="547"/>
      <c r="J343" s="547"/>
      <c r="K343" s="547"/>
      <c r="L343" s="547"/>
      <c r="M343" s="547"/>
      <c r="N343" s="547"/>
      <c r="O343" s="547"/>
      <c r="P343" s="547"/>
      <c r="Q343" s="547"/>
      <c r="R343" s="548"/>
    </row>
    <row r="344" spans="1:18" ht="14.1" customHeight="1" x14ac:dyDescent="0.25">
      <c r="A344" s="127"/>
      <c r="B344" s="127"/>
      <c r="C344" s="127"/>
      <c r="D344" s="127"/>
      <c r="E344" s="127" t="s">
        <v>1738</v>
      </c>
      <c r="F344" s="140"/>
      <c r="G344" s="140"/>
      <c r="H344" s="141"/>
      <c r="I344" s="141"/>
      <c r="J344" s="156" t="str">
        <f>J317</f>
        <v>АВМ00</v>
      </c>
      <c r="L344" s="142" t="s">
        <v>534</v>
      </c>
      <c r="M344" s="156" t="str">
        <f>M317</f>
        <v>08.05.2025 г.</v>
      </c>
      <c r="O344" s="142"/>
      <c r="P344" s="127"/>
      <c r="Q344" s="127"/>
      <c r="R344" s="143"/>
    </row>
    <row r="345" spans="1:18" ht="14.1" customHeight="1" x14ac:dyDescent="0.25">
      <c r="A345" s="202"/>
      <c r="B345" s="202"/>
      <c r="C345" s="206"/>
      <c r="D345" s="206"/>
      <c r="E345" s="206"/>
      <c r="F345" s="206"/>
      <c r="G345" s="202"/>
      <c r="H345" s="202"/>
      <c r="I345" s="202"/>
      <c r="J345" s="202"/>
      <c r="K345" s="202"/>
      <c r="L345" s="202"/>
      <c r="M345" s="202"/>
      <c r="N345" s="202"/>
      <c r="O345" s="202"/>
      <c r="P345" s="202"/>
      <c r="Q345" s="202"/>
      <c r="R345" s="202"/>
    </row>
    <row r="346" spans="1:18" ht="72" customHeight="1" x14ac:dyDescent="0.25">
      <c r="A346" s="549" t="s">
        <v>857</v>
      </c>
      <c r="B346" s="549"/>
      <c r="C346" s="549" t="s">
        <v>858</v>
      </c>
      <c r="D346" s="549"/>
      <c r="E346" s="549"/>
      <c r="F346" s="550"/>
      <c r="G346" s="551" t="s">
        <v>859</v>
      </c>
      <c r="H346" s="552"/>
      <c r="I346" s="552"/>
      <c r="J346" s="552"/>
      <c r="K346" s="552"/>
      <c r="L346" s="553"/>
      <c r="M346" s="549" t="s">
        <v>860</v>
      </c>
      <c r="N346" s="549"/>
      <c r="O346" s="549"/>
      <c r="P346" s="549"/>
      <c r="Q346" s="549"/>
      <c r="R346" s="549"/>
    </row>
    <row r="347" spans="1:18" x14ac:dyDescent="0.25">
      <c r="A347" s="554" t="s">
        <v>489</v>
      </c>
      <c r="B347" s="554"/>
      <c r="C347" s="558" t="s">
        <v>1439</v>
      </c>
      <c r="D347" s="558"/>
      <c r="E347" s="558"/>
      <c r="F347" s="558"/>
      <c r="G347" s="544" t="s">
        <v>101</v>
      </c>
      <c r="H347" s="546"/>
      <c r="I347" s="545"/>
      <c r="J347" s="544" t="s">
        <v>102</v>
      </c>
      <c r="K347" s="546"/>
      <c r="L347" s="545"/>
      <c r="M347" s="554" t="s">
        <v>924</v>
      </c>
      <c r="N347" s="554"/>
      <c r="O347" s="554"/>
      <c r="P347" s="554"/>
      <c r="Q347" s="554"/>
      <c r="R347" s="554"/>
    </row>
    <row r="348" spans="1:18" x14ac:dyDescent="0.25">
      <c r="A348" s="638"/>
      <c r="B348" s="638"/>
      <c r="C348" s="558"/>
      <c r="D348" s="558"/>
      <c r="E348" s="558"/>
      <c r="F348" s="558"/>
      <c r="G348" s="1094">
        <f>Вводные!H24</f>
        <v>995</v>
      </c>
      <c r="H348" s="753"/>
      <c r="I348" s="618" t="s">
        <v>116</v>
      </c>
      <c r="J348" s="1094">
        <f>Вводные!I24</f>
        <v>850</v>
      </c>
      <c r="K348" s="753"/>
      <c r="L348" s="618" t="s">
        <v>116</v>
      </c>
      <c r="M348" s="196" t="s">
        <v>925</v>
      </c>
      <c r="N348" s="212">
        <f>G348</f>
        <v>995</v>
      </c>
      <c r="O348" s="120" t="s">
        <v>116</v>
      </c>
      <c r="P348" s="148" t="s">
        <v>335</v>
      </c>
      <c r="Q348" s="199">
        <f>Расчет!J615</f>
        <v>28.435944133262044</v>
      </c>
      <c r="R348" s="150" t="s">
        <v>116</v>
      </c>
    </row>
    <row r="349" spans="1:18" x14ac:dyDescent="0.25">
      <c r="A349" s="638"/>
      <c r="B349" s="638"/>
      <c r="C349" s="558"/>
      <c r="D349" s="558"/>
      <c r="E349" s="558"/>
      <c r="F349" s="558"/>
      <c r="G349" s="752"/>
      <c r="H349" s="753"/>
      <c r="I349" s="578"/>
      <c r="J349" s="752"/>
      <c r="K349" s="753"/>
      <c r="L349" s="578"/>
      <c r="M349" s="196" t="s">
        <v>926</v>
      </c>
      <c r="N349" s="212">
        <f>J348</f>
        <v>850</v>
      </c>
      <c r="O349" s="120" t="s">
        <v>116</v>
      </c>
      <c r="P349" s="148" t="s">
        <v>335</v>
      </c>
      <c r="Q349" s="199">
        <f>Расчет!J616</f>
        <v>24.292012576153503</v>
      </c>
      <c r="R349" s="150" t="s">
        <v>116</v>
      </c>
    </row>
    <row r="350" spans="1:18" ht="39" customHeight="1" x14ac:dyDescent="0.25">
      <c r="A350" s="554" t="s">
        <v>489</v>
      </c>
      <c r="B350" s="638"/>
      <c r="C350" s="558" t="s">
        <v>1012</v>
      </c>
      <c r="D350" s="558"/>
      <c r="E350" s="558"/>
      <c r="F350" s="558"/>
      <c r="G350" s="544" t="s">
        <v>1013</v>
      </c>
      <c r="H350" s="546"/>
      <c r="I350" s="546"/>
      <c r="J350" s="546"/>
      <c r="K350" s="546"/>
      <c r="L350" s="545"/>
      <c r="M350" s="554" t="s">
        <v>888</v>
      </c>
      <c r="N350" s="554"/>
      <c r="O350" s="554"/>
      <c r="P350" s="554"/>
      <c r="Q350" s="554"/>
      <c r="R350" s="554"/>
    </row>
    <row r="351" spans="1:18" ht="126" customHeight="1" x14ac:dyDescent="0.25">
      <c r="A351" s="554" t="s">
        <v>1014</v>
      </c>
      <c r="B351" s="638"/>
      <c r="C351" s="558" t="s">
        <v>1015</v>
      </c>
      <c r="D351" s="627"/>
      <c r="E351" s="627"/>
      <c r="F351" s="627"/>
      <c r="G351" s="544" t="s">
        <v>487</v>
      </c>
      <c r="H351" s="546"/>
      <c r="I351" s="546"/>
      <c r="J351" s="546"/>
      <c r="K351" s="546"/>
      <c r="L351" s="545"/>
      <c r="M351" s="554" t="s">
        <v>1016</v>
      </c>
      <c r="N351" s="554"/>
      <c r="O351" s="638"/>
      <c r="P351" s="638"/>
      <c r="Q351" s="638"/>
      <c r="R351" s="638"/>
    </row>
    <row r="352" spans="1:18" ht="83.25" customHeight="1" x14ac:dyDescent="0.25">
      <c r="A352" s="554" t="s">
        <v>1017</v>
      </c>
      <c r="B352" s="638"/>
      <c r="C352" s="558" t="s">
        <v>1018</v>
      </c>
      <c r="D352" s="627"/>
      <c r="E352" s="627"/>
      <c r="F352" s="627"/>
      <c r="G352" s="544" t="s">
        <v>487</v>
      </c>
      <c r="H352" s="546"/>
      <c r="I352" s="546"/>
      <c r="J352" s="546"/>
      <c r="K352" s="546"/>
      <c r="L352" s="545"/>
      <c r="M352" s="554" t="s">
        <v>1019</v>
      </c>
      <c r="N352" s="554"/>
      <c r="O352" s="638"/>
      <c r="P352" s="638"/>
      <c r="Q352" s="638"/>
      <c r="R352" s="638"/>
    </row>
    <row r="353" spans="1:20" ht="50.25" customHeight="1" x14ac:dyDescent="0.25">
      <c r="A353" s="554" t="s">
        <v>1020</v>
      </c>
      <c r="B353" s="638"/>
      <c r="C353" s="558" t="s">
        <v>1021</v>
      </c>
      <c r="D353" s="627"/>
      <c r="E353" s="627"/>
      <c r="F353" s="627"/>
      <c r="G353" s="544" t="s">
        <v>487</v>
      </c>
      <c r="H353" s="546"/>
      <c r="I353" s="546"/>
      <c r="J353" s="546"/>
      <c r="K353" s="546"/>
      <c r="L353" s="545"/>
      <c r="M353" s="554" t="s">
        <v>1022</v>
      </c>
      <c r="N353" s="554"/>
      <c r="O353" s="638"/>
      <c r="P353" s="638"/>
      <c r="Q353" s="638"/>
      <c r="R353" s="638"/>
    </row>
    <row r="354" spans="1:20" ht="83.25" customHeight="1" x14ac:dyDescent="0.25">
      <c r="A354" s="554" t="s">
        <v>1023</v>
      </c>
      <c r="B354" s="638"/>
      <c r="C354" s="558" t="s">
        <v>1024</v>
      </c>
      <c r="D354" s="627"/>
      <c r="E354" s="627"/>
      <c r="F354" s="627"/>
      <c r="G354" s="544" t="s">
        <v>487</v>
      </c>
      <c r="H354" s="546"/>
      <c r="I354" s="546"/>
      <c r="J354" s="546"/>
      <c r="K354" s="546"/>
      <c r="L354" s="545"/>
      <c r="M354" s="554" t="s">
        <v>1025</v>
      </c>
      <c r="N354" s="554"/>
      <c r="O354" s="638"/>
      <c r="P354" s="638"/>
      <c r="Q354" s="638"/>
      <c r="R354" s="638"/>
    </row>
    <row r="355" spans="1:20" ht="43.5" customHeight="1" x14ac:dyDescent="0.25">
      <c r="A355" s="554" t="s">
        <v>1026</v>
      </c>
      <c r="B355" s="638"/>
      <c r="C355" s="558" t="s">
        <v>1027</v>
      </c>
      <c r="D355" s="627"/>
      <c r="E355" s="627"/>
      <c r="F355" s="627"/>
      <c r="G355" s="544" t="s">
        <v>913</v>
      </c>
      <c r="H355" s="546"/>
      <c r="I355" s="546"/>
      <c r="J355" s="546"/>
      <c r="K355" s="546"/>
      <c r="L355" s="545"/>
      <c r="M355" s="554" t="s">
        <v>1773</v>
      </c>
      <c r="N355" s="554"/>
      <c r="O355" s="638"/>
      <c r="P355" s="638"/>
      <c r="Q355" s="638"/>
      <c r="R355" s="638"/>
      <c r="S355" t="s">
        <v>487</v>
      </c>
      <c r="T355" t="s">
        <v>885</v>
      </c>
    </row>
    <row r="356" spans="1:20" ht="43.5" customHeight="1" x14ac:dyDescent="0.25">
      <c r="A356" s="554" t="s">
        <v>1028</v>
      </c>
      <c r="B356" s="638"/>
      <c r="C356" s="558" t="s">
        <v>1029</v>
      </c>
      <c r="D356" s="627"/>
      <c r="E356" s="627"/>
      <c r="F356" s="627"/>
      <c r="G356" s="544" t="s">
        <v>487</v>
      </c>
      <c r="H356" s="546"/>
      <c r="I356" s="546"/>
      <c r="J356" s="546"/>
      <c r="K356" s="546"/>
      <c r="L356" s="545"/>
      <c r="M356" s="554" t="s">
        <v>1030</v>
      </c>
      <c r="N356" s="554"/>
      <c r="O356" s="638"/>
      <c r="P356" s="638"/>
      <c r="Q356" s="638"/>
      <c r="R356" s="638"/>
    </row>
    <row r="357" spans="1:20" ht="168.75" customHeight="1" x14ac:dyDescent="0.25">
      <c r="A357" s="554" t="s">
        <v>1031</v>
      </c>
      <c r="B357" s="638"/>
      <c r="C357" s="558" t="s">
        <v>1032</v>
      </c>
      <c r="D357" s="627"/>
      <c r="E357" s="627"/>
      <c r="F357" s="627"/>
      <c r="G357" s="544" t="s">
        <v>487</v>
      </c>
      <c r="H357" s="546"/>
      <c r="I357" s="546"/>
      <c r="J357" s="546"/>
      <c r="K357" s="546"/>
      <c r="L357" s="545"/>
      <c r="M357" s="554" t="s">
        <v>1033</v>
      </c>
      <c r="N357" s="554"/>
      <c r="O357" s="638"/>
      <c r="P357" s="638"/>
      <c r="Q357" s="638"/>
      <c r="R357" s="638"/>
    </row>
    <row r="358" spans="1:20" ht="59.25" customHeight="1" x14ac:dyDescent="0.25">
      <c r="A358" s="554" t="s">
        <v>1034</v>
      </c>
      <c r="B358" s="638"/>
      <c r="C358" s="558" t="s">
        <v>1035</v>
      </c>
      <c r="D358" s="627"/>
      <c r="E358" s="627"/>
      <c r="F358" s="627"/>
      <c r="G358" s="544" t="s">
        <v>487</v>
      </c>
      <c r="H358" s="546"/>
      <c r="I358" s="546"/>
      <c r="J358" s="546"/>
      <c r="K358" s="546"/>
      <c r="L358" s="545"/>
      <c r="M358" s="554" t="s">
        <v>1036</v>
      </c>
      <c r="N358" s="554"/>
      <c r="O358" s="638"/>
      <c r="P358" s="638"/>
      <c r="Q358" s="638"/>
      <c r="R358" s="638"/>
    </row>
    <row r="359" spans="1:20" ht="39.75" customHeight="1" x14ac:dyDescent="0.25">
      <c r="A359" s="554" t="s">
        <v>1037</v>
      </c>
      <c r="B359" s="638"/>
      <c r="C359" s="558" t="s">
        <v>1038</v>
      </c>
      <c r="D359" s="627"/>
      <c r="E359" s="627"/>
      <c r="F359" s="627"/>
      <c r="G359" s="544" t="s">
        <v>487</v>
      </c>
      <c r="H359" s="546"/>
      <c r="I359" s="546"/>
      <c r="J359" s="546"/>
      <c r="K359" s="546"/>
      <c r="L359" s="545"/>
      <c r="M359" s="554" t="s">
        <v>1039</v>
      </c>
      <c r="N359" s="554"/>
      <c r="O359" s="638"/>
      <c r="P359" s="638"/>
      <c r="Q359" s="638"/>
      <c r="R359" s="638"/>
    </row>
    <row r="360" spans="1:20" ht="70.5" customHeight="1" x14ac:dyDescent="0.25">
      <c r="A360" s="554" t="s">
        <v>1040</v>
      </c>
      <c r="B360" s="638"/>
      <c r="C360" s="558" t="s">
        <v>1041</v>
      </c>
      <c r="D360" s="627"/>
      <c r="E360" s="627"/>
      <c r="F360" s="627"/>
      <c r="G360" s="544" t="s">
        <v>487</v>
      </c>
      <c r="H360" s="546"/>
      <c r="I360" s="546"/>
      <c r="J360" s="546"/>
      <c r="K360" s="546"/>
      <c r="L360" s="545"/>
      <c r="M360" s="554" t="s">
        <v>1042</v>
      </c>
      <c r="N360" s="554"/>
      <c r="O360" s="638"/>
      <c r="P360" s="638"/>
      <c r="Q360" s="638"/>
      <c r="R360" s="638"/>
    </row>
    <row r="361" spans="1:20" ht="38.25" customHeight="1" x14ac:dyDescent="0.25">
      <c r="A361" s="554" t="s">
        <v>1043</v>
      </c>
      <c r="B361" s="638"/>
      <c r="C361" s="558" t="s">
        <v>1044</v>
      </c>
      <c r="D361" s="627"/>
      <c r="E361" s="627"/>
      <c r="F361" s="627"/>
      <c r="G361" s="544" t="s">
        <v>487</v>
      </c>
      <c r="H361" s="546"/>
      <c r="I361" s="546"/>
      <c r="J361" s="546"/>
      <c r="K361" s="546"/>
      <c r="L361" s="545"/>
      <c r="M361" s="554" t="s">
        <v>1045</v>
      </c>
      <c r="N361" s="554"/>
      <c r="O361" s="638"/>
      <c r="P361" s="638"/>
      <c r="Q361" s="638"/>
      <c r="R361" s="638"/>
    </row>
    <row r="362" spans="1:20" ht="59.25" customHeight="1" x14ac:dyDescent="0.25">
      <c r="A362" s="554" t="s">
        <v>1046</v>
      </c>
      <c r="B362" s="638"/>
      <c r="C362" s="558" t="s">
        <v>1047</v>
      </c>
      <c r="D362" s="627"/>
      <c r="E362" s="627"/>
      <c r="F362" s="627"/>
      <c r="G362" s="544" t="s">
        <v>885</v>
      </c>
      <c r="H362" s="546"/>
      <c r="I362" s="546"/>
      <c r="J362" s="546"/>
      <c r="K362" s="546"/>
      <c r="L362" s="545"/>
      <c r="M362" s="554" t="s">
        <v>1774</v>
      </c>
      <c r="N362" s="554"/>
      <c r="O362" s="638"/>
      <c r="P362" s="638"/>
      <c r="Q362" s="638"/>
      <c r="R362" s="638"/>
    </row>
    <row r="363" spans="1:20" ht="111.75" customHeight="1" x14ac:dyDescent="0.25">
      <c r="A363" s="554" t="s">
        <v>1048</v>
      </c>
      <c r="B363" s="638"/>
      <c r="C363" s="558" t="s">
        <v>1049</v>
      </c>
      <c r="D363" s="627"/>
      <c r="E363" s="627"/>
      <c r="F363" s="627"/>
      <c r="G363" s="544" t="s">
        <v>885</v>
      </c>
      <c r="H363" s="546"/>
      <c r="I363" s="546"/>
      <c r="J363" s="546"/>
      <c r="K363" s="546"/>
      <c r="L363" s="545"/>
      <c r="M363" s="554" t="s">
        <v>1775</v>
      </c>
      <c r="N363" s="554"/>
      <c r="O363" s="638"/>
      <c r="P363" s="638"/>
      <c r="Q363" s="638"/>
      <c r="R363" s="638"/>
    </row>
    <row r="364" spans="1:20" ht="84" customHeight="1" x14ac:dyDescent="0.25">
      <c r="A364" s="554" t="s">
        <v>1050</v>
      </c>
      <c r="B364" s="638"/>
      <c r="C364" s="558" t="s">
        <v>1051</v>
      </c>
      <c r="D364" s="627"/>
      <c r="E364" s="627"/>
      <c r="F364" s="627"/>
      <c r="G364" s="544" t="s">
        <v>885</v>
      </c>
      <c r="H364" s="546"/>
      <c r="I364" s="546"/>
      <c r="J364" s="546"/>
      <c r="K364" s="546"/>
      <c r="L364" s="545"/>
      <c r="M364" s="554" t="s">
        <v>1776</v>
      </c>
      <c r="N364" s="554"/>
      <c r="O364" s="638"/>
      <c r="P364" s="638"/>
      <c r="Q364" s="638"/>
      <c r="R364" s="638"/>
    </row>
    <row r="365" spans="1:20" ht="14.1" customHeight="1" x14ac:dyDescent="0.25">
      <c r="A365" s="547" t="s">
        <v>1737</v>
      </c>
      <c r="B365" s="547"/>
      <c r="C365" s="547"/>
      <c r="D365" s="547"/>
      <c r="E365" s="547"/>
      <c r="F365" s="547"/>
      <c r="G365" s="547"/>
      <c r="H365" s="547"/>
      <c r="I365" s="547"/>
      <c r="J365" s="547"/>
      <c r="K365" s="547"/>
      <c r="L365" s="547"/>
      <c r="M365" s="547"/>
      <c r="N365" s="547"/>
      <c r="O365" s="547"/>
      <c r="P365" s="547"/>
      <c r="Q365" s="547"/>
      <c r="R365" s="548"/>
    </row>
    <row r="366" spans="1:20" ht="14.1" customHeight="1" x14ac:dyDescent="0.25">
      <c r="A366" s="127"/>
      <c r="B366" s="127"/>
      <c r="C366" s="127"/>
      <c r="D366" s="127"/>
      <c r="E366" s="127" t="s">
        <v>1738</v>
      </c>
      <c r="F366" s="140"/>
      <c r="G366" s="140"/>
      <c r="H366" s="141"/>
      <c r="I366" s="141"/>
      <c r="J366" s="156" t="str">
        <f>J344</f>
        <v>АВМ00</v>
      </c>
      <c r="L366" s="142" t="s">
        <v>534</v>
      </c>
      <c r="M366" s="156" t="str">
        <f>M344</f>
        <v>08.05.2025 г.</v>
      </c>
      <c r="O366" s="142"/>
      <c r="P366" s="127"/>
      <c r="Q366" s="127"/>
      <c r="R366" s="143"/>
    </row>
    <row r="367" spans="1:20" ht="14.1" customHeight="1" x14ac:dyDescent="0.25">
      <c r="A367" s="202"/>
      <c r="B367" s="202"/>
      <c r="C367" s="206"/>
      <c r="D367" s="206"/>
      <c r="E367" s="206"/>
      <c r="F367" s="206"/>
      <c r="G367" s="202"/>
      <c r="H367" s="202"/>
      <c r="I367" s="202"/>
      <c r="J367" s="202"/>
      <c r="K367" s="202"/>
      <c r="L367" s="202"/>
      <c r="M367" s="202"/>
      <c r="N367" s="202"/>
      <c r="O367" s="202"/>
      <c r="P367" s="202"/>
      <c r="Q367" s="202"/>
      <c r="R367" s="202"/>
    </row>
    <row r="368" spans="1:20" ht="70.5" customHeight="1" x14ac:dyDescent="0.25">
      <c r="A368" s="549" t="s">
        <v>857</v>
      </c>
      <c r="B368" s="549"/>
      <c r="C368" s="549" t="s">
        <v>858</v>
      </c>
      <c r="D368" s="549"/>
      <c r="E368" s="549"/>
      <c r="F368" s="550"/>
      <c r="G368" s="551" t="s">
        <v>859</v>
      </c>
      <c r="H368" s="552"/>
      <c r="I368" s="552"/>
      <c r="J368" s="552"/>
      <c r="K368" s="552"/>
      <c r="L368" s="553"/>
      <c r="M368" s="549" t="s">
        <v>860</v>
      </c>
      <c r="N368" s="549"/>
      <c r="O368" s="549"/>
      <c r="P368" s="549"/>
      <c r="Q368" s="549"/>
      <c r="R368" s="549"/>
    </row>
    <row r="369" spans="1:22" ht="35.25" customHeight="1" x14ac:dyDescent="0.25">
      <c r="A369" s="554" t="s">
        <v>1052</v>
      </c>
      <c r="B369" s="638"/>
      <c r="C369" s="558" t="s">
        <v>1053</v>
      </c>
      <c r="D369" s="627"/>
      <c r="E369" s="627"/>
      <c r="F369" s="627"/>
      <c r="G369" s="544" t="s">
        <v>885</v>
      </c>
      <c r="H369" s="546"/>
      <c r="I369" s="546"/>
      <c r="J369" s="546"/>
      <c r="K369" s="546"/>
      <c r="L369" s="545"/>
      <c r="M369" s="554" t="s">
        <v>1777</v>
      </c>
      <c r="N369" s="554"/>
      <c r="O369" s="638"/>
      <c r="P369" s="638"/>
      <c r="Q369" s="638"/>
      <c r="R369" s="638"/>
    </row>
    <row r="370" spans="1:22" ht="69.75" customHeight="1" x14ac:dyDescent="0.25">
      <c r="A370" s="554" t="s">
        <v>1054</v>
      </c>
      <c r="B370" s="554"/>
      <c r="C370" s="558" t="s">
        <v>1055</v>
      </c>
      <c r="D370" s="558"/>
      <c r="E370" s="558"/>
      <c r="F370" s="558"/>
      <c r="G370" s="544" t="s">
        <v>1056</v>
      </c>
      <c r="H370" s="546"/>
      <c r="I370" s="546"/>
      <c r="J370" s="546"/>
      <c r="K370" s="546"/>
      <c r="L370" s="545"/>
      <c r="M370" s="554" t="s">
        <v>1057</v>
      </c>
      <c r="N370" s="554"/>
      <c r="O370" s="554"/>
      <c r="P370" s="554"/>
      <c r="Q370" s="554"/>
      <c r="R370" s="554"/>
    </row>
    <row r="371" spans="1:22" ht="83.25" customHeight="1" x14ac:dyDescent="0.25">
      <c r="A371" s="554" t="s">
        <v>1058</v>
      </c>
      <c r="B371" s="554"/>
      <c r="C371" s="558" t="s">
        <v>1059</v>
      </c>
      <c r="D371" s="558"/>
      <c r="E371" s="558"/>
      <c r="F371" s="558"/>
      <c r="G371" s="554" t="s">
        <v>487</v>
      </c>
      <c r="H371" s="554"/>
      <c r="I371" s="554"/>
      <c r="J371" s="554"/>
      <c r="K371" s="554"/>
      <c r="L371" s="554"/>
      <c r="M371" s="554" t="s">
        <v>1060</v>
      </c>
      <c r="N371" s="554"/>
      <c r="O371" s="554"/>
      <c r="P371" s="554"/>
      <c r="Q371" s="554"/>
      <c r="R371" s="554"/>
    </row>
    <row r="372" spans="1:22" ht="24" customHeight="1" x14ac:dyDescent="0.25">
      <c r="A372" s="554"/>
      <c r="B372" s="554"/>
      <c r="C372" s="558" t="s">
        <v>1061</v>
      </c>
      <c r="D372" s="558"/>
      <c r="E372" s="558"/>
      <c r="F372" s="558"/>
      <c r="G372" s="558" t="s">
        <v>1013</v>
      </c>
      <c r="H372" s="558"/>
      <c r="I372" s="558"/>
      <c r="J372" s="554" t="s">
        <v>1064</v>
      </c>
      <c r="K372" s="554"/>
      <c r="L372" s="554"/>
      <c r="M372" s="554" t="s">
        <v>1065</v>
      </c>
      <c r="N372" s="554"/>
      <c r="O372" s="554"/>
      <c r="P372" s="554"/>
      <c r="Q372" s="554"/>
      <c r="R372" s="554"/>
    </row>
    <row r="373" spans="1:22" ht="15" customHeight="1" x14ac:dyDescent="0.25">
      <c r="A373" s="554"/>
      <c r="B373" s="554"/>
      <c r="C373" s="558"/>
      <c r="D373" s="558"/>
      <c r="E373" s="558"/>
      <c r="F373" s="558"/>
      <c r="G373" s="558"/>
      <c r="H373" s="558"/>
      <c r="I373" s="558"/>
      <c r="J373" s="554"/>
      <c r="K373" s="554"/>
      <c r="L373" s="190" t="s">
        <v>1440</v>
      </c>
      <c r="M373" s="554"/>
      <c r="N373" s="554"/>
      <c r="O373" s="554"/>
      <c r="P373" s="554"/>
      <c r="Q373" s="554"/>
      <c r="R373" s="554"/>
    </row>
    <row r="374" spans="1:22" ht="18" customHeight="1" x14ac:dyDescent="0.25">
      <c r="A374" s="554"/>
      <c r="B374" s="554"/>
      <c r="C374" s="558" t="s">
        <v>1062</v>
      </c>
      <c r="D374" s="558"/>
      <c r="E374" s="558"/>
      <c r="F374" s="558"/>
      <c r="G374" s="558" t="s">
        <v>1063</v>
      </c>
      <c r="H374" s="558"/>
      <c r="I374" s="558"/>
      <c r="J374" s="554" t="s">
        <v>1064</v>
      </c>
      <c r="K374" s="554"/>
      <c r="L374" s="554"/>
      <c r="M374" s="554" t="s">
        <v>1065</v>
      </c>
      <c r="N374" s="554"/>
      <c r="O374" s="554"/>
      <c r="P374" s="554"/>
      <c r="Q374" s="554"/>
      <c r="R374" s="554"/>
    </row>
    <row r="375" spans="1:22" ht="16.5" customHeight="1" x14ac:dyDescent="0.25">
      <c r="A375" s="554"/>
      <c r="B375" s="554"/>
      <c r="C375" s="558"/>
      <c r="D375" s="558"/>
      <c r="E375" s="558"/>
      <c r="F375" s="558"/>
      <c r="G375" s="558"/>
      <c r="H375" s="558"/>
      <c r="I375" s="558"/>
      <c r="J375" s="554">
        <v>2</v>
      </c>
      <c r="K375" s="554"/>
      <c r="L375" s="190" t="s">
        <v>1440</v>
      </c>
      <c r="M375" s="554"/>
      <c r="N375" s="554"/>
      <c r="O375" s="554"/>
      <c r="P375" s="554"/>
      <c r="Q375" s="554"/>
      <c r="R375" s="554"/>
      <c r="S375">
        <v>1</v>
      </c>
      <c r="T375">
        <v>2</v>
      </c>
      <c r="U375">
        <v>3</v>
      </c>
      <c r="V375">
        <v>4</v>
      </c>
    </row>
    <row r="376" spans="1:22" ht="15" customHeight="1" x14ac:dyDescent="0.25">
      <c r="A376" s="524" t="s">
        <v>1058</v>
      </c>
      <c r="B376" s="525"/>
      <c r="C376" s="558" t="s">
        <v>1066</v>
      </c>
      <c r="D376" s="558"/>
      <c r="E376" s="558"/>
      <c r="F376" s="558"/>
      <c r="G376" s="616" t="s">
        <v>1063</v>
      </c>
      <c r="H376" s="617"/>
      <c r="I376" s="618"/>
      <c r="J376" s="544" t="s">
        <v>1064</v>
      </c>
      <c r="K376" s="546"/>
      <c r="L376" s="545"/>
      <c r="M376" s="554" t="s">
        <v>1065</v>
      </c>
      <c r="N376" s="554"/>
      <c r="O376" s="554"/>
      <c r="P376" s="554"/>
      <c r="Q376" s="554"/>
      <c r="R376" s="554"/>
    </row>
    <row r="377" spans="1:22" ht="20.25" customHeight="1" x14ac:dyDescent="0.25">
      <c r="A377" s="526"/>
      <c r="B377" s="527"/>
      <c r="C377" s="558"/>
      <c r="D377" s="558"/>
      <c r="E377" s="558"/>
      <c r="F377" s="558"/>
      <c r="G377" s="622"/>
      <c r="H377" s="623"/>
      <c r="I377" s="578"/>
      <c r="J377" s="544">
        <v>2</v>
      </c>
      <c r="K377" s="545"/>
      <c r="L377" s="190" t="s">
        <v>1440</v>
      </c>
      <c r="M377" s="554"/>
      <c r="N377" s="554"/>
      <c r="O377" s="554"/>
      <c r="P377" s="554"/>
      <c r="Q377" s="554"/>
      <c r="R377" s="554"/>
      <c r="S377">
        <v>1</v>
      </c>
      <c r="T377">
        <v>2</v>
      </c>
    </row>
    <row r="378" spans="1:22" ht="15" customHeight="1" x14ac:dyDescent="0.25">
      <c r="A378" s="526"/>
      <c r="B378" s="527"/>
      <c r="C378" s="558" t="s">
        <v>1067</v>
      </c>
      <c r="D378" s="558"/>
      <c r="E378" s="558"/>
      <c r="F378" s="558"/>
      <c r="G378" s="616" t="s">
        <v>1063</v>
      </c>
      <c r="H378" s="617"/>
      <c r="I378" s="618"/>
      <c r="J378" s="544" t="s">
        <v>1064</v>
      </c>
      <c r="K378" s="546"/>
      <c r="L378" s="545"/>
      <c r="M378" s="554" t="s">
        <v>1065</v>
      </c>
      <c r="N378" s="554"/>
      <c r="O378" s="554"/>
      <c r="P378" s="554"/>
      <c r="Q378" s="554"/>
      <c r="R378" s="554"/>
    </row>
    <row r="379" spans="1:22" ht="16.5" customHeight="1" x14ac:dyDescent="0.25">
      <c r="A379" s="526"/>
      <c r="B379" s="527"/>
      <c r="C379" s="558"/>
      <c r="D379" s="558"/>
      <c r="E379" s="558"/>
      <c r="F379" s="558"/>
      <c r="G379" s="622"/>
      <c r="H379" s="623"/>
      <c r="I379" s="578"/>
      <c r="J379" s="544">
        <v>2</v>
      </c>
      <c r="K379" s="545"/>
      <c r="L379" s="190" t="s">
        <v>1440</v>
      </c>
      <c r="M379" s="554"/>
      <c r="N379" s="554"/>
      <c r="O379" s="554"/>
      <c r="P379" s="554"/>
      <c r="Q379" s="554"/>
      <c r="R379" s="554"/>
      <c r="S379">
        <v>2</v>
      </c>
      <c r="T379">
        <v>4</v>
      </c>
    </row>
    <row r="380" spans="1:22" ht="15" customHeight="1" x14ac:dyDescent="0.25">
      <c r="A380" s="526"/>
      <c r="B380" s="527"/>
      <c r="C380" s="558" t="s">
        <v>1068</v>
      </c>
      <c r="D380" s="558"/>
      <c r="E380" s="558"/>
      <c r="F380" s="558"/>
      <c r="G380" s="616" t="s">
        <v>1063</v>
      </c>
      <c r="H380" s="617"/>
      <c r="I380" s="618"/>
      <c r="J380" s="544" t="s">
        <v>1064</v>
      </c>
      <c r="K380" s="546"/>
      <c r="L380" s="545"/>
      <c r="M380" s="554" t="s">
        <v>1065</v>
      </c>
      <c r="N380" s="554"/>
      <c r="O380" s="554"/>
      <c r="P380" s="554"/>
      <c r="Q380" s="554"/>
      <c r="R380" s="554"/>
    </row>
    <row r="381" spans="1:22" ht="18.75" customHeight="1" x14ac:dyDescent="0.25">
      <c r="A381" s="526"/>
      <c r="B381" s="527"/>
      <c r="C381" s="558"/>
      <c r="D381" s="558"/>
      <c r="E381" s="558"/>
      <c r="F381" s="558"/>
      <c r="G381" s="622"/>
      <c r="H381" s="623"/>
      <c r="I381" s="578"/>
      <c r="J381" s="544">
        <v>2</v>
      </c>
      <c r="K381" s="545"/>
      <c r="L381" s="190" t="s">
        <v>1440</v>
      </c>
      <c r="M381" s="554"/>
      <c r="N381" s="554"/>
      <c r="O381" s="554"/>
      <c r="P381" s="554"/>
      <c r="Q381" s="554"/>
      <c r="R381" s="554"/>
      <c r="S381">
        <v>2</v>
      </c>
    </row>
    <row r="382" spans="1:22" ht="15" customHeight="1" x14ac:dyDescent="0.25">
      <c r="A382" s="526"/>
      <c r="B382" s="527"/>
      <c r="C382" s="558" t="s">
        <v>1069</v>
      </c>
      <c r="D382" s="558"/>
      <c r="E382" s="558"/>
      <c r="F382" s="558"/>
      <c r="G382" s="616" t="s">
        <v>1070</v>
      </c>
      <c r="H382" s="617"/>
      <c r="I382" s="618"/>
      <c r="J382" s="544" t="s">
        <v>1064</v>
      </c>
      <c r="K382" s="546"/>
      <c r="L382" s="545"/>
      <c r="M382" s="554" t="s">
        <v>1065</v>
      </c>
      <c r="N382" s="554"/>
      <c r="O382" s="554"/>
      <c r="P382" s="554"/>
      <c r="Q382" s="554"/>
      <c r="R382" s="554"/>
    </row>
    <row r="383" spans="1:22" ht="22.5" customHeight="1" x14ac:dyDescent="0.25">
      <c r="A383" s="526"/>
      <c r="B383" s="527"/>
      <c r="C383" s="558"/>
      <c r="D383" s="558"/>
      <c r="E383" s="558"/>
      <c r="F383" s="558"/>
      <c r="G383" s="622"/>
      <c r="H383" s="623"/>
      <c r="I383" s="578"/>
      <c r="J383" s="544">
        <v>2</v>
      </c>
      <c r="K383" s="545"/>
      <c r="L383" s="190" t="s">
        <v>1440</v>
      </c>
      <c r="M383" s="554"/>
      <c r="N383" s="554"/>
      <c r="O383" s="554"/>
      <c r="P383" s="554"/>
      <c r="Q383" s="554"/>
      <c r="R383" s="554"/>
      <c r="S383">
        <v>2</v>
      </c>
    </row>
    <row r="384" spans="1:22" ht="15" customHeight="1" x14ac:dyDescent="0.25">
      <c r="A384" s="526"/>
      <c r="B384" s="527"/>
      <c r="C384" s="558" t="s">
        <v>1071</v>
      </c>
      <c r="D384" s="558"/>
      <c r="E384" s="558"/>
      <c r="F384" s="558"/>
      <c r="G384" s="616" t="s">
        <v>1063</v>
      </c>
      <c r="H384" s="617"/>
      <c r="I384" s="618"/>
      <c r="J384" s="544" t="s">
        <v>1064</v>
      </c>
      <c r="K384" s="546"/>
      <c r="L384" s="545"/>
      <c r="M384" s="554" t="s">
        <v>1065</v>
      </c>
      <c r="N384" s="554"/>
      <c r="O384" s="554"/>
      <c r="P384" s="554"/>
      <c r="Q384" s="554"/>
      <c r="R384" s="554"/>
    </row>
    <row r="385" spans="1:20" ht="21.75" customHeight="1" x14ac:dyDescent="0.25">
      <c r="A385" s="526"/>
      <c r="B385" s="527"/>
      <c r="C385" s="558"/>
      <c r="D385" s="558"/>
      <c r="E385" s="558"/>
      <c r="F385" s="558"/>
      <c r="G385" s="622"/>
      <c r="H385" s="623"/>
      <c r="I385" s="578"/>
      <c r="J385" s="544">
        <v>2</v>
      </c>
      <c r="K385" s="545"/>
      <c r="L385" s="190" t="s">
        <v>1440</v>
      </c>
      <c r="M385" s="554"/>
      <c r="N385" s="554"/>
      <c r="O385" s="554"/>
      <c r="P385" s="554"/>
      <c r="Q385" s="554"/>
      <c r="R385" s="554"/>
    </row>
    <row r="386" spans="1:20" ht="21.75" customHeight="1" x14ac:dyDescent="0.25">
      <c r="A386" s="526"/>
      <c r="B386" s="527"/>
      <c r="C386" s="616" t="s">
        <v>1072</v>
      </c>
      <c r="D386" s="617"/>
      <c r="E386" s="617"/>
      <c r="F386" s="618"/>
      <c r="G386" s="616" t="s">
        <v>1013</v>
      </c>
      <c r="H386" s="617"/>
      <c r="I386" s="618"/>
      <c r="J386" s="544" t="s">
        <v>1064</v>
      </c>
      <c r="K386" s="546"/>
      <c r="L386" s="545"/>
      <c r="M386" s="554" t="s">
        <v>1065</v>
      </c>
      <c r="N386" s="554"/>
      <c r="O386" s="554"/>
      <c r="P386" s="554"/>
      <c r="Q386" s="554"/>
      <c r="R386" s="554"/>
    </row>
    <row r="387" spans="1:20" ht="15" customHeight="1" x14ac:dyDescent="0.25">
      <c r="A387" s="526"/>
      <c r="B387" s="527"/>
      <c r="C387" s="622"/>
      <c r="D387" s="623"/>
      <c r="E387" s="623"/>
      <c r="F387" s="578"/>
      <c r="G387" s="622"/>
      <c r="H387" s="623"/>
      <c r="I387" s="578"/>
      <c r="J387" s="544"/>
      <c r="K387" s="545"/>
      <c r="L387" s="190" t="s">
        <v>1440</v>
      </c>
      <c r="M387" s="554"/>
      <c r="N387" s="554"/>
      <c r="O387" s="554"/>
      <c r="P387" s="554"/>
      <c r="Q387" s="554"/>
      <c r="R387" s="554"/>
    </row>
    <row r="388" spans="1:20" ht="15" customHeight="1" x14ac:dyDescent="0.25">
      <c r="A388" s="526"/>
      <c r="B388" s="527"/>
      <c r="C388" s="558" t="s">
        <v>1073</v>
      </c>
      <c r="D388" s="558"/>
      <c r="E388" s="558"/>
      <c r="F388" s="558"/>
      <c r="G388" s="616" t="s">
        <v>1063</v>
      </c>
      <c r="H388" s="617"/>
      <c r="I388" s="618"/>
      <c r="J388" s="544" t="s">
        <v>1064</v>
      </c>
      <c r="K388" s="546"/>
      <c r="L388" s="545"/>
      <c r="M388" s="554" t="s">
        <v>1065</v>
      </c>
      <c r="N388" s="554"/>
      <c r="O388" s="554"/>
      <c r="P388" s="554"/>
      <c r="Q388" s="554"/>
      <c r="R388" s="554"/>
    </row>
    <row r="389" spans="1:20" ht="21" customHeight="1" x14ac:dyDescent="0.25">
      <c r="A389" s="526"/>
      <c r="B389" s="527"/>
      <c r="C389" s="558"/>
      <c r="D389" s="558"/>
      <c r="E389" s="558"/>
      <c r="F389" s="558"/>
      <c r="G389" s="622"/>
      <c r="H389" s="623"/>
      <c r="I389" s="578"/>
      <c r="J389" s="544">
        <v>2</v>
      </c>
      <c r="K389" s="545"/>
      <c r="L389" s="190" t="s">
        <v>1440</v>
      </c>
      <c r="M389" s="554"/>
      <c r="N389" s="554"/>
      <c r="O389" s="554"/>
      <c r="P389" s="554"/>
      <c r="Q389" s="554"/>
      <c r="R389" s="554"/>
    </row>
    <row r="390" spans="1:20" ht="15" customHeight="1" x14ac:dyDescent="0.25">
      <c r="A390" s="526"/>
      <c r="B390" s="527"/>
      <c r="C390" s="558" t="s">
        <v>1074</v>
      </c>
      <c r="D390" s="558"/>
      <c r="E390" s="558"/>
      <c r="F390" s="558"/>
      <c r="G390" s="616" t="s">
        <v>1063</v>
      </c>
      <c r="H390" s="617"/>
      <c r="I390" s="618"/>
      <c r="J390" s="544" t="s">
        <v>1064</v>
      </c>
      <c r="K390" s="546"/>
      <c r="L390" s="545"/>
      <c r="M390" s="554" t="s">
        <v>1065</v>
      </c>
      <c r="N390" s="554"/>
      <c r="O390" s="554"/>
      <c r="P390" s="554"/>
      <c r="Q390" s="554"/>
      <c r="R390" s="554"/>
    </row>
    <row r="391" spans="1:20" ht="21.75" customHeight="1" x14ac:dyDescent="0.25">
      <c r="A391" s="526"/>
      <c r="B391" s="527"/>
      <c r="C391" s="558"/>
      <c r="D391" s="558"/>
      <c r="E391" s="558"/>
      <c r="F391" s="558"/>
      <c r="G391" s="622"/>
      <c r="H391" s="623"/>
      <c r="I391" s="578"/>
      <c r="J391" s="544">
        <v>2</v>
      </c>
      <c r="K391" s="545"/>
      <c r="L391" s="190" t="s">
        <v>1440</v>
      </c>
      <c r="M391" s="554"/>
      <c r="N391" s="554"/>
      <c r="O391" s="554"/>
      <c r="P391" s="554"/>
      <c r="Q391" s="554"/>
      <c r="R391" s="554"/>
      <c r="S391" t="s">
        <v>1864</v>
      </c>
      <c r="T391" t="s">
        <v>1063</v>
      </c>
    </row>
    <row r="392" spans="1:20" ht="21.75" customHeight="1" x14ac:dyDescent="0.25">
      <c r="A392" s="526"/>
      <c r="B392" s="527"/>
      <c r="C392" s="616" t="s">
        <v>1075</v>
      </c>
      <c r="D392" s="617"/>
      <c r="E392" s="617"/>
      <c r="F392" s="618"/>
      <c r="G392" s="616" t="s">
        <v>1013</v>
      </c>
      <c r="H392" s="617"/>
      <c r="I392" s="618"/>
      <c r="J392" s="544" t="s">
        <v>1064</v>
      </c>
      <c r="K392" s="546"/>
      <c r="L392" s="545"/>
      <c r="M392" s="554" t="s">
        <v>1065</v>
      </c>
      <c r="N392" s="554"/>
      <c r="O392" s="554"/>
      <c r="P392" s="554"/>
      <c r="Q392" s="554"/>
      <c r="R392" s="554"/>
    </row>
    <row r="393" spans="1:20" ht="24" customHeight="1" x14ac:dyDescent="0.25">
      <c r="A393" s="526"/>
      <c r="B393" s="527"/>
      <c r="C393" s="622"/>
      <c r="D393" s="623"/>
      <c r="E393" s="623"/>
      <c r="F393" s="578"/>
      <c r="G393" s="622"/>
      <c r="H393" s="623"/>
      <c r="I393" s="578"/>
      <c r="J393" s="544"/>
      <c r="K393" s="545"/>
      <c r="L393" s="190" t="s">
        <v>1440</v>
      </c>
      <c r="M393" s="554"/>
      <c r="N393" s="554"/>
      <c r="O393" s="554"/>
      <c r="P393" s="554"/>
      <c r="Q393" s="554"/>
      <c r="R393" s="554"/>
    </row>
    <row r="394" spans="1:20" ht="24" customHeight="1" x14ac:dyDescent="0.25">
      <c r="A394" s="526"/>
      <c r="B394" s="527"/>
      <c r="C394" s="616" t="s">
        <v>1076</v>
      </c>
      <c r="D394" s="617"/>
      <c r="E394" s="617"/>
      <c r="F394" s="618"/>
      <c r="G394" s="616" t="s">
        <v>1013</v>
      </c>
      <c r="H394" s="617"/>
      <c r="I394" s="618"/>
      <c r="J394" s="544" t="s">
        <v>1064</v>
      </c>
      <c r="K394" s="546"/>
      <c r="L394" s="545"/>
      <c r="M394" s="554" t="s">
        <v>1065</v>
      </c>
      <c r="N394" s="554"/>
      <c r="O394" s="554"/>
      <c r="P394" s="554"/>
      <c r="Q394" s="554"/>
      <c r="R394" s="554"/>
    </row>
    <row r="395" spans="1:20" ht="21.75" customHeight="1" x14ac:dyDescent="0.25">
      <c r="A395" s="526"/>
      <c r="B395" s="527"/>
      <c r="C395" s="622"/>
      <c r="D395" s="623"/>
      <c r="E395" s="623"/>
      <c r="F395" s="578"/>
      <c r="G395" s="622"/>
      <c r="H395" s="623"/>
      <c r="I395" s="578"/>
      <c r="J395" s="544"/>
      <c r="K395" s="545"/>
      <c r="L395" s="190" t="s">
        <v>1440</v>
      </c>
      <c r="M395" s="554"/>
      <c r="N395" s="554"/>
      <c r="O395" s="554"/>
      <c r="P395" s="554"/>
      <c r="Q395" s="554"/>
      <c r="R395" s="554"/>
    </row>
    <row r="396" spans="1:20" ht="15" customHeight="1" x14ac:dyDescent="0.25">
      <c r="A396" s="526"/>
      <c r="B396" s="527"/>
      <c r="C396" s="558" t="s">
        <v>1077</v>
      </c>
      <c r="D396" s="558"/>
      <c r="E396" s="558"/>
      <c r="F396" s="558"/>
      <c r="G396" s="616" t="s">
        <v>1078</v>
      </c>
      <c r="H396" s="617"/>
      <c r="I396" s="618"/>
      <c r="J396" s="544" t="s">
        <v>1064</v>
      </c>
      <c r="K396" s="546"/>
      <c r="L396" s="545"/>
      <c r="M396" s="554" t="s">
        <v>1065</v>
      </c>
      <c r="N396" s="554"/>
      <c r="O396" s="554"/>
      <c r="P396" s="554"/>
      <c r="Q396" s="554"/>
      <c r="R396" s="554"/>
    </row>
    <row r="397" spans="1:20" ht="16.5" customHeight="1" x14ac:dyDescent="0.25">
      <c r="A397" s="526"/>
      <c r="B397" s="527"/>
      <c r="C397" s="558"/>
      <c r="D397" s="558"/>
      <c r="E397" s="558"/>
      <c r="F397" s="558"/>
      <c r="G397" s="622"/>
      <c r="H397" s="623"/>
      <c r="I397" s="578"/>
      <c r="J397" s="544">
        <v>2</v>
      </c>
      <c r="K397" s="545"/>
      <c r="L397" s="190" t="s">
        <v>1440</v>
      </c>
      <c r="M397" s="554"/>
      <c r="N397" s="554"/>
      <c r="O397" s="554"/>
      <c r="P397" s="554"/>
      <c r="Q397" s="554"/>
      <c r="R397" s="554"/>
    </row>
    <row r="398" spans="1:20" ht="15" customHeight="1" x14ac:dyDescent="0.25">
      <c r="A398" s="526"/>
      <c r="B398" s="527"/>
      <c r="C398" s="558" t="s">
        <v>1079</v>
      </c>
      <c r="D398" s="558"/>
      <c r="E398" s="558"/>
      <c r="F398" s="558"/>
      <c r="G398" s="616" t="s">
        <v>1070</v>
      </c>
      <c r="H398" s="617"/>
      <c r="I398" s="618"/>
      <c r="J398" s="544" t="s">
        <v>1064</v>
      </c>
      <c r="K398" s="546"/>
      <c r="L398" s="545"/>
      <c r="M398" s="554" t="s">
        <v>1065</v>
      </c>
      <c r="N398" s="554"/>
      <c r="O398" s="554"/>
      <c r="P398" s="554"/>
      <c r="Q398" s="554"/>
      <c r="R398" s="554"/>
    </row>
    <row r="399" spans="1:20" ht="19.5" customHeight="1" x14ac:dyDescent="0.25">
      <c r="A399" s="526"/>
      <c r="B399" s="527"/>
      <c r="C399" s="558"/>
      <c r="D399" s="558"/>
      <c r="E399" s="558"/>
      <c r="F399" s="558"/>
      <c r="G399" s="622"/>
      <c r="H399" s="623"/>
      <c r="I399" s="578"/>
      <c r="J399" s="544">
        <v>2</v>
      </c>
      <c r="K399" s="545"/>
      <c r="L399" s="190" t="s">
        <v>1440</v>
      </c>
      <c r="M399" s="554"/>
      <c r="N399" s="554"/>
      <c r="O399" s="554"/>
      <c r="P399" s="554"/>
      <c r="Q399" s="554"/>
      <c r="R399" s="554"/>
    </row>
    <row r="400" spans="1:20" ht="15" customHeight="1" x14ac:dyDescent="0.25">
      <c r="A400" s="526"/>
      <c r="B400" s="527"/>
      <c r="C400" s="558" t="s">
        <v>1080</v>
      </c>
      <c r="D400" s="558"/>
      <c r="E400" s="558"/>
      <c r="F400" s="558"/>
      <c r="G400" s="616" t="s">
        <v>1078</v>
      </c>
      <c r="H400" s="617"/>
      <c r="I400" s="618"/>
      <c r="J400" s="544" t="s">
        <v>1064</v>
      </c>
      <c r="K400" s="546"/>
      <c r="L400" s="545"/>
      <c r="M400" s="554" t="s">
        <v>1065</v>
      </c>
      <c r="N400" s="554"/>
      <c r="O400" s="554"/>
      <c r="P400" s="554"/>
      <c r="Q400" s="554"/>
      <c r="R400" s="554"/>
    </row>
    <row r="401" spans="1:18" ht="19.5" customHeight="1" x14ac:dyDescent="0.25">
      <c r="A401" s="526"/>
      <c r="B401" s="527"/>
      <c r="C401" s="558"/>
      <c r="D401" s="558"/>
      <c r="E401" s="558"/>
      <c r="F401" s="558"/>
      <c r="G401" s="622"/>
      <c r="H401" s="623"/>
      <c r="I401" s="578"/>
      <c r="J401" s="544">
        <v>4</v>
      </c>
      <c r="K401" s="545"/>
      <c r="L401" s="190" t="s">
        <v>1440</v>
      </c>
      <c r="M401" s="554"/>
      <c r="N401" s="554"/>
      <c r="O401" s="554"/>
      <c r="P401" s="554"/>
      <c r="Q401" s="554"/>
      <c r="R401" s="554"/>
    </row>
    <row r="402" spans="1:18" ht="15" customHeight="1" x14ac:dyDescent="0.25">
      <c r="A402" s="526"/>
      <c r="B402" s="527"/>
      <c r="C402" s="558" t="s">
        <v>1081</v>
      </c>
      <c r="D402" s="558"/>
      <c r="E402" s="558"/>
      <c r="F402" s="558"/>
      <c r="G402" s="616" t="s">
        <v>1078</v>
      </c>
      <c r="H402" s="617"/>
      <c r="I402" s="618"/>
      <c r="J402" s="544" t="s">
        <v>1064</v>
      </c>
      <c r="K402" s="546"/>
      <c r="L402" s="545"/>
      <c r="M402" s="554" t="s">
        <v>1065</v>
      </c>
      <c r="N402" s="554"/>
      <c r="O402" s="554"/>
      <c r="P402" s="554"/>
      <c r="Q402" s="554"/>
      <c r="R402" s="554"/>
    </row>
    <row r="403" spans="1:18" ht="22.5" customHeight="1" x14ac:dyDescent="0.25">
      <c r="A403" s="526"/>
      <c r="B403" s="527"/>
      <c r="C403" s="558"/>
      <c r="D403" s="558"/>
      <c r="E403" s="558"/>
      <c r="F403" s="558"/>
      <c r="G403" s="622"/>
      <c r="H403" s="623"/>
      <c r="I403" s="578"/>
      <c r="J403" s="544">
        <v>1</v>
      </c>
      <c r="K403" s="545"/>
      <c r="L403" s="190" t="s">
        <v>1440</v>
      </c>
      <c r="M403" s="554"/>
      <c r="N403" s="554"/>
      <c r="O403" s="554"/>
      <c r="P403" s="554"/>
      <c r="Q403" s="554"/>
      <c r="R403" s="554"/>
    </row>
    <row r="404" spans="1:18" ht="22.5" customHeight="1" x14ac:dyDescent="0.25">
      <c r="A404" s="526"/>
      <c r="B404" s="527"/>
      <c r="C404" s="616" t="s">
        <v>1082</v>
      </c>
      <c r="D404" s="617"/>
      <c r="E404" s="617"/>
      <c r="F404" s="618"/>
      <c r="G404" s="616" t="s">
        <v>1013</v>
      </c>
      <c r="H404" s="617"/>
      <c r="I404" s="618"/>
      <c r="J404" s="544" t="s">
        <v>1064</v>
      </c>
      <c r="K404" s="546"/>
      <c r="L404" s="545"/>
      <c r="M404" s="554" t="s">
        <v>1065</v>
      </c>
      <c r="N404" s="554"/>
      <c r="O404" s="554"/>
      <c r="P404" s="554"/>
      <c r="Q404" s="554"/>
      <c r="R404" s="554"/>
    </row>
    <row r="405" spans="1:18" ht="15" customHeight="1" x14ac:dyDescent="0.25">
      <c r="A405" s="526"/>
      <c r="B405" s="527"/>
      <c r="C405" s="622"/>
      <c r="D405" s="623"/>
      <c r="E405" s="623"/>
      <c r="F405" s="578"/>
      <c r="G405" s="622"/>
      <c r="H405" s="623"/>
      <c r="I405" s="578"/>
      <c r="J405" s="544"/>
      <c r="K405" s="545"/>
      <c r="L405" s="190" t="s">
        <v>1440</v>
      </c>
      <c r="M405" s="554"/>
      <c r="N405" s="554"/>
      <c r="O405" s="554"/>
      <c r="P405" s="554"/>
      <c r="Q405" s="554"/>
      <c r="R405" s="554"/>
    </row>
    <row r="406" spans="1:18" ht="15" customHeight="1" x14ac:dyDescent="0.25">
      <c r="A406" s="526"/>
      <c r="B406" s="527"/>
      <c r="C406" s="558" t="s">
        <v>1083</v>
      </c>
      <c r="D406" s="558"/>
      <c r="E406" s="558"/>
      <c r="F406" s="558"/>
      <c r="G406" s="616" t="s">
        <v>1078</v>
      </c>
      <c r="H406" s="617"/>
      <c r="I406" s="618"/>
      <c r="J406" s="544" t="s">
        <v>1064</v>
      </c>
      <c r="K406" s="546"/>
      <c r="L406" s="545"/>
      <c r="M406" s="554" t="s">
        <v>1065</v>
      </c>
      <c r="N406" s="554"/>
      <c r="O406" s="554"/>
      <c r="P406" s="554"/>
      <c r="Q406" s="554"/>
      <c r="R406" s="554"/>
    </row>
    <row r="407" spans="1:18" x14ac:dyDescent="0.25">
      <c r="A407" s="526"/>
      <c r="B407" s="527"/>
      <c r="C407" s="558"/>
      <c r="D407" s="558"/>
      <c r="E407" s="558"/>
      <c r="F407" s="558"/>
      <c r="G407" s="622"/>
      <c r="H407" s="623"/>
      <c r="I407" s="578"/>
      <c r="J407" s="544">
        <v>4</v>
      </c>
      <c r="K407" s="545"/>
      <c r="L407" s="190" t="s">
        <v>1440</v>
      </c>
      <c r="M407" s="554"/>
      <c r="N407" s="554"/>
      <c r="O407" s="554"/>
      <c r="P407" s="554"/>
      <c r="Q407" s="554"/>
      <c r="R407" s="554"/>
    </row>
    <row r="408" spans="1:18" x14ac:dyDescent="0.25">
      <c r="A408" s="526"/>
      <c r="B408" s="527"/>
      <c r="C408" s="616" t="s">
        <v>1084</v>
      </c>
      <c r="D408" s="617"/>
      <c r="E408" s="617"/>
      <c r="F408" s="618"/>
      <c r="G408" s="616" t="s">
        <v>1013</v>
      </c>
      <c r="H408" s="617"/>
      <c r="I408" s="618"/>
      <c r="J408" s="544" t="s">
        <v>1064</v>
      </c>
      <c r="K408" s="546"/>
      <c r="L408" s="545"/>
      <c r="M408" s="554" t="s">
        <v>1065</v>
      </c>
      <c r="N408" s="554"/>
      <c r="O408" s="554"/>
      <c r="P408" s="554"/>
      <c r="Q408" s="554"/>
      <c r="R408" s="554"/>
    </row>
    <row r="409" spans="1:18" ht="15" customHeight="1" x14ac:dyDescent="0.25">
      <c r="A409" s="526"/>
      <c r="B409" s="527"/>
      <c r="C409" s="622"/>
      <c r="D409" s="623"/>
      <c r="E409" s="623"/>
      <c r="F409" s="578"/>
      <c r="G409" s="622"/>
      <c r="H409" s="623"/>
      <c r="I409" s="578"/>
      <c r="J409" s="544"/>
      <c r="K409" s="545"/>
      <c r="L409" s="190" t="s">
        <v>1440</v>
      </c>
      <c r="M409" s="554"/>
      <c r="N409" s="554"/>
      <c r="O409" s="554"/>
      <c r="P409" s="554"/>
      <c r="Q409" s="554"/>
      <c r="R409" s="554"/>
    </row>
    <row r="410" spans="1:18" ht="15" customHeight="1" x14ac:dyDescent="0.25">
      <c r="A410" s="526"/>
      <c r="B410" s="527"/>
      <c r="C410" s="616" t="s">
        <v>1085</v>
      </c>
      <c r="D410" s="617"/>
      <c r="E410" s="617"/>
      <c r="F410" s="618"/>
      <c r="G410" s="616" t="s">
        <v>1013</v>
      </c>
      <c r="H410" s="617"/>
      <c r="I410" s="618"/>
      <c r="J410" s="544" t="s">
        <v>1064</v>
      </c>
      <c r="K410" s="546"/>
      <c r="L410" s="545"/>
      <c r="M410" s="554" t="s">
        <v>1065</v>
      </c>
      <c r="N410" s="554"/>
      <c r="O410" s="554"/>
      <c r="P410" s="554"/>
      <c r="Q410" s="554"/>
      <c r="R410" s="554"/>
    </row>
    <row r="411" spans="1:18" ht="16.5" customHeight="1" x14ac:dyDescent="0.25">
      <c r="A411" s="526"/>
      <c r="B411" s="527"/>
      <c r="C411" s="622"/>
      <c r="D411" s="623"/>
      <c r="E411" s="623"/>
      <c r="F411" s="578"/>
      <c r="G411" s="622"/>
      <c r="H411" s="623"/>
      <c r="I411" s="578"/>
      <c r="J411" s="544"/>
      <c r="K411" s="545"/>
      <c r="L411" s="190" t="s">
        <v>1440</v>
      </c>
      <c r="M411" s="554"/>
      <c r="N411" s="554"/>
      <c r="O411" s="554"/>
      <c r="P411" s="554"/>
      <c r="Q411" s="554"/>
      <c r="R411" s="554"/>
    </row>
    <row r="412" spans="1:18" ht="15" customHeight="1" x14ac:dyDescent="0.25">
      <c r="A412" s="526"/>
      <c r="B412" s="527"/>
      <c r="C412" s="558" t="s">
        <v>1086</v>
      </c>
      <c r="D412" s="558"/>
      <c r="E412" s="558"/>
      <c r="F412" s="558"/>
      <c r="G412" s="616" t="s">
        <v>1078</v>
      </c>
      <c r="H412" s="617"/>
      <c r="I412" s="618"/>
      <c r="J412" s="544" t="s">
        <v>1064</v>
      </c>
      <c r="K412" s="546"/>
      <c r="L412" s="545"/>
      <c r="M412" s="554" t="s">
        <v>1065</v>
      </c>
      <c r="N412" s="554"/>
      <c r="O412" s="554"/>
      <c r="P412" s="554"/>
      <c r="Q412" s="554"/>
      <c r="R412" s="554"/>
    </row>
    <row r="413" spans="1:18" x14ac:dyDescent="0.25">
      <c r="A413" s="526"/>
      <c r="B413" s="527"/>
      <c r="C413" s="558"/>
      <c r="D413" s="558"/>
      <c r="E413" s="558"/>
      <c r="F413" s="558"/>
      <c r="G413" s="622"/>
      <c r="H413" s="623"/>
      <c r="I413" s="578"/>
      <c r="J413" s="544">
        <v>2</v>
      </c>
      <c r="K413" s="545"/>
      <c r="L413" s="190" t="s">
        <v>1440</v>
      </c>
      <c r="M413" s="554"/>
      <c r="N413" s="554"/>
      <c r="O413" s="554"/>
      <c r="P413" s="554"/>
      <c r="Q413" s="554"/>
      <c r="R413" s="554"/>
    </row>
    <row r="414" spans="1:18" ht="15" customHeight="1" x14ac:dyDescent="0.25">
      <c r="A414" s="526"/>
      <c r="B414" s="527"/>
      <c r="C414" s="558" t="s">
        <v>1087</v>
      </c>
      <c r="D414" s="558"/>
      <c r="E414" s="558"/>
      <c r="F414" s="558"/>
      <c r="G414" s="616" t="s">
        <v>1078</v>
      </c>
      <c r="H414" s="617"/>
      <c r="I414" s="618"/>
      <c r="J414" s="544" t="s">
        <v>1064</v>
      </c>
      <c r="K414" s="546"/>
      <c r="L414" s="545"/>
      <c r="M414" s="554" t="s">
        <v>1065</v>
      </c>
      <c r="N414" s="554"/>
      <c r="O414" s="554"/>
      <c r="P414" s="554"/>
      <c r="Q414" s="554"/>
      <c r="R414" s="554"/>
    </row>
    <row r="415" spans="1:18" x14ac:dyDescent="0.25">
      <c r="A415" s="526"/>
      <c r="B415" s="527"/>
      <c r="C415" s="558"/>
      <c r="D415" s="558"/>
      <c r="E415" s="558"/>
      <c r="F415" s="558"/>
      <c r="G415" s="622"/>
      <c r="H415" s="623"/>
      <c r="I415" s="578"/>
      <c r="J415" s="544">
        <v>2</v>
      </c>
      <c r="K415" s="545"/>
      <c r="L415" s="190" t="s">
        <v>1440</v>
      </c>
      <c r="M415" s="554"/>
      <c r="N415" s="554"/>
      <c r="O415" s="554"/>
      <c r="P415" s="554"/>
      <c r="Q415" s="554"/>
      <c r="R415" s="554"/>
    </row>
    <row r="416" spans="1:18" ht="15" customHeight="1" x14ac:dyDescent="0.25">
      <c r="A416" s="526"/>
      <c r="B416" s="527"/>
      <c r="C416" s="558" t="s">
        <v>1088</v>
      </c>
      <c r="D416" s="558"/>
      <c r="E416" s="558"/>
      <c r="F416" s="558"/>
      <c r="G416" s="616" t="s">
        <v>1078</v>
      </c>
      <c r="H416" s="617"/>
      <c r="I416" s="618"/>
      <c r="J416" s="544" t="s">
        <v>1064</v>
      </c>
      <c r="K416" s="546"/>
      <c r="L416" s="545"/>
      <c r="M416" s="554" t="s">
        <v>1065</v>
      </c>
      <c r="N416" s="554"/>
      <c r="O416" s="554"/>
      <c r="P416" s="554"/>
      <c r="Q416" s="554"/>
      <c r="R416" s="554"/>
    </row>
    <row r="417" spans="1:18" x14ac:dyDescent="0.25">
      <c r="A417" s="526"/>
      <c r="B417" s="527"/>
      <c r="C417" s="558"/>
      <c r="D417" s="558"/>
      <c r="E417" s="558"/>
      <c r="F417" s="558"/>
      <c r="G417" s="622"/>
      <c r="H417" s="623"/>
      <c r="I417" s="578"/>
      <c r="J417" s="544">
        <v>1</v>
      </c>
      <c r="K417" s="545"/>
      <c r="L417" s="190" t="s">
        <v>1440</v>
      </c>
      <c r="M417" s="554"/>
      <c r="N417" s="554"/>
      <c r="O417" s="554"/>
      <c r="P417" s="554"/>
      <c r="Q417" s="554"/>
      <c r="R417" s="554"/>
    </row>
    <row r="418" spans="1:18" ht="15" customHeight="1" x14ac:dyDescent="0.25">
      <c r="A418" s="526"/>
      <c r="B418" s="527"/>
      <c r="C418" s="558" t="s">
        <v>1089</v>
      </c>
      <c r="D418" s="558"/>
      <c r="E418" s="558"/>
      <c r="F418" s="558"/>
      <c r="G418" s="616" t="s">
        <v>1063</v>
      </c>
      <c r="H418" s="617"/>
      <c r="I418" s="618"/>
      <c r="J418" s="544" t="s">
        <v>1064</v>
      </c>
      <c r="K418" s="546"/>
      <c r="L418" s="545"/>
      <c r="M418" s="554" t="s">
        <v>1065</v>
      </c>
      <c r="N418" s="554"/>
      <c r="O418" s="554"/>
      <c r="P418" s="554"/>
      <c r="Q418" s="554"/>
      <c r="R418" s="554"/>
    </row>
    <row r="419" spans="1:18" x14ac:dyDescent="0.25">
      <c r="A419" s="526"/>
      <c r="B419" s="527"/>
      <c r="C419" s="558"/>
      <c r="D419" s="558"/>
      <c r="E419" s="558"/>
      <c r="F419" s="558"/>
      <c r="G419" s="622"/>
      <c r="H419" s="623"/>
      <c r="I419" s="578"/>
      <c r="J419" s="544">
        <v>2</v>
      </c>
      <c r="K419" s="545"/>
      <c r="L419" s="190" t="s">
        <v>1440</v>
      </c>
      <c r="M419" s="554"/>
      <c r="N419" s="554"/>
      <c r="O419" s="554"/>
      <c r="P419" s="554"/>
      <c r="Q419" s="554"/>
      <c r="R419" s="554"/>
    </row>
    <row r="420" spans="1:18" ht="15" customHeight="1" x14ac:dyDescent="0.25">
      <c r="A420" s="526"/>
      <c r="B420" s="527"/>
      <c r="C420" s="558" t="s">
        <v>1090</v>
      </c>
      <c r="D420" s="558"/>
      <c r="E420" s="558"/>
      <c r="F420" s="558"/>
      <c r="G420" s="616" t="s">
        <v>1070</v>
      </c>
      <c r="H420" s="617"/>
      <c r="I420" s="618"/>
      <c r="J420" s="544" t="s">
        <v>1064</v>
      </c>
      <c r="K420" s="546"/>
      <c r="L420" s="545"/>
      <c r="M420" s="554" t="s">
        <v>1065</v>
      </c>
      <c r="N420" s="554"/>
      <c r="O420" s="554"/>
      <c r="P420" s="554"/>
      <c r="Q420" s="554"/>
      <c r="R420" s="554"/>
    </row>
    <row r="421" spans="1:18" x14ac:dyDescent="0.25">
      <c r="A421" s="526"/>
      <c r="B421" s="527"/>
      <c r="C421" s="558"/>
      <c r="D421" s="558"/>
      <c r="E421" s="558"/>
      <c r="F421" s="558"/>
      <c r="G421" s="622"/>
      <c r="H421" s="623"/>
      <c r="I421" s="578"/>
      <c r="J421" s="544">
        <v>2</v>
      </c>
      <c r="K421" s="545"/>
      <c r="L421" s="190" t="s">
        <v>1440</v>
      </c>
      <c r="M421" s="554"/>
      <c r="N421" s="554"/>
      <c r="O421" s="554"/>
      <c r="P421" s="554"/>
      <c r="Q421" s="554"/>
      <c r="R421" s="554"/>
    </row>
    <row r="422" spans="1:18" x14ac:dyDescent="0.25">
      <c r="A422" s="526"/>
      <c r="B422" s="527"/>
      <c r="C422" s="616" t="s">
        <v>1091</v>
      </c>
      <c r="D422" s="617"/>
      <c r="E422" s="617"/>
      <c r="F422" s="618"/>
      <c r="G422" s="616" t="s">
        <v>1013</v>
      </c>
      <c r="H422" s="617"/>
      <c r="I422" s="618"/>
      <c r="J422" s="544" t="s">
        <v>1064</v>
      </c>
      <c r="K422" s="546"/>
      <c r="L422" s="545"/>
      <c r="M422" s="554" t="s">
        <v>1065</v>
      </c>
      <c r="N422" s="554"/>
      <c r="O422" s="554"/>
      <c r="P422" s="554"/>
      <c r="Q422" s="554"/>
      <c r="R422" s="554"/>
    </row>
    <row r="423" spans="1:18" ht="15" customHeight="1" x14ac:dyDescent="0.25">
      <c r="A423" s="526"/>
      <c r="B423" s="527"/>
      <c r="C423" s="622"/>
      <c r="D423" s="623"/>
      <c r="E423" s="623"/>
      <c r="F423" s="578"/>
      <c r="G423" s="622"/>
      <c r="H423" s="623"/>
      <c r="I423" s="578"/>
      <c r="J423" s="544"/>
      <c r="K423" s="545"/>
      <c r="L423" s="190" t="s">
        <v>1440</v>
      </c>
      <c r="M423" s="554"/>
      <c r="N423" s="554"/>
      <c r="O423" s="554"/>
      <c r="P423" s="554"/>
      <c r="Q423" s="554"/>
      <c r="R423" s="554"/>
    </row>
    <row r="424" spans="1:18" ht="15" customHeight="1" x14ac:dyDescent="0.25">
      <c r="A424" s="526"/>
      <c r="B424" s="527"/>
      <c r="C424" s="616" t="s">
        <v>1092</v>
      </c>
      <c r="D424" s="617"/>
      <c r="E424" s="617"/>
      <c r="F424" s="618"/>
      <c r="G424" s="616" t="s">
        <v>1013</v>
      </c>
      <c r="H424" s="617"/>
      <c r="I424" s="618"/>
      <c r="J424" s="544" t="s">
        <v>1064</v>
      </c>
      <c r="K424" s="546"/>
      <c r="L424" s="545"/>
      <c r="M424" s="554" t="s">
        <v>1065</v>
      </c>
      <c r="N424" s="554"/>
      <c r="O424" s="554"/>
      <c r="P424" s="554"/>
      <c r="Q424" s="554"/>
      <c r="R424" s="554"/>
    </row>
    <row r="425" spans="1:18" ht="15" customHeight="1" x14ac:dyDescent="0.25">
      <c r="A425" s="526"/>
      <c r="B425" s="527"/>
      <c r="C425" s="622"/>
      <c r="D425" s="623"/>
      <c r="E425" s="623"/>
      <c r="F425" s="578"/>
      <c r="G425" s="622"/>
      <c r="H425" s="623"/>
      <c r="I425" s="578"/>
      <c r="J425" s="544"/>
      <c r="K425" s="545"/>
      <c r="L425" s="190" t="s">
        <v>1440</v>
      </c>
      <c r="M425" s="554"/>
      <c r="N425" s="554"/>
      <c r="O425" s="554"/>
      <c r="P425" s="554"/>
      <c r="Q425" s="554"/>
      <c r="R425" s="554"/>
    </row>
    <row r="426" spans="1:18" ht="15" customHeight="1" x14ac:dyDescent="0.25">
      <c r="A426" s="526"/>
      <c r="B426" s="527"/>
      <c r="C426" s="616" t="s">
        <v>1093</v>
      </c>
      <c r="D426" s="617"/>
      <c r="E426" s="617"/>
      <c r="F426" s="618"/>
      <c r="G426" s="616" t="s">
        <v>1013</v>
      </c>
      <c r="H426" s="617"/>
      <c r="I426" s="618"/>
      <c r="J426" s="544" t="s">
        <v>1064</v>
      </c>
      <c r="K426" s="546"/>
      <c r="L426" s="545"/>
      <c r="M426" s="554" t="s">
        <v>1065</v>
      </c>
      <c r="N426" s="554"/>
      <c r="O426" s="554"/>
      <c r="P426" s="554"/>
      <c r="Q426" s="554"/>
      <c r="R426" s="554"/>
    </row>
    <row r="427" spans="1:18" ht="15" customHeight="1" x14ac:dyDescent="0.25">
      <c r="A427" s="528"/>
      <c r="B427" s="529"/>
      <c r="C427" s="622"/>
      <c r="D427" s="623"/>
      <c r="E427" s="623"/>
      <c r="F427" s="578"/>
      <c r="G427" s="622"/>
      <c r="H427" s="623"/>
      <c r="I427" s="578"/>
      <c r="J427" s="544"/>
      <c r="K427" s="545"/>
      <c r="L427" s="190" t="s">
        <v>1440</v>
      </c>
      <c r="M427" s="554"/>
      <c r="N427" s="554"/>
      <c r="O427" s="554"/>
      <c r="P427" s="554"/>
      <c r="Q427" s="554"/>
      <c r="R427" s="554"/>
    </row>
    <row r="428" spans="1:18" ht="15" customHeight="1" x14ac:dyDescent="0.25">
      <c r="A428" s="547" t="s">
        <v>1737</v>
      </c>
      <c r="B428" s="547"/>
      <c r="C428" s="547"/>
      <c r="D428" s="547"/>
      <c r="E428" s="547"/>
      <c r="F428" s="547"/>
      <c r="G428" s="547"/>
      <c r="H428" s="547"/>
      <c r="I428" s="547"/>
      <c r="J428" s="547"/>
      <c r="K428" s="547"/>
      <c r="L428" s="547"/>
      <c r="M428" s="547"/>
      <c r="N428" s="547"/>
      <c r="O428" s="547"/>
      <c r="P428" s="547"/>
      <c r="Q428" s="547"/>
      <c r="R428" s="548"/>
    </row>
    <row r="429" spans="1:18" ht="15" customHeight="1" x14ac:dyDescent="0.25">
      <c r="A429" s="127"/>
      <c r="B429" s="127"/>
      <c r="C429" s="127"/>
      <c r="D429" s="127"/>
      <c r="E429" s="127" t="s">
        <v>1738</v>
      </c>
      <c r="F429" s="140"/>
      <c r="G429" s="140"/>
      <c r="H429" s="141"/>
      <c r="I429" s="141"/>
      <c r="J429" s="156" t="str">
        <f>J366</f>
        <v>АВМ00</v>
      </c>
      <c r="L429" s="142" t="s">
        <v>534</v>
      </c>
      <c r="M429" s="156" t="str">
        <f>M366</f>
        <v>08.05.2025 г.</v>
      </c>
      <c r="O429" s="142"/>
      <c r="P429" s="127"/>
      <c r="Q429" s="127"/>
      <c r="R429" s="143"/>
    </row>
    <row r="430" spans="1:18" ht="15" customHeight="1" x14ac:dyDescent="0.25">
      <c r="A430" s="202"/>
      <c r="B430" s="202"/>
      <c r="C430" s="206"/>
      <c r="D430" s="206"/>
      <c r="E430" s="206"/>
      <c r="F430" s="206"/>
      <c r="G430" s="202"/>
      <c r="H430" s="202"/>
      <c r="I430" s="202"/>
      <c r="J430" s="202"/>
      <c r="K430" s="202"/>
      <c r="L430" s="202"/>
      <c r="M430" s="202"/>
      <c r="N430" s="202"/>
      <c r="O430" s="202"/>
      <c r="P430" s="202"/>
      <c r="Q430" s="202"/>
      <c r="R430" s="202"/>
    </row>
    <row r="431" spans="1:18" ht="72.75" customHeight="1" x14ac:dyDescent="0.25">
      <c r="A431" s="549" t="s">
        <v>857</v>
      </c>
      <c r="B431" s="549"/>
      <c r="C431" s="549" t="s">
        <v>858</v>
      </c>
      <c r="D431" s="549"/>
      <c r="E431" s="549"/>
      <c r="F431" s="550"/>
      <c r="G431" s="551" t="s">
        <v>859</v>
      </c>
      <c r="H431" s="552"/>
      <c r="I431" s="552"/>
      <c r="J431" s="552"/>
      <c r="K431" s="552"/>
      <c r="L431" s="553"/>
      <c r="M431" s="549" t="s">
        <v>860</v>
      </c>
      <c r="N431" s="549"/>
      <c r="O431" s="549"/>
      <c r="P431" s="549"/>
      <c r="Q431" s="549"/>
      <c r="R431" s="549"/>
    </row>
    <row r="432" spans="1:18" ht="15" customHeight="1" x14ac:dyDescent="0.25">
      <c r="A432" s="526" t="s">
        <v>1058</v>
      </c>
      <c r="B432" s="527"/>
      <c r="C432" s="619" t="s">
        <v>1094</v>
      </c>
      <c r="D432" s="620"/>
      <c r="E432" s="620"/>
      <c r="F432" s="621"/>
      <c r="G432" s="619" t="s">
        <v>1013</v>
      </c>
      <c r="H432" s="620"/>
      <c r="I432" s="621"/>
      <c r="J432" s="528" t="s">
        <v>1064</v>
      </c>
      <c r="K432" s="557"/>
      <c r="L432" s="529"/>
      <c r="M432" s="554" t="s">
        <v>1065</v>
      </c>
      <c r="N432" s="554"/>
      <c r="O432" s="554"/>
      <c r="P432" s="554"/>
      <c r="Q432" s="554"/>
      <c r="R432" s="554"/>
    </row>
    <row r="433" spans="1:20" ht="21.75" customHeight="1" x14ac:dyDescent="0.25">
      <c r="A433" s="526"/>
      <c r="B433" s="527"/>
      <c r="C433" s="622"/>
      <c r="D433" s="623"/>
      <c r="E433" s="623"/>
      <c r="F433" s="578"/>
      <c r="G433" s="622"/>
      <c r="H433" s="623"/>
      <c r="I433" s="578"/>
      <c r="J433" s="544"/>
      <c r="K433" s="545"/>
      <c r="L433" s="190" t="s">
        <v>1440</v>
      </c>
      <c r="M433" s="554"/>
      <c r="N433" s="554"/>
      <c r="O433" s="554"/>
      <c r="P433" s="554"/>
      <c r="Q433" s="554"/>
      <c r="R433" s="554"/>
    </row>
    <row r="434" spans="1:20" ht="21.75" customHeight="1" x14ac:dyDescent="0.25">
      <c r="A434" s="526"/>
      <c r="B434" s="527"/>
      <c r="C434" s="616" t="s">
        <v>1095</v>
      </c>
      <c r="D434" s="617"/>
      <c r="E434" s="617"/>
      <c r="F434" s="618"/>
      <c r="G434" s="616" t="s">
        <v>1013</v>
      </c>
      <c r="H434" s="617"/>
      <c r="I434" s="618"/>
      <c r="J434" s="544" t="s">
        <v>1064</v>
      </c>
      <c r="K434" s="546"/>
      <c r="L434" s="545"/>
      <c r="M434" s="554" t="s">
        <v>1065</v>
      </c>
      <c r="N434" s="554"/>
      <c r="O434" s="554"/>
      <c r="P434" s="554"/>
      <c r="Q434" s="554"/>
      <c r="R434" s="554"/>
    </row>
    <row r="435" spans="1:20" ht="15" customHeight="1" x14ac:dyDescent="0.25">
      <c r="A435" s="526"/>
      <c r="B435" s="527"/>
      <c r="C435" s="622"/>
      <c r="D435" s="623"/>
      <c r="E435" s="623"/>
      <c r="F435" s="578"/>
      <c r="G435" s="622"/>
      <c r="H435" s="623"/>
      <c r="I435" s="578"/>
      <c r="J435" s="544"/>
      <c r="K435" s="545"/>
      <c r="L435" s="190" t="s">
        <v>1440</v>
      </c>
      <c r="M435" s="554"/>
      <c r="N435" s="554"/>
      <c r="O435" s="554"/>
      <c r="P435" s="554"/>
      <c r="Q435" s="554"/>
      <c r="R435" s="554"/>
    </row>
    <row r="436" spans="1:20" ht="15" customHeight="1" x14ac:dyDescent="0.25">
      <c r="A436" s="526"/>
      <c r="B436" s="527"/>
      <c r="C436" s="558" t="s">
        <v>1096</v>
      </c>
      <c r="D436" s="558"/>
      <c r="E436" s="558"/>
      <c r="F436" s="558"/>
      <c r="G436" s="616" t="s">
        <v>1070</v>
      </c>
      <c r="H436" s="617"/>
      <c r="I436" s="618"/>
      <c r="J436" s="544" t="s">
        <v>1064</v>
      </c>
      <c r="K436" s="546"/>
      <c r="L436" s="545"/>
      <c r="M436" s="554" t="s">
        <v>1065</v>
      </c>
      <c r="N436" s="554"/>
      <c r="O436" s="554"/>
      <c r="P436" s="554"/>
      <c r="Q436" s="554"/>
      <c r="R436" s="554"/>
    </row>
    <row r="437" spans="1:20" ht="26.25" customHeight="1" x14ac:dyDescent="0.25">
      <c r="A437" s="528"/>
      <c r="B437" s="529"/>
      <c r="C437" s="558"/>
      <c r="D437" s="558"/>
      <c r="E437" s="558"/>
      <c r="F437" s="558"/>
      <c r="G437" s="622"/>
      <c r="H437" s="623"/>
      <c r="I437" s="578"/>
      <c r="J437" s="544">
        <v>6</v>
      </c>
      <c r="K437" s="545"/>
      <c r="L437" s="190" t="s">
        <v>1440</v>
      </c>
      <c r="M437" s="554"/>
      <c r="N437" s="554"/>
      <c r="O437" s="554"/>
      <c r="P437" s="554"/>
      <c r="Q437" s="554"/>
      <c r="R437" s="554"/>
    </row>
    <row r="438" spans="1:20" ht="66.75" customHeight="1" x14ac:dyDescent="0.25">
      <c r="A438" s="554" t="s">
        <v>1097</v>
      </c>
      <c r="B438" s="638"/>
      <c r="C438" s="558" t="s">
        <v>1098</v>
      </c>
      <c r="D438" s="558"/>
      <c r="E438" s="558"/>
      <c r="F438" s="558"/>
      <c r="G438" s="544" t="s">
        <v>487</v>
      </c>
      <c r="H438" s="546"/>
      <c r="I438" s="546"/>
      <c r="J438" s="546"/>
      <c r="K438" s="546"/>
      <c r="L438" s="545"/>
      <c r="M438" s="554" t="s">
        <v>1099</v>
      </c>
      <c r="N438" s="554"/>
      <c r="O438" s="554"/>
      <c r="P438" s="554"/>
      <c r="Q438" s="554"/>
      <c r="R438" s="554"/>
    </row>
    <row r="439" spans="1:20" ht="78" customHeight="1" x14ac:dyDescent="0.25">
      <c r="A439" s="554" t="s">
        <v>1100</v>
      </c>
      <c r="B439" s="638"/>
      <c r="C439" s="558" t="s">
        <v>1101</v>
      </c>
      <c r="D439" s="558"/>
      <c r="E439" s="558"/>
      <c r="F439" s="558"/>
      <c r="G439" s="554" t="s">
        <v>487</v>
      </c>
      <c r="H439" s="554"/>
      <c r="I439" s="554"/>
      <c r="J439" s="554"/>
      <c r="K439" s="554"/>
      <c r="L439" s="554"/>
      <c r="M439" s="554" t="s">
        <v>1102</v>
      </c>
      <c r="N439" s="554"/>
      <c r="O439" s="554"/>
      <c r="P439" s="554"/>
      <c r="Q439" s="554"/>
      <c r="R439" s="554"/>
    </row>
    <row r="440" spans="1:20" ht="59.25" customHeight="1" x14ac:dyDescent="0.25">
      <c r="A440" s="554" t="s">
        <v>1103</v>
      </c>
      <c r="B440" s="638"/>
      <c r="C440" s="558" t="s">
        <v>1104</v>
      </c>
      <c r="D440" s="558"/>
      <c r="E440" s="558"/>
      <c r="F440" s="558"/>
      <c r="G440" s="554" t="s">
        <v>487</v>
      </c>
      <c r="H440" s="554"/>
      <c r="I440" s="554"/>
      <c r="J440" s="554"/>
      <c r="K440" s="554"/>
      <c r="L440" s="554"/>
      <c r="M440" s="554" t="s">
        <v>1105</v>
      </c>
      <c r="N440" s="554"/>
      <c r="O440" s="554"/>
      <c r="P440" s="554"/>
      <c r="Q440" s="554"/>
      <c r="R440" s="554"/>
    </row>
    <row r="441" spans="1:20" ht="81" customHeight="1" x14ac:dyDescent="0.25">
      <c r="A441" s="554" t="s">
        <v>1106</v>
      </c>
      <c r="B441" s="638"/>
      <c r="C441" s="558" t="s">
        <v>1107</v>
      </c>
      <c r="D441" s="558"/>
      <c r="E441" s="558"/>
      <c r="F441" s="558"/>
      <c r="G441" s="554" t="s">
        <v>487</v>
      </c>
      <c r="H441" s="554"/>
      <c r="I441" s="554"/>
      <c r="J441" s="554"/>
      <c r="K441" s="554"/>
      <c r="L441" s="554"/>
      <c r="M441" s="554" t="s">
        <v>1108</v>
      </c>
      <c r="N441" s="554"/>
      <c r="O441" s="554"/>
      <c r="P441" s="554"/>
      <c r="Q441" s="554"/>
      <c r="R441" s="554"/>
    </row>
    <row r="442" spans="1:20" ht="65.25" customHeight="1" x14ac:dyDescent="0.25">
      <c r="A442" s="554" t="s">
        <v>1109</v>
      </c>
      <c r="B442" s="638"/>
      <c r="C442" s="558" t="s">
        <v>1110</v>
      </c>
      <c r="D442" s="558"/>
      <c r="E442" s="558"/>
      <c r="F442" s="558"/>
      <c r="G442" s="544" t="s">
        <v>487</v>
      </c>
      <c r="H442" s="546"/>
      <c r="I442" s="546"/>
      <c r="J442" s="546"/>
      <c r="K442" s="546"/>
      <c r="L442" s="545"/>
      <c r="M442" s="554" t="s">
        <v>1111</v>
      </c>
      <c r="N442" s="554"/>
      <c r="O442" s="554"/>
      <c r="P442" s="554"/>
      <c r="Q442" s="554"/>
      <c r="R442" s="554"/>
    </row>
    <row r="443" spans="1:20" ht="168" customHeight="1" x14ac:dyDescent="0.25">
      <c r="A443" s="554" t="s">
        <v>1112</v>
      </c>
      <c r="B443" s="554"/>
      <c r="C443" s="558" t="s">
        <v>1113</v>
      </c>
      <c r="D443" s="558"/>
      <c r="E443" s="558"/>
      <c r="F443" s="558"/>
      <c r="G443" s="544" t="s">
        <v>885</v>
      </c>
      <c r="H443" s="546"/>
      <c r="I443" s="546"/>
      <c r="J443" s="546"/>
      <c r="K443" s="546"/>
      <c r="L443" s="545"/>
      <c r="M443" s="554" t="s">
        <v>1778</v>
      </c>
      <c r="N443" s="554"/>
      <c r="O443" s="554"/>
      <c r="P443" s="554"/>
      <c r="Q443" s="554"/>
      <c r="R443" s="554"/>
      <c r="S443" t="s">
        <v>1013</v>
      </c>
      <c r="T443" t="s">
        <v>487</v>
      </c>
    </row>
    <row r="444" spans="1:20" ht="62.25" customHeight="1" x14ac:dyDescent="0.25">
      <c r="A444" s="554" t="s">
        <v>1114</v>
      </c>
      <c r="B444" s="554"/>
      <c r="C444" s="558" t="s">
        <v>1115</v>
      </c>
      <c r="D444" s="558"/>
      <c r="E444" s="558"/>
      <c r="F444" s="558"/>
      <c r="G444" s="544" t="s">
        <v>487</v>
      </c>
      <c r="H444" s="546"/>
      <c r="I444" s="546"/>
      <c r="J444" s="546"/>
      <c r="K444" s="546"/>
      <c r="L444" s="545"/>
      <c r="M444" s="554" t="s">
        <v>1116</v>
      </c>
      <c r="N444" s="554"/>
      <c r="O444" s="554"/>
      <c r="P444" s="554"/>
      <c r="Q444" s="554"/>
      <c r="R444" s="554"/>
    </row>
    <row r="445" spans="1:20" ht="20.25" customHeight="1" x14ac:dyDescent="0.25">
      <c r="A445" s="554" t="s">
        <v>500</v>
      </c>
      <c r="B445" s="554"/>
      <c r="C445" s="558" t="s">
        <v>198</v>
      </c>
      <c r="D445" s="558"/>
      <c r="E445" s="558"/>
      <c r="F445" s="558"/>
      <c r="G445" s="524" t="s">
        <v>199</v>
      </c>
      <c r="H445" s="533"/>
      <c r="I445" s="525"/>
      <c r="J445" s="524" t="s">
        <v>200</v>
      </c>
      <c r="K445" s="533"/>
      <c r="L445" s="525"/>
      <c r="M445" s="554" t="s">
        <v>1117</v>
      </c>
      <c r="N445" s="554"/>
      <c r="O445" s="554"/>
      <c r="P445" s="554"/>
      <c r="Q445" s="554"/>
      <c r="R445" s="554"/>
    </row>
    <row r="446" spans="1:20" ht="34.5" customHeight="1" x14ac:dyDescent="0.25">
      <c r="A446" s="554"/>
      <c r="B446" s="554"/>
      <c r="C446" s="558"/>
      <c r="D446" s="558"/>
      <c r="E446" s="558"/>
      <c r="F446" s="558"/>
      <c r="G446" s="528"/>
      <c r="H446" s="557"/>
      <c r="I446" s="529"/>
      <c r="J446" s="528"/>
      <c r="K446" s="557"/>
      <c r="L446" s="529"/>
      <c r="M446" s="554"/>
      <c r="N446" s="554"/>
      <c r="O446" s="554"/>
      <c r="P446" s="554"/>
      <c r="Q446" s="554"/>
      <c r="R446" s="554"/>
    </row>
    <row r="447" spans="1:20" ht="15" customHeight="1" x14ac:dyDescent="0.25">
      <c r="A447" s="554"/>
      <c r="B447" s="554"/>
      <c r="C447" s="558"/>
      <c r="D447" s="558"/>
      <c r="E447" s="558"/>
      <c r="F447" s="558"/>
      <c r="G447" s="544" t="s">
        <v>501</v>
      </c>
      <c r="H447" s="546"/>
      <c r="I447" s="545"/>
      <c r="J447" s="544" t="s">
        <v>501</v>
      </c>
      <c r="K447" s="546"/>
      <c r="L447" s="545"/>
      <c r="M447" s="558" t="s">
        <v>1118</v>
      </c>
      <c r="N447" s="558"/>
      <c r="O447" s="558"/>
      <c r="P447" s="558"/>
      <c r="Q447" s="558"/>
      <c r="R447" s="558"/>
    </row>
    <row r="448" spans="1:20" ht="15" customHeight="1" x14ac:dyDescent="0.25">
      <c r="A448" s="554"/>
      <c r="B448" s="554"/>
      <c r="C448" s="558"/>
      <c r="D448" s="558"/>
      <c r="E448" s="558"/>
      <c r="F448" s="558"/>
      <c r="G448" s="1098">
        <f>Вводные!H27</f>
        <v>630</v>
      </c>
      <c r="H448" s="1116"/>
      <c r="I448" s="719" t="s">
        <v>14</v>
      </c>
      <c r="J448" s="1094">
        <f>Вводные!I27</f>
        <v>630</v>
      </c>
      <c r="K448" s="1095"/>
      <c r="L448" s="719" t="s">
        <v>14</v>
      </c>
      <c r="M448" s="195">
        <f>G448</f>
        <v>630</v>
      </c>
      <c r="N448" s="203" t="s">
        <v>14</v>
      </c>
      <c r="O448" s="148" t="s">
        <v>335</v>
      </c>
      <c r="P448" s="199">
        <f>Расчет!Q908</f>
        <v>0.28578838324886474</v>
      </c>
      <c r="Q448" s="203" t="s">
        <v>14</v>
      </c>
      <c r="R448" s="157"/>
    </row>
    <row r="449" spans="1:18" x14ac:dyDescent="0.25">
      <c r="A449" s="554"/>
      <c r="B449" s="554"/>
      <c r="C449" s="558"/>
      <c r="D449" s="558"/>
      <c r="E449" s="558"/>
      <c r="F449" s="558"/>
      <c r="G449" s="681"/>
      <c r="H449" s="682"/>
      <c r="I449" s="718"/>
      <c r="J449" s="1118"/>
      <c r="K449" s="1119"/>
      <c r="L449" s="718"/>
      <c r="M449" s="754" t="s">
        <v>1119</v>
      </c>
      <c r="N449" s="754"/>
      <c r="O449" s="754"/>
      <c r="P449" s="754"/>
      <c r="Q449" s="754"/>
      <c r="R449" s="754"/>
    </row>
    <row r="450" spans="1:18" x14ac:dyDescent="0.25">
      <c r="A450" s="554"/>
      <c r="B450" s="554"/>
      <c r="C450" s="558"/>
      <c r="D450" s="558"/>
      <c r="E450" s="558"/>
      <c r="F450" s="558"/>
      <c r="G450" s="1104"/>
      <c r="H450" s="1117"/>
      <c r="I450" s="716"/>
      <c r="J450" s="1118"/>
      <c r="K450" s="1119"/>
      <c r="L450" s="716"/>
      <c r="M450" s="195">
        <f>G452</f>
        <v>780</v>
      </c>
      <c r="N450" s="203" t="s">
        <v>14</v>
      </c>
      <c r="O450" s="148" t="s">
        <v>335</v>
      </c>
      <c r="P450" s="199">
        <f>Расчет!Q909</f>
        <v>0.28578838324886474</v>
      </c>
      <c r="Q450" s="203" t="s">
        <v>14</v>
      </c>
      <c r="R450" s="157"/>
    </row>
    <row r="451" spans="1:18" ht="15" customHeight="1" x14ac:dyDescent="0.25">
      <c r="A451" s="554"/>
      <c r="B451" s="554"/>
      <c r="C451" s="558"/>
      <c r="D451" s="558"/>
      <c r="E451" s="558"/>
      <c r="F451" s="558"/>
      <c r="G451" s="544" t="s">
        <v>502</v>
      </c>
      <c r="H451" s="546"/>
      <c r="I451" s="545"/>
      <c r="J451" s="544" t="s">
        <v>502</v>
      </c>
      <c r="K451" s="546"/>
      <c r="L451" s="545"/>
      <c r="M451" s="558" t="s">
        <v>1120</v>
      </c>
      <c r="N451" s="558"/>
      <c r="O451" s="558"/>
      <c r="P451" s="558"/>
      <c r="Q451" s="558"/>
      <c r="R451" s="558"/>
    </row>
    <row r="452" spans="1:18" x14ac:dyDescent="0.25">
      <c r="A452" s="554"/>
      <c r="B452" s="554"/>
      <c r="C452" s="558"/>
      <c r="D452" s="558"/>
      <c r="E452" s="558"/>
      <c r="F452" s="558"/>
      <c r="G452" s="1118">
        <f>Вводные!H29</f>
        <v>780</v>
      </c>
      <c r="H452" s="1119"/>
      <c r="I452" s="708" t="s">
        <v>14</v>
      </c>
      <c r="J452" s="1118">
        <f>Вводные!I29</f>
        <v>780</v>
      </c>
      <c r="K452" s="1119"/>
      <c r="L452" s="708" t="s">
        <v>14</v>
      </c>
      <c r="M452" s="195">
        <f>J448</f>
        <v>630</v>
      </c>
      <c r="N452" s="203" t="s">
        <v>14</v>
      </c>
      <c r="O452" s="148" t="s">
        <v>335</v>
      </c>
      <c r="P452" s="199">
        <f>Расчет!Q910</f>
        <v>0.28578838324886474</v>
      </c>
      <c r="Q452" s="203" t="s">
        <v>14</v>
      </c>
      <c r="R452" s="157"/>
    </row>
    <row r="453" spans="1:18" x14ac:dyDescent="0.25">
      <c r="A453" s="554"/>
      <c r="B453" s="554"/>
      <c r="C453" s="558"/>
      <c r="D453" s="558"/>
      <c r="E453" s="558"/>
      <c r="F453" s="558"/>
      <c r="G453" s="1118"/>
      <c r="H453" s="1119"/>
      <c r="I453" s="709"/>
      <c r="J453" s="1118"/>
      <c r="K453" s="1119"/>
      <c r="L453" s="709"/>
      <c r="M453" s="558" t="s">
        <v>1121</v>
      </c>
      <c r="N453" s="558"/>
      <c r="O453" s="558"/>
      <c r="P453" s="558"/>
      <c r="Q453" s="558"/>
      <c r="R453" s="558"/>
    </row>
    <row r="454" spans="1:18" x14ac:dyDescent="0.25">
      <c r="A454" s="554"/>
      <c r="B454" s="554"/>
      <c r="C454" s="558"/>
      <c r="D454" s="558"/>
      <c r="E454" s="558"/>
      <c r="F454" s="558"/>
      <c r="G454" s="1118"/>
      <c r="H454" s="1119"/>
      <c r="I454" s="710"/>
      <c r="J454" s="1118"/>
      <c r="K454" s="1119"/>
      <c r="L454" s="710"/>
      <c r="M454" s="195">
        <f>J452</f>
        <v>780</v>
      </c>
      <c r="N454" s="203" t="s">
        <v>14</v>
      </c>
      <c r="O454" s="148" t="s">
        <v>335</v>
      </c>
      <c r="P454" s="199">
        <f>Расчет!Q911</f>
        <v>0.28578838324886474</v>
      </c>
      <c r="Q454" s="203" t="s">
        <v>14</v>
      </c>
      <c r="R454" s="157"/>
    </row>
    <row r="455" spans="1:18" ht="15" customHeight="1" x14ac:dyDescent="0.25">
      <c r="A455" s="554" t="s">
        <v>503</v>
      </c>
      <c r="B455" s="638"/>
      <c r="C455" s="558" t="s">
        <v>203</v>
      </c>
      <c r="D455" s="558"/>
      <c r="E455" s="558"/>
      <c r="F455" s="558"/>
      <c r="G455" s="544" t="s">
        <v>199</v>
      </c>
      <c r="H455" s="546"/>
      <c r="I455" s="545"/>
      <c r="J455" s="544" t="s">
        <v>200</v>
      </c>
      <c r="K455" s="546"/>
      <c r="L455" s="545"/>
      <c r="M455" s="554" t="s">
        <v>1122</v>
      </c>
      <c r="N455" s="554"/>
      <c r="O455" s="554"/>
      <c r="P455" s="554"/>
      <c r="Q455" s="554"/>
      <c r="R455" s="554"/>
    </row>
    <row r="456" spans="1:18" ht="40.5" customHeight="1" x14ac:dyDescent="0.25">
      <c r="A456" s="638"/>
      <c r="B456" s="638"/>
      <c r="C456" s="627"/>
      <c r="D456" s="627"/>
      <c r="E456" s="627"/>
      <c r="F456" s="627"/>
      <c r="G456" s="1094">
        <f>Вводные!H31</f>
        <v>100</v>
      </c>
      <c r="H456" s="1095"/>
      <c r="I456" s="719" t="s">
        <v>14</v>
      </c>
      <c r="J456" s="1094">
        <f>Вводные!I31</f>
        <v>100</v>
      </c>
      <c r="K456" s="1095"/>
      <c r="L456" s="719" t="s">
        <v>14</v>
      </c>
      <c r="M456" s="554"/>
      <c r="N456" s="554"/>
      <c r="O456" s="554"/>
      <c r="P456" s="554"/>
      <c r="Q456" s="554"/>
      <c r="R456" s="554"/>
    </row>
    <row r="457" spans="1:18" x14ac:dyDescent="0.25">
      <c r="A457" s="638"/>
      <c r="B457" s="638"/>
      <c r="C457" s="627"/>
      <c r="D457" s="627"/>
      <c r="E457" s="627"/>
      <c r="F457" s="627"/>
      <c r="G457" s="1094"/>
      <c r="H457" s="1095"/>
      <c r="I457" s="621"/>
      <c r="J457" s="1094"/>
      <c r="K457" s="1095"/>
      <c r="L457" s="621"/>
      <c r="M457" s="158" t="s">
        <v>199</v>
      </c>
      <c r="N457" s="199">
        <f>G456</f>
        <v>100</v>
      </c>
      <c r="O457" s="120" t="s">
        <v>14</v>
      </c>
      <c r="P457" s="148" t="s">
        <v>335</v>
      </c>
      <c r="Q457" s="199">
        <f>Расчет!Q912</f>
        <v>0.28578838324886474</v>
      </c>
      <c r="R457" s="150" t="s">
        <v>14</v>
      </c>
    </row>
    <row r="458" spans="1:18" x14ac:dyDescent="0.25">
      <c r="A458" s="638"/>
      <c r="B458" s="638"/>
      <c r="C458" s="627"/>
      <c r="D458" s="627"/>
      <c r="E458" s="627"/>
      <c r="F458" s="627"/>
      <c r="G458" s="1094"/>
      <c r="H458" s="1095"/>
      <c r="I458" s="578"/>
      <c r="J458" s="1094"/>
      <c r="K458" s="1095"/>
      <c r="L458" s="578"/>
      <c r="M458" s="158" t="s">
        <v>200</v>
      </c>
      <c r="N458" s="199">
        <f>J456</f>
        <v>100</v>
      </c>
      <c r="O458" s="120" t="s">
        <v>14</v>
      </c>
      <c r="P458" s="148" t="s">
        <v>335</v>
      </c>
      <c r="Q458" s="199">
        <f>Расчет!Q913</f>
        <v>0.28578838324886474</v>
      </c>
      <c r="R458" s="150" t="s">
        <v>14</v>
      </c>
    </row>
    <row r="459" spans="1:18" ht="28.5" customHeight="1" x14ac:dyDescent="0.25">
      <c r="A459" s="554" t="s">
        <v>504</v>
      </c>
      <c r="B459" s="638"/>
      <c r="C459" s="558" t="s">
        <v>204</v>
      </c>
      <c r="D459" s="558"/>
      <c r="E459" s="558"/>
      <c r="F459" s="558"/>
      <c r="G459" s="524" t="s">
        <v>199</v>
      </c>
      <c r="H459" s="533"/>
      <c r="I459" s="525"/>
      <c r="J459" s="524" t="s">
        <v>200</v>
      </c>
      <c r="K459" s="533"/>
      <c r="L459" s="525"/>
      <c r="M459" s="554" t="s">
        <v>1123</v>
      </c>
      <c r="N459" s="554"/>
      <c r="O459" s="554"/>
      <c r="P459" s="554"/>
      <c r="Q459" s="554"/>
      <c r="R459" s="554"/>
    </row>
    <row r="460" spans="1:18" ht="28.5" customHeight="1" x14ac:dyDescent="0.25">
      <c r="A460" s="638"/>
      <c r="B460" s="638"/>
      <c r="C460" s="627"/>
      <c r="D460" s="627"/>
      <c r="E460" s="627"/>
      <c r="F460" s="627"/>
      <c r="G460" s="528"/>
      <c r="H460" s="557"/>
      <c r="I460" s="529"/>
      <c r="J460" s="528"/>
      <c r="K460" s="557"/>
      <c r="L460" s="529"/>
      <c r="M460" s="554"/>
      <c r="N460" s="554"/>
      <c r="O460" s="554"/>
      <c r="P460" s="554"/>
      <c r="Q460" s="554"/>
      <c r="R460" s="554"/>
    </row>
    <row r="461" spans="1:18" ht="15" customHeight="1" x14ac:dyDescent="0.25">
      <c r="A461" s="638"/>
      <c r="B461" s="638"/>
      <c r="C461" s="627"/>
      <c r="D461" s="627"/>
      <c r="E461" s="627"/>
      <c r="F461" s="627"/>
      <c r="G461" s="544" t="s">
        <v>501</v>
      </c>
      <c r="H461" s="546"/>
      <c r="I461" s="545"/>
      <c r="J461" s="544" t="s">
        <v>501</v>
      </c>
      <c r="K461" s="546"/>
      <c r="L461" s="545"/>
      <c r="M461" s="558" t="s">
        <v>1118</v>
      </c>
      <c r="N461" s="558"/>
      <c r="O461" s="558"/>
      <c r="P461" s="558"/>
      <c r="Q461" s="558"/>
      <c r="R461" s="558"/>
    </row>
    <row r="462" spans="1:18" x14ac:dyDescent="0.25">
      <c r="A462" s="638"/>
      <c r="B462" s="638"/>
      <c r="C462" s="627"/>
      <c r="D462" s="627"/>
      <c r="E462" s="627"/>
      <c r="F462" s="627"/>
      <c r="G462" s="1094">
        <f>Вводные!H34</f>
        <v>260</v>
      </c>
      <c r="H462" s="1095"/>
      <c r="I462" s="848" t="s">
        <v>14</v>
      </c>
      <c r="J462" s="1094">
        <f>Вводные!I34</f>
        <v>260</v>
      </c>
      <c r="K462" s="1095"/>
      <c r="L462" s="848" t="s">
        <v>14</v>
      </c>
      <c r="M462" s="195">
        <f>G462</f>
        <v>260</v>
      </c>
      <c r="N462" s="203" t="s">
        <v>14</v>
      </c>
      <c r="O462" s="148" t="s">
        <v>335</v>
      </c>
      <c r="P462" s="204">
        <f>Расчет!Q914</f>
        <v>0.28578838324886474</v>
      </c>
      <c r="Q462" s="809" t="s">
        <v>14</v>
      </c>
      <c r="R462" s="828"/>
    </row>
    <row r="463" spans="1:18" x14ac:dyDescent="0.25">
      <c r="A463" s="638"/>
      <c r="B463" s="638"/>
      <c r="C463" s="627"/>
      <c r="D463" s="627"/>
      <c r="E463" s="627"/>
      <c r="F463" s="627"/>
      <c r="G463" s="1118"/>
      <c r="H463" s="1119"/>
      <c r="I463" s="1123"/>
      <c r="J463" s="1118"/>
      <c r="K463" s="1119"/>
      <c r="L463" s="1123"/>
      <c r="M463" s="754" t="s">
        <v>1119</v>
      </c>
      <c r="N463" s="754"/>
      <c r="O463" s="754"/>
      <c r="P463" s="754"/>
      <c r="Q463" s="754"/>
      <c r="R463" s="754"/>
    </row>
    <row r="464" spans="1:18" x14ac:dyDescent="0.25">
      <c r="A464" s="638"/>
      <c r="B464" s="638"/>
      <c r="C464" s="627"/>
      <c r="D464" s="627"/>
      <c r="E464" s="627"/>
      <c r="F464" s="627"/>
      <c r="G464" s="1118"/>
      <c r="H464" s="1119"/>
      <c r="I464" s="849"/>
      <c r="J464" s="1118"/>
      <c r="K464" s="1119"/>
      <c r="L464" s="849"/>
      <c r="M464" s="195">
        <f>G466</f>
        <v>280</v>
      </c>
      <c r="N464" s="203" t="s">
        <v>14</v>
      </c>
      <c r="O464" s="148" t="s">
        <v>335</v>
      </c>
      <c r="P464" s="204">
        <f>Расчет!Q915</f>
        <v>0.28578838324886474</v>
      </c>
      <c r="Q464" s="809" t="s">
        <v>14</v>
      </c>
      <c r="R464" s="828"/>
    </row>
    <row r="465" spans="1:18" ht="15" customHeight="1" x14ac:dyDescent="0.25">
      <c r="A465" s="638"/>
      <c r="B465" s="638"/>
      <c r="C465" s="627"/>
      <c r="D465" s="627"/>
      <c r="E465" s="627"/>
      <c r="F465" s="627"/>
      <c r="G465" s="544" t="s">
        <v>502</v>
      </c>
      <c r="H465" s="546"/>
      <c r="I465" s="545"/>
      <c r="J465" s="544" t="s">
        <v>502</v>
      </c>
      <c r="K465" s="546"/>
      <c r="L465" s="545"/>
      <c r="M465" s="558" t="s">
        <v>1120</v>
      </c>
      <c r="N465" s="558"/>
      <c r="O465" s="558"/>
      <c r="P465" s="558"/>
      <c r="Q465" s="558"/>
      <c r="R465" s="558"/>
    </row>
    <row r="466" spans="1:18" x14ac:dyDescent="0.25">
      <c r="A466" s="638"/>
      <c r="B466" s="638"/>
      <c r="C466" s="627"/>
      <c r="D466" s="627"/>
      <c r="E466" s="627"/>
      <c r="F466" s="627"/>
      <c r="G466" s="1118">
        <f>Вводные!H36</f>
        <v>280</v>
      </c>
      <c r="H466" s="1119"/>
      <c r="I466" s="1120" t="s">
        <v>14</v>
      </c>
      <c r="J466" s="1118">
        <f>Вводные!I36</f>
        <v>280</v>
      </c>
      <c r="K466" s="1119"/>
      <c r="L466" s="1120" t="s">
        <v>14</v>
      </c>
      <c r="M466" s="195">
        <f>J462</f>
        <v>260</v>
      </c>
      <c r="N466" s="203" t="s">
        <v>14</v>
      </c>
      <c r="O466" s="148" t="s">
        <v>335</v>
      </c>
      <c r="P466" s="204">
        <f>Расчет!Q915</f>
        <v>0.28578838324886474</v>
      </c>
      <c r="Q466" s="809" t="s">
        <v>14</v>
      </c>
      <c r="R466" s="828"/>
    </row>
    <row r="467" spans="1:18" x14ac:dyDescent="0.25">
      <c r="A467" s="638"/>
      <c r="B467" s="638"/>
      <c r="C467" s="627"/>
      <c r="D467" s="627"/>
      <c r="E467" s="627"/>
      <c r="F467" s="627"/>
      <c r="G467" s="1118"/>
      <c r="H467" s="1119"/>
      <c r="I467" s="1121"/>
      <c r="J467" s="1118"/>
      <c r="K467" s="1119"/>
      <c r="L467" s="1121"/>
      <c r="M467" s="558" t="s">
        <v>1121</v>
      </c>
      <c r="N467" s="558"/>
      <c r="O467" s="558"/>
      <c r="P467" s="558"/>
      <c r="Q467" s="558"/>
      <c r="R467" s="558"/>
    </row>
    <row r="468" spans="1:18" x14ac:dyDescent="0.25">
      <c r="A468" s="638"/>
      <c r="B468" s="638"/>
      <c r="C468" s="627"/>
      <c r="D468" s="627"/>
      <c r="E468" s="627"/>
      <c r="F468" s="627"/>
      <c r="G468" s="1118"/>
      <c r="H468" s="1119"/>
      <c r="I468" s="1122"/>
      <c r="J468" s="1118"/>
      <c r="K468" s="1119"/>
      <c r="L468" s="1122"/>
      <c r="M468" s="195">
        <f>J466</f>
        <v>280</v>
      </c>
      <c r="N468" s="203" t="s">
        <v>14</v>
      </c>
      <c r="O468" s="148" t="s">
        <v>335</v>
      </c>
      <c r="P468" s="204">
        <f>Расчет!Q917</f>
        <v>0.28578838324886474</v>
      </c>
      <c r="Q468" s="809" t="s">
        <v>14</v>
      </c>
      <c r="R468" s="828"/>
    </row>
    <row r="469" spans="1:18" x14ac:dyDescent="0.25">
      <c r="A469" s="547" t="s">
        <v>1737</v>
      </c>
      <c r="B469" s="547"/>
      <c r="C469" s="547"/>
      <c r="D469" s="547"/>
      <c r="E469" s="547"/>
      <c r="F469" s="547"/>
      <c r="G469" s="547"/>
      <c r="H469" s="547"/>
      <c r="I469" s="547"/>
      <c r="J469" s="547"/>
      <c r="K469" s="547"/>
      <c r="L469" s="547"/>
      <c r="M469" s="547"/>
      <c r="N469" s="547"/>
      <c r="O469" s="547"/>
      <c r="P469" s="547"/>
      <c r="Q469" s="547"/>
      <c r="R469" s="548"/>
    </row>
    <row r="470" spans="1:18" x14ac:dyDescent="0.25">
      <c r="A470" s="127"/>
      <c r="B470" s="127"/>
      <c r="C470" s="127"/>
      <c r="D470" s="127"/>
      <c r="E470" s="127" t="s">
        <v>1738</v>
      </c>
      <c r="F470" s="140"/>
      <c r="G470" s="140"/>
      <c r="H470" s="141"/>
      <c r="I470" s="141"/>
      <c r="J470" s="156" t="str">
        <f>J429</f>
        <v>АВМ00</v>
      </c>
      <c r="L470" s="142" t="s">
        <v>534</v>
      </c>
      <c r="M470" s="156" t="str">
        <f>M429</f>
        <v>08.05.2025 г.</v>
      </c>
      <c r="O470" s="142"/>
      <c r="P470" s="127"/>
      <c r="Q470" s="127"/>
      <c r="R470" s="143"/>
    </row>
    <row r="471" spans="1:18" x14ac:dyDescent="0.25">
      <c r="A471" s="202"/>
      <c r="B471" s="202"/>
      <c r="C471" s="206"/>
      <c r="D471" s="206"/>
      <c r="E471" s="206"/>
      <c r="F471" s="206"/>
      <c r="G471" s="202"/>
      <c r="H471" s="202"/>
      <c r="I471" s="202"/>
      <c r="J471" s="202"/>
      <c r="K471" s="202"/>
      <c r="L471" s="202"/>
      <c r="M471" s="202"/>
      <c r="N471" s="202"/>
      <c r="O471" s="202"/>
      <c r="P471" s="202"/>
      <c r="Q471" s="202"/>
      <c r="R471" s="202"/>
    </row>
    <row r="472" spans="1:18" ht="72.75" customHeight="1" x14ac:dyDescent="0.25">
      <c r="A472" s="549" t="s">
        <v>857</v>
      </c>
      <c r="B472" s="549"/>
      <c r="C472" s="549" t="s">
        <v>858</v>
      </c>
      <c r="D472" s="549"/>
      <c r="E472" s="549"/>
      <c r="F472" s="550"/>
      <c r="G472" s="551" t="s">
        <v>859</v>
      </c>
      <c r="H472" s="552"/>
      <c r="I472" s="552"/>
      <c r="J472" s="552"/>
      <c r="K472" s="552"/>
      <c r="L472" s="553"/>
      <c r="M472" s="549" t="s">
        <v>860</v>
      </c>
      <c r="N472" s="549"/>
      <c r="O472" s="549"/>
      <c r="P472" s="549"/>
      <c r="Q472" s="549"/>
      <c r="R472" s="549"/>
    </row>
    <row r="473" spans="1:18" ht="67.5" customHeight="1" x14ac:dyDescent="0.25">
      <c r="A473" s="554" t="s">
        <v>1124</v>
      </c>
      <c r="B473" s="638"/>
      <c r="C473" s="558" t="s">
        <v>1125</v>
      </c>
      <c r="D473" s="558"/>
      <c r="E473" s="558"/>
      <c r="F473" s="558"/>
      <c r="G473" s="544" t="s">
        <v>487</v>
      </c>
      <c r="H473" s="546"/>
      <c r="I473" s="546"/>
      <c r="J473" s="546"/>
      <c r="K473" s="546"/>
      <c r="L473" s="545"/>
      <c r="M473" s="554" t="s">
        <v>1126</v>
      </c>
      <c r="N473" s="554"/>
      <c r="O473" s="554"/>
      <c r="P473" s="554"/>
      <c r="Q473" s="554"/>
      <c r="R473" s="554"/>
    </row>
    <row r="474" spans="1:18" ht="91.5" customHeight="1" x14ac:dyDescent="0.25">
      <c r="A474" s="554" t="s">
        <v>1127</v>
      </c>
      <c r="B474" s="638"/>
      <c r="C474" s="558" t="s">
        <v>1128</v>
      </c>
      <c r="D474" s="558"/>
      <c r="E474" s="558"/>
      <c r="F474" s="558"/>
      <c r="G474" s="544" t="s">
        <v>1013</v>
      </c>
      <c r="H474" s="546"/>
      <c r="I474" s="546"/>
      <c r="J474" s="546"/>
      <c r="K474" s="546"/>
      <c r="L474" s="545"/>
      <c r="M474" s="554" t="s">
        <v>1779</v>
      </c>
      <c r="N474" s="554"/>
      <c r="O474" s="554"/>
      <c r="P474" s="554"/>
      <c r="Q474" s="554"/>
      <c r="R474" s="554"/>
    </row>
    <row r="475" spans="1:18" ht="95.25" customHeight="1" x14ac:dyDescent="0.25">
      <c r="A475" s="554" t="s">
        <v>505</v>
      </c>
      <c r="B475" s="638"/>
      <c r="C475" s="558" t="s">
        <v>205</v>
      </c>
      <c r="D475" s="558"/>
      <c r="E475" s="558"/>
      <c r="F475" s="558"/>
      <c r="G475" s="544" t="s">
        <v>199</v>
      </c>
      <c r="H475" s="546"/>
      <c r="I475" s="545"/>
      <c r="J475" s="544" t="s">
        <v>200</v>
      </c>
      <c r="K475" s="546"/>
      <c r="L475" s="545"/>
      <c r="M475" s="554" t="s">
        <v>1129</v>
      </c>
      <c r="N475" s="554"/>
      <c r="O475" s="554"/>
      <c r="P475" s="554"/>
      <c r="Q475" s="554"/>
      <c r="R475" s="554"/>
    </row>
    <row r="476" spans="1:18" ht="86.25" customHeight="1" x14ac:dyDescent="0.25">
      <c r="A476" s="638"/>
      <c r="B476" s="638"/>
      <c r="C476" s="558"/>
      <c r="D476" s="558"/>
      <c r="E476" s="558"/>
      <c r="F476" s="558"/>
      <c r="G476" s="669">
        <f>Вводные!H38</f>
        <v>150</v>
      </c>
      <c r="H476" s="670"/>
      <c r="I476" s="525" t="s">
        <v>14</v>
      </c>
      <c r="J476" s="669">
        <f>Вводные!I38</f>
        <v>150</v>
      </c>
      <c r="K476" s="670"/>
      <c r="L476" s="525" t="s">
        <v>14</v>
      </c>
      <c r="M476" s="158" t="s">
        <v>1741</v>
      </c>
      <c r="N476" s="213">
        <f>G476</f>
        <v>150</v>
      </c>
      <c r="O476" s="152" t="s">
        <v>14</v>
      </c>
      <c r="P476" s="148" t="s">
        <v>335</v>
      </c>
      <c r="Q476" s="213">
        <f>Расчет!Q918</f>
        <v>0.28578838324886474</v>
      </c>
      <c r="R476" s="153" t="s">
        <v>14</v>
      </c>
    </row>
    <row r="477" spans="1:18" ht="78.75" customHeight="1" x14ac:dyDescent="0.25">
      <c r="A477" s="638"/>
      <c r="B477" s="638"/>
      <c r="C477" s="558"/>
      <c r="D477" s="558"/>
      <c r="E477" s="558"/>
      <c r="F477" s="558"/>
      <c r="G477" s="669"/>
      <c r="H477" s="670"/>
      <c r="I477" s="529"/>
      <c r="J477" s="669"/>
      <c r="K477" s="670"/>
      <c r="L477" s="529"/>
      <c r="M477" s="158" t="s">
        <v>1742</v>
      </c>
      <c r="N477" s="213">
        <f>J476</f>
        <v>150</v>
      </c>
      <c r="O477" s="152" t="s">
        <v>14</v>
      </c>
      <c r="P477" s="148" t="s">
        <v>335</v>
      </c>
      <c r="Q477" s="213">
        <f>Расчет!Q919</f>
        <v>0.28578838324886474</v>
      </c>
      <c r="R477" s="153" t="s">
        <v>14</v>
      </c>
    </row>
    <row r="478" spans="1:18" x14ac:dyDescent="0.25">
      <c r="A478" s="554" t="s">
        <v>506</v>
      </c>
      <c r="B478" s="638"/>
      <c r="C478" s="558" t="s">
        <v>507</v>
      </c>
      <c r="D478" s="558"/>
      <c r="E478" s="558"/>
      <c r="F478" s="558"/>
      <c r="G478" s="524" t="s">
        <v>199</v>
      </c>
      <c r="H478" s="533"/>
      <c r="I478" s="525"/>
      <c r="J478" s="524" t="s">
        <v>200</v>
      </c>
      <c r="K478" s="533"/>
      <c r="L478" s="525"/>
      <c r="M478" s="554" t="s">
        <v>1123</v>
      </c>
      <c r="N478" s="554"/>
      <c r="O478" s="554"/>
      <c r="P478" s="554"/>
      <c r="Q478" s="554"/>
      <c r="R478" s="554"/>
    </row>
    <row r="479" spans="1:18" ht="34.5" customHeight="1" x14ac:dyDescent="0.25">
      <c r="A479" s="638"/>
      <c r="B479" s="638"/>
      <c r="C479" s="627"/>
      <c r="D479" s="627"/>
      <c r="E479" s="627"/>
      <c r="F479" s="627"/>
      <c r="G479" s="528"/>
      <c r="H479" s="557"/>
      <c r="I479" s="529"/>
      <c r="J479" s="528"/>
      <c r="K479" s="557"/>
      <c r="L479" s="529"/>
      <c r="M479" s="554"/>
      <c r="N479" s="554"/>
      <c r="O479" s="554"/>
      <c r="P479" s="554"/>
      <c r="Q479" s="554"/>
      <c r="R479" s="554"/>
    </row>
    <row r="480" spans="1:18" ht="15" customHeight="1" x14ac:dyDescent="0.25">
      <c r="A480" s="638"/>
      <c r="B480" s="638"/>
      <c r="C480" s="627"/>
      <c r="D480" s="627"/>
      <c r="E480" s="627"/>
      <c r="F480" s="627"/>
      <c r="G480" s="544" t="s">
        <v>501</v>
      </c>
      <c r="H480" s="546"/>
      <c r="I480" s="545"/>
      <c r="J480" s="544" t="s">
        <v>501</v>
      </c>
      <c r="K480" s="546"/>
      <c r="L480" s="545"/>
      <c r="M480" s="558" t="s">
        <v>1118</v>
      </c>
      <c r="N480" s="558"/>
      <c r="O480" s="558"/>
      <c r="P480" s="558"/>
      <c r="Q480" s="558"/>
      <c r="R480" s="558"/>
    </row>
    <row r="481" spans="1:18" x14ac:dyDescent="0.25">
      <c r="A481" s="638"/>
      <c r="B481" s="638"/>
      <c r="C481" s="627"/>
      <c r="D481" s="627"/>
      <c r="E481" s="627"/>
      <c r="F481" s="627"/>
      <c r="G481" s="1094">
        <f>Вводные!H42</f>
        <v>890</v>
      </c>
      <c r="H481" s="1095"/>
      <c r="I481" s="719" t="s">
        <v>14</v>
      </c>
      <c r="J481" s="1094">
        <f>Вводные!I42</f>
        <v>890</v>
      </c>
      <c r="K481" s="1095"/>
      <c r="L481" s="719" t="s">
        <v>14</v>
      </c>
      <c r="M481" s="195">
        <f>G481</f>
        <v>890</v>
      </c>
      <c r="N481" s="203" t="s">
        <v>14</v>
      </c>
      <c r="O481" s="148" t="s">
        <v>335</v>
      </c>
      <c r="P481" s="204">
        <f>Расчет!Q920</f>
        <v>0.28578838324886474</v>
      </c>
      <c r="Q481" s="809" t="s">
        <v>14</v>
      </c>
      <c r="R481" s="828"/>
    </row>
    <row r="482" spans="1:18" x14ac:dyDescent="0.25">
      <c r="A482" s="638"/>
      <c r="B482" s="638"/>
      <c r="C482" s="627"/>
      <c r="D482" s="627"/>
      <c r="E482" s="627"/>
      <c r="F482" s="627"/>
      <c r="G482" s="1118"/>
      <c r="H482" s="1119"/>
      <c r="I482" s="718"/>
      <c r="J482" s="1118"/>
      <c r="K482" s="1119"/>
      <c r="L482" s="718"/>
      <c r="M482" s="754" t="s">
        <v>1119</v>
      </c>
      <c r="N482" s="754"/>
      <c r="O482" s="754"/>
      <c r="P482" s="754"/>
      <c r="Q482" s="754"/>
      <c r="R482" s="754"/>
    </row>
    <row r="483" spans="1:18" x14ac:dyDescent="0.25">
      <c r="A483" s="638"/>
      <c r="B483" s="638"/>
      <c r="C483" s="627"/>
      <c r="D483" s="627"/>
      <c r="E483" s="627"/>
      <c r="F483" s="627"/>
      <c r="G483" s="1118"/>
      <c r="H483" s="1119"/>
      <c r="I483" s="716"/>
      <c r="J483" s="1118"/>
      <c r="K483" s="1119"/>
      <c r="L483" s="716"/>
      <c r="M483" s="195">
        <f>G485</f>
        <v>955</v>
      </c>
      <c r="N483" s="203" t="s">
        <v>14</v>
      </c>
      <c r="O483" s="148" t="s">
        <v>335</v>
      </c>
      <c r="P483" s="204">
        <f>Расчет!Q922</f>
        <v>0.28578838324886474</v>
      </c>
      <c r="Q483" s="809" t="s">
        <v>14</v>
      </c>
      <c r="R483" s="828"/>
    </row>
    <row r="484" spans="1:18" ht="15" customHeight="1" x14ac:dyDescent="0.25">
      <c r="A484" s="638"/>
      <c r="B484" s="638"/>
      <c r="C484" s="627"/>
      <c r="D484" s="627"/>
      <c r="E484" s="627"/>
      <c r="F484" s="627"/>
      <c r="G484" s="544" t="s">
        <v>502</v>
      </c>
      <c r="H484" s="546"/>
      <c r="I484" s="545"/>
      <c r="J484" s="544" t="s">
        <v>502</v>
      </c>
      <c r="K484" s="546"/>
      <c r="L484" s="545"/>
      <c r="M484" s="558" t="s">
        <v>1120</v>
      </c>
      <c r="N484" s="558"/>
      <c r="O484" s="558"/>
      <c r="P484" s="558"/>
      <c r="Q484" s="558"/>
      <c r="R484" s="558"/>
    </row>
    <row r="485" spans="1:18" x14ac:dyDescent="0.25">
      <c r="A485" s="638"/>
      <c r="B485" s="638"/>
      <c r="C485" s="627"/>
      <c r="D485" s="627"/>
      <c r="E485" s="627"/>
      <c r="F485" s="627"/>
      <c r="G485" s="1118">
        <f>Вводные!H44</f>
        <v>955</v>
      </c>
      <c r="H485" s="1119"/>
      <c r="I485" s="708" t="s">
        <v>14</v>
      </c>
      <c r="J485" s="1118">
        <f>Вводные!I44</f>
        <v>955</v>
      </c>
      <c r="K485" s="1119"/>
      <c r="L485" s="708" t="s">
        <v>14</v>
      </c>
      <c r="M485" s="195">
        <f>J481</f>
        <v>890</v>
      </c>
      <c r="N485" s="203" t="s">
        <v>14</v>
      </c>
      <c r="O485" s="148" t="s">
        <v>335</v>
      </c>
      <c r="P485" s="204">
        <f>Расчет!Q921</f>
        <v>0.28578838324886474</v>
      </c>
      <c r="Q485" s="809" t="s">
        <v>14</v>
      </c>
      <c r="R485" s="828"/>
    </row>
    <row r="486" spans="1:18" x14ac:dyDescent="0.25">
      <c r="A486" s="638"/>
      <c r="B486" s="638"/>
      <c r="C486" s="627"/>
      <c r="D486" s="627"/>
      <c r="E486" s="627"/>
      <c r="F486" s="627"/>
      <c r="G486" s="1118"/>
      <c r="H486" s="1119"/>
      <c r="I486" s="709"/>
      <c r="J486" s="1118"/>
      <c r="K486" s="1119"/>
      <c r="L486" s="709"/>
      <c r="M486" s="558" t="s">
        <v>1121</v>
      </c>
      <c r="N486" s="558"/>
      <c r="O486" s="558"/>
      <c r="P486" s="558"/>
      <c r="Q486" s="558"/>
      <c r="R486" s="558"/>
    </row>
    <row r="487" spans="1:18" ht="12" customHeight="1" x14ac:dyDescent="0.25">
      <c r="A487" s="638"/>
      <c r="B487" s="638"/>
      <c r="C487" s="627"/>
      <c r="D487" s="627"/>
      <c r="E487" s="627"/>
      <c r="F487" s="627"/>
      <c r="G487" s="1118"/>
      <c r="H487" s="1119"/>
      <c r="I487" s="710"/>
      <c r="J487" s="1118"/>
      <c r="K487" s="1119"/>
      <c r="L487" s="710"/>
      <c r="M487" s="195">
        <f>J485</f>
        <v>955</v>
      </c>
      <c r="N487" s="203" t="s">
        <v>14</v>
      </c>
      <c r="O487" s="148" t="s">
        <v>335</v>
      </c>
      <c r="P487" s="204">
        <f>Расчет!Q923</f>
        <v>0.28578838324886474</v>
      </c>
      <c r="Q487" s="809" t="s">
        <v>14</v>
      </c>
      <c r="R487" s="828"/>
    </row>
    <row r="488" spans="1:18" ht="42" customHeight="1" x14ac:dyDescent="0.25">
      <c r="A488" s="554" t="s">
        <v>508</v>
      </c>
      <c r="B488" s="638"/>
      <c r="C488" s="558" t="s">
        <v>207</v>
      </c>
      <c r="D488" s="558"/>
      <c r="E488" s="558"/>
      <c r="F488" s="558"/>
      <c r="G488" s="544" t="s">
        <v>1130</v>
      </c>
      <c r="H488" s="546"/>
      <c r="I488" s="546"/>
      <c r="J488" s="546"/>
      <c r="K488" s="546"/>
      <c r="L488" s="545"/>
      <c r="M488" s="554" t="s">
        <v>1131</v>
      </c>
      <c r="N488" s="554"/>
      <c r="O488" s="554"/>
      <c r="P488" s="554"/>
      <c r="Q488" s="554"/>
      <c r="R488" s="554"/>
    </row>
    <row r="489" spans="1:18" ht="30.75" customHeight="1" x14ac:dyDescent="0.25">
      <c r="A489" s="638"/>
      <c r="B489" s="638"/>
      <c r="C489" s="627"/>
      <c r="D489" s="627"/>
      <c r="E489" s="627"/>
      <c r="F489" s="627"/>
      <c r="G489" s="1094">
        <f>Вводные!H45</f>
        <v>1140</v>
      </c>
      <c r="H489" s="1095"/>
      <c r="I489" s="1095"/>
      <c r="J489" s="809" t="s">
        <v>14</v>
      </c>
      <c r="K489" s="809"/>
      <c r="L489" s="828"/>
      <c r="M489" s="158" t="s">
        <v>924</v>
      </c>
      <c r="N489" s="213">
        <f>G489</f>
        <v>1140</v>
      </c>
      <c r="O489" s="152" t="s">
        <v>14</v>
      </c>
      <c r="P489" s="148" t="s">
        <v>335</v>
      </c>
      <c r="Q489" s="213">
        <f>Расчет!Q928</f>
        <v>0.28578838324886474</v>
      </c>
      <c r="R489" s="153" t="s">
        <v>14</v>
      </c>
    </row>
    <row r="490" spans="1:18" ht="74.25" customHeight="1" x14ac:dyDescent="0.25">
      <c r="A490" s="554" t="s">
        <v>509</v>
      </c>
      <c r="B490" s="638"/>
      <c r="C490" s="558" t="s">
        <v>208</v>
      </c>
      <c r="D490" s="558"/>
      <c r="E490" s="558"/>
      <c r="F490" s="558"/>
      <c r="G490" s="544" t="s">
        <v>487</v>
      </c>
      <c r="H490" s="546"/>
      <c r="I490" s="546"/>
      <c r="J490" s="546"/>
      <c r="K490" s="546"/>
      <c r="L490" s="545"/>
      <c r="M490" s="554" t="s">
        <v>1132</v>
      </c>
      <c r="N490" s="554"/>
      <c r="O490" s="554"/>
      <c r="P490" s="554"/>
      <c r="Q490" s="554"/>
      <c r="R490" s="554"/>
    </row>
    <row r="491" spans="1:18" ht="19.5" customHeight="1" x14ac:dyDescent="0.25">
      <c r="A491" s="638"/>
      <c r="B491" s="638"/>
      <c r="C491" s="627"/>
      <c r="D491" s="627"/>
      <c r="E491" s="627"/>
      <c r="F491" s="627"/>
      <c r="G491" s="1094">
        <f>Вводные!H47</f>
        <v>0</v>
      </c>
      <c r="H491" s="1095"/>
      <c r="I491" s="1095"/>
      <c r="J491" s="809" t="s">
        <v>14</v>
      </c>
      <c r="K491" s="809"/>
      <c r="L491" s="828"/>
      <c r="M491" s="158" t="s">
        <v>924</v>
      </c>
      <c r="N491" s="199">
        <f>G491</f>
        <v>0</v>
      </c>
      <c r="O491" s="197" t="s">
        <v>14</v>
      </c>
      <c r="P491" s="148" t="s">
        <v>335</v>
      </c>
      <c r="Q491" s="199">
        <f>Расчет!Q930</f>
        <v>0.14289419162443237</v>
      </c>
      <c r="R491" s="198" t="s">
        <v>14</v>
      </c>
    </row>
    <row r="492" spans="1:18" ht="79.5" customHeight="1" x14ac:dyDescent="0.25">
      <c r="A492" s="554" t="s">
        <v>1133</v>
      </c>
      <c r="B492" s="638"/>
      <c r="C492" s="558" t="s">
        <v>1134</v>
      </c>
      <c r="D492" s="558"/>
      <c r="E492" s="558"/>
      <c r="F492" s="558"/>
      <c r="G492" s="544" t="s">
        <v>487</v>
      </c>
      <c r="H492" s="546"/>
      <c r="I492" s="546"/>
      <c r="J492" s="546"/>
      <c r="K492" s="546"/>
      <c r="L492" s="545"/>
      <c r="M492" s="554" t="s">
        <v>1135</v>
      </c>
      <c r="N492" s="554"/>
      <c r="O492" s="554"/>
      <c r="P492" s="554"/>
      <c r="Q492" s="554"/>
      <c r="R492" s="554"/>
    </row>
    <row r="493" spans="1:18" ht="18.75" customHeight="1" x14ac:dyDescent="0.25">
      <c r="A493" s="554" t="s">
        <v>510</v>
      </c>
      <c r="B493" s="638"/>
      <c r="C493" s="558" t="s">
        <v>209</v>
      </c>
      <c r="D493" s="558"/>
      <c r="E493" s="558"/>
      <c r="F493" s="558"/>
      <c r="G493" s="544" t="s">
        <v>487</v>
      </c>
      <c r="H493" s="546"/>
      <c r="I493" s="546"/>
      <c r="J493" s="546"/>
      <c r="K493" s="546"/>
      <c r="L493" s="545"/>
      <c r="M493" s="554" t="s">
        <v>1138</v>
      </c>
      <c r="N493" s="554"/>
      <c r="O493" s="554"/>
      <c r="P493" s="554"/>
      <c r="Q493" s="554"/>
      <c r="R493" s="554"/>
    </row>
    <row r="494" spans="1:18" ht="18.75" customHeight="1" x14ac:dyDescent="0.25">
      <c r="A494" s="638"/>
      <c r="B494" s="638"/>
      <c r="C494" s="627"/>
      <c r="D494" s="627"/>
      <c r="E494" s="627"/>
      <c r="F494" s="627"/>
      <c r="G494" s="544" t="s">
        <v>1136</v>
      </c>
      <c r="H494" s="546"/>
      <c r="I494" s="545"/>
      <c r="J494" s="544" t="s">
        <v>1137</v>
      </c>
      <c r="K494" s="546"/>
      <c r="L494" s="545"/>
      <c r="M494" s="554"/>
      <c r="N494" s="554"/>
      <c r="O494" s="554"/>
      <c r="P494" s="554"/>
      <c r="Q494" s="554"/>
      <c r="R494" s="554"/>
    </row>
    <row r="495" spans="1:18" x14ac:dyDescent="0.25">
      <c r="A495" s="638"/>
      <c r="B495" s="638"/>
      <c r="C495" s="627"/>
      <c r="D495" s="627"/>
      <c r="E495" s="627"/>
      <c r="F495" s="627"/>
      <c r="G495" s="1094">
        <f>Вводные!H50</f>
        <v>940</v>
      </c>
      <c r="H495" s="1095"/>
      <c r="I495" s="719" t="s">
        <v>14</v>
      </c>
      <c r="J495" s="1094">
        <f>Вводные!H49</f>
        <v>850</v>
      </c>
      <c r="K495" s="1095"/>
      <c r="L495" s="719" t="s">
        <v>14</v>
      </c>
      <c r="M495" s="554" t="s">
        <v>1139</v>
      </c>
      <c r="N495" s="554"/>
      <c r="O495" s="554"/>
      <c r="P495" s="554"/>
      <c r="Q495" s="554"/>
      <c r="R495" s="554"/>
    </row>
    <row r="496" spans="1:18" x14ac:dyDescent="0.25">
      <c r="A496" s="638"/>
      <c r="B496" s="638"/>
      <c r="C496" s="627"/>
      <c r="D496" s="627"/>
      <c r="E496" s="627"/>
      <c r="F496" s="627"/>
      <c r="G496" s="1094"/>
      <c r="H496" s="1095"/>
      <c r="I496" s="718"/>
      <c r="J496" s="1094"/>
      <c r="K496" s="1095"/>
      <c r="L496" s="718"/>
      <c r="M496" s="195">
        <f>J495</f>
        <v>850</v>
      </c>
      <c r="N496" s="203" t="s">
        <v>14</v>
      </c>
      <c r="O496" s="148" t="s">
        <v>335</v>
      </c>
      <c r="P496" s="199">
        <f>Расчет!Q931</f>
        <v>0.28578838324886474</v>
      </c>
      <c r="Q496" s="809" t="s">
        <v>14</v>
      </c>
      <c r="R496" s="828"/>
    </row>
    <row r="497" spans="1:18" x14ac:dyDescent="0.25">
      <c r="A497" s="638"/>
      <c r="B497" s="638"/>
      <c r="C497" s="627"/>
      <c r="D497" s="627"/>
      <c r="E497" s="627"/>
      <c r="F497" s="627"/>
      <c r="G497" s="1094"/>
      <c r="H497" s="1095"/>
      <c r="I497" s="718"/>
      <c r="J497" s="1094"/>
      <c r="K497" s="1095"/>
      <c r="L497" s="718"/>
      <c r="M497" s="554" t="s">
        <v>1140</v>
      </c>
      <c r="N497" s="554"/>
      <c r="O497" s="554"/>
      <c r="P497" s="554"/>
      <c r="Q497" s="554"/>
      <c r="R497" s="554"/>
    </row>
    <row r="498" spans="1:18" x14ac:dyDescent="0.25">
      <c r="A498" s="638"/>
      <c r="B498" s="638"/>
      <c r="C498" s="627"/>
      <c r="D498" s="627"/>
      <c r="E498" s="627"/>
      <c r="F498" s="627"/>
      <c r="G498" s="1094"/>
      <c r="H498" s="1095"/>
      <c r="I498" s="716"/>
      <c r="J498" s="1094"/>
      <c r="K498" s="1095"/>
      <c r="L498" s="716"/>
      <c r="M498" s="195">
        <f>G495</f>
        <v>940</v>
      </c>
      <c r="N498" s="203" t="s">
        <v>14</v>
      </c>
      <c r="O498" s="148" t="s">
        <v>335</v>
      </c>
      <c r="P498" s="199">
        <f>Расчет!Q933</f>
        <v>0.28578838324886474</v>
      </c>
      <c r="Q498" s="809" t="s">
        <v>14</v>
      </c>
      <c r="R498" s="828"/>
    </row>
    <row r="499" spans="1:18" ht="207" customHeight="1" x14ac:dyDescent="0.25">
      <c r="A499" s="554" t="s">
        <v>1141</v>
      </c>
      <c r="B499" s="638"/>
      <c r="C499" s="558" t="s">
        <v>1142</v>
      </c>
      <c r="D499" s="558"/>
      <c r="E499" s="558"/>
      <c r="F499" s="558"/>
      <c r="G499" s="544" t="s">
        <v>487</v>
      </c>
      <c r="H499" s="546"/>
      <c r="I499" s="546"/>
      <c r="J499" s="546"/>
      <c r="K499" s="546"/>
      <c r="L499" s="545"/>
      <c r="M499" s="554" t="s">
        <v>1143</v>
      </c>
      <c r="N499" s="554"/>
      <c r="O499" s="554"/>
      <c r="P499" s="554"/>
      <c r="Q499" s="554"/>
      <c r="R499" s="554"/>
    </row>
    <row r="500" spans="1:18" ht="14.1" customHeight="1" x14ac:dyDescent="0.25">
      <c r="A500" s="547" t="s">
        <v>1737</v>
      </c>
      <c r="B500" s="547"/>
      <c r="C500" s="547"/>
      <c r="D500" s="547"/>
      <c r="E500" s="547"/>
      <c r="F500" s="547"/>
      <c r="G500" s="547"/>
      <c r="H500" s="547"/>
      <c r="I500" s="547"/>
      <c r="J500" s="547"/>
      <c r="K500" s="547"/>
      <c r="L500" s="547"/>
      <c r="M500" s="547"/>
      <c r="N500" s="547"/>
      <c r="O500" s="547"/>
      <c r="P500" s="547"/>
      <c r="Q500" s="547"/>
      <c r="R500" s="548"/>
    </row>
    <row r="501" spans="1:18" ht="14.1" customHeight="1" x14ac:dyDescent="0.25">
      <c r="A501" s="127"/>
      <c r="B501" s="127"/>
      <c r="C501" s="127"/>
      <c r="D501" s="127"/>
      <c r="E501" s="127" t="s">
        <v>1738</v>
      </c>
      <c r="F501" s="140"/>
      <c r="G501" s="140"/>
      <c r="H501" s="141"/>
      <c r="I501" s="141"/>
      <c r="J501" s="156" t="str">
        <f>J470</f>
        <v>АВМ00</v>
      </c>
      <c r="L501" s="142" t="s">
        <v>534</v>
      </c>
      <c r="M501" s="156" t="str">
        <f>M470</f>
        <v>08.05.2025 г.</v>
      </c>
      <c r="O501" s="142"/>
      <c r="P501" s="127"/>
      <c r="Q501" s="127"/>
      <c r="R501" s="143"/>
    </row>
    <row r="502" spans="1:18" ht="14.1" customHeight="1" x14ac:dyDescent="0.25">
      <c r="A502" s="202"/>
      <c r="B502" s="202"/>
      <c r="C502" s="206"/>
      <c r="D502" s="206"/>
      <c r="E502" s="206"/>
      <c r="F502" s="206"/>
      <c r="G502" s="202"/>
      <c r="H502" s="202"/>
      <c r="I502" s="202"/>
      <c r="J502" s="202"/>
      <c r="K502" s="202"/>
      <c r="L502" s="202"/>
      <c r="M502" s="202"/>
      <c r="N502" s="202"/>
      <c r="O502" s="202"/>
      <c r="P502" s="202"/>
      <c r="Q502" s="202"/>
      <c r="R502" s="202"/>
    </row>
    <row r="503" spans="1:18" ht="70.5" customHeight="1" x14ac:dyDescent="0.25">
      <c r="A503" s="549" t="s">
        <v>857</v>
      </c>
      <c r="B503" s="549"/>
      <c r="C503" s="549" t="s">
        <v>858</v>
      </c>
      <c r="D503" s="549"/>
      <c r="E503" s="549"/>
      <c r="F503" s="550"/>
      <c r="G503" s="551" t="s">
        <v>859</v>
      </c>
      <c r="H503" s="552"/>
      <c r="I503" s="552"/>
      <c r="J503" s="552"/>
      <c r="K503" s="552"/>
      <c r="L503" s="553"/>
      <c r="M503" s="549" t="s">
        <v>860</v>
      </c>
      <c r="N503" s="549"/>
      <c r="O503" s="549"/>
      <c r="P503" s="549"/>
      <c r="Q503" s="549"/>
      <c r="R503" s="549"/>
    </row>
    <row r="504" spans="1:18" ht="108" customHeight="1" x14ac:dyDescent="0.25">
      <c r="A504" s="554" t="s">
        <v>1144</v>
      </c>
      <c r="B504" s="638"/>
      <c r="C504" s="558" t="s">
        <v>1145</v>
      </c>
      <c r="D504" s="558"/>
      <c r="E504" s="558"/>
      <c r="F504" s="558"/>
      <c r="G504" s="544" t="s">
        <v>1146</v>
      </c>
      <c r="H504" s="546"/>
      <c r="I504" s="546"/>
      <c r="J504" s="546"/>
      <c r="K504" s="546"/>
      <c r="L504" s="545"/>
      <c r="M504" s="554" t="s">
        <v>1780</v>
      </c>
      <c r="N504" s="554"/>
      <c r="O504" s="554"/>
      <c r="P504" s="554"/>
      <c r="Q504" s="554"/>
      <c r="R504" s="554"/>
    </row>
    <row r="505" spans="1:18" ht="78" customHeight="1" x14ac:dyDescent="0.25">
      <c r="A505" s="554" t="s">
        <v>1147</v>
      </c>
      <c r="B505" s="638"/>
      <c r="C505" s="558" t="s">
        <v>1148</v>
      </c>
      <c r="D505" s="558"/>
      <c r="E505" s="558"/>
      <c r="F505" s="558"/>
      <c r="G505" s="544" t="s">
        <v>487</v>
      </c>
      <c r="H505" s="546"/>
      <c r="I505" s="546"/>
      <c r="J505" s="546"/>
      <c r="K505" s="546"/>
      <c r="L505" s="545"/>
      <c r="M505" s="554" t="s">
        <v>1149</v>
      </c>
      <c r="N505" s="554"/>
      <c r="O505" s="554"/>
      <c r="P505" s="554"/>
      <c r="Q505" s="554"/>
      <c r="R505" s="554"/>
    </row>
    <row r="506" spans="1:18" ht="82.5" customHeight="1" x14ac:dyDescent="0.25">
      <c r="A506" s="554" t="s">
        <v>1150</v>
      </c>
      <c r="B506" s="638"/>
      <c r="C506" s="558" t="s">
        <v>1151</v>
      </c>
      <c r="D506" s="558"/>
      <c r="E506" s="558"/>
      <c r="F506" s="558"/>
      <c r="G506" s="544" t="s">
        <v>487</v>
      </c>
      <c r="H506" s="546"/>
      <c r="I506" s="546"/>
      <c r="J506" s="546"/>
      <c r="K506" s="546"/>
      <c r="L506" s="545"/>
      <c r="M506" s="554" t="s">
        <v>1152</v>
      </c>
      <c r="N506" s="554"/>
      <c r="O506" s="554"/>
      <c r="P506" s="554"/>
      <c r="Q506" s="554"/>
      <c r="R506" s="554"/>
    </row>
    <row r="507" spans="1:18" ht="266.25" customHeight="1" x14ac:dyDescent="0.25">
      <c r="A507" s="554" t="s">
        <v>1153</v>
      </c>
      <c r="B507" s="638"/>
      <c r="C507" s="558" t="s">
        <v>1154</v>
      </c>
      <c r="D507" s="558"/>
      <c r="E507" s="558"/>
      <c r="F507" s="558"/>
      <c r="G507" s="544" t="s">
        <v>1146</v>
      </c>
      <c r="H507" s="546"/>
      <c r="I507" s="546"/>
      <c r="J507" s="546"/>
      <c r="K507" s="546"/>
      <c r="L507" s="545"/>
      <c r="M507" s="554" t="s">
        <v>1781</v>
      </c>
      <c r="N507" s="554"/>
      <c r="O507" s="554"/>
      <c r="P507" s="554"/>
      <c r="Q507" s="554"/>
      <c r="R507" s="554"/>
    </row>
    <row r="508" spans="1:18" ht="93.75" customHeight="1" x14ac:dyDescent="0.25">
      <c r="A508" s="554" t="s">
        <v>1155</v>
      </c>
      <c r="B508" s="638"/>
      <c r="C508" s="558" t="s">
        <v>1156</v>
      </c>
      <c r="D508" s="558"/>
      <c r="E508" s="558"/>
      <c r="F508" s="558"/>
      <c r="G508" s="544" t="s">
        <v>1146</v>
      </c>
      <c r="H508" s="546"/>
      <c r="I508" s="546"/>
      <c r="J508" s="546"/>
      <c r="K508" s="546"/>
      <c r="L508" s="545"/>
      <c r="M508" s="554" t="s">
        <v>1782</v>
      </c>
      <c r="N508" s="554"/>
      <c r="O508" s="554"/>
      <c r="P508" s="554"/>
      <c r="Q508" s="554"/>
      <c r="R508" s="554"/>
    </row>
    <row r="509" spans="1:18" ht="98.25" customHeight="1" x14ac:dyDescent="0.25">
      <c r="A509" s="554" t="s">
        <v>1157</v>
      </c>
      <c r="B509" s="638"/>
      <c r="C509" s="558" t="s">
        <v>1158</v>
      </c>
      <c r="D509" s="558"/>
      <c r="E509" s="558"/>
      <c r="F509" s="558"/>
      <c r="G509" s="544" t="s">
        <v>1146</v>
      </c>
      <c r="H509" s="546"/>
      <c r="I509" s="546"/>
      <c r="J509" s="546"/>
      <c r="K509" s="546"/>
      <c r="L509" s="545"/>
      <c r="M509" s="554" t="s">
        <v>1783</v>
      </c>
      <c r="N509" s="554"/>
      <c r="O509" s="554"/>
      <c r="P509" s="554"/>
      <c r="Q509" s="554"/>
      <c r="R509" s="554"/>
    </row>
    <row r="510" spans="1:18" ht="61.5" customHeight="1" x14ac:dyDescent="0.25">
      <c r="A510" s="554" t="s">
        <v>1159</v>
      </c>
      <c r="B510" s="638"/>
      <c r="C510" s="558" t="s">
        <v>1160</v>
      </c>
      <c r="D510" s="558"/>
      <c r="E510" s="558"/>
      <c r="F510" s="558"/>
      <c r="G510" s="544" t="s">
        <v>885</v>
      </c>
      <c r="H510" s="546"/>
      <c r="I510" s="546"/>
      <c r="J510" s="546"/>
      <c r="K510" s="546"/>
      <c r="L510" s="545"/>
      <c r="M510" s="554" t="s">
        <v>1784</v>
      </c>
      <c r="N510" s="554"/>
      <c r="O510" s="554"/>
      <c r="P510" s="554"/>
      <c r="Q510" s="554"/>
      <c r="R510" s="554"/>
    </row>
    <row r="511" spans="1:18" ht="69" customHeight="1" x14ac:dyDescent="0.25">
      <c r="A511" s="554" t="s">
        <v>1161</v>
      </c>
      <c r="B511" s="638"/>
      <c r="C511" s="558" t="s">
        <v>1162</v>
      </c>
      <c r="D511" s="558"/>
      <c r="E511" s="558"/>
      <c r="F511" s="558"/>
      <c r="G511" s="544" t="s">
        <v>487</v>
      </c>
      <c r="H511" s="546"/>
      <c r="I511" s="546"/>
      <c r="J511" s="546"/>
      <c r="K511" s="546"/>
      <c r="L511" s="545"/>
      <c r="M511" s="554" t="s">
        <v>1163</v>
      </c>
      <c r="N511" s="554"/>
      <c r="O511" s="554"/>
      <c r="P511" s="554"/>
      <c r="Q511" s="554"/>
      <c r="R511" s="554"/>
    </row>
    <row r="512" spans="1:18" ht="167.25" customHeight="1" x14ac:dyDescent="0.25">
      <c r="A512" s="554" t="s">
        <v>1164</v>
      </c>
      <c r="B512" s="638"/>
      <c r="C512" s="558" t="s">
        <v>1165</v>
      </c>
      <c r="D512" s="558"/>
      <c r="E512" s="558"/>
      <c r="F512" s="558"/>
      <c r="G512" s="544" t="s">
        <v>487</v>
      </c>
      <c r="H512" s="546"/>
      <c r="I512" s="546"/>
      <c r="J512" s="546"/>
      <c r="K512" s="546"/>
      <c r="L512" s="545"/>
      <c r="M512" s="554" t="s">
        <v>1166</v>
      </c>
      <c r="N512" s="554"/>
      <c r="O512" s="554"/>
      <c r="P512" s="554"/>
      <c r="Q512" s="554"/>
      <c r="R512" s="554"/>
    </row>
    <row r="513" spans="1:18" ht="115.5" customHeight="1" x14ac:dyDescent="0.25">
      <c r="A513" s="554" t="s">
        <v>1167</v>
      </c>
      <c r="B513" s="638"/>
      <c r="C513" s="558" t="s">
        <v>1168</v>
      </c>
      <c r="D513" s="558"/>
      <c r="E513" s="558"/>
      <c r="F513" s="558"/>
      <c r="G513" s="544" t="s">
        <v>885</v>
      </c>
      <c r="H513" s="546"/>
      <c r="I513" s="546"/>
      <c r="J513" s="546"/>
      <c r="K513" s="546"/>
      <c r="L513" s="545"/>
      <c r="M513" s="554" t="s">
        <v>1785</v>
      </c>
      <c r="N513" s="554"/>
      <c r="O513" s="554"/>
      <c r="P513" s="554"/>
      <c r="Q513" s="554"/>
      <c r="R513" s="554"/>
    </row>
    <row r="514" spans="1:18" ht="14.1" customHeight="1" x14ac:dyDescent="0.25">
      <c r="A514" s="547" t="s">
        <v>1737</v>
      </c>
      <c r="B514" s="547"/>
      <c r="C514" s="547"/>
      <c r="D514" s="547"/>
      <c r="E514" s="547"/>
      <c r="F514" s="547"/>
      <c r="G514" s="547"/>
      <c r="H514" s="547"/>
      <c r="I514" s="547"/>
      <c r="J514" s="547"/>
      <c r="K514" s="547"/>
      <c r="L514" s="547"/>
      <c r="M514" s="547"/>
      <c r="N514" s="547"/>
      <c r="O514" s="547"/>
      <c r="P514" s="547"/>
      <c r="Q514" s="547"/>
      <c r="R514" s="548"/>
    </row>
    <row r="515" spans="1:18" ht="14.1" customHeight="1" x14ac:dyDescent="0.25">
      <c r="A515" s="127"/>
      <c r="B515" s="127"/>
      <c r="C515" s="127"/>
      <c r="D515" s="127"/>
      <c r="E515" s="127" t="s">
        <v>1738</v>
      </c>
      <c r="F515" s="140"/>
      <c r="G515" s="140"/>
      <c r="H515" s="141"/>
      <c r="I515" s="141"/>
      <c r="J515" s="156" t="str">
        <f>J501</f>
        <v>АВМ00</v>
      </c>
      <c r="L515" s="142" t="s">
        <v>534</v>
      </c>
      <c r="M515" s="156" t="str">
        <f>M501</f>
        <v>08.05.2025 г.</v>
      </c>
      <c r="O515" s="142"/>
      <c r="P515" s="127"/>
      <c r="Q515" s="127"/>
      <c r="R515" s="143"/>
    </row>
    <row r="516" spans="1:18" ht="14.1" customHeight="1" x14ac:dyDescent="0.25">
      <c r="A516" s="202"/>
      <c r="B516" s="202"/>
      <c r="C516" s="206"/>
      <c r="D516" s="206"/>
      <c r="E516" s="206"/>
      <c r="F516" s="206"/>
      <c r="G516" s="202"/>
      <c r="H516" s="202"/>
      <c r="I516" s="202"/>
      <c r="J516" s="202"/>
      <c r="K516" s="202"/>
      <c r="L516" s="202"/>
      <c r="M516" s="202"/>
      <c r="N516" s="202"/>
      <c r="O516" s="202"/>
      <c r="P516" s="202"/>
      <c r="Q516" s="202"/>
      <c r="R516" s="202"/>
    </row>
    <row r="517" spans="1:18" ht="69" customHeight="1" x14ac:dyDescent="0.25">
      <c r="A517" s="549" t="s">
        <v>857</v>
      </c>
      <c r="B517" s="549"/>
      <c r="C517" s="549" t="s">
        <v>858</v>
      </c>
      <c r="D517" s="549"/>
      <c r="E517" s="549"/>
      <c r="F517" s="550"/>
      <c r="G517" s="551" t="s">
        <v>859</v>
      </c>
      <c r="H517" s="552"/>
      <c r="I517" s="552"/>
      <c r="J517" s="552"/>
      <c r="K517" s="552"/>
      <c r="L517" s="553"/>
      <c r="M517" s="549" t="s">
        <v>860</v>
      </c>
      <c r="N517" s="549"/>
      <c r="O517" s="549"/>
      <c r="P517" s="549"/>
      <c r="Q517" s="549"/>
      <c r="R517" s="549"/>
    </row>
    <row r="518" spans="1:18" ht="127.5" customHeight="1" x14ac:dyDescent="0.25">
      <c r="A518" s="554" t="s">
        <v>1169</v>
      </c>
      <c r="B518" s="638"/>
      <c r="C518" s="558" t="s">
        <v>1170</v>
      </c>
      <c r="D518" s="558"/>
      <c r="E518" s="558"/>
      <c r="F518" s="558"/>
      <c r="G518" s="544" t="s">
        <v>487</v>
      </c>
      <c r="H518" s="546"/>
      <c r="I518" s="546"/>
      <c r="J518" s="546"/>
      <c r="K518" s="546"/>
      <c r="L518" s="545"/>
      <c r="M518" s="554" t="s">
        <v>1171</v>
      </c>
      <c r="N518" s="554"/>
      <c r="O518" s="554"/>
      <c r="P518" s="554"/>
      <c r="Q518" s="554"/>
      <c r="R518" s="554"/>
    </row>
    <row r="519" spans="1:18" ht="96.75" customHeight="1" x14ac:dyDescent="0.25">
      <c r="A519" s="554" t="s">
        <v>1172</v>
      </c>
      <c r="B519" s="638"/>
      <c r="C519" s="558" t="s">
        <v>1173</v>
      </c>
      <c r="D519" s="558"/>
      <c r="E519" s="558"/>
      <c r="F519" s="558"/>
      <c r="G519" s="544" t="s">
        <v>487</v>
      </c>
      <c r="H519" s="546"/>
      <c r="I519" s="546"/>
      <c r="J519" s="546"/>
      <c r="K519" s="546"/>
      <c r="L519" s="545"/>
      <c r="M519" s="554" t="s">
        <v>1174</v>
      </c>
      <c r="N519" s="554"/>
      <c r="O519" s="554"/>
      <c r="P519" s="554"/>
      <c r="Q519" s="554"/>
      <c r="R519" s="554"/>
    </row>
    <row r="520" spans="1:18" ht="60.75" customHeight="1" x14ac:dyDescent="0.25">
      <c r="A520" s="554" t="s">
        <v>491</v>
      </c>
      <c r="B520" s="554"/>
      <c r="C520" s="558" t="s">
        <v>1176</v>
      </c>
      <c r="D520" s="558"/>
      <c r="E520" s="558"/>
      <c r="F520" s="558"/>
      <c r="G520" s="524" t="s">
        <v>199</v>
      </c>
      <c r="H520" s="533"/>
      <c r="I520" s="800"/>
      <c r="J520" s="524" t="s">
        <v>200</v>
      </c>
      <c r="K520" s="533"/>
      <c r="L520" s="800"/>
      <c r="M520" s="554" t="s">
        <v>1175</v>
      </c>
      <c r="N520" s="554"/>
      <c r="O520" s="554"/>
      <c r="P520" s="554"/>
      <c r="Q520" s="554"/>
      <c r="R520" s="554"/>
    </row>
    <row r="521" spans="1:18" ht="17.25" customHeight="1" x14ac:dyDescent="0.25">
      <c r="A521" s="554"/>
      <c r="B521" s="554"/>
      <c r="C521" s="558"/>
      <c r="D521" s="558"/>
      <c r="E521" s="558"/>
      <c r="F521" s="558"/>
      <c r="G521" s="801"/>
      <c r="H521" s="802"/>
      <c r="I521" s="803"/>
      <c r="J521" s="801"/>
      <c r="K521" s="802"/>
      <c r="L521" s="803"/>
      <c r="M521" s="558" t="s">
        <v>1177</v>
      </c>
      <c r="N521" s="558"/>
      <c r="O521" s="558"/>
      <c r="P521" s="558"/>
      <c r="Q521" s="558"/>
      <c r="R521" s="558"/>
    </row>
    <row r="522" spans="1:18" x14ac:dyDescent="0.25">
      <c r="A522" s="554"/>
      <c r="B522" s="554"/>
      <c r="C522" s="558"/>
      <c r="D522" s="558"/>
      <c r="E522" s="558"/>
      <c r="F522" s="558"/>
      <c r="G522" s="804"/>
      <c r="H522" s="805"/>
      <c r="I522" s="806"/>
      <c r="J522" s="804"/>
      <c r="K522" s="805"/>
      <c r="L522" s="806"/>
      <c r="M522" s="195">
        <f>H523</f>
        <v>643</v>
      </c>
      <c r="N522" s="203" t="s">
        <v>269</v>
      </c>
      <c r="O522" s="148" t="s">
        <v>335</v>
      </c>
      <c r="P522" s="199">
        <f>Расчет!P1039</f>
        <v>91.880977560646357</v>
      </c>
      <c r="Q522" s="203" t="s">
        <v>269</v>
      </c>
      <c r="R522" s="150"/>
    </row>
    <row r="523" spans="1:18" x14ac:dyDescent="0.25">
      <c r="A523" s="554"/>
      <c r="B523" s="554"/>
      <c r="C523" s="558"/>
      <c r="D523" s="558"/>
      <c r="E523" s="558"/>
      <c r="F523" s="558"/>
      <c r="G523" s="554" t="s">
        <v>267</v>
      </c>
      <c r="H523" s="1094">
        <f>Вводные!L52</f>
        <v>643</v>
      </c>
      <c r="I523" s="719" t="s">
        <v>269</v>
      </c>
      <c r="J523" s="554" t="s">
        <v>267</v>
      </c>
      <c r="K523" s="1094">
        <f>Вводные!N52</f>
        <v>470</v>
      </c>
      <c r="L523" s="719" t="s">
        <v>269</v>
      </c>
      <c r="M523" s="558" t="s">
        <v>1178</v>
      </c>
      <c r="N523" s="558"/>
      <c r="O523" s="558"/>
      <c r="P523" s="558"/>
      <c r="Q523" s="558"/>
      <c r="R523" s="558"/>
    </row>
    <row r="524" spans="1:18" x14ac:dyDescent="0.25">
      <c r="A524" s="554"/>
      <c r="B524" s="554"/>
      <c r="C524" s="558"/>
      <c r="D524" s="558"/>
      <c r="E524" s="558"/>
      <c r="F524" s="558"/>
      <c r="G524" s="579"/>
      <c r="H524" s="1124"/>
      <c r="I524" s="807"/>
      <c r="J524" s="579"/>
      <c r="K524" s="1124"/>
      <c r="L524" s="807"/>
      <c r="M524" s="195">
        <f>H526</f>
        <v>1600</v>
      </c>
      <c r="N524" s="203" t="s">
        <v>269</v>
      </c>
      <c r="O524" s="148" t="s">
        <v>335</v>
      </c>
      <c r="P524" s="199">
        <f>Расчет!P1041</f>
        <v>228.6307115606956</v>
      </c>
      <c r="Q524" s="203" t="s">
        <v>269</v>
      </c>
      <c r="R524" s="150"/>
    </row>
    <row r="525" spans="1:18" x14ac:dyDescent="0.25">
      <c r="A525" s="554"/>
      <c r="B525" s="554"/>
      <c r="C525" s="558"/>
      <c r="D525" s="558"/>
      <c r="E525" s="558"/>
      <c r="F525" s="558"/>
      <c r="G525" s="579"/>
      <c r="H525" s="1124"/>
      <c r="I525" s="808"/>
      <c r="J525" s="579"/>
      <c r="K525" s="1124"/>
      <c r="L525" s="808"/>
      <c r="M525" s="558" t="s">
        <v>1179</v>
      </c>
      <c r="N525" s="558"/>
      <c r="O525" s="558"/>
      <c r="P525" s="558"/>
      <c r="Q525" s="558"/>
      <c r="R525" s="558"/>
    </row>
    <row r="526" spans="1:18" x14ac:dyDescent="0.25">
      <c r="A526" s="554"/>
      <c r="B526" s="554"/>
      <c r="C526" s="558"/>
      <c r="D526" s="558"/>
      <c r="E526" s="558"/>
      <c r="F526" s="558"/>
      <c r="G526" s="554" t="s">
        <v>268</v>
      </c>
      <c r="H526" s="1094">
        <f>Вводные!L53</f>
        <v>1600</v>
      </c>
      <c r="I526" s="719" t="s">
        <v>269</v>
      </c>
      <c r="J526" s="554" t="s">
        <v>268</v>
      </c>
      <c r="K526" s="1094">
        <f>Вводные!N53</f>
        <v>3800</v>
      </c>
      <c r="L526" s="719" t="s">
        <v>269</v>
      </c>
      <c r="M526" s="195">
        <f>K523</f>
        <v>470</v>
      </c>
      <c r="N526" s="203" t="s">
        <v>269</v>
      </c>
      <c r="O526" s="148" t="s">
        <v>335</v>
      </c>
      <c r="P526" s="199">
        <f>Расчет!P1040</f>
        <v>67.160286954047479</v>
      </c>
      <c r="Q526" s="203" t="s">
        <v>269</v>
      </c>
      <c r="R526" s="150"/>
    </row>
    <row r="527" spans="1:18" x14ac:dyDescent="0.25">
      <c r="A527" s="554"/>
      <c r="B527" s="554"/>
      <c r="C527" s="558"/>
      <c r="D527" s="558"/>
      <c r="E527" s="558"/>
      <c r="F527" s="558"/>
      <c r="G527" s="554"/>
      <c r="H527" s="752"/>
      <c r="I527" s="621"/>
      <c r="J527" s="554"/>
      <c r="K527" s="752"/>
      <c r="L527" s="621"/>
      <c r="M527" s="558" t="s">
        <v>1180</v>
      </c>
      <c r="N527" s="558"/>
      <c r="O527" s="558"/>
      <c r="P527" s="558"/>
      <c r="Q527" s="558"/>
      <c r="R527" s="558"/>
    </row>
    <row r="528" spans="1:18" x14ac:dyDescent="0.25">
      <c r="A528" s="554"/>
      <c r="B528" s="554"/>
      <c r="C528" s="558"/>
      <c r="D528" s="558"/>
      <c r="E528" s="558"/>
      <c r="F528" s="558"/>
      <c r="G528" s="554"/>
      <c r="H528" s="752"/>
      <c r="I528" s="578"/>
      <c r="J528" s="554"/>
      <c r="K528" s="752"/>
      <c r="L528" s="578"/>
      <c r="M528" s="195">
        <f>K526</f>
        <v>3800</v>
      </c>
      <c r="N528" s="203" t="s">
        <v>269</v>
      </c>
      <c r="O528" s="148" t="s">
        <v>335</v>
      </c>
      <c r="P528" s="199">
        <f>Расчет!P1042</f>
        <v>542.99793026193936</v>
      </c>
      <c r="Q528" s="203" t="s">
        <v>269</v>
      </c>
      <c r="R528" s="150"/>
    </row>
    <row r="529" spans="1:18" x14ac:dyDescent="0.25">
      <c r="A529" s="554" t="s">
        <v>492</v>
      </c>
      <c r="B529" s="554"/>
      <c r="C529" s="558" t="s">
        <v>271</v>
      </c>
      <c r="D529" s="558"/>
      <c r="E529" s="558"/>
      <c r="F529" s="558"/>
      <c r="G529" s="544" t="s">
        <v>199</v>
      </c>
      <c r="H529" s="546"/>
      <c r="I529" s="545"/>
      <c r="J529" s="544" t="s">
        <v>200</v>
      </c>
      <c r="K529" s="546"/>
      <c r="L529" s="545"/>
      <c r="M529" s="554" t="s">
        <v>1181</v>
      </c>
      <c r="N529" s="554"/>
      <c r="O529" s="554"/>
      <c r="P529" s="554"/>
      <c r="Q529" s="554"/>
      <c r="R529" s="554"/>
    </row>
    <row r="530" spans="1:18" x14ac:dyDescent="0.25">
      <c r="A530" s="554"/>
      <c r="B530" s="554"/>
      <c r="C530" s="558"/>
      <c r="D530" s="558"/>
      <c r="E530" s="558"/>
      <c r="F530" s="558"/>
      <c r="G530" s="669">
        <f>Вводные!K55</f>
        <v>125000</v>
      </c>
      <c r="H530" s="670"/>
      <c r="I530" s="157" t="s">
        <v>269</v>
      </c>
      <c r="J530" s="669">
        <f>Вводные!M55</f>
        <v>125000</v>
      </c>
      <c r="K530" s="670"/>
      <c r="L530" s="157" t="s">
        <v>269</v>
      </c>
      <c r="M530" s="554"/>
      <c r="N530" s="554"/>
      <c r="O530" s="554"/>
      <c r="P530" s="554"/>
      <c r="Q530" s="554"/>
      <c r="R530" s="554"/>
    </row>
    <row r="531" spans="1:18" x14ac:dyDescent="0.25">
      <c r="A531" s="554"/>
      <c r="B531" s="554"/>
      <c r="C531" s="558"/>
      <c r="D531" s="558"/>
      <c r="E531" s="558"/>
      <c r="F531" s="558"/>
      <c r="G531" s="544" t="s">
        <v>1182</v>
      </c>
      <c r="H531" s="546"/>
      <c r="I531" s="546"/>
      <c r="J531" s="546"/>
      <c r="K531" s="546"/>
      <c r="L531" s="545"/>
      <c r="M531" s="554"/>
      <c r="N531" s="554"/>
      <c r="O531" s="554"/>
      <c r="P531" s="554"/>
      <c r="Q531" s="554"/>
      <c r="R531" s="554"/>
    </row>
    <row r="532" spans="1:18" ht="20.25" customHeight="1" x14ac:dyDescent="0.25">
      <c r="A532" s="554"/>
      <c r="B532" s="554"/>
      <c r="C532" s="558"/>
      <c r="D532" s="558"/>
      <c r="E532" s="558"/>
      <c r="F532" s="558"/>
      <c r="G532" s="1094">
        <f>G530+J530</f>
        <v>250000</v>
      </c>
      <c r="H532" s="753"/>
      <c r="I532" s="753"/>
      <c r="J532" s="753"/>
      <c r="K532" s="809" t="s">
        <v>269</v>
      </c>
      <c r="L532" s="543"/>
      <c r="M532" s="158" t="s">
        <v>924</v>
      </c>
      <c r="N532" s="213">
        <f>G532</f>
        <v>250000</v>
      </c>
      <c r="O532" s="120" t="s">
        <v>269</v>
      </c>
      <c r="P532" s="148" t="s">
        <v>335</v>
      </c>
      <c r="Q532" s="213">
        <f>Расчет!O1112</f>
        <v>25260.362972541338</v>
      </c>
      <c r="R532" s="150" t="s">
        <v>269</v>
      </c>
    </row>
    <row r="533" spans="1:18" ht="129" customHeight="1" x14ac:dyDescent="0.25">
      <c r="A533" s="554" t="s">
        <v>1183</v>
      </c>
      <c r="B533" s="638"/>
      <c r="C533" s="558" t="s">
        <v>1184</v>
      </c>
      <c r="D533" s="558"/>
      <c r="E533" s="558"/>
      <c r="F533" s="558"/>
      <c r="G533" s="544" t="s">
        <v>487</v>
      </c>
      <c r="H533" s="546"/>
      <c r="I533" s="546"/>
      <c r="J533" s="546"/>
      <c r="K533" s="546"/>
      <c r="L533" s="545"/>
      <c r="M533" s="554" t="s">
        <v>1185</v>
      </c>
      <c r="N533" s="554"/>
      <c r="O533" s="554"/>
      <c r="P533" s="554"/>
      <c r="Q533" s="554"/>
      <c r="R533" s="554"/>
    </row>
    <row r="534" spans="1:18" ht="60" customHeight="1" x14ac:dyDescent="0.25">
      <c r="A534" s="554" t="s">
        <v>1186</v>
      </c>
      <c r="B534" s="638"/>
      <c r="C534" s="558" t="s">
        <v>1187</v>
      </c>
      <c r="D534" s="558"/>
      <c r="E534" s="558"/>
      <c r="F534" s="558"/>
      <c r="G534" s="544" t="s">
        <v>487</v>
      </c>
      <c r="H534" s="546"/>
      <c r="I534" s="546"/>
      <c r="J534" s="546"/>
      <c r="K534" s="546"/>
      <c r="L534" s="545"/>
      <c r="M534" s="554" t="s">
        <v>1188</v>
      </c>
      <c r="N534" s="554"/>
      <c r="O534" s="554"/>
      <c r="P534" s="554"/>
      <c r="Q534" s="554"/>
      <c r="R534" s="554"/>
    </row>
    <row r="535" spans="1:18" ht="51" customHeight="1" x14ac:dyDescent="0.25">
      <c r="A535" s="554" t="s">
        <v>511</v>
      </c>
      <c r="B535" s="638"/>
      <c r="C535" s="558" t="s">
        <v>273</v>
      </c>
      <c r="D535" s="558"/>
      <c r="E535" s="558"/>
      <c r="F535" s="558"/>
      <c r="G535" s="1094">
        <f>Вводные!K58</f>
        <v>1.4</v>
      </c>
      <c r="H535" s="1129"/>
      <c r="I535" s="1130"/>
      <c r="J535" s="542" t="s">
        <v>265</v>
      </c>
      <c r="K535" s="1125"/>
      <c r="L535" s="1126"/>
      <c r="M535" s="554" t="s">
        <v>1190</v>
      </c>
      <c r="N535" s="554"/>
      <c r="O535" s="554"/>
      <c r="P535" s="554"/>
      <c r="Q535" s="554"/>
      <c r="R535" s="554"/>
    </row>
    <row r="536" spans="1:18" x14ac:dyDescent="0.25">
      <c r="A536" s="638"/>
      <c r="B536" s="638"/>
      <c r="C536" s="627"/>
      <c r="D536" s="627"/>
      <c r="E536" s="627"/>
      <c r="F536" s="627"/>
      <c r="G536" s="1131">
        <f>G535*60</f>
        <v>84</v>
      </c>
      <c r="H536" s="1132"/>
      <c r="I536" s="1132"/>
      <c r="J536" s="542" t="s">
        <v>1189</v>
      </c>
      <c r="K536" s="1127"/>
      <c r="L536" s="1128"/>
      <c r="M536" s="158" t="s">
        <v>924</v>
      </c>
      <c r="N536" s="199">
        <f>G535</f>
        <v>1.4</v>
      </c>
      <c r="O536" s="159" t="s">
        <v>265</v>
      </c>
      <c r="P536" s="148" t="s">
        <v>335</v>
      </c>
      <c r="Q536" s="199">
        <f>Расчет!M1149</f>
        <v>0.10650704202070398</v>
      </c>
      <c r="R536" s="160" t="s">
        <v>265</v>
      </c>
    </row>
    <row r="537" spans="1:18" ht="51.75" customHeight="1" x14ac:dyDescent="0.25">
      <c r="A537" s="554" t="s">
        <v>512</v>
      </c>
      <c r="B537" s="638"/>
      <c r="C537" s="558" t="s">
        <v>274</v>
      </c>
      <c r="D537" s="558"/>
      <c r="E537" s="558"/>
      <c r="F537" s="558"/>
      <c r="G537" s="1094">
        <f>Вводные!K59</f>
        <v>1.4</v>
      </c>
      <c r="H537" s="1095"/>
      <c r="I537" s="1095"/>
      <c r="J537" s="542" t="s">
        <v>265</v>
      </c>
      <c r="K537" s="1125"/>
      <c r="L537" s="1126"/>
      <c r="M537" s="554" t="s">
        <v>1191</v>
      </c>
      <c r="N537" s="554"/>
      <c r="O537" s="554"/>
      <c r="P537" s="554"/>
      <c r="Q537" s="554"/>
      <c r="R537" s="554"/>
    </row>
    <row r="538" spans="1:18" x14ac:dyDescent="0.25">
      <c r="A538" s="638"/>
      <c r="B538" s="638"/>
      <c r="C538" s="627"/>
      <c r="D538" s="627"/>
      <c r="E538" s="627"/>
      <c r="F538" s="627"/>
      <c r="G538" s="1094">
        <f>G537*60</f>
        <v>84</v>
      </c>
      <c r="H538" s="1095"/>
      <c r="I538" s="1095"/>
      <c r="J538" s="542" t="s">
        <v>1189</v>
      </c>
      <c r="K538" s="1127"/>
      <c r="L538" s="1128"/>
      <c r="M538" s="158" t="s">
        <v>924</v>
      </c>
      <c r="N538" s="199">
        <f>G537</f>
        <v>1.4</v>
      </c>
      <c r="O538" s="159" t="s">
        <v>265</v>
      </c>
      <c r="P538" s="148" t="s">
        <v>335</v>
      </c>
      <c r="Q538" s="199">
        <f>Расчет!M1150</f>
        <v>0.10650704202070398</v>
      </c>
      <c r="R538" s="160" t="s">
        <v>265</v>
      </c>
    </row>
    <row r="539" spans="1:18" ht="62.25" customHeight="1" x14ac:dyDescent="0.25">
      <c r="A539" s="554" t="s">
        <v>1192</v>
      </c>
      <c r="B539" s="638"/>
      <c r="C539" s="558" t="s">
        <v>1193</v>
      </c>
      <c r="D539" s="558"/>
      <c r="E539" s="558"/>
      <c r="F539" s="558"/>
      <c r="G539" s="544" t="s">
        <v>487</v>
      </c>
      <c r="H539" s="546"/>
      <c r="I539" s="546"/>
      <c r="J539" s="546"/>
      <c r="K539" s="546"/>
      <c r="L539" s="545"/>
      <c r="M539" s="554" t="s">
        <v>1194</v>
      </c>
      <c r="N539" s="554"/>
      <c r="O539" s="554"/>
      <c r="P539" s="554"/>
      <c r="Q539" s="554"/>
      <c r="R539" s="554"/>
    </row>
    <row r="540" spans="1:18" ht="70.5" customHeight="1" x14ac:dyDescent="0.25">
      <c r="A540" s="554" t="s">
        <v>1195</v>
      </c>
      <c r="B540" s="638"/>
      <c r="C540" s="558" t="s">
        <v>1196</v>
      </c>
      <c r="D540" s="558"/>
      <c r="E540" s="558"/>
      <c r="F540" s="558"/>
      <c r="G540" s="544" t="s">
        <v>487</v>
      </c>
      <c r="H540" s="546"/>
      <c r="I540" s="546"/>
      <c r="J540" s="546"/>
      <c r="K540" s="546"/>
      <c r="L540" s="545"/>
      <c r="M540" s="554" t="s">
        <v>1197</v>
      </c>
      <c r="N540" s="554"/>
      <c r="O540" s="554"/>
      <c r="P540" s="554"/>
      <c r="Q540" s="554"/>
      <c r="R540" s="554"/>
    </row>
    <row r="541" spans="1:18" ht="44.25" customHeight="1" x14ac:dyDescent="0.25">
      <c r="A541" s="554" t="s">
        <v>1198</v>
      </c>
      <c r="B541" s="638"/>
      <c r="C541" s="558" t="s">
        <v>1199</v>
      </c>
      <c r="D541" s="558"/>
      <c r="E541" s="558"/>
      <c r="F541" s="558"/>
      <c r="G541" s="544" t="s">
        <v>487</v>
      </c>
      <c r="H541" s="546"/>
      <c r="I541" s="546"/>
      <c r="J541" s="546"/>
      <c r="K541" s="546"/>
      <c r="L541" s="545"/>
      <c r="M541" s="554" t="s">
        <v>1200</v>
      </c>
      <c r="N541" s="554"/>
      <c r="O541" s="554"/>
      <c r="P541" s="554"/>
      <c r="Q541" s="554"/>
      <c r="R541" s="554"/>
    </row>
    <row r="542" spans="1:18" ht="69.75" customHeight="1" x14ac:dyDescent="0.25">
      <c r="A542" s="554" t="s">
        <v>1201</v>
      </c>
      <c r="B542" s="638"/>
      <c r="C542" s="558" t="s">
        <v>1202</v>
      </c>
      <c r="D542" s="558"/>
      <c r="E542" s="558"/>
      <c r="F542" s="558"/>
      <c r="G542" s="544" t="s">
        <v>909</v>
      </c>
      <c r="H542" s="546"/>
      <c r="I542" s="546"/>
      <c r="J542" s="546"/>
      <c r="K542" s="546"/>
      <c r="L542" s="545"/>
      <c r="M542" s="554" t="s">
        <v>1203</v>
      </c>
      <c r="N542" s="554"/>
      <c r="O542" s="554"/>
      <c r="P542" s="554"/>
      <c r="Q542" s="554"/>
      <c r="R542" s="554"/>
    </row>
    <row r="543" spans="1:18" ht="51.75" customHeight="1" x14ac:dyDescent="0.25">
      <c r="A543" s="554" t="s">
        <v>1204</v>
      </c>
      <c r="B543" s="638"/>
      <c r="C543" s="558" t="s">
        <v>1205</v>
      </c>
      <c r="D543" s="558"/>
      <c r="E543" s="558"/>
      <c r="F543" s="558"/>
      <c r="G543" s="544" t="s">
        <v>487</v>
      </c>
      <c r="H543" s="546"/>
      <c r="I543" s="546"/>
      <c r="J543" s="546"/>
      <c r="K543" s="546"/>
      <c r="L543" s="545"/>
      <c r="M543" s="554" t="s">
        <v>1206</v>
      </c>
      <c r="N543" s="554"/>
      <c r="O543" s="554"/>
      <c r="P543" s="554"/>
      <c r="Q543" s="554"/>
      <c r="R543" s="554"/>
    </row>
    <row r="544" spans="1:18" ht="47.25" customHeight="1" x14ac:dyDescent="0.25">
      <c r="A544" s="554" t="s">
        <v>1207</v>
      </c>
      <c r="B544" s="638"/>
      <c r="C544" s="558" t="s">
        <v>1208</v>
      </c>
      <c r="D544" s="558"/>
      <c r="E544" s="558"/>
      <c r="F544" s="558"/>
      <c r="G544" s="544" t="s">
        <v>487</v>
      </c>
      <c r="H544" s="546"/>
      <c r="I544" s="546"/>
      <c r="J544" s="546"/>
      <c r="K544" s="546"/>
      <c r="L544" s="545"/>
      <c r="M544" s="554" t="s">
        <v>1209</v>
      </c>
      <c r="N544" s="554"/>
      <c r="O544" s="554"/>
      <c r="P544" s="554"/>
      <c r="Q544" s="554"/>
      <c r="R544" s="554"/>
    </row>
    <row r="545" spans="1:18" ht="14.1" customHeight="1" x14ac:dyDescent="0.25">
      <c r="A545" s="547" t="s">
        <v>1737</v>
      </c>
      <c r="B545" s="547"/>
      <c r="C545" s="547"/>
      <c r="D545" s="547"/>
      <c r="E545" s="547"/>
      <c r="F545" s="547"/>
      <c r="G545" s="547"/>
      <c r="H545" s="547"/>
      <c r="I545" s="547"/>
      <c r="J545" s="547"/>
      <c r="K545" s="547"/>
      <c r="L545" s="547"/>
      <c r="M545" s="547"/>
      <c r="N545" s="547"/>
      <c r="O545" s="547"/>
      <c r="P545" s="547"/>
      <c r="Q545" s="547"/>
      <c r="R545" s="548"/>
    </row>
    <row r="546" spans="1:18" ht="14.1" customHeight="1" x14ac:dyDescent="0.25">
      <c r="A546" s="127"/>
      <c r="B546" s="127"/>
      <c r="C546" s="127"/>
      <c r="D546" s="127"/>
      <c r="E546" s="127" t="s">
        <v>1738</v>
      </c>
      <c r="F546" s="140"/>
      <c r="G546" s="140"/>
      <c r="H546" s="141"/>
      <c r="I546" s="141"/>
      <c r="J546" s="156" t="str">
        <f>J515</f>
        <v>АВМ00</v>
      </c>
      <c r="L546" s="142" t="s">
        <v>534</v>
      </c>
      <c r="M546" s="156" t="str">
        <f>M501</f>
        <v>08.05.2025 г.</v>
      </c>
      <c r="O546" s="142"/>
      <c r="P546" s="127"/>
      <c r="Q546" s="127"/>
      <c r="R546" s="143"/>
    </row>
    <row r="547" spans="1:18" ht="14.1" customHeight="1" x14ac:dyDescent="0.25">
      <c r="A547" s="202"/>
      <c r="B547" s="202"/>
      <c r="C547" s="206"/>
      <c r="D547" s="206"/>
      <c r="E547" s="206"/>
      <c r="F547" s="206"/>
      <c r="G547" s="202"/>
      <c r="H547" s="202"/>
      <c r="I547" s="202"/>
      <c r="J547" s="202"/>
      <c r="K547" s="202"/>
      <c r="L547" s="202"/>
      <c r="M547" s="202"/>
      <c r="N547" s="202"/>
      <c r="O547" s="202"/>
      <c r="P547" s="202"/>
      <c r="Q547" s="202"/>
      <c r="R547" s="202"/>
    </row>
    <row r="548" spans="1:18" ht="67.5" customHeight="1" x14ac:dyDescent="0.25">
      <c r="A548" s="549" t="s">
        <v>857</v>
      </c>
      <c r="B548" s="549"/>
      <c r="C548" s="549" t="s">
        <v>858</v>
      </c>
      <c r="D548" s="549"/>
      <c r="E548" s="549"/>
      <c r="F548" s="550"/>
      <c r="G548" s="551" t="s">
        <v>859</v>
      </c>
      <c r="H548" s="552"/>
      <c r="I548" s="552"/>
      <c r="J548" s="552"/>
      <c r="K548" s="552"/>
      <c r="L548" s="553"/>
      <c r="M548" s="549" t="s">
        <v>860</v>
      </c>
      <c r="N548" s="549"/>
      <c r="O548" s="549"/>
      <c r="P548" s="549"/>
      <c r="Q548" s="549"/>
      <c r="R548" s="549"/>
    </row>
    <row r="549" spans="1:18" ht="61.5" customHeight="1" x14ac:dyDescent="0.25">
      <c r="A549" s="554" t="s">
        <v>1210</v>
      </c>
      <c r="B549" s="638"/>
      <c r="C549" s="558" t="s">
        <v>1211</v>
      </c>
      <c r="D549" s="558"/>
      <c r="E549" s="558"/>
      <c r="F549" s="558"/>
      <c r="G549" s="544" t="s">
        <v>487</v>
      </c>
      <c r="H549" s="546"/>
      <c r="I549" s="546"/>
      <c r="J549" s="546"/>
      <c r="K549" s="546"/>
      <c r="L549" s="545"/>
      <c r="M549" s="554" t="s">
        <v>1212</v>
      </c>
      <c r="N549" s="554"/>
      <c r="O549" s="554"/>
      <c r="P549" s="554"/>
      <c r="Q549" s="554"/>
      <c r="R549" s="554"/>
    </row>
    <row r="550" spans="1:18" ht="42" customHeight="1" x14ac:dyDescent="0.25">
      <c r="A550" s="554" t="s">
        <v>1213</v>
      </c>
      <c r="B550" s="638"/>
      <c r="C550" s="558" t="s">
        <v>1214</v>
      </c>
      <c r="D550" s="558"/>
      <c r="E550" s="558"/>
      <c r="F550" s="558"/>
      <c r="G550" s="544" t="s">
        <v>487</v>
      </c>
      <c r="H550" s="546"/>
      <c r="I550" s="546"/>
      <c r="J550" s="546"/>
      <c r="K550" s="546"/>
      <c r="L550" s="545"/>
      <c r="M550" s="554" t="s">
        <v>1215</v>
      </c>
      <c r="N550" s="554"/>
      <c r="O550" s="554"/>
      <c r="P550" s="554"/>
      <c r="Q550" s="554"/>
      <c r="R550" s="554"/>
    </row>
    <row r="551" spans="1:18" ht="186" customHeight="1" x14ac:dyDescent="0.25">
      <c r="A551" s="554" t="s">
        <v>1216</v>
      </c>
      <c r="B551" s="638"/>
      <c r="C551" s="558" t="s">
        <v>1217</v>
      </c>
      <c r="D551" s="558"/>
      <c r="E551" s="558"/>
      <c r="F551" s="558"/>
      <c r="G551" s="544" t="s">
        <v>487</v>
      </c>
      <c r="H551" s="546"/>
      <c r="I551" s="546"/>
      <c r="J551" s="546"/>
      <c r="K551" s="546"/>
      <c r="L551" s="545"/>
      <c r="M551" s="554" t="s">
        <v>1218</v>
      </c>
      <c r="N551" s="554"/>
      <c r="O551" s="554"/>
      <c r="P551" s="554"/>
      <c r="Q551" s="554"/>
      <c r="R551" s="554"/>
    </row>
    <row r="552" spans="1:18" ht="50.25" customHeight="1" x14ac:dyDescent="0.25">
      <c r="A552" s="554" t="s">
        <v>1219</v>
      </c>
      <c r="B552" s="638"/>
      <c r="C552" s="558" t="s">
        <v>1220</v>
      </c>
      <c r="D552" s="558"/>
      <c r="E552" s="558"/>
      <c r="F552" s="558"/>
      <c r="G552" s="544" t="s">
        <v>487</v>
      </c>
      <c r="H552" s="546"/>
      <c r="I552" s="546"/>
      <c r="J552" s="546"/>
      <c r="K552" s="546"/>
      <c r="L552" s="545"/>
      <c r="M552" s="554" t="s">
        <v>1221</v>
      </c>
      <c r="N552" s="554"/>
      <c r="O552" s="554"/>
      <c r="P552" s="554"/>
      <c r="Q552" s="554"/>
      <c r="R552" s="554"/>
    </row>
    <row r="553" spans="1:18" ht="93" customHeight="1" x14ac:dyDescent="0.25">
      <c r="A553" s="554" t="s">
        <v>1222</v>
      </c>
      <c r="B553" s="638"/>
      <c r="C553" s="558" t="s">
        <v>1223</v>
      </c>
      <c r="D553" s="558"/>
      <c r="E553" s="558"/>
      <c r="F553" s="558"/>
      <c r="G553" s="544" t="s">
        <v>487</v>
      </c>
      <c r="H553" s="546"/>
      <c r="I553" s="546"/>
      <c r="J553" s="546"/>
      <c r="K553" s="546"/>
      <c r="L553" s="545"/>
      <c r="M553" s="554" t="s">
        <v>1224</v>
      </c>
      <c r="N553" s="554"/>
      <c r="O553" s="554"/>
      <c r="P553" s="554"/>
      <c r="Q553" s="554"/>
      <c r="R553" s="554"/>
    </row>
    <row r="554" spans="1:18" ht="61.5" customHeight="1" x14ac:dyDescent="0.25">
      <c r="A554" s="554" t="s">
        <v>1225</v>
      </c>
      <c r="B554" s="638"/>
      <c r="C554" s="558" t="s">
        <v>1226</v>
      </c>
      <c r="D554" s="558"/>
      <c r="E554" s="558"/>
      <c r="F554" s="558"/>
      <c r="G554" s="544" t="s">
        <v>487</v>
      </c>
      <c r="H554" s="546"/>
      <c r="I554" s="546"/>
      <c r="J554" s="546"/>
      <c r="K554" s="546"/>
      <c r="L554" s="545"/>
      <c r="M554" s="554" t="s">
        <v>1227</v>
      </c>
      <c r="N554" s="554"/>
      <c r="O554" s="554"/>
      <c r="P554" s="554"/>
      <c r="Q554" s="554"/>
      <c r="R554" s="554"/>
    </row>
    <row r="555" spans="1:18" ht="159" customHeight="1" x14ac:dyDescent="0.25">
      <c r="A555" s="554" t="s">
        <v>1228</v>
      </c>
      <c r="B555" s="638"/>
      <c r="C555" s="558" t="s">
        <v>1229</v>
      </c>
      <c r="D555" s="558"/>
      <c r="E555" s="558"/>
      <c r="F555" s="558"/>
      <c r="G555" s="544" t="s">
        <v>487</v>
      </c>
      <c r="H555" s="546"/>
      <c r="I555" s="546"/>
      <c r="J555" s="546"/>
      <c r="K555" s="546"/>
      <c r="L555" s="545"/>
      <c r="M555" s="554" t="s">
        <v>1230</v>
      </c>
      <c r="N555" s="554"/>
      <c r="O555" s="554"/>
      <c r="P555" s="554"/>
      <c r="Q555" s="554"/>
      <c r="R555" s="554"/>
    </row>
    <row r="556" spans="1:18" ht="66.75" customHeight="1" x14ac:dyDescent="0.25">
      <c r="A556" s="554" t="s">
        <v>1231</v>
      </c>
      <c r="B556" s="638"/>
      <c r="C556" s="558" t="s">
        <v>1232</v>
      </c>
      <c r="D556" s="558"/>
      <c r="E556" s="558"/>
      <c r="F556" s="558"/>
      <c r="G556" s="544" t="s">
        <v>885</v>
      </c>
      <c r="H556" s="546"/>
      <c r="I556" s="546"/>
      <c r="J556" s="546"/>
      <c r="K556" s="546"/>
      <c r="L556" s="545"/>
      <c r="M556" s="554" t="s">
        <v>1786</v>
      </c>
      <c r="N556" s="554"/>
      <c r="O556" s="554"/>
      <c r="P556" s="554"/>
      <c r="Q556" s="554"/>
      <c r="R556" s="554"/>
    </row>
    <row r="557" spans="1:18" ht="46.5" customHeight="1" x14ac:dyDescent="0.25">
      <c r="A557" s="554" t="s">
        <v>1233</v>
      </c>
      <c r="B557" s="638"/>
      <c r="C557" s="558" t="s">
        <v>1234</v>
      </c>
      <c r="D557" s="558"/>
      <c r="E557" s="558"/>
      <c r="F557" s="558"/>
      <c r="G557" s="544" t="s">
        <v>885</v>
      </c>
      <c r="H557" s="546"/>
      <c r="I557" s="546"/>
      <c r="J557" s="546"/>
      <c r="K557" s="546"/>
      <c r="L557" s="545"/>
      <c r="M557" s="554" t="s">
        <v>1788</v>
      </c>
      <c r="N557" s="554"/>
      <c r="O557" s="554"/>
      <c r="P557" s="554"/>
      <c r="Q557" s="554"/>
      <c r="R557" s="554"/>
    </row>
    <row r="558" spans="1:18" ht="42.75" customHeight="1" x14ac:dyDescent="0.25">
      <c r="A558" s="554" t="s">
        <v>1235</v>
      </c>
      <c r="B558" s="638"/>
      <c r="C558" s="558" t="s">
        <v>1236</v>
      </c>
      <c r="D558" s="558"/>
      <c r="E558" s="558"/>
      <c r="F558" s="558"/>
      <c r="G558" s="544" t="s">
        <v>885</v>
      </c>
      <c r="H558" s="546"/>
      <c r="I558" s="546"/>
      <c r="J558" s="546"/>
      <c r="K558" s="546"/>
      <c r="L558" s="545"/>
      <c r="M558" s="554" t="s">
        <v>1787</v>
      </c>
      <c r="N558" s="554"/>
      <c r="O558" s="554"/>
      <c r="P558" s="554"/>
      <c r="Q558" s="554"/>
      <c r="R558" s="554"/>
    </row>
    <row r="559" spans="1:18" ht="92.25" customHeight="1" x14ac:dyDescent="0.25">
      <c r="A559" s="554" t="s">
        <v>1237</v>
      </c>
      <c r="B559" s="638"/>
      <c r="C559" s="558" t="s">
        <v>1238</v>
      </c>
      <c r="D559" s="558"/>
      <c r="E559" s="558"/>
      <c r="F559" s="558"/>
      <c r="G559" s="544" t="s">
        <v>487</v>
      </c>
      <c r="H559" s="546"/>
      <c r="I559" s="546"/>
      <c r="J559" s="546"/>
      <c r="K559" s="546"/>
      <c r="L559" s="545"/>
      <c r="M559" s="554" t="s">
        <v>1239</v>
      </c>
      <c r="N559" s="554"/>
      <c r="O559" s="554"/>
      <c r="P559" s="554"/>
      <c r="Q559" s="554"/>
      <c r="R559" s="554"/>
    </row>
    <row r="560" spans="1:18" ht="51.75" customHeight="1" x14ac:dyDescent="0.25">
      <c r="A560" s="554" t="s">
        <v>513</v>
      </c>
      <c r="B560" s="638"/>
      <c r="C560" s="558" t="s">
        <v>321</v>
      </c>
      <c r="D560" s="558"/>
      <c r="E560" s="558"/>
      <c r="F560" s="558"/>
      <c r="G560" s="544"/>
      <c r="H560" s="546"/>
      <c r="I560" s="546"/>
      <c r="J560" s="546"/>
      <c r="K560" s="546"/>
      <c r="L560" s="545"/>
      <c r="M560" s="554" t="s">
        <v>1831</v>
      </c>
      <c r="N560" s="554"/>
      <c r="O560" s="554"/>
      <c r="P560" s="554"/>
      <c r="Q560" s="554"/>
      <c r="R560" s="554"/>
    </row>
    <row r="561" spans="1:18" ht="16.5" customHeight="1" x14ac:dyDescent="0.25">
      <c r="A561" s="638"/>
      <c r="B561" s="638"/>
      <c r="C561" s="627"/>
      <c r="D561" s="627"/>
      <c r="E561" s="627"/>
      <c r="F561" s="627"/>
      <c r="G561" s="558" t="s">
        <v>322</v>
      </c>
      <c r="H561" s="558"/>
      <c r="I561" s="558"/>
      <c r="J561" s="558"/>
      <c r="K561" s="192">
        <f>Вводные!K60</f>
        <v>6</v>
      </c>
      <c r="L561" s="161" t="s">
        <v>14</v>
      </c>
      <c r="M561" s="158" t="s">
        <v>924</v>
      </c>
      <c r="N561" s="193">
        <f>K561</f>
        <v>6</v>
      </c>
      <c r="O561" s="197" t="s">
        <v>14</v>
      </c>
      <c r="P561" s="148" t="s">
        <v>335</v>
      </c>
      <c r="Q561" s="210">
        <f>Расчет!M1211</f>
        <v>4.7631397208144126E-2</v>
      </c>
      <c r="R561" s="198" t="s">
        <v>14</v>
      </c>
    </row>
    <row r="562" spans="1:18" x14ac:dyDescent="0.25">
      <c r="A562" s="638"/>
      <c r="B562" s="638"/>
      <c r="C562" s="627"/>
      <c r="D562" s="627"/>
      <c r="E562" s="627"/>
      <c r="F562" s="627"/>
      <c r="G562" s="558" t="s">
        <v>323</v>
      </c>
      <c r="H562" s="558"/>
      <c r="I562" s="558"/>
      <c r="J562" s="558"/>
      <c r="K562" s="192">
        <f>Вводные!K61</f>
        <v>6</v>
      </c>
      <c r="L562" s="161" t="s">
        <v>14</v>
      </c>
      <c r="M562" s="158" t="s">
        <v>924</v>
      </c>
      <c r="N562" s="193">
        <f>K562</f>
        <v>6</v>
      </c>
      <c r="O562" s="197" t="s">
        <v>14</v>
      </c>
      <c r="P562" s="148" t="s">
        <v>335</v>
      </c>
      <c r="Q562" s="210">
        <f>Расчет!M1211</f>
        <v>4.7631397208144126E-2</v>
      </c>
      <c r="R562" s="198" t="s">
        <v>14</v>
      </c>
    </row>
    <row r="563" spans="1:18" x14ac:dyDescent="0.25">
      <c r="A563" s="638"/>
      <c r="B563" s="638"/>
      <c r="C563" s="627"/>
      <c r="D563" s="627"/>
      <c r="E563" s="627"/>
      <c r="F563" s="627"/>
      <c r="G563" s="558" t="s">
        <v>324</v>
      </c>
      <c r="H563" s="558"/>
      <c r="I563" s="558"/>
      <c r="J563" s="558"/>
      <c r="K563" s="192">
        <f>Вводные!K62</f>
        <v>6</v>
      </c>
      <c r="L563" s="161" t="s">
        <v>14</v>
      </c>
      <c r="M563" s="158" t="s">
        <v>924</v>
      </c>
      <c r="N563" s="193">
        <f>K563</f>
        <v>6</v>
      </c>
      <c r="O563" s="197" t="s">
        <v>14</v>
      </c>
      <c r="P563" s="148" t="s">
        <v>335</v>
      </c>
      <c r="Q563" s="210">
        <f>Расчет!M1211</f>
        <v>4.7631397208144126E-2</v>
      </c>
      <c r="R563" s="198" t="s">
        <v>14</v>
      </c>
    </row>
    <row r="564" spans="1:18" x14ac:dyDescent="0.25">
      <c r="A564" s="638"/>
      <c r="B564" s="638"/>
      <c r="C564" s="627"/>
      <c r="D564" s="627"/>
      <c r="E564" s="627"/>
      <c r="F564" s="627"/>
      <c r="G564" s="558" t="s">
        <v>325</v>
      </c>
      <c r="H564" s="558"/>
      <c r="I564" s="558"/>
      <c r="J564" s="558"/>
      <c r="K564" s="192">
        <f>Вводные!K63</f>
        <v>6</v>
      </c>
      <c r="L564" s="161" t="s">
        <v>14</v>
      </c>
      <c r="M564" s="158" t="s">
        <v>924</v>
      </c>
      <c r="N564" s="193">
        <f>K564</f>
        <v>6</v>
      </c>
      <c r="O564" s="197" t="s">
        <v>14</v>
      </c>
      <c r="P564" s="148" t="s">
        <v>335</v>
      </c>
      <c r="Q564" s="210">
        <f>Расчет!M1211</f>
        <v>4.7631397208144126E-2</v>
      </c>
      <c r="R564" s="198" t="s">
        <v>14</v>
      </c>
    </row>
    <row r="565" spans="1:18" ht="128.25" customHeight="1" x14ac:dyDescent="0.25">
      <c r="A565" s="554" t="s">
        <v>514</v>
      </c>
      <c r="B565" s="638"/>
      <c r="C565" s="558" t="s">
        <v>515</v>
      </c>
      <c r="D565" s="558"/>
      <c r="E565" s="558"/>
      <c r="F565" s="558"/>
      <c r="G565" s="544" t="s">
        <v>885</v>
      </c>
      <c r="H565" s="546"/>
      <c r="I565" s="546"/>
      <c r="J565" s="546"/>
      <c r="K565" s="546"/>
      <c r="L565" s="545"/>
      <c r="M565" s="554" t="s">
        <v>1790</v>
      </c>
      <c r="N565" s="554"/>
      <c r="O565" s="554"/>
      <c r="P565" s="554"/>
      <c r="Q565" s="554"/>
      <c r="R565" s="554"/>
    </row>
    <row r="566" spans="1:18" ht="14.1" customHeight="1" x14ac:dyDescent="0.25">
      <c r="A566" s="547" t="s">
        <v>1737</v>
      </c>
      <c r="B566" s="547"/>
      <c r="C566" s="547"/>
      <c r="D566" s="547"/>
      <c r="E566" s="547"/>
      <c r="F566" s="547"/>
      <c r="G566" s="547"/>
      <c r="H566" s="547"/>
      <c r="I566" s="547"/>
      <c r="J566" s="547"/>
      <c r="K566" s="547"/>
      <c r="L566" s="547"/>
      <c r="M566" s="547"/>
      <c r="N566" s="547"/>
      <c r="O566" s="547"/>
      <c r="P566" s="547"/>
      <c r="Q566" s="547"/>
      <c r="R566" s="548"/>
    </row>
    <row r="567" spans="1:18" ht="14.1" customHeight="1" x14ac:dyDescent="0.25">
      <c r="A567" s="127"/>
      <c r="B567" s="127"/>
      <c r="C567" s="127"/>
      <c r="D567" s="127"/>
      <c r="E567" s="127" t="s">
        <v>1738</v>
      </c>
      <c r="F567" s="140"/>
      <c r="G567" s="140"/>
      <c r="H567" s="141"/>
      <c r="I567" s="141"/>
      <c r="J567" s="156" t="str">
        <f>J546</f>
        <v>АВМ00</v>
      </c>
      <c r="L567" s="142" t="s">
        <v>534</v>
      </c>
      <c r="M567" s="156" t="str">
        <f>M546</f>
        <v>08.05.2025 г.</v>
      </c>
      <c r="O567" s="142"/>
      <c r="P567" s="127"/>
      <c r="Q567" s="127"/>
      <c r="R567" s="143"/>
    </row>
    <row r="568" spans="1:18" ht="14.1" customHeight="1" x14ac:dyDescent="0.25">
      <c r="A568" s="202"/>
      <c r="B568" s="202"/>
      <c r="C568" s="206"/>
      <c r="D568" s="206"/>
      <c r="E568" s="206"/>
      <c r="F568" s="206"/>
      <c r="G568" s="202"/>
      <c r="H568" s="202"/>
      <c r="I568" s="202"/>
      <c r="J568" s="202"/>
      <c r="K568" s="202"/>
      <c r="L568" s="202"/>
      <c r="M568" s="202"/>
      <c r="N568" s="202"/>
      <c r="O568" s="202"/>
      <c r="P568" s="202"/>
      <c r="Q568" s="202"/>
      <c r="R568" s="202"/>
    </row>
    <row r="569" spans="1:18" ht="68.25" customHeight="1" x14ac:dyDescent="0.25">
      <c r="A569" s="549" t="s">
        <v>857</v>
      </c>
      <c r="B569" s="549"/>
      <c r="C569" s="549" t="s">
        <v>858</v>
      </c>
      <c r="D569" s="549"/>
      <c r="E569" s="549"/>
      <c r="F569" s="550"/>
      <c r="G569" s="551" t="s">
        <v>859</v>
      </c>
      <c r="H569" s="552"/>
      <c r="I569" s="552"/>
      <c r="J569" s="552"/>
      <c r="K569" s="552"/>
      <c r="L569" s="553"/>
      <c r="M569" s="549" t="s">
        <v>860</v>
      </c>
      <c r="N569" s="549"/>
      <c r="O569" s="549"/>
      <c r="P569" s="549"/>
      <c r="Q569" s="549"/>
      <c r="R569" s="549"/>
    </row>
    <row r="570" spans="1:18" ht="68.25" customHeight="1" x14ac:dyDescent="0.25">
      <c r="A570" s="554" t="s">
        <v>1240</v>
      </c>
      <c r="B570" s="638"/>
      <c r="C570" s="558" t="s">
        <v>1241</v>
      </c>
      <c r="D570" s="558"/>
      <c r="E570" s="558"/>
      <c r="F570" s="558"/>
      <c r="G570" s="544" t="s">
        <v>487</v>
      </c>
      <c r="H570" s="546"/>
      <c r="I570" s="546"/>
      <c r="J570" s="546"/>
      <c r="K570" s="546"/>
      <c r="L570" s="545"/>
      <c r="M570" s="554" t="s">
        <v>1242</v>
      </c>
      <c r="N570" s="554"/>
      <c r="O570" s="554"/>
      <c r="P570" s="554"/>
      <c r="Q570" s="554"/>
      <c r="R570" s="554"/>
    </row>
    <row r="571" spans="1:18" ht="89.25" customHeight="1" x14ac:dyDescent="0.25">
      <c r="A571" s="554" t="s">
        <v>1243</v>
      </c>
      <c r="B571" s="638"/>
      <c r="C571" s="558" t="s">
        <v>1244</v>
      </c>
      <c r="D571" s="558"/>
      <c r="E571" s="558"/>
      <c r="F571" s="558"/>
      <c r="G571" s="544" t="s">
        <v>1146</v>
      </c>
      <c r="H571" s="546"/>
      <c r="I571" s="546"/>
      <c r="J571" s="546"/>
      <c r="K571" s="546"/>
      <c r="L571" s="545"/>
      <c r="M571" s="554" t="s">
        <v>1789</v>
      </c>
      <c r="N571" s="554"/>
      <c r="O571" s="554"/>
      <c r="P571" s="554"/>
      <c r="Q571" s="554"/>
      <c r="R571" s="554"/>
    </row>
    <row r="572" spans="1:18" ht="45.75" customHeight="1" x14ac:dyDescent="0.25">
      <c r="A572" s="554" t="s">
        <v>1245</v>
      </c>
      <c r="B572" s="638"/>
      <c r="C572" s="558" t="s">
        <v>1246</v>
      </c>
      <c r="D572" s="558"/>
      <c r="E572" s="558"/>
      <c r="F572" s="558"/>
      <c r="G572" s="544" t="s">
        <v>487</v>
      </c>
      <c r="H572" s="546"/>
      <c r="I572" s="546"/>
      <c r="J572" s="546"/>
      <c r="K572" s="546"/>
      <c r="L572" s="545"/>
      <c r="M572" s="554" t="s">
        <v>1247</v>
      </c>
      <c r="N572" s="554"/>
      <c r="O572" s="554"/>
      <c r="P572" s="554"/>
      <c r="Q572" s="554"/>
      <c r="R572" s="554"/>
    </row>
    <row r="573" spans="1:18" ht="45.75" customHeight="1" x14ac:dyDescent="0.25">
      <c r="A573" s="554" t="s">
        <v>1248</v>
      </c>
      <c r="B573" s="638"/>
      <c r="C573" s="558" t="s">
        <v>1249</v>
      </c>
      <c r="D573" s="558"/>
      <c r="E573" s="558"/>
      <c r="F573" s="558"/>
      <c r="G573" s="544" t="s">
        <v>487</v>
      </c>
      <c r="H573" s="546"/>
      <c r="I573" s="546"/>
      <c r="J573" s="546"/>
      <c r="K573" s="546"/>
      <c r="L573" s="545"/>
      <c r="M573" s="554" t="s">
        <v>1250</v>
      </c>
      <c r="N573" s="554"/>
      <c r="O573" s="554"/>
      <c r="P573" s="554"/>
      <c r="Q573" s="554"/>
      <c r="R573" s="554"/>
    </row>
    <row r="574" spans="1:18" ht="42.75" customHeight="1" x14ac:dyDescent="0.25">
      <c r="A574" s="554" t="s">
        <v>1251</v>
      </c>
      <c r="B574" s="638"/>
      <c r="C574" s="558" t="s">
        <v>1252</v>
      </c>
      <c r="D574" s="558"/>
      <c r="E574" s="558"/>
      <c r="F574" s="558"/>
      <c r="G574" s="544" t="s">
        <v>487</v>
      </c>
      <c r="H574" s="546"/>
      <c r="I574" s="546"/>
      <c r="J574" s="546"/>
      <c r="K574" s="546"/>
      <c r="L574" s="545"/>
      <c r="M574" s="554" t="s">
        <v>1253</v>
      </c>
      <c r="N574" s="554"/>
      <c r="O574" s="554"/>
      <c r="P574" s="554"/>
      <c r="Q574" s="554"/>
      <c r="R574" s="554"/>
    </row>
    <row r="575" spans="1:18" ht="99" customHeight="1" x14ac:dyDescent="0.25">
      <c r="A575" s="554" t="s">
        <v>1254</v>
      </c>
      <c r="B575" s="638"/>
      <c r="C575" s="558" t="s">
        <v>1255</v>
      </c>
      <c r="D575" s="558"/>
      <c r="E575" s="558"/>
      <c r="F575" s="558"/>
      <c r="G575" s="544" t="s">
        <v>487</v>
      </c>
      <c r="H575" s="546"/>
      <c r="I575" s="546"/>
      <c r="J575" s="546"/>
      <c r="K575" s="546"/>
      <c r="L575" s="545"/>
      <c r="M575" s="554" t="s">
        <v>1256</v>
      </c>
      <c r="N575" s="554"/>
      <c r="O575" s="554"/>
      <c r="P575" s="554"/>
      <c r="Q575" s="554"/>
      <c r="R575" s="554"/>
    </row>
    <row r="576" spans="1:18" ht="54.75" customHeight="1" x14ac:dyDescent="0.25">
      <c r="A576" s="554" t="s">
        <v>1257</v>
      </c>
      <c r="B576" s="554"/>
      <c r="C576" s="558" t="s">
        <v>1258</v>
      </c>
      <c r="D576" s="558"/>
      <c r="E576" s="558"/>
      <c r="F576" s="558"/>
      <c r="G576" s="544" t="s">
        <v>885</v>
      </c>
      <c r="H576" s="546"/>
      <c r="I576" s="546"/>
      <c r="J576" s="546"/>
      <c r="K576" s="546"/>
      <c r="L576" s="545"/>
      <c r="M576" s="554" t="s">
        <v>1791</v>
      </c>
      <c r="N576" s="554"/>
      <c r="O576" s="554"/>
      <c r="P576" s="554"/>
      <c r="Q576" s="554"/>
      <c r="R576" s="554"/>
    </row>
    <row r="577" spans="1:18" ht="60.75" customHeight="1" x14ac:dyDescent="0.25">
      <c r="A577" s="554" t="s">
        <v>1259</v>
      </c>
      <c r="B577" s="638"/>
      <c r="C577" s="558" t="s">
        <v>1260</v>
      </c>
      <c r="D577" s="558"/>
      <c r="E577" s="558"/>
      <c r="F577" s="558"/>
      <c r="G577" s="544" t="s">
        <v>885</v>
      </c>
      <c r="H577" s="546"/>
      <c r="I577" s="546"/>
      <c r="J577" s="546"/>
      <c r="K577" s="546"/>
      <c r="L577" s="545"/>
      <c r="M577" s="554" t="s">
        <v>1792</v>
      </c>
      <c r="N577" s="554"/>
      <c r="O577" s="554"/>
      <c r="P577" s="554"/>
      <c r="Q577" s="554"/>
      <c r="R577" s="554"/>
    </row>
    <row r="578" spans="1:18" ht="40.5" customHeight="1" x14ac:dyDescent="0.25">
      <c r="A578" s="554" t="s">
        <v>1261</v>
      </c>
      <c r="B578" s="638"/>
      <c r="C578" s="558" t="s">
        <v>1262</v>
      </c>
      <c r="D578" s="558"/>
      <c r="E578" s="558"/>
      <c r="F578" s="558"/>
      <c r="G578" s="544" t="s">
        <v>885</v>
      </c>
      <c r="H578" s="546"/>
      <c r="I578" s="546"/>
      <c r="J578" s="546"/>
      <c r="K578" s="546"/>
      <c r="L578" s="545"/>
      <c r="M578" s="554" t="s">
        <v>1794</v>
      </c>
      <c r="N578" s="554"/>
      <c r="O578" s="554"/>
      <c r="P578" s="554"/>
      <c r="Q578" s="554"/>
      <c r="R578" s="554"/>
    </row>
    <row r="579" spans="1:18" ht="40.5" customHeight="1" x14ac:dyDescent="0.25">
      <c r="A579" s="554" t="s">
        <v>1263</v>
      </c>
      <c r="B579" s="638"/>
      <c r="C579" s="558" t="s">
        <v>1264</v>
      </c>
      <c r="D579" s="558"/>
      <c r="E579" s="558"/>
      <c r="F579" s="558"/>
      <c r="G579" s="544" t="s">
        <v>885</v>
      </c>
      <c r="H579" s="546"/>
      <c r="I579" s="546"/>
      <c r="J579" s="546"/>
      <c r="K579" s="546"/>
      <c r="L579" s="545"/>
      <c r="M579" s="554" t="s">
        <v>1795</v>
      </c>
      <c r="N579" s="554"/>
      <c r="O579" s="554"/>
      <c r="P579" s="554"/>
      <c r="Q579" s="554"/>
      <c r="R579" s="554"/>
    </row>
    <row r="580" spans="1:18" ht="51" customHeight="1" x14ac:dyDescent="0.25">
      <c r="A580" s="554" t="s">
        <v>1265</v>
      </c>
      <c r="B580" s="638"/>
      <c r="C580" s="558" t="s">
        <v>1266</v>
      </c>
      <c r="D580" s="558"/>
      <c r="E580" s="558"/>
      <c r="F580" s="558"/>
      <c r="G580" s="544" t="s">
        <v>885</v>
      </c>
      <c r="H580" s="546"/>
      <c r="I580" s="546"/>
      <c r="J580" s="546"/>
      <c r="K580" s="546"/>
      <c r="L580" s="545"/>
      <c r="M580" s="554" t="s">
        <v>1796</v>
      </c>
      <c r="N580" s="554"/>
      <c r="O580" s="554"/>
      <c r="P580" s="554"/>
      <c r="Q580" s="554"/>
      <c r="R580" s="554"/>
    </row>
    <row r="581" spans="1:18" ht="108" customHeight="1" x14ac:dyDescent="0.25">
      <c r="A581" s="554" t="s">
        <v>1267</v>
      </c>
      <c r="B581" s="638"/>
      <c r="C581" s="558" t="s">
        <v>1268</v>
      </c>
      <c r="D581" s="558"/>
      <c r="E581" s="558"/>
      <c r="F581" s="558"/>
      <c r="G581" s="544" t="s">
        <v>885</v>
      </c>
      <c r="H581" s="546"/>
      <c r="I581" s="546"/>
      <c r="J581" s="546"/>
      <c r="K581" s="546"/>
      <c r="L581" s="545"/>
      <c r="M581" s="554" t="s">
        <v>1797</v>
      </c>
      <c r="N581" s="554"/>
      <c r="O581" s="554"/>
      <c r="P581" s="554"/>
      <c r="Q581" s="554"/>
      <c r="R581" s="554"/>
    </row>
    <row r="582" spans="1:18" ht="61.5" customHeight="1" x14ac:dyDescent="0.25">
      <c r="A582" s="554" t="s">
        <v>1269</v>
      </c>
      <c r="B582" s="638"/>
      <c r="C582" s="558" t="s">
        <v>1270</v>
      </c>
      <c r="D582" s="558"/>
      <c r="E582" s="558"/>
      <c r="F582" s="558"/>
      <c r="G582" s="544" t="s">
        <v>885</v>
      </c>
      <c r="H582" s="546"/>
      <c r="I582" s="546"/>
      <c r="J582" s="546"/>
      <c r="K582" s="546"/>
      <c r="L582" s="545"/>
      <c r="M582" s="554" t="s">
        <v>1798</v>
      </c>
      <c r="N582" s="554"/>
      <c r="O582" s="554"/>
      <c r="P582" s="554"/>
      <c r="Q582" s="554"/>
      <c r="R582" s="554"/>
    </row>
    <row r="583" spans="1:18" ht="94.5" customHeight="1" x14ac:dyDescent="0.25">
      <c r="A583" s="554" t="s">
        <v>1272</v>
      </c>
      <c r="B583" s="638"/>
      <c r="C583" s="558" t="s">
        <v>1271</v>
      </c>
      <c r="D583" s="558"/>
      <c r="E583" s="558"/>
      <c r="F583" s="558"/>
      <c r="G583" s="544" t="s">
        <v>885</v>
      </c>
      <c r="H583" s="546"/>
      <c r="I583" s="546"/>
      <c r="J583" s="546"/>
      <c r="K583" s="546"/>
      <c r="L583" s="545"/>
      <c r="M583" s="554" t="s">
        <v>1793</v>
      </c>
      <c r="N583" s="554"/>
      <c r="O583" s="554"/>
      <c r="P583" s="554"/>
      <c r="Q583" s="554"/>
      <c r="R583" s="554"/>
    </row>
    <row r="584" spans="1:18" ht="51" customHeight="1" x14ac:dyDescent="0.25">
      <c r="A584" s="554" t="s">
        <v>1273</v>
      </c>
      <c r="B584" s="638"/>
      <c r="C584" s="558" t="s">
        <v>1274</v>
      </c>
      <c r="D584" s="558"/>
      <c r="E584" s="558"/>
      <c r="F584" s="558"/>
      <c r="G584" s="544" t="s">
        <v>487</v>
      </c>
      <c r="H584" s="546"/>
      <c r="I584" s="546"/>
      <c r="J584" s="546"/>
      <c r="K584" s="546"/>
      <c r="L584" s="545"/>
      <c r="M584" s="554" t="s">
        <v>1275</v>
      </c>
      <c r="N584" s="554"/>
      <c r="O584" s="554"/>
      <c r="P584" s="554"/>
      <c r="Q584" s="554"/>
      <c r="R584" s="554"/>
    </row>
    <row r="585" spans="1:18" ht="87" customHeight="1" x14ac:dyDescent="0.25">
      <c r="A585" s="554" t="s">
        <v>1276</v>
      </c>
      <c r="B585" s="638"/>
      <c r="C585" s="558" t="s">
        <v>1277</v>
      </c>
      <c r="D585" s="558"/>
      <c r="E585" s="558"/>
      <c r="F585" s="558"/>
      <c r="G585" s="544" t="s">
        <v>487</v>
      </c>
      <c r="H585" s="546"/>
      <c r="I585" s="546"/>
      <c r="J585" s="546"/>
      <c r="K585" s="546"/>
      <c r="L585" s="545"/>
      <c r="M585" s="554" t="s">
        <v>1278</v>
      </c>
      <c r="N585" s="554"/>
      <c r="O585" s="554"/>
      <c r="P585" s="554"/>
      <c r="Q585" s="554"/>
      <c r="R585" s="554"/>
    </row>
    <row r="586" spans="1:18" ht="45" customHeight="1" x14ac:dyDescent="0.25">
      <c r="A586" s="554" t="s">
        <v>1279</v>
      </c>
      <c r="B586" s="638"/>
      <c r="C586" s="558" t="s">
        <v>1280</v>
      </c>
      <c r="D586" s="558"/>
      <c r="E586" s="558"/>
      <c r="F586" s="558"/>
      <c r="G586" s="544" t="s">
        <v>487</v>
      </c>
      <c r="H586" s="546"/>
      <c r="I586" s="546"/>
      <c r="J586" s="546"/>
      <c r="K586" s="546"/>
      <c r="L586" s="545"/>
      <c r="M586" s="554" t="s">
        <v>1281</v>
      </c>
      <c r="N586" s="554"/>
      <c r="O586" s="554"/>
      <c r="P586" s="554"/>
      <c r="Q586" s="554"/>
      <c r="R586" s="554"/>
    </row>
    <row r="587" spans="1:18" ht="57" customHeight="1" x14ac:dyDescent="0.25">
      <c r="A587" s="554" t="s">
        <v>1282</v>
      </c>
      <c r="B587" s="638"/>
      <c r="C587" s="558" t="s">
        <v>1283</v>
      </c>
      <c r="D587" s="558"/>
      <c r="E587" s="558"/>
      <c r="F587" s="558"/>
      <c r="G587" s="544" t="s">
        <v>487</v>
      </c>
      <c r="H587" s="546"/>
      <c r="I587" s="546"/>
      <c r="J587" s="546"/>
      <c r="K587" s="546"/>
      <c r="L587" s="545"/>
      <c r="M587" s="554" t="s">
        <v>1284</v>
      </c>
      <c r="N587" s="554"/>
      <c r="O587" s="554"/>
      <c r="P587" s="554"/>
      <c r="Q587" s="554"/>
      <c r="R587" s="554"/>
    </row>
    <row r="588" spans="1:18" ht="11.25" customHeight="1" x14ac:dyDescent="0.25">
      <c r="A588" s="547" t="s">
        <v>1737</v>
      </c>
      <c r="B588" s="547"/>
      <c r="C588" s="547"/>
      <c r="D588" s="547"/>
      <c r="E588" s="547"/>
      <c r="F588" s="547"/>
      <c r="G588" s="547"/>
      <c r="H588" s="547"/>
      <c r="I588" s="547"/>
      <c r="J588" s="547"/>
      <c r="K588" s="547"/>
      <c r="L588" s="547"/>
      <c r="M588" s="547"/>
      <c r="N588" s="547"/>
      <c r="O588" s="547"/>
      <c r="P588" s="547"/>
      <c r="Q588" s="547"/>
      <c r="R588" s="548"/>
    </row>
    <row r="589" spans="1:18" ht="11.25" customHeight="1" x14ac:dyDescent="0.25">
      <c r="A589" s="127"/>
      <c r="B589" s="127"/>
      <c r="C589" s="127"/>
      <c r="D589" s="127"/>
      <c r="E589" s="127" t="s">
        <v>1738</v>
      </c>
      <c r="F589" s="140"/>
      <c r="G589" s="140"/>
      <c r="H589" s="141"/>
      <c r="I589" s="141"/>
      <c r="J589" s="156" t="str">
        <f>J567</f>
        <v>АВМ00</v>
      </c>
      <c r="L589" s="142" t="s">
        <v>534</v>
      </c>
      <c r="M589" s="156" t="str">
        <f>M567</f>
        <v>08.05.2025 г.</v>
      </c>
      <c r="O589" s="142"/>
      <c r="P589" s="127"/>
      <c r="Q589" s="127"/>
      <c r="R589" s="143"/>
    </row>
    <row r="590" spans="1:18" ht="11.25" customHeight="1" x14ac:dyDescent="0.25">
      <c r="A590" s="202"/>
      <c r="B590" s="202"/>
      <c r="C590" s="206"/>
      <c r="D590" s="206"/>
      <c r="E590" s="206"/>
      <c r="F590" s="206"/>
      <c r="G590" s="202"/>
      <c r="H590" s="202"/>
      <c r="I590" s="202"/>
      <c r="J590" s="202"/>
      <c r="K590" s="202"/>
      <c r="L590" s="202"/>
      <c r="M590" s="202"/>
      <c r="N590" s="202"/>
      <c r="O590" s="202"/>
      <c r="P590" s="202"/>
      <c r="Q590" s="202"/>
      <c r="R590" s="202"/>
    </row>
    <row r="591" spans="1:18" ht="77.25" customHeight="1" x14ac:dyDescent="0.25">
      <c r="A591" s="549" t="s">
        <v>857</v>
      </c>
      <c r="B591" s="549"/>
      <c r="C591" s="549" t="s">
        <v>858</v>
      </c>
      <c r="D591" s="549"/>
      <c r="E591" s="549"/>
      <c r="F591" s="550"/>
      <c r="G591" s="551" t="s">
        <v>859</v>
      </c>
      <c r="H591" s="552"/>
      <c r="I591" s="552"/>
      <c r="J591" s="552"/>
      <c r="K591" s="552"/>
      <c r="L591" s="553"/>
      <c r="M591" s="549" t="s">
        <v>860</v>
      </c>
      <c r="N591" s="549"/>
      <c r="O591" s="549"/>
      <c r="P591" s="549"/>
      <c r="Q591" s="549"/>
      <c r="R591" s="549"/>
    </row>
    <row r="592" spans="1:18" ht="48" customHeight="1" x14ac:dyDescent="0.25">
      <c r="A592" s="554" t="s">
        <v>1285</v>
      </c>
      <c r="B592" s="638"/>
      <c r="C592" s="558" t="s">
        <v>1286</v>
      </c>
      <c r="D592" s="558"/>
      <c r="E592" s="558"/>
      <c r="F592" s="558"/>
      <c r="G592" s="544" t="s">
        <v>487</v>
      </c>
      <c r="H592" s="546"/>
      <c r="I592" s="546"/>
      <c r="J592" s="546"/>
      <c r="K592" s="546"/>
      <c r="L592" s="545"/>
      <c r="M592" s="554" t="s">
        <v>1287</v>
      </c>
      <c r="N592" s="554"/>
      <c r="O592" s="554"/>
      <c r="P592" s="554"/>
      <c r="Q592" s="554"/>
      <c r="R592" s="554"/>
    </row>
    <row r="593" spans="1:18" ht="46.5" customHeight="1" x14ac:dyDescent="0.25">
      <c r="A593" s="554" t="s">
        <v>1288</v>
      </c>
      <c r="B593" s="638"/>
      <c r="C593" s="558" t="s">
        <v>1289</v>
      </c>
      <c r="D593" s="558"/>
      <c r="E593" s="558"/>
      <c r="F593" s="558"/>
      <c r="G593" s="544" t="s">
        <v>487</v>
      </c>
      <c r="H593" s="546"/>
      <c r="I593" s="546"/>
      <c r="J593" s="546"/>
      <c r="K593" s="546"/>
      <c r="L593" s="545"/>
      <c r="M593" s="554" t="s">
        <v>1290</v>
      </c>
      <c r="N593" s="554"/>
      <c r="O593" s="554"/>
      <c r="P593" s="554"/>
      <c r="Q593" s="554"/>
      <c r="R593" s="554"/>
    </row>
    <row r="594" spans="1:18" ht="69" customHeight="1" x14ac:dyDescent="0.25">
      <c r="A594" s="554" t="s">
        <v>516</v>
      </c>
      <c r="B594" s="638"/>
      <c r="C594" s="558" t="s">
        <v>343</v>
      </c>
      <c r="D594" s="558"/>
      <c r="E594" s="558"/>
      <c r="F594" s="558"/>
      <c r="G594" s="544" t="s">
        <v>1293</v>
      </c>
      <c r="H594" s="1085"/>
      <c r="I594" s="1085"/>
      <c r="J594" s="162">
        <f>Вводные!M68</f>
        <v>82.3</v>
      </c>
      <c r="K594" s="1127" t="s">
        <v>97</v>
      </c>
      <c r="L594" s="1128"/>
      <c r="M594" s="554" t="s">
        <v>1291</v>
      </c>
      <c r="N594" s="554"/>
      <c r="O594" s="554"/>
      <c r="P594" s="554"/>
      <c r="Q594" s="554"/>
      <c r="R594" s="554"/>
    </row>
    <row r="595" spans="1:18" ht="70.5" customHeight="1" x14ac:dyDescent="0.25">
      <c r="A595" s="638"/>
      <c r="B595" s="638"/>
      <c r="C595" s="627"/>
      <c r="D595" s="627"/>
      <c r="E595" s="627"/>
      <c r="F595" s="627"/>
      <c r="G595" s="544" t="s">
        <v>1294</v>
      </c>
      <c r="H595" s="1085"/>
      <c r="I595" s="1085"/>
      <c r="J595" s="162">
        <f>Вводные!M69</f>
        <v>80.7</v>
      </c>
      <c r="K595" s="1127" t="s">
        <v>97</v>
      </c>
      <c r="L595" s="1128"/>
      <c r="M595" s="158" t="s">
        <v>1292</v>
      </c>
      <c r="N595" s="193">
        <f>J594</f>
        <v>82.3</v>
      </c>
      <c r="O595" s="208" t="s">
        <v>97</v>
      </c>
      <c r="P595" s="148" t="s">
        <v>335</v>
      </c>
      <c r="Q595" s="163">
        <f>Расчет!M1279</f>
        <v>82.3</v>
      </c>
      <c r="R595" s="161" t="s">
        <v>97</v>
      </c>
    </row>
    <row r="596" spans="1:18" ht="75" customHeight="1" x14ac:dyDescent="0.25">
      <c r="A596" s="638"/>
      <c r="B596" s="638"/>
      <c r="C596" s="627"/>
      <c r="D596" s="627"/>
      <c r="E596" s="627"/>
      <c r="F596" s="627"/>
      <c r="G596" s="544" t="s">
        <v>1295</v>
      </c>
      <c r="H596" s="1085"/>
      <c r="I596" s="1085"/>
      <c r="J596" s="162">
        <f>Вводные!M71</f>
        <v>80.900000000000006</v>
      </c>
      <c r="K596" s="1127" t="s">
        <v>97</v>
      </c>
      <c r="L596" s="1128"/>
      <c r="M596" s="158" t="s">
        <v>1292</v>
      </c>
      <c r="N596" s="193">
        <f>J595</f>
        <v>80.7</v>
      </c>
      <c r="O596" s="208" t="s">
        <v>97</v>
      </c>
      <c r="P596" s="148" t="s">
        <v>335</v>
      </c>
      <c r="Q596" s="163">
        <f>Расчет!M1280</f>
        <v>80.7</v>
      </c>
      <c r="R596" s="161" t="s">
        <v>97</v>
      </c>
    </row>
    <row r="597" spans="1:18" ht="40.5" customHeight="1" x14ac:dyDescent="0.25">
      <c r="A597" s="638"/>
      <c r="B597" s="638"/>
      <c r="C597" s="558" t="s">
        <v>342</v>
      </c>
      <c r="D597" s="558"/>
      <c r="E597" s="558"/>
      <c r="F597" s="558"/>
      <c r="G597" s="544" t="s">
        <v>885</v>
      </c>
      <c r="H597" s="546"/>
      <c r="I597" s="546"/>
      <c r="J597" s="546"/>
      <c r="K597" s="546"/>
      <c r="L597" s="545"/>
      <c r="M597" s="158" t="s">
        <v>1292</v>
      </c>
      <c r="N597" s="193">
        <f>J596</f>
        <v>80.900000000000006</v>
      </c>
      <c r="O597" s="208" t="s">
        <v>97</v>
      </c>
      <c r="P597" s="148" t="s">
        <v>335</v>
      </c>
      <c r="Q597" s="163">
        <f>Расчет!M1282</f>
        <v>80.900000000000006</v>
      </c>
      <c r="R597" s="161" t="s">
        <v>97</v>
      </c>
    </row>
    <row r="598" spans="1:18" ht="44.25" customHeight="1" x14ac:dyDescent="0.25">
      <c r="A598" s="554" t="s">
        <v>1296</v>
      </c>
      <c r="B598" s="638"/>
      <c r="C598" s="558" t="s">
        <v>1297</v>
      </c>
      <c r="D598" s="558"/>
      <c r="E598" s="558"/>
      <c r="F598" s="558"/>
      <c r="G598" s="544" t="s">
        <v>487</v>
      </c>
      <c r="H598" s="546"/>
      <c r="I598" s="546"/>
      <c r="J598" s="546"/>
      <c r="K598" s="546"/>
      <c r="L598" s="545"/>
      <c r="M598" s="554" t="s">
        <v>1298</v>
      </c>
      <c r="N598" s="554"/>
      <c r="O598" s="638"/>
      <c r="P598" s="638"/>
      <c r="Q598" s="638"/>
      <c r="R598" s="638"/>
    </row>
    <row r="599" spans="1:18" ht="46.5" customHeight="1" x14ac:dyDescent="0.25">
      <c r="A599" s="554" t="s">
        <v>1299</v>
      </c>
      <c r="B599" s="638"/>
      <c r="C599" s="558" t="s">
        <v>1300</v>
      </c>
      <c r="D599" s="558"/>
      <c r="E599" s="558"/>
      <c r="F599" s="558"/>
      <c r="G599" s="544" t="s">
        <v>487</v>
      </c>
      <c r="H599" s="546"/>
      <c r="I599" s="546"/>
      <c r="J599" s="546"/>
      <c r="K599" s="546"/>
      <c r="L599" s="545"/>
      <c r="M599" s="554" t="s">
        <v>1301</v>
      </c>
      <c r="N599" s="554"/>
      <c r="O599" s="554"/>
      <c r="P599" s="554"/>
      <c r="Q599" s="554"/>
      <c r="R599" s="554"/>
    </row>
    <row r="600" spans="1:18" ht="46.5" customHeight="1" x14ac:dyDescent="0.25">
      <c r="A600" s="554" t="s">
        <v>1302</v>
      </c>
      <c r="B600" s="638"/>
      <c r="C600" s="558" t="s">
        <v>1303</v>
      </c>
      <c r="D600" s="558"/>
      <c r="E600" s="558"/>
      <c r="F600" s="558"/>
      <c r="G600" s="544" t="s">
        <v>487</v>
      </c>
      <c r="H600" s="546"/>
      <c r="I600" s="546"/>
      <c r="J600" s="546"/>
      <c r="K600" s="546"/>
      <c r="L600" s="545"/>
      <c r="M600" s="554" t="s">
        <v>1304</v>
      </c>
      <c r="N600" s="554"/>
      <c r="O600" s="554"/>
      <c r="P600" s="554"/>
      <c r="Q600" s="554"/>
      <c r="R600" s="554"/>
    </row>
    <row r="601" spans="1:18" ht="64.5" customHeight="1" x14ac:dyDescent="0.25">
      <c r="A601" s="554" t="s">
        <v>1305</v>
      </c>
      <c r="B601" s="638"/>
      <c r="C601" s="558" t="s">
        <v>1306</v>
      </c>
      <c r="D601" s="558"/>
      <c r="E601" s="558"/>
      <c r="F601" s="558"/>
      <c r="G601" s="544" t="s">
        <v>487</v>
      </c>
      <c r="H601" s="546"/>
      <c r="I601" s="546"/>
      <c r="J601" s="546"/>
      <c r="K601" s="546"/>
      <c r="L601" s="545"/>
      <c r="M601" s="554" t="s">
        <v>1307</v>
      </c>
      <c r="N601" s="554"/>
      <c r="O601" s="554"/>
      <c r="P601" s="554"/>
      <c r="Q601" s="554"/>
      <c r="R601" s="554"/>
    </row>
    <row r="602" spans="1:18" ht="41.25" customHeight="1" x14ac:dyDescent="0.25">
      <c r="A602" s="554" t="s">
        <v>1309</v>
      </c>
      <c r="B602" s="638"/>
      <c r="C602" s="558" t="s">
        <v>1308</v>
      </c>
      <c r="D602" s="558"/>
      <c r="E602" s="558"/>
      <c r="F602" s="558"/>
      <c r="G602" s="544" t="s">
        <v>487</v>
      </c>
      <c r="H602" s="546"/>
      <c r="I602" s="546"/>
      <c r="J602" s="546"/>
      <c r="K602" s="546"/>
      <c r="L602" s="545"/>
      <c r="M602" s="554" t="s">
        <v>1310</v>
      </c>
      <c r="N602" s="554"/>
      <c r="O602" s="554"/>
      <c r="P602" s="554"/>
      <c r="Q602" s="554"/>
      <c r="R602" s="554"/>
    </row>
    <row r="603" spans="1:18" ht="42.75" customHeight="1" x14ac:dyDescent="0.25">
      <c r="A603" s="554" t="s">
        <v>1311</v>
      </c>
      <c r="B603" s="638"/>
      <c r="C603" s="558" t="s">
        <v>1312</v>
      </c>
      <c r="D603" s="558"/>
      <c r="E603" s="558"/>
      <c r="F603" s="558"/>
      <c r="G603" s="544" t="s">
        <v>487</v>
      </c>
      <c r="H603" s="546"/>
      <c r="I603" s="546"/>
      <c r="J603" s="546"/>
      <c r="K603" s="546"/>
      <c r="L603" s="545"/>
      <c r="M603" s="554" t="s">
        <v>1313</v>
      </c>
      <c r="N603" s="554"/>
      <c r="O603" s="554"/>
      <c r="P603" s="554"/>
      <c r="Q603" s="554"/>
      <c r="R603" s="554"/>
    </row>
    <row r="604" spans="1:18" ht="46.5" customHeight="1" x14ac:dyDescent="0.25">
      <c r="A604" s="554" t="s">
        <v>1314</v>
      </c>
      <c r="B604" s="638"/>
      <c r="C604" s="558" t="s">
        <v>1315</v>
      </c>
      <c r="D604" s="558"/>
      <c r="E604" s="558"/>
      <c r="F604" s="558"/>
      <c r="G604" s="544" t="s">
        <v>487</v>
      </c>
      <c r="H604" s="546"/>
      <c r="I604" s="546"/>
      <c r="J604" s="546"/>
      <c r="K604" s="546"/>
      <c r="L604" s="545"/>
      <c r="M604" s="554" t="s">
        <v>1316</v>
      </c>
      <c r="N604" s="554"/>
      <c r="O604" s="554"/>
      <c r="P604" s="554"/>
      <c r="Q604" s="554"/>
      <c r="R604" s="554"/>
    </row>
    <row r="605" spans="1:18" ht="119.25" customHeight="1" x14ac:dyDescent="0.25">
      <c r="A605" s="554" t="s">
        <v>1317</v>
      </c>
      <c r="B605" s="638"/>
      <c r="C605" s="558" t="s">
        <v>1318</v>
      </c>
      <c r="D605" s="558"/>
      <c r="E605" s="558"/>
      <c r="F605" s="558"/>
      <c r="G605" s="544" t="s">
        <v>885</v>
      </c>
      <c r="H605" s="546"/>
      <c r="I605" s="546"/>
      <c r="J605" s="546"/>
      <c r="K605" s="546"/>
      <c r="L605" s="545"/>
      <c r="M605" s="554" t="s">
        <v>1799</v>
      </c>
      <c r="N605" s="554"/>
      <c r="O605" s="554"/>
      <c r="P605" s="554"/>
      <c r="Q605" s="554"/>
      <c r="R605" s="554"/>
    </row>
    <row r="606" spans="1:18" ht="51" customHeight="1" x14ac:dyDescent="0.25">
      <c r="A606" s="554" t="s">
        <v>1319</v>
      </c>
      <c r="B606" s="638"/>
      <c r="C606" s="558" t="s">
        <v>1320</v>
      </c>
      <c r="D606" s="558"/>
      <c r="E606" s="558"/>
      <c r="F606" s="558"/>
      <c r="G606" s="544" t="s">
        <v>487</v>
      </c>
      <c r="H606" s="546"/>
      <c r="I606" s="546"/>
      <c r="J606" s="546"/>
      <c r="K606" s="546"/>
      <c r="L606" s="545"/>
      <c r="M606" s="554" t="s">
        <v>1321</v>
      </c>
      <c r="N606" s="554"/>
      <c r="O606" s="554"/>
      <c r="P606" s="554"/>
      <c r="Q606" s="554"/>
      <c r="R606" s="554"/>
    </row>
    <row r="607" spans="1:18" ht="45.75" customHeight="1" x14ac:dyDescent="0.25">
      <c r="A607" s="554" t="s">
        <v>1322</v>
      </c>
      <c r="B607" s="638"/>
      <c r="C607" s="558" t="s">
        <v>1323</v>
      </c>
      <c r="D607" s="558"/>
      <c r="E607" s="558"/>
      <c r="F607" s="558"/>
      <c r="G607" s="544" t="s">
        <v>487</v>
      </c>
      <c r="H607" s="546"/>
      <c r="I607" s="546"/>
      <c r="J607" s="546"/>
      <c r="K607" s="546"/>
      <c r="L607" s="545"/>
      <c r="M607" s="554" t="s">
        <v>1324</v>
      </c>
      <c r="N607" s="554"/>
      <c r="O607" s="554"/>
      <c r="P607" s="554"/>
      <c r="Q607" s="554"/>
      <c r="R607" s="554"/>
    </row>
    <row r="608" spans="1:18" ht="40.5" customHeight="1" x14ac:dyDescent="0.25">
      <c r="A608" s="554" t="s">
        <v>1325</v>
      </c>
      <c r="B608" s="638"/>
      <c r="C608" s="558" t="s">
        <v>1326</v>
      </c>
      <c r="D608" s="558"/>
      <c r="E608" s="558"/>
      <c r="F608" s="558"/>
      <c r="G608" s="544" t="s">
        <v>487</v>
      </c>
      <c r="H608" s="546"/>
      <c r="I608" s="546"/>
      <c r="J608" s="546"/>
      <c r="K608" s="546"/>
      <c r="L608" s="545"/>
      <c r="M608" s="554" t="s">
        <v>1327</v>
      </c>
      <c r="N608" s="554"/>
      <c r="O608" s="554"/>
      <c r="P608" s="554"/>
      <c r="Q608" s="554"/>
      <c r="R608" s="554"/>
    </row>
    <row r="609" spans="1:20" ht="62.25" customHeight="1" x14ac:dyDescent="0.25">
      <c r="A609" s="554" t="s">
        <v>493</v>
      </c>
      <c r="B609" s="638"/>
      <c r="C609" s="558" t="s">
        <v>1331</v>
      </c>
      <c r="D609" s="558"/>
      <c r="E609" s="558"/>
      <c r="F609" s="558"/>
      <c r="G609" s="544" t="s">
        <v>1441</v>
      </c>
      <c r="H609" s="546"/>
      <c r="I609" s="546"/>
      <c r="J609" s="546"/>
      <c r="K609" s="162">
        <f>Вводные!K74</f>
        <v>20</v>
      </c>
      <c r="L609" s="164" t="s">
        <v>369</v>
      </c>
      <c r="M609" s="554" t="s">
        <v>1328</v>
      </c>
      <c r="N609" s="554"/>
      <c r="O609" s="554"/>
      <c r="P609" s="554"/>
      <c r="Q609" s="554"/>
      <c r="R609" s="554"/>
    </row>
    <row r="610" spans="1:20" ht="15" customHeight="1" x14ac:dyDescent="0.25">
      <c r="A610" s="638"/>
      <c r="B610" s="638"/>
      <c r="C610" s="627"/>
      <c r="D610" s="627"/>
      <c r="E610" s="627"/>
      <c r="F610" s="627"/>
      <c r="G610" s="524" t="s">
        <v>1442</v>
      </c>
      <c r="H610" s="533"/>
      <c r="I610" s="533"/>
      <c r="J610" s="533"/>
      <c r="K610" s="1133">
        <f>Вводные!K75</f>
        <v>20</v>
      </c>
      <c r="L610" s="690" t="s">
        <v>369</v>
      </c>
      <c r="M610" s="554" t="s">
        <v>1329</v>
      </c>
      <c r="N610" s="554"/>
      <c r="O610" s="554"/>
      <c r="P610" s="554"/>
      <c r="Q610" s="554"/>
      <c r="R610" s="554"/>
    </row>
    <row r="611" spans="1:20" x14ac:dyDescent="0.25">
      <c r="A611" s="638"/>
      <c r="B611" s="638"/>
      <c r="C611" s="627"/>
      <c r="D611" s="627"/>
      <c r="E611" s="627"/>
      <c r="F611" s="627"/>
      <c r="G611" s="526"/>
      <c r="H611" s="565"/>
      <c r="I611" s="565"/>
      <c r="J611" s="565"/>
      <c r="K611" s="654"/>
      <c r="L611" s="691"/>
      <c r="M611" s="752">
        <f>K609</f>
        <v>20</v>
      </c>
      <c r="N611" s="753"/>
      <c r="O611" s="753"/>
      <c r="P611" s="833" t="s">
        <v>369</v>
      </c>
      <c r="Q611" s="833"/>
      <c r="R611" s="834"/>
    </row>
    <row r="612" spans="1:20" x14ac:dyDescent="0.25">
      <c r="A612" s="638"/>
      <c r="B612" s="638"/>
      <c r="C612" s="627"/>
      <c r="D612" s="627"/>
      <c r="E612" s="627"/>
      <c r="F612" s="627"/>
      <c r="G612" s="526"/>
      <c r="H612" s="565"/>
      <c r="I612" s="565"/>
      <c r="J612" s="565"/>
      <c r="K612" s="654"/>
      <c r="L612" s="691"/>
      <c r="M612" s="580" t="s">
        <v>1330</v>
      </c>
      <c r="N612" s="580"/>
      <c r="O612" s="580"/>
      <c r="P612" s="580"/>
      <c r="Q612" s="580"/>
      <c r="R612" s="580"/>
    </row>
    <row r="613" spans="1:20" x14ac:dyDescent="0.25">
      <c r="A613" s="638"/>
      <c r="B613" s="638"/>
      <c r="C613" s="627"/>
      <c r="D613" s="627"/>
      <c r="E613" s="627"/>
      <c r="F613" s="627"/>
      <c r="G613" s="528"/>
      <c r="H613" s="557"/>
      <c r="I613" s="557"/>
      <c r="J613" s="557"/>
      <c r="K613" s="1134"/>
      <c r="L613" s="692"/>
      <c r="M613" s="192">
        <f>K610</f>
        <v>20</v>
      </c>
      <c r="N613" s="191" t="s">
        <v>369</v>
      </c>
      <c r="O613" s="148" t="s">
        <v>335</v>
      </c>
      <c r="P613" s="165">
        <f>Расчет!J1431</f>
        <v>5.5547277160991428E-2</v>
      </c>
      <c r="Q613" s="1096" t="s">
        <v>369</v>
      </c>
      <c r="R613" s="1097"/>
    </row>
    <row r="614" spans="1:20" ht="78.75" customHeight="1" x14ac:dyDescent="0.25">
      <c r="A614" s="554" t="s">
        <v>1333</v>
      </c>
      <c r="B614" s="638"/>
      <c r="C614" s="558" t="s">
        <v>1332</v>
      </c>
      <c r="D614" s="558"/>
      <c r="E614" s="558"/>
      <c r="F614" s="558"/>
      <c r="G614" s="544" t="s">
        <v>487</v>
      </c>
      <c r="H614" s="546"/>
      <c r="I614" s="546"/>
      <c r="J614" s="546"/>
      <c r="K614" s="546"/>
      <c r="L614" s="545"/>
      <c r="M614" s="554" t="s">
        <v>1334</v>
      </c>
      <c r="N614" s="554"/>
      <c r="O614" s="554"/>
      <c r="P614" s="554"/>
      <c r="Q614" s="554"/>
      <c r="R614" s="554"/>
    </row>
    <row r="615" spans="1:20" ht="14.1" customHeight="1" x14ac:dyDescent="0.25">
      <c r="A615" s="547" t="s">
        <v>1737</v>
      </c>
      <c r="B615" s="547"/>
      <c r="C615" s="547"/>
      <c r="D615" s="547"/>
      <c r="E615" s="547"/>
      <c r="F615" s="547"/>
      <c r="G615" s="547"/>
      <c r="H615" s="547"/>
      <c r="I615" s="547"/>
      <c r="J615" s="547"/>
      <c r="K615" s="547"/>
      <c r="L615" s="547"/>
      <c r="M615" s="547"/>
      <c r="N615" s="547"/>
      <c r="O615" s="547"/>
      <c r="P615" s="547"/>
      <c r="Q615" s="547"/>
      <c r="R615" s="548"/>
    </row>
    <row r="616" spans="1:20" ht="14.1" customHeight="1" x14ac:dyDescent="0.25">
      <c r="A616" s="127"/>
      <c r="B616" s="127"/>
      <c r="C616" s="127"/>
      <c r="D616" s="127"/>
      <c r="E616" s="127" t="s">
        <v>1738</v>
      </c>
      <c r="F616" s="140"/>
      <c r="G616" s="140"/>
      <c r="H616" s="141"/>
      <c r="I616" s="141"/>
      <c r="J616" s="156" t="str">
        <f>J589</f>
        <v>АВМ00</v>
      </c>
      <c r="L616" s="142" t="s">
        <v>534</v>
      </c>
      <c r="M616" s="156" t="str">
        <f>M589</f>
        <v>08.05.2025 г.</v>
      </c>
      <c r="O616" s="142"/>
      <c r="P616" s="127"/>
      <c r="Q616" s="127"/>
      <c r="R616" s="143"/>
    </row>
    <row r="617" spans="1:20" ht="14.1" customHeight="1" x14ac:dyDescent="0.25">
      <c r="A617" s="202"/>
      <c r="B617" s="202"/>
      <c r="C617" s="206"/>
      <c r="D617" s="206"/>
      <c r="E617" s="206"/>
      <c r="F617" s="206"/>
      <c r="G617" s="202"/>
      <c r="H617" s="202"/>
      <c r="I617" s="202"/>
      <c r="J617" s="202"/>
      <c r="K617" s="202"/>
      <c r="L617" s="202"/>
      <c r="M617" s="202"/>
      <c r="N617" s="202"/>
      <c r="O617" s="202"/>
      <c r="P617" s="202"/>
      <c r="Q617" s="202"/>
      <c r="R617" s="202"/>
    </row>
    <row r="618" spans="1:20" ht="70.5" customHeight="1" x14ac:dyDescent="0.25">
      <c r="A618" s="549" t="s">
        <v>857</v>
      </c>
      <c r="B618" s="549"/>
      <c r="C618" s="549" t="s">
        <v>858</v>
      </c>
      <c r="D618" s="549"/>
      <c r="E618" s="549"/>
      <c r="F618" s="550"/>
      <c r="G618" s="551" t="s">
        <v>859</v>
      </c>
      <c r="H618" s="552"/>
      <c r="I618" s="552"/>
      <c r="J618" s="552"/>
      <c r="K618" s="552"/>
      <c r="L618" s="553"/>
      <c r="M618" s="549" t="s">
        <v>860</v>
      </c>
      <c r="N618" s="549"/>
      <c r="O618" s="549"/>
      <c r="P618" s="549"/>
      <c r="Q618" s="549"/>
      <c r="R618" s="549"/>
    </row>
    <row r="619" spans="1:20" ht="59.25" customHeight="1" x14ac:dyDescent="0.25">
      <c r="A619" s="554" t="s">
        <v>1335</v>
      </c>
      <c r="B619" s="638"/>
      <c r="C619" s="558" t="s">
        <v>1336</v>
      </c>
      <c r="D619" s="558"/>
      <c r="E619" s="558"/>
      <c r="F619" s="558"/>
      <c r="G619" s="544" t="s">
        <v>487</v>
      </c>
      <c r="H619" s="546"/>
      <c r="I619" s="546"/>
      <c r="J619" s="546"/>
      <c r="K619" s="546"/>
      <c r="L619" s="545"/>
      <c r="M619" s="554" t="s">
        <v>1337</v>
      </c>
      <c r="N619" s="554"/>
      <c r="O619" s="554"/>
      <c r="P619" s="554"/>
      <c r="Q619" s="554"/>
      <c r="R619" s="554"/>
    </row>
    <row r="620" spans="1:20" ht="60.75" customHeight="1" x14ac:dyDescent="0.25">
      <c r="A620" s="554" t="s">
        <v>1338</v>
      </c>
      <c r="B620" s="638"/>
      <c r="C620" s="558" t="s">
        <v>1339</v>
      </c>
      <c r="D620" s="558"/>
      <c r="E620" s="558"/>
      <c r="F620" s="558"/>
      <c r="G620" s="544" t="s">
        <v>487</v>
      </c>
      <c r="H620" s="546"/>
      <c r="I620" s="546"/>
      <c r="J620" s="546"/>
      <c r="K620" s="546"/>
      <c r="L620" s="545"/>
      <c r="M620" s="554" t="s">
        <v>1340</v>
      </c>
      <c r="N620" s="554"/>
      <c r="O620" s="554"/>
      <c r="P620" s="554"/>
      <c r="Q620" s="554"/>
      <c r="R620" s="554"/>
    </row>
    <row r="621" spans="1:20" ht="99" customHeight="1" x14ac:dyDescent="0.25">
      <c r="A621" s="554" t="s">
        <v>1341</v>
      </c>
      <c r="B621" s="638"/>
      <c r="C621" s="558" t="s">
        <v>1342</v>
      </c>
      <c r="D621" s="558"/>
      <c r="E621" s="558"/>
      <c r="F621" s="558"/>
      <c r="G621" s="544" t="s">
        <v>487</v>
      </c>
      <c r="H621" s="546"/>
      <c r="I621" s="546"/>
      <c r="J621" s="546"/>
      <c r="K621" s="546"/>
      <c r="L621" s="545"/>
      <c r="M621" s="554" t="s">
        <v>1343</v>
      </c>
      <c r="N621" s="554"/>
      <c r="O621" s="554"/>
      <c r="P621" s="554"/>
      <c r="Q621" s="554"/>
      <c r="R621" s="554"/>
    </row>
    <row r="622" spans="1:20" ht="54.75" customHeight="1" x14ac:dyDescent="0.25">
      <c r="A622" s="554" t="s">
        <v>1344</v>
      </c>
      <c r="B622" s="638"/>
      <c r="C622" s="558" t="s">
        <v>1345</v>
      </c>
      <c r="D622" s="558"/>
      <c r="E622" s="558"/>
      <c r="F622" s="558"/>
      <c r="G622" s="544" t="s">
        <v>487</v>
      </c>
      <c r="H622" s="546"/>
      <c r="I622" s="546"/>
      <c r="J622" s="546"/>
      <c r="K622" s="546"/>
      <c r="L622" s="545"/>
      <c r="M622" s="554" t="s">
        <v>1346</v>
      </c>
      <c r="N622" s="554"/>
      <c r="O622" s="554"/>
      <c r="P622" s="554"/>
      <c r="Q622" s="554"/>
      <c r="R622" s="554"/>
    </row>
    <row r="623" spans="1:20" ht="269.25" customHeight="1" x14ac:dyDescent="0.25">
      <c r="A623" s="554" t="s">
        <v>1347</v>
      </c>
      <c r="B623" s="638"/>
      <c r="C623" s="558" t="s">
        <v>1348</v>
      </c>
      <c r="D623" s="558"/>
      <c r="E623" s="558"/>
      <c r="F623" s="558"/>
      <c r="G623" s="544" t="s">
        <v>487</v>
      </c>
      <c r="H623" s="546"/>
      <c r="I623" s="546"/>
      <c r="J623" s="546"/>
      <c r="K623" s="546"/>
      <c r="L623" s="545"/>
      <c r="M623" s="554" t="s">
        <v>1349</v>
      </c>
      <c r="N623" s="554"/>
      <c r="O623" s="554"/>
      <c r="P623" s="554"/>
      <c r="Q623" s="554"/>
      <c r="R623" s="554"/>
    </row>
    <row r="624" spans="1:20" ht="98.25" customHeight="1" x14ac:dyDescent="0.25">
      <c r="A624" s="554" t="s">
        <v>1350</v>
      </c>
      <c r="B624" s="638"/>
      <c r="C624" s="558" t="s">
        <v>1351</v>
      </c>
      <c r="D624" s="558"/>
      <c r="E624" s="558"/>
      <c r="F624" s="558"/>
      <c r="G624" s="544" t="s">
        <v>1352</v>
      </c>
      <c r="H624" s="546"/>
      <c r="I624" s="546"/>
      <c r="J624" s="546"/>
      <c r="K624" s="546"/>
      <c r="L624" s="545"/>
      <c r="M624" s="554" t="s">
        <v>1800</v>
      </c>
      <c r="N624" s="554"/>
      <c r="O624" s="554"/>
      <c r="P624" s="554"/>
      <c r="Q624" s="554"/>
      <c r="R624" s="554"/>
      <c r="S624" t="s">
        <v>885</v>
      </c>
      <c r="T624" t="s">
        <v>487</v>
      </c>
    </row>
    <row r="625" spans="1:18" ht="65.25" customHeight="1" x14ac:dyDescent="0.25">
      <c r="A625" s="554" t="s">
        <v>1353</v>
      </c>
      <c r="B625" s="638"/>
      <c r="C625" s="558" t="s">
        <v>1354</v>
      </c>
      <c r="D625" s="558"/>
      <c r="E625" s="558"/>
      <c r="F625" s="558"/>
      <c r="G625" s="544" t="s">
        <v>487</v>
      </c>
      <c r="H625" s="546"/>
      <c r="I625" s="546"/>
      <c r="J625" s="546"/>
      <c r="K625" s="546"/>
      <c r="L625" s="545"/>
      <c r="M625" s="554" t="s">
        <v>1355</v>
      </c>
      <c r="N625" s="554"/>
      <c r="O625" s="554"/>
      <c r="P625" s="554"/>
      <c r="Q625" s="554"/>
      <c r="R625" s="554"/>
    </row>
    <row r="626" spans="1:18" ht="87.75" customHeight="1" x14ac:dyDescent="0.25">
      <c r="A626" s="554" t="s">
        <v>1356</v>
      </c>
      <c r="B626" s="638"/>
      <c r="C626" s="558" t="s">
        <v>1357</v>
      </c>
      <c r="D626" s="558"/>
      <c r="E626" s="558"/>
      <c r="F626" s="558"/>
      <c r="G626" s="544" t="s">
        <v>487</v>
      </c>
      <c r="H626" s="546"/>
      <c r="I626" s="546"/>
      <c r="J626" s="546"/>
      <c r="K626" s="546"/>
      <c r="L626" s="545"/>
      <c r="M626" s="554" t="s">
        <v>1358</v>
      </c>
      <c r="N626" s="554"/>
      <c r="O626" s="554"/>
      <c r="P626" s="554"/>
      <c r="Q626" s="554"/>
      <c r="R626" s="554"/>
    </row>
    <row r="627" spans="1:18" ht="138.75" customHeight="1" x14ac:dyDescent="0.25">
      <c r="A627" s="554" t="s">
        <v>1359</v>
      </c>
      <c r="B627" s="638"/>
      <c r="C627" s="558" t="s">
        <v>1360</v>
      </c>
      <c r="D627" s="558"/>
      <c r="E627" s="558"/>
      <c r="F627" s="558"/>
      <c r="G627" s="554" t="s">
        <v>487</v>
      </c>
      <c r="H627" s="554"/>
      <c r="I627" s="554"/>
      <c r="J627" s="554"/>
      <c r="K627" s="554"/>
      <c r="L627" s="554"/>
      <c r="M627" s="554" t="s">
        <v>1361</v>
      </c>
      <c r="N627" s="554"/>
      <c r="O627" s="554"/>
      <c r="P627" s="554"/>
      <c r="Q627" s="554"/>
      <c r="R627" s="554"/>
    </row>
    <row r="628" spans="1:18" ht="72.75" customHeight="1" x14ac:dyDescent="0.25">
      <c r="A628" s="554" t="s">
        <v>1362</v>
      </c>
      <c r="B628" s="638"/>
      <c r="C628" s="558" t="s">
        <v>1363</v>
      </c>
      <c r="D628" s="558"/>
      <c r="E628" s="558"/>
      <c r="F628" s="558"/>
      <c r="G628" s="554" t="s">
        <v>487</v>
      </c>
      <c r="H628" s="554"/>
      <c r="I628" s="554"/>
      <c r="J628" s="554"/>
      <c r="K628" s="554"/>
      <c r="L628" s="554"/>
      <c r="M628" s="554" t="s">
        <v>1364</v>
      </c>
      <c r="N628" s="554"/>
      <c r="O628" s="554"/>
      <c r="P628" s="554"/>
      <c r="Q628" s="554"/>
      <c r="R628" s="554"/>
    </row>
    <row r="629" spans="1:18" ht="72.75" customHeight="1" x14ac:dyDescent="0.25">
      <c r="A629" s="554" t="s">
        <v>1365</v>
      </c>
      <c r="B629" s="638"/>
      <c r="C629" s="558" t="s">
        <v>1366</v>
      </c>
      <c r="D629" s="558"/>
      <c r="E629" s="558"/>
      <c r="F629" s="558"/>
      <c r="G629" s="554" t="s">
        <v>487</v>
      </c>
      <c r="H629" s="554"/>
      <c r="I629" s="554"/>
      <c r="J629" s="554"/>
      <c r="K629" s="554"/>
      <c r="L629" s="554"/>
      <c r="M629" s="554" t="s">
        <v>1367</v>
      </c>
      <c r="N629" s="554"/>
      <c r="O629" s="554"/>
      <c r="P629" s="554"/>
      <c r="Q629" s="554"/>
      <c r="R629" s="554"/>
    </row>
    <row r="630" spans="1:18" ht="63.75" customHeight="1" x14ac:dyDescent="0.25">
      <c r="A630" s="554" t="s">
        <v>1368</v>
      </c>
      <c r="B630" s="638"/>
      <c r="C630" s="558" t="s">
        <v>1369</v>
      </c>
      <c r="D630" s="558"/>
      <c r="E630" s="558"/>
      <c r="F630" s="558"/>
      <c r="G630" s="554" t="s">
        <v>487</v>
      </c>
      <c r="H630" s="554"/>
      <c r="I630" s="554"/>
      <c r="J630" s="554"/>
      <c r="K630" s="554"/>
      <c r="L630" s="554"/>
      <c r="M630" s="554" t="s">
        <v>1370</v>
      </c>
      <c r="N630" s="554"/>
      <c r="O630" s="554"/>
      <c r="P630" s="554"/>
      <c r="Q630" s="554"/>
      <c r="R630" s="554"/>
    </row>
    <row r="631" spans="1:18" ht="14.1" customHeight="1" x14ac:dyDescent="0.25">
      <c r="A631" s="547" t="s">
        <v>1737</v>
      </c>
      <c r="B631" s="547"/>
      <c r="C631" s="547"/>
      <c r="D631" s="547"/>
      <c r="E631" s="547"/>
      <c r="F631" s="547"/>
      <c r="G631" s="547"/>
      <c r="H631" s="547"/>
      <c r="I631" s="547"/>
      <c r="J631" s="547"/>
      <c r="K631" s="547"/>
      <c r="L631" s="547"/>
      <c r="M631" s="547"/>
      <c r="N631" s="547"/>
      <c r="O631" s="547"/>
      <c r="P631" s="547"/>
      <c r="Q631" s="547"/>
      <c r="R631" s="548"/>
    </row>
    <row r="632" spans="1:18" ht="14.1" customHeight="1" x14ac:dyDescent="0.25">
      <c r="A632" s="127"/>
      <c r="B632" s="127"/>
      <c r="C632" s="127"/>
      <c r="D632" s="127"/>
      <c r="E632" s="127" t="s">
        <v>1738</v>
      </c>
      <c r="F632" s="140"/>
      <c r="G632" s="140"/>
      <c r="H632" s="141"/>
      <c r="I632" s="141"/>
      <c r="J632" s="156" t="str">
        <f>J616</f>
        <v>АВМ00</v>
      </c>
      <c r="L632" s="142" t="s">
        <v>534</v>
      </c>
      <c r="M632" s="156" t="str">
        <f>M616</f>
        <v>08.05.2025 г.</v>
      </c>
      <c r="O632" s="142"/>
      <c r="P632" s="127"/>
      <c r="Q632" s="127"/>
      <c r="R632" s="143"/>
    </row>
    <row r="633" spans="1:18" ht="14.1" customHeight="1" x14ac:dyDescent="0.25">
      <c r="A633" s="202"/>
      <c r="B633" s="202"/>
      <c r="C633" s="206"/>
      <c r="D633" s="206"/>
      <c r="E633" s="206"/>
      <c r="F633" s="206"/>
      <c r="G633" s="202"/>
      <c r="H633" s="202"/>
      <c r="I633" s="202"/>
      <c r="J633" s="202"/>
      <c r="K633" s="202"/>
      <c r="L633" s="202"/>
      <c r="M633" s="202"/>
      <c r="N633" s="202"/>
      <c r="O633" s="202"/>
      <c r="P633" s="202"/>
      <c r="Q633" s="202"/>
      <c r="R633" s="202"/>
    </row>
    <row r="634" spans="1:18" ht="63.75" customHeight="1" x14ac:dyDescent="0.25">
      <c r="A634" s="549" t="s">
        <v>857</v>
      </c>
      <c r="B634" s="549"/>
      <c r="C634" s="549" t="s">
        <v>858</v>
      </c>
      <c r="D634" s="549"/>
      <c r="E634" s="549"/>
      <c r="F634" s="550"/>
      <c r="G634" s="551" t="s">
        <v>859</v>
      </c>
      <c r="H634" s="552"/>
      <c r="I634" s="552"/>
      <c r="J634" s="552"/>
      <c r="K634" s="552"/>
      <c r="L634" s="553"/>
      <c r="M634" s="549" t="s">
        <v>860</v>
      </c>
      <c r="N634" s="549"/>
      <c r="O634" s="549"/>
      <c r="P634" s="549"/>
      <c r="Q634" s="549"/>
      <c r="R634" s="549"/>
    </row>
    <row r="635" spans="1:18" ht="108.75" customHeight="1" x14ac:dyDescent="0.25">
      <c r="A635" s="554" t="s">
        <v>1371</v>
      </c>
      <c r="B635" s="638"/>
      <c r="C635" s="558" t="s">
        <v>1372</v>
      </c>
      <c r="D635" s="558"/>
      <c r="E635" s="558"/>
      <c r="F635" s="558"/>
      <c r="G635" s="554" t="s">
        <v>487</v>
      </c>
      <c r="H635" s="554"/>
      <c r="I635" s="554"/>
      <c r="J635" s="554"/>
      <c r="K635" s="554"/>
      <c r="L635" s="554"/>
      <c r="M635" s="554" t="s">
        <v>1373</v>
      </c>
      <c r="N635" s="554"/>
      <c r="O635" s="554"/>
      <c r="P635" s="554"/>
      <c r="Q635" s="554"/>
      <c r="R635" s="554"/>
    </row>
    <row r="636" spans="1:18" ht="48.75" customHeight="1" x14ac:dyDescent="0.25">
      <c r="A636" s="554" t="s">
        <v>1374</v>
      </c>
      <c r="B636" s="638"/>
      <c r="C636" s="558" t="s">
        <v>1375</v>
      </c>
      <c r="D636" s="558"/>
      <c r="E636" s="558"/>
      <c r="F636" s="558"/>
      <c r="G636" s="554" t="s">
        <v>487</v>
      </c>
      <c r="H636" s="554"/>
      <c r="I636" s="554"/>
      <c r="J636" s="554"/>
      <c r="K636" s="554"/>
      <c r="L636" s="554"/>
      <c r="M636" s="554" t="s">
        <v>1376</v>
      </c>
      <c r="N636" s="554"/>
      <c r="O636" s="554"/>
      <c r="P636" s="554"/>
      <c r="Q636" s="554"/>
      <c r="R636" s="554"/>
    </row>
    <row r="637" spans="1:18" ht="77.25" customHeight="1" x14ac:dyDescent="0.25">
      <c r="A637" s="554" t="s">
        <v>1377</v>
      </c>
      <c r="B637" s="638"/>
      <c r="C637" s="558" t="s">
        <v>1378</v>
      </c>
      <c r="D637" s="558"/>
      <c r="E637" s="558"/>
      <c r="F637" s="558"/>
      <c r="G637" s="554" t="s">
        <v>885</v>
      </c>
      <c r="H637" s="554"/>
      <c r="I637" s="554"/>
      <c r="J637" s="554"/>
      <c r="K637" s="554"/>
      <c r="L637" s="554"/>
      <c r="M637" s="554" t="s">
        <v>888</v>
      </c>
      <c r="N637" s="554"/>
      <c r="O637" s="554"/>
      <c r="P637" s="554"/>
      <c r="Q637" s="554"/>
      <c r="R637" s="554"/>
    </row>
    <row r="638" spans="1:18" ht="54" customHeight="1" x14ac:dyDescent="0.25">
      <c r="A638" s="554" t="s">
        <v>1379</v>
      </c>
      <c r="B638" s="638"/>
      <c r="C638" s="558" t="s">
        <v>1380</v>
      </c>
      <c r="D638" s="558"/>
      <c r="E638" s="558"/>
      <c r="F638" s="558"/>
      <c r="G638" s="554" t="s">
        <v>487</v>
      </c>
      <c r="H638" s="554"/>
      <c r="I638" s="554"/>
      <c r="J638" s="554"/>
      <c r="K638" s="554"/>
      <c r="L638" s="554"/>
      <c r="M638" s="554" t="s">
        <v>1381</v>
      </c>
      <c r="N638" s="554"/>
      <c r="O638" s="554"/>
      <c r="P638" s="554"/>
      <c r="Q638" s="554"/>
      <c r="R638" s="554"/>
    </row>
    <row r="639" spans="1:18" ht="46.5" customHeight="1" x14ac:dyDescent="0.25">
      <c r="A639" s="554" t="s">
        <v>1382</v>
      </c>
      <c r="B639" s="638"/>
      <c r="C639" s="558" t="s">
        <v>1383</v>
      </c>
      <c r="D639" s="558"/>
      <c r="E639" s="558"/>
      <c r="F639" s="558"/>
      <c r="G639" s="554" t="s">
        <v>487</v>
      </c>
      <c r="H639" s="554"/>
      <c r="I639" s="554"/>
      <c r="J639" s="554"/>
      <c r="K639" s="554"/>
      <c r="L639" s="554"/>
      <c r="M639" s="554" t="s">
        <v>1384</v>
      </c>
      <c r="N639" s="554"/>
      <c r="O639" s="554"/>
      <c r="P639" s="554"/>
      <c r="Q639" s="554"/>
      <c r="R639" s="554"/>
    </row>
    <row r="640" spans="1:18" ht="126.75" customHeight="1" x14ac:dyDescent="0.25">
      <c r="A640" s="554" t="s">
        <v>1385</v>
      </c>
      <c r="B640" s="638"/>
      <c r="C640" s="558" t="s">
        <v>1386</v>
      </c>
      <c r="D640" s="558"/>
      <c r="E640" s="558"/>
      <c r="F640" s="558"/>
      <c r="G640" s="554" t="s">
        <v>487</v>
      </c>
      <c r="H640" s="554"/>
      <c r="I640" s="554"/>
      <c r="J640" s="554"/>
      <c r="K640" s="554"/>
      <c r="L640" s="554"/>
      <c r="M640" s="554" t="s">
        <v>1387</v>
      </c>
      <c r="N640" s="554"/>
      <c r="O640" s="554"/>
      <c r="P640" s="554"/>
      <c r="Q640" s="554"/>
      <c r="R640" s="554"/>
    </row>
    <row r="641" spans="1:18" ht="54.75" customHeight="1" x14ac:dyDescent="0.25">
      <c r="A641" s="554" t="s">
        <v>1388</v>
      </c>
      <c r="B641" s="638"/>
      <c r="C641" s="558" t="s">
        <v>1389</v>
      </c>
      <c r="D641" s="558"/>
      <c r="E641" s="558"/>
      <c r="F641" s="558"/>
      <c r="G641" s="554" t="s">
        <v>487</v>
      </c>
      <c r="H641" s="554"/>
      <c r="I641" s="554"/>
      <c r="J641" s="554"/>
      <c r="K641" s="554"/>
      <c r="L641" s="554"/>
      <c r="M641" s="554" t="s">
        <v>1390</v>
      </c>
      <c r="N641" s="554"/>
      <c r="O641" s="554"/>
      <c r="P641" s="554"/>
      <c r="Q641" s="554"/>
      <c r="R641" s="554"/>
    </row>
    <row r="642" spans="1:18" ht="59.25" customHeight="1" x14ac:dyDescent="0.25">
      <c r="A642" s="554" t="s">
        <v>1391</v>
      </c>
      <c r="B642" s="638"/>
      <c r="C642" s="558" t="s">
        <v>1392</v>
      </c>
      <c r="D642" s="558"/>
      <c r="E642" s="558"/>
      <c r="F642" s="558"/>
      <c r="G642" s="554" t="s">
        <v>487</v>
      </c>
      <c r="H642" s="554"/>
      <c r="I642" s="554"/>
      <c r="J642" s="554"/>
      <c r="K642" s="554"/>
      <c r="L642" s="554"/>
      <c r="M642" s="554" t="s">
        <v>1393</v>
      </c>
      <c r="N642" s="554"/>
      <c r="O642" s="554"/>
      <c r="P642" s="554"/>
      <c r="Q642" s="554"/>
      <c r="R642" s="554"/>
    </row>
    <row r="643" spans="1:18" ht="54.75" customHeight="1" x14ac:dyDescent="0.25">
      <c r="A643" s="554" t="s">
        <v>1394</v>
      </c>
      <c r="B643" s="638"/>
      <c r="C643" s="558" t="s">
        <v>1395</v>
      </c>
      <c r="D643" s="558"/>
      <c r="E643" s="558"/>
      <c r="F643" s="558"/>
      <c r="G643" s="554" t="s">
        <v>487</v>
      </c>
      <c r="H643" s="554"/>
      <c r="I643" s="554"/>
      <c r="J643" s="554"/>
      <c r="K643" s="554"/>
      <c r="L643" s="554"/>
      <c r="M643" s="554" t="s">
        <v>1396</v>
      </c>
      <c r="N643" s="554"/>
      <c r="O643" s="554"/>
      <c r="P643" s="554"/>
      <c r="Q643" s="554"/>
      <c r="R643" s="554"/>
    </row>
    <row r="644" spans="1:18" ht="90" customHeight="1" x14ac:dyDescent="0.25">
      <c r="A644" s="554" t="s">
        <v>1397</v>
      </c>
      <c r="B644" s="638"/>
      <c r="C644" s="558" t="s">
        <v>1398</v>
      </c>
      <c r="D644" s="558"/>
      <c r="E644" s="558"/>
      <c r="F644" s="558"/>
      <c r="G644" s="554" t="s">
        <v>487</v>
      </c>
      <c r="H644" s="554"/>
      <c r="I644" s="554"/>
      <c r="J644" s="554"/>
      <c r="K644" s="554"/>
      <c r="L644" s="554"/>
      <c r="M644" s="554" t="s">
        <v>1399</v>
      </c>
      <c r="N644" s="554"/>
      <c r="O644" s="554"/>
      <c r="P644" s="554"/>
      <c r="Q644" s="554"/>
      <c r="R644" s="554"/>
    </row>
    <row r="645" spans="1:18" ht="49.5" customHeight="1" x14ac:dyDescent="0.25">
      <c r="A645" s="554" t="s">
        <v>1400</v>
      </c>
      <c r="B645" s="638"/>
      <c r="C645" s="558" t="s">
        <v>1401</v>
      </c>
      <c r="D645" s="558"/>
      <c r="E645" s="558"/>
      <c r="F645" s="558"/>
      <c r="G645" s="554" t="s">
        <v>487</v>
      </c>
      <c r="H645" s="554"/>
      <c r="I645" s="554"/>
      <c r="J645" s="554"/>
      <c r="K645" s="554"/>
      <c r="L645" s="554"/>
      <c r="M645" s="554" t="s">
        <v>1402</v>
      </c>
      <c r="N645" s="554"/>
      <c r="O645" s="554"/>
      <c r="P645" s="554"/>
      <c r="Q645" s="554"/>
      <c r="R645" s="554"/>
    </row>
    <row r="646" spans="1:18" ht="44.25" customHeight="1" x14ac:dyDescent="0.25">
      <c r="A646" s="554" t="s">
        <v>1403</v>
      </c>
      <c r="B646" s="638"/>
      <c r="C646" s="558" t="s">
        <v>1404</v>
      </c>
      <c r="D646" s="558"/>
      <c r="E646" s="558"/>
      <c r="F646" s="558"/>
      <c r="G646" s="554" t="s">
        <v>487</v>
      </c>
      <c r="H646" s="554"/>
      <c r="I646" s="554"/>
      <c r="J646" s="554"/>
      <c r="K646" s="554"/>
      <c r="L646" s="554"/>
      <c r="M646" s="554" t="s">
        <v>1405</v>
      </c>
      <c r="N646" s="554"/>
      <c r="O646" s="554"/>
      <c r="P646" s="554"/>
      <c r="Q646" s="554"/>
      <c r="R646" s="554"/>
    </row>
    <row r="647" spans="1:18" ht="46.5" customHeight="1" x14ac:dyDescent="0.25">
      <c r="A647" s="554" t="s">
        <v>1406</v>
      </c>
      <c r="B647" s="638"/>
      <c r="C647" s="558" t="s">
        <v>1407</v>
      </c>
      <c r="D647" s="558"/>
      <c r="E647" s="558"/>
      <c r="F647" s="558"/>
      <c r="G647" s="554" t="s">
        <v>487</v>
      </c>
      <c r="H647" s="554"/>
      <c r="I647" s="554"/>
      <c r="J647" s="554"/>
      <c r="K647" s="554"/>
      <c r="L647" s="554"/>
      <c r="M647" s="554" t="s">
        <v>1408</v>
      </c>
      <c r="N647" s="554"/>
      <c r="O647" s="554"/>
      <c r="P647" s="554"/>
      <c r="Q647" s="554"/>
      <c r="R647" s="554"/>
    </row>
    <row r="648" spans="1:18" ht="98.25" customHeight="1" x14ac:dyDescent="0.25">
      <c r="A648" s="554" t="s">
        <v>1409</v>
      </c>
      <c r="B648" s="638"/>
      <c r="C648" s="558" t="s">
        <v>1410</v>
      </c>
      <c r="D648" s="558"/>
      <c r="E648" s="558"/>
      <c r="F648" s="558"/>
      <c r="G648" s="554" t="s">
        <v>487</v>
      </c>
      <c r="H648" s="554"/>
      <c r="I648" s="554"/>
      <c r="J648" s="554"/>
      <c r="K648" s="554"/>
      <c r="L648" s="554"/>
      <c r="M648" s="554" t="s">
        <v>1411</v>
      </c>
      <c r="N648" s="554"/>
      <c r="O648" s="554"/>
      <c r="P648" s="554"/>
      <c r="Q648" s="554"/>
      <c r="R648" s="554"/>
    </row>
    <row r="649" spans="1:18" ht="50.25" customHeight="1" x14ac:dyDescent="0.25">
      <c r="A649" s="554" t="s">
        <v>1412</v>
      </c>
      <c r="B649" s="638"/>
      <c r="C649" s="558" t="s">
        <v>1413</v>
      </c>
      <c r="D649" s="558"/>
      <c r="E649" s="558"/>
      <c r="F649" s="558"/>
      <c r="G649" s="554" t="s">
        <v>487</v>
      </c>
      <c r="H649" s="554"/>
      <c r="I649" s="554"/>
      <c r="J649" s="554"/>
      <c r="K649" s="554"/>
      <c r="L649" s="554"/>
      <c r="M649" s="554" t="s">
        <v>1414</v>
      </c>
      <c r="N649" s="554"/>
      <c r="O649" s="554"/>
      <c r="P649" s="554"/>
      <c r="Q649" s="554"/>
      <c r="R649" s="554"/>
    </row>
    <row r="650" spans="1:18" ht="45" customHeight="1" x14ac:dyDescent="0.25">
      <c r="A650" s="554" t="s">
        <v>1415</v>
      </c>
      <c r="B650" s="638"/>
      <c r="C650" s="558" t="s">
        <v>1416</v>
      </c>
      <c r="D650" s="558"/>
      <c r="E650" s="558"/>
      <c r="F650" s="558"/>
      <c r="G650" s="554" t="s">
        <v>487</v>
      </c>
      <c r="H650" s="554"/>
      <c r="I650" s="554"/>
      <c r="J650" s="554"/>
      <c r="K650" s="554"/>
      <c r="L650" s="554"/>
      <c r="M650" s="554" t="s">
        <v>1417</v>
      </c>
      <c r="N650" s="554"/>
      <c r="O650" s="554"/>
      <c r="P650" s="554"/>
      <c r="Q650" s="554"/>
      <c r="R650" s="554"/>
    </row>
    <row r="651" spans="1:18" ht="54" customHeight="1" x14ac:dyDescent="0.25">
      <c r="A651" s="554" t="s">
        <v>1418</v>
      </c>
      <c r="B651" s="638"/>
      <c r="C651" s="558" t="s">
        <v>1419</v>
      </c>
      <c r="D651" s="558"/>
      <c r="E651" s="558"/>
      <c r="F651" s="558"/>
      <c r="G651" s="554" t="s">
        <v>487</v>
      </c>
      <c r="H651" s="554"/>
      <c r="I651" s="554"/>
      <c r="J651" s="554"/>
      <c r="K651" s="554"/>
      <c r="L651" s="554"/>
      <c r="M651" s="554" t="s">
        <v>1420</v>
      </c>
      <c r="N651" s="554"/>
      <c r="O651" s="554"/>
      <c r="P651" s="554"/>
      <c r="Q651" s="554"/>
      <c r="R651" s="554"/>
    </row>
    <row r="652" spans="1:18" ht="46.5" customHeight="1" x14ac:dyDescent="0.25">
      <c r="A652" s="554" t="s">
        <v>1421</v>
      </c>
      <c r="B652" s="638"/>
      <c r="C652" s="558" t="s">
        <v>1422</v>
      </c>
      <c r="D652" s="558"/>
      <c r="E652" s="558"/>
      <c r="F652" s="558"/>
      <c r="G652" s="554" t="s">
        <v>487</v>
      </c>
      <c r="H652" s="554"/>
      <c r="I652" s="554"/>
      <c r="J652" s="554"/>
      <c r="K652" s="554"/>
      <c r="L652" s="554"/>
      <c r="M652" s="554" t="s">
        <v>1423</v>
      </c>
      <c r="N652" s="554"/>
      <c r="O652" s="554"/>
      <c r="P652" s="554"/>
      <c r="Q652" s="554"/>
      <c r="R652" s="554"/>
    </row>
    <row r="653" spans="1:18" ht="14.1" customHeight="1" x14ac:dyDescent="0.25">
      <c r="A653" s="547" t="s">
        <v>1737</v>
      </c>
      <c r="B653" s="547"/>
      <c r="C653" s="547"/>
      <c r="D653" s="547"/>
      <c r="E653" s="547"/>
      <c r="F653" s="547"/>
      <c r="G653" s="547"/>
      <c r="H653" s="547"/>
      <c r="I653" s="547"/>
      <c r="J653" s="547"/>
      <c r="K653" s="547"/>
      <c r="L653" s="547"/>
      <c r="M653" s="547"/>
      <c r="N653" s="547"/>
      <c r="O653" s="547"/>
      <c r="P653" s="547"/>
      <c r="Q653" s="547"/>
      <c r="R653" s="548"/>
    </row>
    <row r="654" spans="1:18" ht="14.1" customHeight="1" x14ac:dyDescent="0.25">
      <c r="A654" s="127"/>
      <c r="B654" s="127"/>
      <c r="C654" s="127"/>
      <c r="D654" s="127"/>
      <c r="E654" s="127" t="s">
        <v>1738</v>
      </c>
      <c r="F654" s="140"/>
      <c r="G654" s="140"/>
      <c r="H654" s="141"/>
      <c r="I654" s="141"/>
      <c r="J654" s="156" t="str">
        <f>J632</f>
        <v>АВМ00</v>
      </c>
      <c r="L654" s="142" t="s">
        <v>534</v>
      </c>
      <c r="M654" s="156" t="str">
        <f>M632</f>
        <v>08.05.2025 г.</v>
      </c>
      <c r="O654" s="142"/>
      <c r="P654" s="127"/>
      <c r="Q654" s="127"/>
      <c r="R654" s="143"/>
    </row>
    <row r="655" spans="1:18" ht="14.1" customHeight="1" x14ac:dyDescent="0.25">
      <c r="A655" s="202"/>
      <c r="B655" s="202"/>
      <c r="C655" s="206"/>
      <c r="D655" s="206"/>
      <c r="E655" s="206"/>
      <c r="F655" s="206"/>
      <c r="G655" s="202"/>
      <c r="H655" s="202"/>
      <c r="I655" s="202"/>
      <c r="J655" s="202"/>
      <c r="K655" s="202"/>
      <c r="L655" s="202"/>
      <c r="M655" s="202"/>
      <c r="N655" s="202"/>
      <c r="O655" s="202"/>
      <c r="P655" s="202"/>
      <c r="Q655" s="202"/>
      <c r="R655" s="202"/>
    </row>
    <row r="656" spans="1:18" ht="68.25" customHeight="1" x14ac:dyDescent="0.25">
      <c r="A656" s="549" t="s">
        <v>857</v>
      </c>
      <c r="B656" s="549"/>
      <c r="C656" s="549" t="s">
        <v>858</v>
      </c>
      <c r="D656" s="549"/>
      <c r="E656" s="549"/>
      <c r="F656" s="550"/>
      <c r="G656" s="551" t="s">
        <v>859</v>
      </c>
      <c r="H656" s="552"/>
      <c r="I656" s="552"/>
      <c r="J656" s="552"/>
      <c r="K656" s="552"/>
      <c r="L656" s="553"/>
      <c r="M656" s="549" t="s">
        <v>860</v>
      </c>
      <c r="N656" s="549"/>
      <c r="O656" s="549"/>
      <c r="P656" s="549"/>
      <c r="Q656" s="549"/>
      <c r="R656" s="549"/>
    </row>
    <row r="657" spans="1:18" ht="91.5" customHeight="1" x14ac:dyDescent="0.25">
      <c r="A657" s="554" t="s">
        <v>1424</v>
      </c>
      <c r="B657" s="638"/>
      <c r="C657" s="558" t="s">
        <v>1425</v>
      </c>
      <c r="D657" s="558"/>
      <c r="E657" s="558"/>
      <c r="F657" s="558"/>
      <c r="G657" s="554" t="s">
        <v>487</v>
      </c>
      <c r="H657" s="554"/>
      <c r="I657" s="554"/>
      <c r="J657" s="554"/>
      <c r="K657" s="554"/>
      <c r="L657" s="554"/>
      <c r="M657" s="554" t="s">
        <v>1426</v>
      </c>
      <c r="N657" s="554"/>
      <c r="O657" s="554"/>
      <c r="P657" s="554"/>
      <c r="Q657" s="554"/>
      <c r="R657" s="554"/>
    </row>
    <row r="658" spans="1:18" ht="96" customHeight="1" x14ac:dyDescent="0.25">
      <c r="A658" s="554" t="s">
        <v>1427</v>
      </c>
      <c r="B658" s="638"/>
      <c r="C658" s="558" t="s">
        <v>1443</v>
      </c>
      <c r="D658" s="558"/>
      <c r="E658" s="558"/>
      <c r="F658" s="558"/>
      <c r="G658" s="554" t="s">
        <v>909</v>
      </c>
      <c r="H658" s="554"/>
      <c r="I658" s="554"/>
      <c r="J658" s="554"/>
      <c r="K658" s="554"/>
      <c r="L658" s="554"/>
      <c r="M658" s="554" t="s">
        <v>1444</v>
      </c>
      <c r="N658" s="554"/>
      <c r="O658" s="554"/>
      <c r="P658" s="554"/>
      <c r="Q658" s="554"/>
      <c r="R658" s="554"/>
    </row>
    <row r="659" spans="1:18" ht="58.5" customHeight="1" x14ac:dyDescent="0.25">
      <c r="A659" s="554" t="s">
        <v>1445</v>
      </c>
      <c r="B659" s="638"/>
      <c r="C659" s="558" t="s">
        <v>1446</v>
      </c>
      <c r="D659" s="558"/>
      <c r="E659" s="558"/>
      <c r="F659" s="558"/>
      <c r="G659" s="554" t="s">
        <v>1447</v>
      </c>
      <c r="H659" s="554"/>
      <c r="I659" s="554"/>
      <c r="J659" s="554"/>
      <c r="K659" s="554"/>
      <c r="L659" s="554"/>
      <c r="M659" s="554" t="s">
        <v>1801</v>
      </c>
      <c r="N659" s="554"/>
      <c r="O659" s="554"/>
      <c r="P659" s="554"/>
      <c r="Q659" s="554"/>
      <c r="R659" s="554"/>
    </row>
    <row r="660" spans="1:18" ht="52.5" customHeight="1" x14ac:dyDescent="0.25">
      <c r="A660" s="554" t="s">
        <v>1448</v>
      </c>
      <c r="B660" s="638"/>
      <c r="C660" s="558" t="s">
        <v>1449</v>
      </c>
      <c r="D660" s="558"/>
      <c r="E660" s="558"/>
      <c r="F660" s="558"/>
      <c r="G660" s="554" t="s">
        <v>487</v>
      </c>
      <c r="H660" s="554"/>
      <c r="I660" s="554"/>
      <c r="J660" s="554"/>
      <c r="K660" s="554"/>
      <c r="L660" s="554"/>
      <c r="M660" s="554" t="s">
        <v>1450</v>
      </c>
      <c r="N660" s="554"/>
      <c r="O660" s="554"/>
      <c r="P660" s="554"/>
      <c r="Q660" s="554"/>
      <c r="R660" s="554"/>
    </row>
    <row r="661" spans="1:18" ht="45.75" customHeight="1" x14ac:dyDescent="0.25">
      <c r="A661" s="554" t="s">
        <v>1452</v>
      </c>
      <c r="B661" s="638"/>
      <c r="C661" s="558" t="s">
        <v>1451</v>
      </c>
      <c r="D661" s="558"/>
      <c r="E661" s="558"/>
      <c r="F661" s="558"/>
      <c r="G661" s="554" t="s">
        <v>487</v>
      </c>
      <c r="H661" s="554"/>
      <c r="I661" s="554"/>
      <c r="J661" s="554"/>
      <c r="K661" s="554"/>
      <c r="L661" s="554"/>
      <c r="M661" s="554" t="s">
        <v>1453</v>
      </c>
      <c r="N661" s="554"/>
      <c r="O661" s="554"/>
      <c r="P661" s="554"/>
      <c r="Q661" s="554"/>
      <c r="R661" s="554"/>
    </row>
    <row r="662" spans="1:18" ht="78.75" customHeight="1" x14ac:dyDescent="0.25">
      <c r="A662" s="554" t="s">
        <v>1454</v>
      </c>
      <c r="B662" s="638"/>
      <c r="C662" s="558" t="s">
        <v>1455</v>
      </c>
      <c r="D662" s="558"/>
      <c r="E662" s="558"/>
      <c r="F662" s="558"/>
      <c r="G662" s="554" t="s">
        <v>1146</v>
      </c>
      <c r="H662" s="554"/>
      <c r="I662" s="554"/>
      <c r="J662" s="554"/>
      <c r="K662" s="554"/>
      <c r="L662" s="554"/>
      <c r="M662" s="554" t="s">
        <v>1802</v>
      </c>
      <c r="N662" s="554"/>
      <c r="O662" s="554"/>
      <c r="P662" s="554"/>
      <c r="Q662" s="554"/>
      <c r="R662" s="554"/>
    </row>
    <row r="663" spans="1:18" ht="57.75" customHeight="1" x14ac:dyDescent="0.25">
      <c r="A663" s="554" t="s">
        <v>1456</v>
      </c>
      <c r="B663" s="554"/>
      <c r="C663" s="558" t="s">
        <v>385</v>
      </c>
      <c r="D663" s="558"/>
      <c r="E663" s="558"/>
      <c r="F663" s="558"/>
      <c r="G663" s="554" t="s">
        <v>487</v>
      </c>
      <c r="H663" s="554"/>
      <c r="I663" s="554"/>
      <c r="J663" s="554"/>
      <c r="K663" s="554"/>
      <c r="L663" s="554"/>
      <c r="M663" s="554" t="s">
        <v>1457</v>
      </c>
      <c r="N663" s="554"/>
      <c r="O663" s="554"/>
      <c r="P663" s="554"/>
      <c r="Q663" s="554"/>
      <c r="R663" s="554"/>
    </row>
    <row r="664" spans="1:18" x14ac:dyDescent="0.25">
      <c r="A664" s="554"/>
      <c r="B664" s="554"/>
      <c r="C664" s="558" t="s">
        <v>387</v>
      </c>
      <c r="D664" s="558"/>
      <c r="E664" s="558"/>
      <c r="F664" s="558"/>
      <c r="G664" s="752">
        <f>Вводные!I76</f>
        <v>1</v>
      </c>
      <c r="H664" s="753"/>
      <c r="I664" s="753"/>
      <c r="J664" s="542" t="s">
        <v>14</v>
      </c>
      <c r="K664" s="542"/>
      <c r="L664" s="543"/>
      <c r="M664" s="166" t="s">
        <v>924</v>
      </c>
      <c r="N664" s="193">
        <f>G664</f>
        <v>1</v>
      </c>
      <c r="O664" s="197" t="s">
        <v>14</v>
      </c>
      <c r="P664" s="148" t="s">
        <v>335</v>
      </c>
      <c r="Q664" s="199">
        <f>Расчет!K1480</f>
        <v>0.13336791218280356</v>
      </c>
      <c r="R664" s="161" t="s">
        <v>14</v>
      </c>
    </row>
    <row r="665" spans="1:18" ht="36.75" customHeight="1" x14ac:dyDescent="0.25">
      <c r="A665" s="554" t="s">
        <v>1458</v>
      </c>
      <c r="B665" s="638"/>
      <c r="C665" s="558" t="s">
        <v>1459</v>
      </c>
      <c r="D665" s="558"/>
      <c r="E665" s="558"/>
      <c r="F665" s="558"/>
      <c r="G665" s="554" t="s">
        <v>1146</v>
      </c>
      <c r="H665" s="554"/>
      <c r="I665" s="554"/>
      <c r="J665" s="554"/>
      <c r="K665" s="554"/>
      <c r="L665" s="554"/>
      <c r="M665" s="554" t="s">
        <v>1803</v>
      </c>
      <c r="N665" s="554"/>
      <c r="O665" s="554"/>
      <c r="P665" s="554"/>
      <c r="Q665" s="554"/>
      <c r="R665" s="554"/>
    </row>
    <row r="666" spans="1:18" ht="54" customHeight="1" x14ac:dyDescent="0.25">
      <c r="A666" s="554" t="s">
        <v>517</v>
      </c>
      <c r="B666" s="554"/>
      <c r="C666" s="558" t="s">
        <v>386</v>
      </c>
      <c r="D666" s="558"/>
      <c r="E666" s="558"/>
      <c r="F666" s="558"/>
      <c r="G666" s="541" t="s">
        <v>388</v>
      </c>
      <c r="H666" s="542"/>
      <c r="I666" s="542"/>
      <c r="J666" s="542"/>
      <c r="K666" s="1095">
        <f>Вводные!I78</f>
        <v>25</v>
      </c>
      <c r="L666" s="545" t="s">
        <v>14</v>
      </c>
      <c r="M666" s="593" t="s">
        <v>1461</v>
      </c>
      <c r="N666" s="647"/>
      <c r="O666" s="647"/>
      <c r="P666" s="647"/>
      <c r="Q666" s="647"/>
      <c r="R666" s="647"/>
    </row>
    <row r="667" spans="1:18" x14ac:dyDescent="0.25">
      <c r="A667" s="554"/>
      <c r="B667" s="554"/>
      <c r="C667" s="558"/>
      <c r="D667" s="558"/>
      <c r="E667" s="558"/>
      <c r="F667" s="558"/>
      <c r="G667" s="541"/>
      <c r="H667" s="542"/>
      <c r="I667" s="542"/>
      <c r="J667" s="542"/>
      <c r="K667" s="1095"/>
      <c r="L667" s="545"/>
      <c r="M667" s="166" t="s">
        <v>924</v>
      </c>
      <c r="N667" s="199">
        <f>K666</f>
        <v>25</v>
      </c>
      <c r="O667" s="162" t="s">
        <v>14</v>
      </c>
      <c r="P667" s="148" t="s">
        <v>335</v>
      </c>
      <c r="Q667" s="199">
        <f>Расчет!K1519</f>
        <v>9.5262794416288252E-2</v>
      </c>
      <c r="R667" s="164" t="s">
        <v>14</v>
      </c>
    </row>
    <row r="668" spans="1:18" ht="24.75" customHeight="1" x14ac:dyDescent="0.25">
      <c r="A668" s="554"/>
      <c r="B668" s="554"/>
      <c r="C668" s="558"/>
      <c r="D668" s="558"/>
      <c r="E668" s="558"/>
      <c r="F668" s="558"/>
      <c r="G668" s="541" t="s">
        <v>1460</v>
      </c>
      <c r="H668" s="542"/>
      <c r="I668" s="542"/>
      <c r="J668" s="542"/>
      <c r="K668" s="753" t="s">
        <v>888</v>
      </c>
      <c r="L668" s="545" t="s">
        <v>14</v>
      </c>
      <c r="M668" s="558" t="s">
        <v>1462</v>
      </c>
      <c r="N668" s="558"/>
      <c r="O668" s="558"/>
      <c r="P668" s="558"/>
      <c r="Q668" s="558"/>
      <c r="R668" s="558"/>
    </row>
    <row r="669" spans="1:18" x14ac:dyDescent="0.25">
      <c r="A669" s="554"/>
      <c r="B669" s="554"/>
      <c r="C669" s="558"/>
      <c r="D669" s="558"/>
      <c r="E669" s="558"/>
      <c r="F669" s="558"/>
      <c r="G669" s="541"/>
      <c r="H669" s="542"/>
      <c r="I669" s="542"/>
      <c r="J669" s="542"/>
      <c r="K669" s="753"/>
      <c r="L669" s="545"/>
      <c r="M669" s="166" t="s">
        <v>924</v>
      </c>
      <c r="N669" s="193" t="str">
        <f>K668</f>
        <v>-</v>
      </c>
      <c r="O669" s="162" t="s">
        <v>14</v>
      </c>
      <c r="P669" s="148" t="s">
        <v>335</v>
      </c>
      <c r="Q669" s="193" t="s">
        <v>888</v>
      </c>
      <c r="R669" s="164" t="s">
        <v>14</v>
      </c>
    </row>
    <row r="670" spans="1:18" ht="48" customHeight="1" x14ac:dyDescent="0.25">
      <c r="A670" s="554" t="s">
        <v>1463</v>
      </c>
      <c r="B670" s="638"/>
      <c r="C670" s="558" t="s">
        <v>1464</v>
      </c>
      <c r="D670" s="558"/>
      <c r="E670" s="558"/>
      <c r="F670" s="558"/>
      <c r="G670" s="554" t="s">
        <v>1146</v>
      </c>
      <c r="H670" s="554"/>
      <c r="I670" s="554"/>
      <c r="J670" s="554"/>
      <c r="K670" s="554"/>
      <c r="L670" s="554"/>
      <c r="M670" s="554" t="s">
        <v>1804</v>
      </c>
      <c r="N670" s="554"/>
      <c r="O670" s="554"/>
      <c r="P670" s="554"/>
      <c r="Q670" s="554"/>
      <c r="R670" s="554"/>
    </row>
    <row r="671" spans="1:18" ht="68.25" customHeight="1" x14ac:dyDescent="0.25">
      <c r="A671" s="554" t="s">
        <v>1465</v>
      </c>
      <c r="B671" s="638"/>
      <c r="C671" s="558" t="s">
        <v>1466</v>
      </c>
      <c r="D671" s="558"/>
      <c r="E671" s="558"/>
      <c r="F671" s="558"/>
      <c r="G671" s="554" t="s">
        <v>1146</v>
      </c>
      <c r="H671" s="554"/>
      <c r="I671" s="554"/>
      <c r="J671" s="554"/>
      <c r="K671" s="554"/>
      <c r="L671" s="554"/>
      <c r="M671" s="554" t="s">
        <v>1805</v>
      </c>
      <c r="N671" s="554"/>
      <c r="O671" s="554"/>
      <c r="P671" s="554"/>
      <c r="Q671" s="554"/>
      <c r="R671" s="554"/>
    </row>
    <row r="672" spans="1:18" ht="59.25" customHeight="1" x14ac:dyDescent="0.25">
      <c r="A672" s="554" t="s">
        <v>1467</v>
      </c>
      <c r="B672" s="638"/>
      <c r="C672" s="558" t="s">
        <v>1468</v>
      </c>
      <c r="D672" s="558"/>
      <c r="E672" s="558"/>
      <c r="F672" s="558"/>
      <c r="G672" s="554" t="s">
        <v>1146</v>
      </c>
      <c r="H672" s="554"/>
      <c r="I672" s="554"/>
      <c r="J672" s="554"/>
      <c r="K672" s="554"/>
      <c r="L672" s="554"/>
      <c r="M672" s="554" t="s">
        <v>1806</v>
      </c>
      <c r="N672" s="554"/>
      <c r="O672" s="554"/>
      <c r="P672" s="554"/>
      <c r="Q672" s="554"/>
      <c r="R672" s="554"/>
    </row>
    <row r="673" spans="1:18" ht="70.5" customHeight="1" x14ac:dyDescent="0.25">
      <c r="A673" s="554" t="s">
        <v>1469</v>
      </c>
      <c r="B673" s="638"/>
      <c r="C673" s="558" t="s">
        <v>1470</v>
      </c>
      <c r="D673" s="558"/>
      <c r="E673" s="558"/>
      <c r="F673" s="558"/>
      <c r="G673" s="554" t="s">
        <v>1013</v>
      </c>
      <c r="H673" s="554"/>
      <c r="I673" s="554"/>
      <c r="J673" s="554"/>
      <c r="K673" s="554"/>
      <c r="L673" s="554"/>
      <c r="M673" s="554" t="s">
        <v>1807</v>
      </c>
      <c r="N673" s="554"/>
      <c r="O673" s="554"/>
      <c r="P673" s="554"/>
      <c r="Q673" s="554"/>
      <c r="R673" s="554"/>
    </row>
    <row r="674" spans="1:18" ht="48" customHeight="1" x14ac:dyDescent="0.25">
      <c r="A674" s="554" t="s">
        <v>1471</v>
      </c>
      <c r="B674" s="638"/>
      <c r="C674" s="558" t="s">
        <v>1472</v>
      </c>
      <c r="D674" s="558"/>
      <c r="E674" s="558"/>
      <c r="F674" s="558"/>
      <c r="G674" s="554" t="s">
        <v>1013</v>
      </c>
      <c r="H674" s="554"/>
      <c r="I674" s="554"/>
      <c r="J674" s="554"/>
      <c r="K674" s="554"/>
      <c r="L674" s="554"/>
      <c r="M674" s="554" t="s">
        <v>1808</v>
      </c>
      <c r="N674" s="554"/>
      <c r="O674" s="554"/>
      <c r="P674" s="554"/>
      <c r="Q674" s="554"/>
      <c r="R674" s="554"/>
    </row>
    <row r="675" spans="1:18" ht="66" customHeight="1" x14ac:dyDescent="0.25">
      <c r="A675" s="554" t="s">
        <v>1473</v>
      </c>
      <c r="B675" s="638"/>
      <c r="C675" s="558" t="s">
        <v>1474</v>
      </c>
      <c r="D675" s="558"/>
      <c r="E675" s="558"/>
      <c r="F675" s="558"/>
      <c r="G675" s="554" t="s">
        <v>487</v>
      </c>
      <c r="H675" s="554"/>
      <c r="I675" s="554"/>
      <c r="J675" s="554"/>
      <c r="K675" s="554"/>
      <c r="L675" s="554"/>
      <c r="M675" s="554" t="s">
        <v>1809</v>
      </c>
      <c r="N675" s="554"/>
      <c r="O675" s="554"/>
      <c r="P675" s="554"/>
      <c r="Q675" s="554"/>
      <c r="R675" s="554"/>
    </row>
    <row r="676" spans="1:18" ht="47.25" customHeight="1" x14ac:dyDescent="0.25">
      <c r="A676" s="554" t="s">
        <v>1476</v>
      </c>
      <c r="B676" s="638"/>
      <c r="C676" s="558" t="s">
        <v>1477</v>
      </c>
      <c r="D676" s="558"/>
      <c r="E676" s="558"/>
      <c r="F676" s="558"/>
      <c r="G676" s="554" t="s">
        <v>1146</v>
      </c>
      <c r="H676" s="554"/>
      <c r="I676" s="554"/>
      <c r="J676" s="554"/>
      <c r="K676" s="554"/>
      <c r="L676" s="638"/>
      <c r="M676" s="554" t="s">
        <v>1810</v>
      </c>
      <c r="N676" s="554"/>
      <c r="O676" s="554"/>
      <c r="P676" s="554"/>
      <c r="Q676" s="554"/>
      <c r="R676" s="554"/>
    </row>
    <row r="677" spans="1:18" ht="59.25" customHeight="1" x14ac:dyDescent="0.25">
      <c r="A677" s="554" t="s">
        <v>1478</v>
      </c>
      <c r="B677" s="638"/>
      <c r="C677" s="558" t="s">
        <v>1479</v>
      </c>
      <c r="D677" s="558"/>
      <c r="E677" s="558"/>
      <c r="F677" s="558"/>
      <c r="G677" s="554" t="s">
        <v>487</v>
      </c>
      <c r="H677" s="554"/>
      <c r="I677" s="554"/>
      <c r="J677" s="554"/>
      <c r="K677" s="554"/>
      <c r="L677" s="638"/>
      <c r="M677" s="554" t="s">
        <v>1480</v>
      </c>
      <c r="N677" s="554"/>
      <c r="O677" s="554"/>
      <c r="P677" s="554"/>
      <c r="Q677" s="554"/>
      <c r="R677" s="554"/>
    </row>
    <row r="678" spans="1:18" ht="40.5" customHeight="1" x14ac:dyDescent="0.25">
      <c r="A678" s="554" t="s">
        <v>1481</v>
      </c>
      <c r="B678" s="638"/>
      <c r="C678" s="558" t="s">
        <v>1482</v>
      </c>
      <c r="D678" s="558"/>
      <c r="E678" s="558"/>
      <c r="F678" s="558"/>
      <c r="G678" s="554" t="s">
        <v>487</v>
      </c>
      <c r="H678" s="554"/>
      <c r="I678" s="554"/>
      <c r="J678" s="554"/>
      <c r="K678" s="554"/>
      <c r="L678" s="554"/>
      <c r="M678" s="554" t="s">
        <v>1483</v>
      </c>
      <c r="N678" s="554"/>
      <c r="O678" s="554"/>
      <c r="P678" s="554"/>
      <c r="Q678" s="554"/>
      <c r="R678" s="554"/>
    </row>
    <row r="679" spans="1:18" ht="14.1" customHeight="1" x14ac:dyDescent="0.25">
      <c r="A679" s="547" t="s">
        <v>1737</v>
      </c>
      <c r="B679" s="547"/>
      <c r="C679" s="547"/>
      <c r="D679" s="547"/>
      <c r="E679" s="547"/>
      <c r="F679" s="547"/>
      <c r="G679" s="547"/>
      <c r="H679" s="547"/>
      <c r="I679" s="547"/>
      <c r="J679" s="547"/>
      <c r="K679" s="547"/>
      <c r="L679" s="547"/>
      <c r="M679" s="547"/>
      <c r="N679" s="547"/>
      <c r="O679" s="547"/>
      <c r="P679" s="547"/>
      <c r="Q679" s="547"/>
      <c r="R679" s="548"/>
    </row>
    <row r="680" spans="1:18" ht="14.1" customHeight="1" x14ac:dyDescent="0.25">
      <c r="A680" s="127"/>
      <c r="B680" s="127"/>
      <c r="C680" s="127"/>
      <c r="D680" s="127"/>
      <c r="E680" s="127" t="s">
        <v>1738</v>
      </c>
      <c r="F680" s="140"/>
      <c r="G680" s="140"/>
      <c r="H680" s="141"/>
      <c r="I680" s="141"/>
      <c r="J680" s="156" t="str">
        <f>J654</f>
        <v>АВМ00</v>
      </c>
      <c r="L680" s="142" t="s">
        <v>534</v>
      </c>
      <c r="M680" s="156" t="str">
        <f>M654</f>
        <v>08.05.2025 г.</v>
      </c>
      <c r="O680" s="142"/>
      <c r="P680" s="127"/>
      <c r="Q680" s="127"/>
      <c r="R680" s="143"/>
    </row>
    <row r="681" spans="1:18" ht="14.1" customHeight="1" x14ac:dyDescent="0.25">
      <c r="A681" s="202"/>
      <c r="B681" s="202"/>
      <c r="C681" s="206"/>
      <c r="D681" s="206"/>
      <c r="E681" s="206"/>
      <c r="F681" s="206"/>
      <c r="G681" s="202"/>
      <c r="H681" s="202"/>
      <c r="I681" s="202"/>
      <c r="J681" s="202"/>
      <c r="K681" s="202"/>
      <c r="L681" s="202"/>
      <c r="M681" s="202"/>
      <c r="N681" s="202"/>
      <c r="O681" s="202"/>
      <c r="P681" s="202"/>
      <c r="Q681" s="202"/>
      <c r="R681" s="202"/>
    </row>
    <row r="682" spans="1:18" ht="67.5" customHeight="1" x14ac:dyDescent="0.25">
      <c r="A682" s="549" t="s">
        <v>857</v>
      </c>
      <c r="B682" s="549"/>
      <c r="C682" s="549" t="s">
        <v>858</v>
      </c>
      <c r="D682" s="549"/>
      <c r="E682" s="549"/>
      <c r="F682" s="550"/>
      <c r="G682" s="551" t="s">
        <v>859</v>
      </c>
      <c r="H682" s="552"/>
      <c r="I682" s="552"/>
      <c r="J682" s="552"/>
      <c r="K682" s="552"/>
      <c r="L682" s="553"/>
      <c r="M682" s="549" t="s">
        <v>860</v>
      </c>
      <c r="N682" s="549"/>
      <c r="O682" s="549"/>
      <c r="P682" s="549"/>
      <c r="Q682" s="549"/>
      <c r="R682" s="549"/>
    </row>
    <row r="683" spans="1:18" ht="46.5" customHeight="1" x14ac:dyDescent="0.25">
      <c r="A683" s="554" t="s">
        <v>1484</v>
      </c>
      <c r="B683" s="638"/>
      <c r="C683" s="558" t="s">
        <v>1485</v>
      </c>
      <c r="D683" s="558"/>
      <c r="E683" s="558"/>
      <c r="F683" s="558"/>
      <c r="G683" s="554" t="s">
        <v>487</v>
      </c>
      <c r="H683" s="554"/>
      <c r="I683" s="554"/>
      <c r="J683" s="554"/>
      <c r="K683" s="554"/>
      <c r="L683" s="638"/>
      <c r="M683" s="554" t="s">
        <v>1486</v>
      </c>
      <c r="N683" s="554"/>
      <c r="O683" s="554"/>
      <c r="P683" s="554"/>
      <c r="Q683" s="554"/>
      <c r="R683" s="554"/>
    </row>
    <row r="684" spans="1:18" ht="53.25" customHeight="1" x14ac:dyDescent="0.25">
      <c r="A684" s="554" t="s">
        <v>1487</v>
      </c>
      <c r="B684" s="638"/>
      <c r="C684" s="558" t="s">
        <v>1488</v>
      </c>
      <c r="D684" s="558"/>
      <c r="E684" s="558"/>
      <c r="F684" s="558"/>
      <c r="G684" s="554" t="s">
        <v>1146</v>
      </c>
      <c r="H684" s="554"/>
      <c r="I684" s="554"/>
      <c r="J684" s="554"/>
      <c r="K684" s="554"/>
      <c r="L684" s="554"/>
      <c r="M684" s="554" t="s">
        <v>1811</v>
      </c>
      <c r="N684" s="554"/>
      <c r="O684" s="554"/>
      <c r="P684" s="554"/>
      <c r="Q684" s="554"/>
      <c r="R684" s="554"/>
    </row>
    <row r="685" spans="1:18" ht="42.75" customHeight="1" x14ac:dyDescent="0.25">
      <c r="A685" s="554" t="s">
        <v>1489</v>
      </c>
      <c r="B685" s="638"/>
      <c r="C685" s="558" t="s">
        <v>1490</v>
      </c>
      <c r="D685" s="558"/>
      <c r="E685" s="558"/>
      <c r="F685" s="558"/>
      <c r="G685" s="554" t="s">
        <v>487</v>
      </c>
      <c r="H685" s="554"/>
      <c r="I685" s="554"/>
      <c r="J685" s="554"/>
      <c r="K685" s="554"/>
      <c r="L685" s="554"/>
      <c r="M685" s="554" t="s">
        <v>1491</v>
      </c>
      <c r="N685" s="554"/>
      <c r="O685" s="554"/>
      <c r="P685" s="554"/>
      <c r="Q685" s="554"/>
      <c r="R685" s="554"/>
    </row>
    <row r="686" spans="1:18" ht="69.75" customHeight="1" x14ac:dyDescent="0.25">
      <c r="A686" s="554" t="s">
        <v>1492</v>
      </c>
      <c r="B686" s="638"/>
      <c r="C686" s="558" t="s">
        <v>1493</v>
      </c>
      <c r="D686" s="558"/>
      <c r="E686" s="558"/>
      <c r="F686" s="558"/>
      <c r="G686" s="554" t="s">
        <v>487</v>
      </c>
      <c r="H686" s="554"/>
      <c r="I686" s="554"/>
      <c r="J686" s="554"/>
      <c r="K686" s="554"/>
      <c r="L686" s="554"/>
      <c r="M686" s="554" t="s">
        <v>1494</v>
      </c>
      <c r="N686" s="554"/>
      <c r="O686" s="554"/>
      <c r="P686" s="554"/>
      <c r="Q686" s="554"/>
      <c r="R686" s="554"/>
    </row>
    <row r="687" spans="1:18" ht="94.5" customHeight="1" x14ac:dyDescent="0.25">
      <c r="A687" s="554" t="s">
        <v>1495</v>
      </c>
      <c r="B687" s="638"/>
      <c r="C687" s="558" t="s">
        <v>1496</v>
      </c>
      <c r="D687" s="558"/>
      <c r="E687" s="558"/>
      <c r="F687" s="558"/>
      <c r="G687" s="554" t="s">
        <v>1146</v>
      </c>
      <c r="H687" s="554"/>
      <c r="I687" s="554"/>
      <c r="J687" s="554"/>
      <c r="K687" s="554"/>
      <c r="L687" s="554"/>
      <c r="M687" s="554" t="s">
        <v>1812</v>
      </c>
      <c r="N687" s="554"/>
      <c r="O687" s="554"/>
      <c r="P687" s="554"/>
      <c r="Q687" s="554"/>
      <c r="R687" s="554"/>
    </row>
    <row r="688" spans="1:18" ht="99" customHeight="1" x14ac:dyDescent="0.25">
      <c r="A688" s="554" t="s">
        <v>1497</v>
      </c>
      <c r="B688" s="638"/>
      <c r="C688" s="558" t="s">
        <v>1498</v>
      </c>
      <c r="D688" s="558"/>
      <c r="E688" s="558"/>
      <c r="F688" s="558"/>
      <c r="G688" s="554" t="s">
        <v>487</v>
      </c>
      <c r="H688" s="554"/>
      <c r="I688" s="554"/>
      <c r="J688" s="554"/>
      <c r="K688" s="554"/>
      <c r="L688" s="554"/>
      <c r="M688" s="554" t="s">
        <v>1499</v>
      </c>
      <c r="N688" s="554"/>
      <c r="O688" s="554"/>
      <c r="P688" s="554"/>
      <c r="Q688" s="554"/>
      <c r="R688" s="554"/>
    </row>
    <row r="689" spans="1:18" ht="42" customHeight="1" x14ac:dyDescent="0.25">
      <c r="A689" s="554" t="s">
        <v>1500</v>
      </c>
      <c r="B689" s="638"/>
      <c r="C689" s="558" t="s">
        <v>1501</v>
      </c>
      <c r="D689" s="558"/>
      <c r="E689" s="558"/>
      <c r="F689" s="558"/>
      <c r="G689" s="554" t="s">
        <v>487</v>
      </c>
      <c r="H689" s="554"/>
      <c r="I689" s="554"/>
      <c r="J689" s="554"/>
      <c r="K689" s="554"/>
      <c r="L689" s="554"/>
      <c r="M689" s="554" t="s">
        <v>1502</v>
      </c>
      <c r="N689" s="554"/>
      <c r="O689" s="554"/>
      <c r="P689" s="554"/>
      <c r="Q689" s="554"/>
      <c r="R689" s="554"/>
    </row>
    <row r="690" spans="1:18" ht="47.25" customHeight="1" x14ac:dyDescent="0.25">
      <c r="A690" s="554" t="s">
        <v>1503</v>
      </c>
      <c r="B690" s="638"/>
      <c r="C690" s="558" t="s">
        <v>1504</v>
      </c>
      <c r="D690" s="558"/>
      <c r="E690" s="558"/>
      <c r="F690" s="558"/>
      <c r="G690" s="554" t="s">
        <v>487</v>
      </c>
      <c r="H690" s="554"/>
      <c r="I690" s="554"/>
      <c r="J690" s="554"/>
      <c r="K690" s="554"/>
      <c r="L690" s="554"/>
      <c r="M690" s="554" t="s">
        <v>1505</v>
      </c>
      <c r="N690" s="554"/>
      <c r="O690" s="554"/>
      <c r="P690" s="554"/>
      <c r="Q690" s="554"/>
      <c r="R690" s="554"/>
    </row>
    <row r="691" spans="1:18" ht="55.5" customHeight="1" x14ac:dyDescent="0.25">
      <c r="A691" s="554" t="s">
        <v>1506</v>
      </c>
      <c r="B691" s="638"/>
      <c r="C691" s="558" t="s">
        <v>1507</v>
      </c>
      <c r="D691" s="558"/>
      <c r="E691" s="558"/>
      <c r="F691" s="558"/>
      <c r="G691" s="554" t="s">
        <v>487</v>
      </c>
      <c r="H691" s="554"/>
      <c r="I691" s="554"/>
      <c r="J691" s="554"/>
      <c r="K691" s="554"/>
      <c r="L691" s="554"/>
      <c r="M691" s="554" t="s">
        <v>1508</v>
      </c>
      <c r="N691" s="554"/>
      <c r="O691" s="554"/>
      <c r="P691" s="554"/>
      <c r="Q691" s="554"/>
      <c r="R691" s="554"/>
    </row>
    <row r="692" spans="1:18" ht="62.25" customHeight="1" x14ac:dyDescent="0.25">
      <c r="A692" s="554" t="s">
        <v>1509</v>
      </c>
      <c r="B692" s="638"/>
      <c r="C692" s="558" t="s">
        <v>1510</v>
      </c>
      <c r="D692" s="558"/>
      <c r="E692" s="558"/>
      <c r="F692" s="558"/>
      <c r="G692" s="554" t="s">
        <v>487</v>
      </c>
      <c r="H692" s="554"/>
      <c r="I692" s="554"/>
      <c r="J692" s="554"/>
      <c r="K692" s="554"/>
      <c r="L692" s="554"/>
      <c r="M692" s="554" t="s">
        <v>1511</v>
      </c>
      <c r="N692" s="554"/>
      <c r="O692" s="554"/>
      <c r="P692" s="554"/>
      <c r="Q692" s="554"/>
      <c r="R692" s="554"/>
    </row>
    <row r="693" spans="1:18" ht="101.25" customHeight="1" x14ac:dyDescent="0.25">
      <c r="A693" s="554" t="s">
        <v>1512</v>
      </c>
      <c r="B693" s="638"/>
      <c r="C693" s="558" t="s">
        <v>1513</v>
      </c>
      <c r="D693" s="558"/>
      <c r="E693" s="558"/>
      <c r="F693" s="558"/>
      <c r="G693" s="554" t="s">
        <v>1475</v>
      </c>
      <c r="H693" s="554"/>
      <c r="I693" s="554"/>
      <c r="J693" s="554"/>
      <c r="K693" s="554"/>
      <c r="L693" s="554"/>
      <c r="M693" s="1083" t="s">
        <v>1514</v>
      </c>
      <c r="N693" s="1083"/>
      <c r="O693" s="1083"/>
      <c r="P693" s="1083"/>
      <c r="Q693" s="1083"/>
      <c r="R693" s="1083"/>
    </row>
    <row r="694" spans="1:18" ht="56.25" customHeight="1" x14ac:dyDescent="0.25">
      <c r="A694" s="554" t="s">
        <v>1515</v>
      </c>
      <c r="B694" s="638"/>
      <c r="C694" s="558" t="s">
        <v>1516</v>
      </c>
      <c r="D694" s="558"/>
      <c r="E694" s="558"/>
      <c r="F694" s="558"/>
      <c r="G694" s="554" t="s">
        <v>487</v>
      </c>
      <c r="H694" s="554"/>
      <c r="I694" s="554"/>
      <c r="J694" s="554"/>
      <c r="K694" s="554"/>
      <c r="L694" s="554"/>
      <c r="M694" s="554" t="s">
        <v>1517</v>
      </c>
      <c r="N694" s="554"/>
      <c r="O694" s="554"/>
      <c r="P694" s="554"/>
      <c r="Q694" s="554"/>
      <c r="R694" s="554"/>
    </row>
    <row r="695" spans="1:18" ht="143.25" customHeight="1" x14ac:dyDescent="0.25">
      <c r="A695" s="554" t="s">
        <v>1518</v>
      </c>
      <c r="B695" s="638"/>
      <c r="C695" s="558" t="s">
        <v>1519</v>
      </c>
      <c r="D695" s="558"/>
      <c r="E695" s="558"/>
      <c r="F695" s="558"/>
      <c r="G695" s="554" t="s">
        <v>487</v>
      </c>
      <c r="H695" s="554"/>
      <c r="I695" s="554"/>
      <c r="J695" s="554"/>
      <c r="K695" s="554"/>
      <c r="L695" s="554"/>
      <c r="M695" s="554" t="s">
        <v>1520</v>
      </c>
      <c r="N695" s="554"/>
      <c r="O695" s="554"/>
      <c r="P695" s="554"/>
      <c r="Q695" s="554"/>
      <c r="R695" s="554"/>
    </row>
    <row r="696" spans="1:18" ht="64.5" customHeight="1" x14ac:dyDescent="0.25">
      <c r="A696" s="554" t="s">
        <v>1521</v>
      </c>
      <c r="B696" s="638"/>
      <c r="C696" s="558" t="s">
        <v>1522</v>
      </c>
      <c r="D696" s="558"/>
      <c r="E696" s="558"/>
      <c r="F696" s="558"/>
      <c r="G696" s="554" t="s">
        <v>487</v>
      </c>
      <c r="H696" s="554"/>
      <c r="I696" s="554"/>
      <c r="J696" s="554"/>
      <c r="K696" s="554"/>
      <c r="L696" s="554"/>
      <c r="M696" s="554" t="s">
        <v>1523</v>
      </c>
      <c r="N696" s="554"/>
      <c r="O696" s="554"/>
      <c r="P696" s="554"/>
      <c r="Q696" s="554"/>
      <c r="R696" s="554"/>
    </row>
    <row r="697" spans="1:18" ht="60" customHeight="1" x14ac:dyDescent="0.25">
      <c r="A697" s="554" t="s">
        <v>1524</v>
      </c>
      <c r="B697" s="638"/>
      <c r="C697" s="558" t="s">
        <v>1525</v>
      </c>
      <c r="D697" s="558"/>
      <c r="E697" s="558"/>
      <c r="F697" s="558"/>
      <c r="G697" s="554" t="s">
        <v>1475</v>
      </c>
      <c r="H697" s="554"/>
      <c r="I697" s="554"/>
      <c r="J697" s="554"/>
      <c r="K697" s="554"/>
      <c r="L697" s="554"/>
      <c r="M697" s="554" t="s">
        <v>1813</v>
      </c>
      <c r="N697" s="554"/>
      <c r="O697" s="554"/>
      <c r="P697" s="554"/>
      <c r="Q697" s="554"/>
      <c r="R697" s="554"/>
    </row>
    <row r="698" spans="1:18" ht="57" customHeight="1" x14ac:dyDescent="0.25">
      <c r="A698" s="554" t="s">
        <v>1526</v>
      </c>
      <c r="B698" s="638"/>
      <c r="C698" s="558" t="s">
        <v>1527</v>
      </c>
      <c r="D698" s="558"/>
      <c r="E698" s="558"/>
      <c r="F698" s="558"/>
      <c r="G698" s="554" t="s">
        <v>1475</v>
      </c>
      <c r="H698" s="554"/>
      <c r="I698" s="554"/>
      <c r="J698" s="554"/>
      <c r="K698" s="554"/>
      <c r="L698" s="554"/>
      <c r="M698" s="554" t="s">
        <v>1814</v>
      </c>
      <c r="N698" s="554"/>
      <c r="O698" s="554"/>
      <c r="P698" s="554"/>
      <c r="Q698" s="554"/>
      <c r="R698" s="554"/>
    </row>
    <row r="699" spans="1:18" ht="46.5" customHeight="1" x14ac:dyDescent="0.25">
      <c r="A699" s="554" t="s">
        <v>1528</v>
      </c>
      <c r="B699" s="638"/>
      <c r="C699" s="558" t="s">
        <v>1529</v>
      </c>
      <c r="D699" s="558"/>
      <c r="E699" s="558"/>
      <c r="F699" s="558"/>
      <c r="G699" s="554" t="s">
        <v>1475</v>
      </c>
      <c r="H699" s="554"/>
      <c r="I699" s="554"/>
      <c r="J699" s="554"/>
      <c r="K699" s="554"/>
      <c r="L699" s="638"/>
      <c r="M699" s="554" t="s">
        <v>1815</v>
      </c>
      <c r="N699" s="554"/>
      <c r="O699" s="554"/>
      <c r="P699" s="554"/>
      <c r="Q699" s="554"/>
      <c r="R699" s="554"/>
    </row>
    <row r="700" spans="1:18" ht="14.1" customHeight="1" x14ac:dyDescent="0.25">
      <c r="A700" s="547" t="s">
        <v>1737</v>
      </c>
      <c r="B700" s="547"/>
      <c r="C700" s="547"/>
      <c r="D700" s="547"/>
      <c r="E700" s="547"/>
      <c r="F700" s="547"/>
      <c r="G700" s="547"/>
      <c r="H700" s="547"/>
      <c r="I700" s="547"/>
      <c r="J700" s="547"/>
      <c r="K700" s="547"/>
      <c r="L700" s="547"/>
      <c r="M700" s="547"/>
      <c r="N700" s="547"/>
      <c r="O700" s="547"/>
      <c r="P700" s="547"/>
      <c r="Q700" s="547"/>
      <c r="R700" s="548"/>
    </row>
    <row r="701" spans="1:18" ht="14.1" customHeight="1" x14ac:dyDescent="0.25">
      <c r="A701" s="127"/>
      <c r="B701" s="127"/>
      <c r="C701" s="127"/>
      <c r="D701" s="127"/>
      <c r="E701" s="127" t="s">
        <v>1738</v>
      </c>
      <c r="F701" s="140"/>
      <c r="G701" s="140"/>
      <c r="H701" s="141"/>
      <c r="I701" s="141"/>
      <c r="J701" s="156" t="str">
        <f>J680</f>
        <v>АВМ00</v>
      </c>
      <c r="L701" s="142" t="s">
        <v>534</v>
      </c>
      <c r="M701" s="156" t="str">
        <f>M680</f>
        <v>08.05.2025 г.</v>
      </c>
      <c r="O701" s="142"/>
      <c r="P701" s="127"/>
      <c r="Q701" s="127"/>
      <c r="R701" s="143"/>
    </row>
    <row r="702" spans="1:18" ht="14.1" customHeight="1" x14ac:dyDescent="0.25">
      <c r="A702" s="202"/>
      <c r="B702" s="202"/>
      <c r="C702" s="206"/>
      <c r="D702" s="206"/>
      <c r="E702" s="206"/>
      <c r="F702" s="206"/>
      <c r="G702" s="202"/>
      <c r="H702" s="202"/>
      <c r="I702" s="202"/>
      <c r="J702" s="202"/>
      <c r="K702" s="202"/>
      <c r="L702" s="202"/>
      <c r="M702" s="202"/>
      <c r="N702" s="202"/>
      <c r="O702" s="202"/>
      <c r="P702" s="202"/>
      <c r="Q702" s="202"/>
      <c r="R702" s="202"/>
    </row>
    <row r="703" spans="1:18" ht="69" customHeight="1" x14ac:dyDescent="0.25">
      <c r="A703" s="549" t="s">
        <v>857</v>
      </c>
      <c r="B703" s="549"/>
      <c r="C703" s="549" t="s">
        <v>858</v>
      </c>
      <c r="D703" s="549"/>
      <c r="E703" s="549"/>
      <c r="F703" s="550"/>
      <c r="G703" s="551" t="s">
        <v>859</v>
      </c>
      <c r="H703" s="552"/>
      <c r="I703" s="552"/>
      <c r="J703" s="552"/>
      <c r="K703" s="552"/>
      <c r="L703" s="553"/>
      <c r="M703" s="549" t="s">
        <v>860</v>
      </c>
      <c r="N703" s="549"/>
      <c r="O703" s="549"/>
      <c r="P703" s="549"/>
      <c r="Q703" s="549"/>
      <c r="R703" s="549"/>
    </row>
    <row r="704" spans="1:18" ht="102" customHeight="1" x14ac:dyDescent="0.25">
      <c r="A704" s="554" t="s">
        <v>1530</v>
      </c>
      <c r="B704" s="638"/>
      <c r="C704" s="558" t="s">
        <v>1531</v>
      </c>
      <c r="D704" s="558"/>
      <c r="E704" s="558"/>
      <c r="F704" s="558"/>
      <c r="G704" s="554" t="s">
        <v>1475</v>
      </c>
      <c r="H704" s="554"/>
      <c r="I704" s="554"/>
      <c r="J704" s="554"/>
      <c r="K704" s="554"/>
      <c r="L704" s="554"/>
      <c r="M704" s="554" t="s">
        <v>1816</v>
      </c>
      <c r="N704" s="554"/>
      <c r="O704" s="554"/>
      <c r="P704" s="554"/>
      <c r="Q704" s="554"/>
      <c r="R704" s="554"/>
    </row>
    <row r="705" spans="1:18" ht="51" customHeight="1" x14ac:dyDescent="0.25">
      <c r="A705" s="554" t="s">
        <v>1532</v>
      </c>
      <c r="B705" s="638"/>
      <c r="C705" s="558" t="s">
        <v>1533</v>
      </c>
      <c r="D705" s="558"/>
      <c r="E705" s="558"/>
      <c r="F705" s="558"/>
      <c r="G705" s="554" t="s">
        <v>487</v>
      </c>
      <c r="H705" s="554"/>
      <c r="I705" s="554"/>
      <c r="J705" s="554"/>
      <c r="K705" s="554"/>
      <c r="L705" s="554"/>
      <c r="M705" s="554" t="s">
        <v>1534</v>
      </c>
      <c r="N705" s="554"/>
      <c r="O705" s="554"/>
      <c r="P705" s="554"/>
      <c r="Q705" s="554"/>
      <c r="R705" s="554"/>
    </row>
    <row r="706" spans="1:18" ht="72" customHeight="1" x14ac:dyDescent="0.25">
      <c r="A706" s="554" t="s">
        <v>1535</v>
      </c>
      <c r="B706" s="638"/>
      <c r="C706" s="558" t="s">
        <v>1536</v>
      </c>
      <c r="D706" s="558"/>
      <c r="E706" s="558"/>
      <c r="F706" s="558"/>
      <c r="G706" s="554" t="s">
        <v>487</v>
      </c>
      <c r="H706" s="554"/>
      <c r="I706" s="554"/>
      <c r="J706" s="554"/>
      <c r="K706" s="554"/>
      <c r="L706" s="554"/>
      <c r="M706" s="554" t="s">
        <v>1537</v>
      </c>
      <c r="N706" s="554"/>
      <c r="O706" s="554"/>
      <c r="P706" s="554"/>
      <c r="Q706" s="554"/>
      <c r="R706" s="554"/>
    </row>
    <row r="707" spans="1:18" ht="44.25" customHeight="1" x14ac:dyDescent="0.25">
      <c r="A707" s="554" t="s">
        <v>1538</v>
      </c>
      <c r="B707" s="638"/>
      <c r="C707" s="558" t="s">
        <v>1539</v>
      </c>
      <c r="D707" s="558"/>
      <c r="E707" s="558"/>
      <c r="F707" s="558"/>
      <c r="G707" s="544" t="s">
        <v>487</v>
      </c>
      <c r="H707" s="546"/>
      <c r="I707" s="546"/>
      <c r="J707" s="546"/>
      <c r="K707" s="546"/>
      <c r="L707" s="545"/>
      <c r="M707" s="554" t="s">
        <v>1540</v>
      </c>
      <c r="N707" s="554"/>
      <c r="O707" s="554"/>
      <c r="P707" s="554"/>
      <c r="Q707" s="554"/>
      <c r="R707" s="554"/>
    </row>
    <row r="708" spans="1:18" ht="96.75" customHeight="1" x14ac:dyDescent="0.25">
      <c r="A708" s="554" t="s">
        <v>1541</v>
      </c>
      <c r="B708" s="638"/>
      <c r="C708" s="558" t="s">
        <v>1542</v>
      </c>
      <c r="D708" s="558"/>
      <c r="E708" s="558"/>
      <c r="F708" s="558"/>
      <c r="G708" s="544" t="s">
        <v>487</v>
      </c>
      <c r="H708" s="546"/>
      <c r="I708" s="546"/>
      <c r="J708" s="546"/>
      <c r="K708" s="546"/>
      <c r="L708" s="545"/>
      <c r="M708" s="554" t="s">
        <v>1543</v>
      </c>
      <c r="N708" s="554"/>
      <c r="O708" s="554"/>
      <c r="P708" s="554"/>
      <c r="Q708" s="554"/>
      <c r="R708" s="554"/>
    </row>
    <row r="709" spans="1:18" ht="56.25" customHeight="1" x14ac:dyDescent="0.25">
      <c r="A709" s="554" t="s">
        <v>1544</v>
      </c>
      <c r="B709" s="638"/>
      <c r="C709" s="558" t="s">
        <v>1545</v>
      </c>
      <c r="D709" s="558"/>
      <c r="E709" s="558"/>
      <c r="F709" s="558"/>
      <c r="G709" s="544" t="s">
        <v>487</v>
      </c>
      <c r="H709" s="546"/>
      <c r="I709" s="546"/>
      <c r="J709" s="546"/>
      <c r="K709" s="546"/>
      <c r="L709" s="545"/>
      <c r="M709" s="554" t="s">
        <v>1546</v>
      </c>
      <c r="N709" s="554"/>
      <c r="O709" s="554"/>
      <c r="P709" s="554"/>
      <c r="Q709" s="554"/>
      <c r="R709" s="554"/>
    </row>
    <row r="710" spans="1:18" ht="75.75" customHeight="1" x14ac:dyDescent="0.25">
      <c r="A710" s="554" t="s">
        <v>1547</v>
      </c>
      <c r="B710" s="638"/>
      <c r="C710" s="558" t="s">
        <v>1548</v>
      </c>
      <c r="D710" s="558"/>
      <c r="E710" s="558"/>
      <c r="F710" s="558"/>
      <c r="G710" s="544" t="s">
        <v>1475</v>
      </c>
      <c r="H710" s="546"/>
      <c r="I710" s="546"/>
      <c r="J710" s="546"/>
      <c r="K710" s="546"/>
      <c r="L710" s="545"/>
      <c r="M710" s="554" t="s">
        <v>1817</v>
      </c>
      <c r="N710" s="554"/>
      <c r="O710" s="554"/>
      <c r="P710" s="554"/>
      <c r="Q710" s="554"/>
      <c r="R710" s="554"/>
    </row>
    <row r="711" spans="1:18" ht="230.25" customHeight="1" x14ac:dyDescent="0.25">
      <c r="A711" s="554" t="s">
        <v>1549</v>
      </c>
      <c r="B711" s="638"/>
      <c r="C711" s="558" t="s">
        <v>1550</v>
      </c>
      <c r="D711" s="558"/>
      <c r="E711" s="558"/>
      <c r="F711" s="558"/>
      <c r="G711" s="544" t="s">
        <v>487</v>
      </c>
      <c r="H711" s="546"/>
      <c r="I711" s="546"/>
      <c r="J711" s="546"/>
      <c r="K711" s="546"/>
      <c r="L711" s="545"/>
      <c r="M711" s="554" t="s">
        <v>1551</v>
      </c>
      <c r="N711" s="554"/>
      <c r="O711" s="554"/>
      <c r="P711" s="554"/>
      <c r="Q711" s="554"/>
      <c r="R711" s="554"/>
    </row>
    <row r="712" spans="1:18" ht="52.5" customHeight="1" x14ac:dyDescent="0.25">
      <c r="A712" s="554" t="s">
        <v>1552</v>
      </c>
      <c r="B712" s="638"/>
      <c r="C712" s="558" t="s">
        <v>1553</v>
      </c>
      <c r="D712" s="558"/>
      <c r="E712" s="558"/>
      <c r="F712" s="558"/>
      <c r="G712" s="544" t="s">
        <v>487</v>
      </c>
      <c r="H712" s="546"/>
      <c r="I712" s="546"/>
      <c r="J712" s="546"/>
      <c r="K712" s="546"/>
      <c r="L712" s="545"/>
      <c r="M712" s="554" t="s">
        <v>1554</v>
      </c>
      <c r="N712" s="554"/>
      <c r="O712" s="554"/>
      <c r="P712" s="554"/>
      <c r="Q712" s="554"/>
      <c r="R712" s="554"/>
    </row>
    <row r="713" spans="1:18" ht="48" customHeight="1" x14ac:dyDescent="0.25">
      <c r="A713" s="554" t="s">
        <v>1555</v>
      </c>
      <c r="B713" s="638"/>
      <c r="C713" s="558" t="s">
        <v>1556</v>
      </c>
      <c r="D713" s="558"/>
      <c r="E713" s="558"/>
      <c r="F713" s="558"/>
      <c r="G713" s="554" t="s">
        <v>487</v>
      </c>
      <c r="H713" s="554"/>
      <c r="I713" s="554"/>
      <c r="J713" s="554"/>
      <c r="K713" s="554"/>
      <c r="L713" s="554"/>
      <c r="M713" s="554" t="s">
        <v>1557</v>
      </c>
      <c r="N713" s="554"/>
      <c r="O713" s="554"/>
      <c r="P713" s="554"/>
      <c r="Q713" s="554"/>
      <c r="R713" s="554"/>
    </row>
    <row r="714" spans="1:18" ht="33.75" customHeight="1" x14ac:dyDescent="0.25">
      <c r="A714" s="554" t="s">
        <v>518</v>
      </c>
      <c r="B714" s="554"/>
      <c r="C714" s="558" t="s">
        <v>1558</v>
      </c>
      <c r="D714" s="558"/>
      <c r="E714" s="558"/>
      <c r="F714" s="558"/>
      <c r="G714" s="554" t="s">
        <v>1559</v>
      </c>
      <c r="H714" s="554"/>
      <c r="I714" s="554"/>
      <c r="J714" s="554" t="s">
        <v>1560</v>
      </c>
      <c r="K714" s="554"/>
      <c r="L714" s="554"/>
      <c r="M714" s="593" t="s">
        <v>1818</v>
      </c>
      <c r="N714" s="647"/>
      <c r="O714" s="647"/>
      <c r="P714" s="647"/>
      <c r="Q714" s="647"/>
      <c r="R714" s="647"/>
    </row>
    <row r="715" spans="1:18" x14ac:dyDescent="0.25">
      <c r="A715" s="554"/>
      <c r="B715" s="554"/>
      <c r="C715" s="558"/>
      <c r="D715" s="558"/>
      <c r="E715" s="558"/>
      <c r="F715" s="558"/>
      <c r="G715" s="1094">
        <f>Вводные!L81</f>
        <v>0</v>
      </c>
      <c r="H715" s="753"/>
      <c r="I715" s="545" t="s">
        <v>97</v>
      </c>
      <c r="J715" s="1094">
        <f>Вводные!N81</f>
        <v>0</v>
      </c>
      <c r="K715" s="753"/>
      <c r="L715" s="545" t="s">
        <v>97</v>
      </c>
      <c r="M715" s="647"/>
      <c r="N715" s="647"/>
      <c r="O715" s="647"/>
      <c r="P715" s="647"/>
      <c r="Q715" s="647"/>
      <c r="R715" s="647"/>
    </row>
    <row r="716" spans="1:18" ht="22.5" customHeight="1" x14ac:dyDescent="0.25">
      <c r="A716" s="554"/>
      <c r="B716" s="554"/>
      <c r="C716" s="558"/>
      <c r="D716" s="558"/>
      <c r="E716" s="558"/>
      <c r="F716" s="558"/>
      <c r="G716" s="752"/>
      <c r="H716" s="753"/>
      <c r="I716" s="545"/>
      <c r="J716" s="752"/>
      <c r="K716" s="753"/>
      <c r="L716" s="545"/>
      <c r="M716" s="158" t="s">
        <v>1561</v>
      </c>
      <c r="N716" s="204">
        <f>G715</f>
        <v>0</v>
      </c>
      <c r="O716" s="208" t="s">
        <v>97</v>
      </c>
      <c r="P716" s="148" t="s">
        <v>335</v>
      </c>
      <c r="Q716" s="204">
        <f>Расчет!R1571</f>
        <v>2.8973047820345033E-2</v>
      </c>
      <c r="R716" s="164" t="s">
        <v>97</v>
      </c>
    </row>
    <row r="717" spans="1:18" ht="43.5" customHeight="1" x14ac:dyDescent="0.25">
      <c r="A717" s="554"/>
      <c r="B717" s="554"/>
      <c r="C717" s="558"/>
      <c r="D717" s="558"/>
      <c r="E717" s="558"/>
      <c r="F717" s="558"/>
      <c r="G717" s="752"/>
      <c r="H717" s="753"/>
      <c r="I717" s="545"/>
      <c r="J717" s="752"/>
      <c r="K717" s="753"/>
      <c r="L717" s="545"/>
      <c r="M717" s="196" t="s">
        <v>1562</v>
      </c>
      <c r="N717" s="204">
        <f>J715</f>
        <v>0</v>
      </c>
      <c r="O717" s="208" t="s">
        <v>97</v>
      </c>
      <c r="P717" s="148" t="s">
        <v>335</v>
      </c>
      <c r="Q717" s="204">
        <f>Расчет!R1571</f>
        <v>2.8973047820345033E-2</v>
      </c>
      <c r="R717" s="164" t="s">
        <v>97</v>
      </c>
    </row>
    <row r="718" spans="1:18" ht="79.5" customHeight="1" x14ac:dyDescent="0.25">
      <c r="A718" s="524" t="s">
        <v>1563</v>
      </c>
      <c r="B718" s="525"/>
      <c r="C718" s="593" t="s">
        <v>1564</v>
      </c>
      <c r="D718" s="593"/>
      <c r="E718" s="593"/>
      <c r="F718" s="593"/>
      <c r="G718" s="568" t="s">
        <v>888</v>
      </c>
      <c r="H718" s="601"/>
      <c r="I718" s="601"/>
      <c r="J718" s="833" t="s">
        <v>1565</v>
      </c>
      <c r="K718" s="833"/>
      <c r="L718" s="834"/>
      <c r="M718" s="1083" t="s">
        <v>1828</v>
      </c>
      <c r="N718" s="1083"/>
      <c r="O718" s="1083"/>
      <c r="P718" s="1083"/>
      <c r="Q718" s="1083"/>
      <c r="R718" s="1083"/>
    </row>
    <row r="719" spans="1:18" ht="30.75" customHeight="1" x14ac:dyDescent="0.25">
      <c r="A719" s="528"/>
      <c r="B719" s="529"/>
      <c r="C719" s="593"/>
      <c r="D719" s="593"/>
      <c r="E719" s="593"/>
      <c r="F719" s="593"/>
      <c r="G719" s="568"/>
      <c r="H719" s="601"/>
      <c r="I719" s="601"/>
      <c r="J719" s="833"/>
      <c r="K719" s="833"/>
      <c r="L719" s="834"/>
      <c r="M719" s="167" t="s">
        <v>1292</v>
      </c>
      <c r="N719" s="148" t="str">
        <f>G718</f>
        <v>-</v>
      </c>
      <c r="O719" s="152" t="s">
        <v>1565</v>
      </c>
      <c r="P719" s="148" t="s">
        <v>335</v>
      </c>
      <c r="Q719" s="152"/>
      <c r="R719" s="153" t="s">
        <v>1565</v>
      </c>
    </row>
    <row r="720" spans="1:18" ht="47.25" customHeight="1" x14ac:dyDescent="0.25">
      <c r="A720" s="554" t="s">
        <v>1566</v>
      </c>
      <c r="B720" s="554"/>
      <c r="C720" s="593" t="s">
        <v>1567</v>
      </c>
      <c r="D720" s="593"/>
      <c r="E720" s="593"/>
      <c r="F720" s="593"/>
      <c r="G720" s="554" t="s">
        <v>1569</v>
      </c>
      <c r="H720" s="554"/>
      <c r="I720" s="554"/>
      <c r="J720" s="554"/>
      <c r="K720" s="554"/>
      <c r="L720" s="554"/>
      <c r="M720" s="593" t="s">
        <v>1568</v>
      </c>
      <c r="N720" s="593"/>
      <c r="O720" s="593"/>
      <c r="P720" s="593"/>
      <c r="Q720" s="593"/>
      <c r="R720" s="593"/>
    </row>
    <row r="721" spans="1:18" ht="35.25" customHeight="1" x14ac:dyDescent="0.25">
      <c r="A721" s="554"/>
      <c r="B721" s="554"/>
      <c r="C721" s="593"/>
      <c r="D721" s="593"/>
      <c r="E721" s="593"/>
      <c r="F721" s="593"/>
      <c r="G721" s="554"/>
      <c r="H721" s="554"/>
      <c r="I721" s="554"/>
      <c r="J721" s="554"/>
      <c r="K721" s="554"/>
      <c r="L721" s="554"/>
      <c r="M721" s="593"/>
      <c r="N721" s="593"/>
      <c r="O721" s="593"/>
      <c r="P721" s="593"/>
      <c r="Q721" s="593"/>
      <c r="R721" s="593"/>
    </row>
    <row r="722" spans="1:18" ht="14.1" customHeight="1" x14ac:dyDescent="0.25">
      <c r="A722" s="547" t="s">
        <v>1737</v>
      </c>
      <c r="B722" s="547"/>
      <c r="C722" s="547"/>
      <c r="D722" s="547"/>
      <c r="E722" s="547"/>
      <c r="F722" s="547"/>
      <c r="G722" s="547"/>
      <c r="H722" s="547"/>
      <c r="I722" s="547"/>
      <c r="J722" s="547"/>
      <c r="K722" s="547"/>
      <c r="L722" s="547"/>
      <c r="M722" s="547"/>
      <c r="N722" s="547"/>
      <c r="O722" s="547"/>
      <c r="P722" s="547"/>
      <c r="Q722" s="547"/>
      <c r="R722" s="548"/>
    </row>
    <row r="723" spans="1:18" ht="14.1" customHeight="1" x14ac:dyDescent="0.25">
      <c r="A723" s="127"/>
      <c r="B723" s="127"/>
      <c r="C723" s="127"/>
      <c r="D723" s="127"/>
      <c r="E723" s="127" t="s">
        <v>1738</v>
      </c>
      <c r="F723" s="140"/>
      <c r="G723" s="140"/>
      <c r="H723" s="141"/>
      <c r="I723" s="141"/>
      <c r="J723" s="156" t="str">
        <f>J701</f>
        <v>АВМ00</v>
      </c>
      <c r="L723" s="142" t="s">
        <v>534</v>
      </c>
      <c r="M723" s="156" t="str">
        <f>M701</f>
        <v>08.05.2025 г.</v>
      </c>
      <c r="O723" s="142"/>
      <c r="P723" s="127"/>
      <c r="Q723" s="127"/>
      <c r="R723" s="143"/>
    </row>
    <row r="724" spans="1:18" ht="14.1" customHeight="1" x14ac:dyDescent="0.25">
      <c r="A724" s="202"/>
      <c r="B724" s="202"/>
      <c r="C724" s="206"/>
      <c r="D724" s="206"/>
      <c r="E724" s="206"/>
      <c r="F724" s="206"/>
      <c r="G724" s="202"/>
      <c r="H724" s="202"/>
      <c r="I724" s="202"/>
      <c r="J724" s="202"/>
      <c r="K724" s="202"/>
      <c r="L724" s="202"/>
      <c r="M724" s="202"/>
      <c r="N724" s="202"/>
      <c r="O724" s="202"/>
      <c r="P724" s="202"/>
      <c r="Q724" s="202"/>
      <c r="R724" s="202"/>
    </row>
    <row r="725" spans="1:18" ht="66.75" customHeight="1" x14ac:dyDescent="0.25">
      <c r="A725" s="549" t="s">
        <v>857</v>
      </c>
      <c r="B725" s="549"/>
      <c r="C725" s="549" t="s">
        <v>858</v>
      </c>
      <c r="D725" s="549"/>
      <c r="E725" s="549"/>
      <c r="F725" s="550"/>
      <c r="G725" s="551" t="s">
        <v>859</v>
      </c>
      <c r="H725" s="552"/>
      <c r="I725" s="552"/>
      <c r="J725" s="552"/>
      <c r="K725" s="552"/>
      <c r="L725" s="553"/>
      <c r="M725" s="549" t="s">
        <v>860</v>
      </c>
      <c r="N725" s="549"/>
      <c r="O725" s="549"/>
      <c r="P725" s="549"/>
      <c r="Q725" s="549"/>
      <c r="R725" s="549"/>
    </row>
    <row r="726" spans="1:18" ht="108" customHeight="1" x14ac:dyDescent="0.25">
      <c r="A726" s="554" t="s">
        <v>1570</v>
      </c>
      <c r="B726" s="554"/>
      <c r="C726" s="558" t="s">
        <v>1571</v>
      </c>
      <c r="D726" s="558"/>
      <c r="E726" s="558"/>
      <c r="F726" s="558"/>
      <c r="G726" s="554" t="s">
        <v>487</v>
      </c>
      <c r="H726" s="554"/>
      <c r="I726" s="554"/>
      <c r="J726" s="554"/>
      <c r="K726" s="554"/>
      <c r="L726" s="554"/>
      <c r="M726" s="554" t="s">
        <v>1572</v>
      </c>
      <c r="N726" s="554"/>
      <c r="O726" s="554"/>
      <c r="P726" s="554"/>
      <c r="Q726" s="554"/>
      <c r="R726" s="554"/>
    </row>
    <row r="727" spans="1:18" ht="120.75" customHeight="1" x14ac:dyDescent="0.25">
      <c r="A727" s="593" t="s">
        <v>1573</v>
      </c>
      <c r="B727" s="647"/>
      <c r="C727" s="558" t="s">
        <v>1574</v>
      </c>
      <c r="D727" s="627"/>
      <c r="E727" s="627"/>
      <c r="F727" s="627"/>
      <c r="G727" s="554" t="s">
        <v>487</v>
      </c>
      <c r="H727" s="638"/>
      <c r="I727" s="638"/>
      <c r="J727" s="638"/>
      <c r="K727" s="638"/>
      <c r="L727" s="638"/>
      <c r="M727" s="554" t="s">
        <v>1575</v>
      </c>
      <c r="N727" s="554"/>
      <c r="O727" s="554"/>
      <c r="P727" s="554"/>
      <c r="Q727" s="554"/>
      <c r="R727" s="554"/>
    </row>
    <row r="728" spans="1:18" ht="127.5" customHeight="1" x14ac:dyDescent="0.25">
      <c r="A728" s="597" t="s">
        <v>1576</v>
      </c>
      <c r="B728" s="597"/>
      <c r="C728" s="558" t="s">
        <v>1577</v>
      </c>
      <c r="D728" s="558"/>
      <c r="E728" s="558"/>
      <c r="F728" s="558"/>
      <c r="G728" s="554" t="s">
        <v>487</v>
      </c>
      <c r="H728" s="554"/>
      <c r="I728" s="554"/>
      <c r="J728" s="554"/>
      <c r="K728" s="554"/>
      <c r="L728" s="554"/>
      <c r="M728" s="554" t="s">
        <v>1578</v>
      </c>
      <c r="N728" s="554"/>
      <c r="O728" s="554"/>
      <c r="P728" s="554"/>
      <c r="Q728" s="554"/>
      <c r="R728" s="554"/>
    </row>
    <row r="729" spans="1:18" ht="103.5" customHeight="1" x14ac:dyDescent="0.25">
      <c r="A729" s="554" t="s">
        <v>1579</v>
      </c>
      <c r="B729" s="554"/>
      <c r="C729" s="558" t="s">
        <v>1580</v>
      </c>
      <c r="D729" s="558"/>
      <c r="E729" s="558"/>
      <c r="F729" s="558"/>
      <c r="G729" s="554" t="s">
        <v>487</v>
      </c>
      <c r="H729" s="554"/>
      <c r="I729" s="554"/>
      <c r="J729" s="554"/>
      <c r="K729" s="554"/>
      <c r="L729" s="554"/>
      <c r="M729" s="554" t="s">
        <v>1581</v>
      </c>
      <c r="N729" s="554"/>
      <c r="O729" s="554"/>
      <c r="P729" s="554"/>
      <c r="Q729" s="554"/>
      <c r="R729" s="554"/>
    </row>
    <row r="730" spans="1:18" ht="45" customHeight="1" x14ac:dyDescent="0.25">
      <c r="A730" s="554" t="s">
        <v>1582</v>
      </c>
      <c r="B730" s="554"/>
      <c r="C730" s="558" t="s">
        <v>1583</v>
      </c>
      <c r="D730" s="558"/>
      <c r="E730" s="558"/>
      <c r="F730" s="558"/>
      <c r="G730" s="554" t="s">
        <v>1475</v>
      </c>
      <c r="H730" s="554"/>
      <c r="I730" s="554"/>
      <c r="J730" s="554"/>
      <c r="K730" s="554"/>
      <c r="L730" s="554"/>
      <c r="M730" s="554" t="s">
        <v>1819</v>
      </c>
      <c r="N730" s="554"/>
      <c r="O730" s="554"/>
      <c r="P730" s="554"/>
      <c r="Q730" s="554"/>
      <c r="R730" s="554"/>
    </row>
    <row r="731" spans="1:18" ht="61.5" customHeight="1" x14ac:dyDescent="0.25">
      <c r="A731" s="554" t="s">
        <v>1584</v>
      </c>
      <c r="B731" s="554"/>
      <c r="C731" s="558" t="s">
        <v>1585</v>
      </c>
      <c r="D731" s="558"/>
      <c r="E731" s="558"/>
      <c r="F731" s="558"/>
      <c r="G731" s="554" t="s">
        <v>1475</v>
      </c>
      <c r="H731" s="554"/>
      <c r="I731" s="554"/>
      <c r="J731" s="554"/>
      <c r="K731" s="554"/>
      <c r="L731" s="554"/>
      <c r="M731" s="554" t="s">
        <v>1820</v>
      </c>
      <c r="N731" s="554"/>
      <c r="O731" s="554"/>
      <c r="P731" s="554"/>
      <c r="Q731" s="554"/>
      <c r="R731" s="554"/>
    </row>
    <row r="732" spans="1:18" ht="132" customHeight="1" x14ac:dyDescent="0.25">
      <c r="A732" s="554" t="s">
        <v>1586</v>
      </c>
      <c r="B732" s="554"/>
      <c r="C732" s="558" t="s">
        <v>1587</v>
      </c>
      <c r="D732" s="558"/>
      <c r="E732" s="558"/>
      <c r="F732" s="558"/>
      <c r="G732" s="554" t="s">
        <v>1475</v>
      </c>
      <c r="H732" s="554"/>
      <c r="I732" s="554"/>
      <c r="J732" s="554"/>
      <c r="K732" s="554"/>
      <c r="L732" s="554"/>
      <c r="M732" s="554" t="s">
        <v>1821</v>
      </c>
      <c r="N732" s="554"/>
      <c r="O732" s="554"/>
      <c r="P732" s="554"/>
      <c r="Q732" s="554"/>
      <c r="R732" s="554"/>
    </row>
    <row r="733" spans="1:18" ht="99" customHeight="1" x14ac:dyDescent="0.25">
      <c r="A733" s="554" t="s">
        <v>1588</v>
      </c>
      <c r="B733" s="554"/>
      <c r="C733" s="558" t="s">
        <v>1589</v>
      </c>
      <c r="D733" s="558"/>
      <c r="E733" s="558"/>
      <c r="F733" s="558"/>
      <c r="G733" s="554" t="s">
        <v>1475</v>
      </c>
      <c r="H733" s="554"/>
      <c r="I733" s="554"/>
      <c r="J733" s="554"/>
      <c r="K733" s="554"/>
      <c r="L733" s="554"/>
      <c r="M733" s="554" t="s">
        <v>1822</v>
      </c>
      <c r="N733" s="554"/>
      <c r="O733" s="554"/>
      <c r="P733" s="554"/>
      <c r="Q733" s="554"/>
      <c r="R733" s="554"/>
    </row>
    <row r="734" spans="1:18" ht="67.5" customHeight="1" x14ac:dyDescent="0.25">
      <c r="A734" s="554" t="s">
        <v>1590</v>
      </c>
      <c r="B734" s="554"/>
      <c r="C734" s="558" t="s">
        <v>1591</v>
      </c>
      <c r="D734" s="558"/>
      <c r="E734" s="558"/>
      <c r="F734" s="558"/>
      <c r="G734" s="554" t="s">
        <v>1475</v>
      </c>
      <c r="H734" s="554"/>
      <c r="I734" s="554"/>
      <c r="J734" s="554"/>
      <c r="K734" s="554"/>
      <c r="L734" s="554"/>
      <c r="M734" s="554" t="s">
        <v>1823</v>
      </c>
      <c r="N734" s="554"/>
      <c r="O734" s="554"/>
      <c r="P734" s="554"/>
      <c r="Q734" s="554"/>
      <c r="R734" s="554"/>
    </row>
    <row r="735" spans="1:18" ht="46.5" customHeight="1" x14ac:dyDescent="0.25">
      <c r="A735" s="597" t="s">
        <v>1592</v>
      </c>
      <c r="B735" s="597"/>
      <c r="C735" s="558" t="s">
        <v>1593</v>
      </c>
      <c r="D735" s="558"/>
      <c r="E735" s="558"/>
      <c r="F735" s="558"/>
      <c r="G735" s="554" t="s">
        <v>1475</v>
      </c>
      <c r="H735" s="554"/>
      <c r="I735" s="554"/>
      <c r="J735" s="554"/>
      <c r="K735" s="554"/>
      <c r="L735" s="554"/>
      <c r="M735" s="554" t="s">
        <v>1824</v>
      </c>
      <c r="N735" s="554"/>
      <c r="O735" s="554"/>
      <c r="P735" s="554"/>
      <c r="Q735" s="554"/>
      <c r="R735" s="554"/>
    </row>
    <row r="736" spans="1:18" ht="48" customHeight="1" x14ac:dyDescent="0.25">
      <c r="A736" s="597" t="s">
        <v>1594</v>
      </c>
      <c r="B736" s="597"/>
      <c r="C736" s="558" t="s">
        <v>1595</v>
      </c>
      <c r="D736" s="558"/>
      <c r="E736" s="558"/>
      <c r="F736" s="558"/>
      <c r="G736" s="554" t="s">
        <v>1475</v>
      </c>
      <c r="H736" s="554"/>
      <c r="I736" s="554"/>
      <c r="J736" s="554"/>
      <c r="K736" s="554"/>
      <c r="L736" s="554"/>
      <c r="M736" s="554" t="s">
        <v>1825</v>
      </c>
      <c r="N736" s="554"/>
      <c r="O736" s="554"/>
      <c r="P736" s="554"/>
      <c r="Q736" s="554"/>
      <c r="R736" s="554"/>
    </row>
    <row r="737" spans="1:18" ht="46.5" customHeight="1" x14ac:dyDescent="0.25">
      <c r="A737" s="554" t="s">
        <v>1596</v>
      </c>
      <c r="B737" s="554"/>
      <c r="C737" s="558" t="s">
        <v>1597</v>
      </c>
      <c r="D737" s="558"/>
      <c r="E737" s="558"/>
      <c r="F737" s="558"/>
      <c r="G737" s="554" t="s">
        <v>1475</v>
      </c>
      <c r="H737" s="554"/>
      <c r="I737" s="554"/>
      <c r="J737" s="554"/>
      <c r="K737" s="554"/>
      <c r="L737" s="554"/>
      <c r="M737" s="554" t="s">
        <v>1826</v>
      </c>
      <c r="N737" s="554"/>
      <c r="O737" s="554"/>
      <c r="P737" s="554"/>
      <c r="Q737" s="554"/>
      <c r="R737" s="554"/>
    </row>
    <row r="738" spans="1:18" ht="65.25" customHeight="1" x14ac:dyDescent="0.25">
      <c r="A738" s="554" t="s">
        <v>519</v>
      </c>
      <c r="B738" s="554"/>
      <c r="C738" s="558" t="s">
        <v>424</v>
      </c>
      <c r="D738" s="558"/>
      <c r="E738" s="558"/>
      <c r="F738" s="558"/>
      <c r="G738" s="554" t="s">
        <v>1600</v>
      </c>
      <c r="H738" s="554"/>
      <c r="I738" s="554"/>
      <c r="J738" s="554" t="s">
        <v>1598</v>
      </c>
      <c r="K738" s="554"/>
      <c r="L738" s="554"/>
      <c r="M738" s="554" t="s">
        <v>1599</v>
      </c>
      <c r="N738" s="755"/>
      <c r="O738" s="755"/>
      <c r="P738" s="755"/>
      <c r="Q738" s="755"/>
      <c r="R738" s="755"/>
    </row>
    <row r="739" spans="1:18" ht="71.25" customHeight="1" x14ac:dyDescent="0.25">
      <c r="A739" s="554"/>
      <c r="B739" s="554"/>
      <c r="C739" s="558"/>
      <c r="D739" s="558"/>
      <c r="E739" s="558"/>
      <c r="F739" s="558"/>
      <c r="G739" s="1135">
        <f>Вводные!K89</f>
        <v>82</v>
      </c>
      <c r="H739" s="1136"/>
      <c r="I739" s="164" t="s">
        <v>423</v>
      </c>
      <c r="J739" s="1135">
        <f>Вводные!N89</f>
        <v>80</v>
      </c>
      <c r="K739" s="1136"/>
      <c r="L739" s="164" t="s">
        <v>423</v>
      </c>
      <c r="M739" s="196" t="s">
        <v>924</v>
      </c>
      <c r="N739" s="168">
        <f>G739</f>
        <v>82</v>
      </c>
      <c r="O739" s="162" t="s">
        <v>423</v>
      </c>
      <c r="P739" s="148" t="s">
        <v>335</v>
      </c>
      <c r="Q739" s="168">
        <f>Расчет!S1681</f>
        <v>0.47868961760205331</v>
      </c>
      <c r="R739" s="164" t="s">
        <v>423</v>
      </c>
    </row>
    <row r="740" spans="1:18" ht="14.1" customHeight="1" x14ac:dyDescent="0.25">
      <c r="A740" s="547" t="s">
        <v>1737</v>
      </c>
      <c r="B740" s="547"/>
      <c r="C740" s="547"/>
      <c r="D740" s="547"/>
      <c r="E740" s="547"/>
      <c r="F740" s="547"/>
      <c r="G740" s="547"/>
      <c r="H740" s="547"/>
      <c r="I740" s="547"/>
      <c r="J740" s="547"/>
      <c r="K740" s="547"/>
      <c r="L740" s="547"/>
      <c r="M740" s="547"/>
      <c r="N740" s="547"/>
      <c r="O740" s="547"/>
      <c r="P740" s="547"/>
      <c r="Q740" s="547"/>
      <c r="R740" s="548"/>
    </row>
    <row r="741" spans="1:18" ht="14.1" customHeight="1" x14ac:dyDescent="0.25">
      <c r="A741" s="127"/>
      <c r="B741" s="127"/>
      <c r="C741" s="127"/>
      <c r="D741" s="127"/>
      <c r="E741" s="127" t="s">
        <v>1738</v>
      </c>
      <c r="F741" s="140"/>
      <c r="G741" s="140"/>
      <c r="H741" s="141"/>
      <c r="I741" s="141"/>
      <c r="J741" s="156" t="str">
        <f>J723</f>
        <v>АВМ00</v>
      </c>
      <c r="L741" s="142" t="s">
        <v>534</v>
      </c>
      <c r="M741" s="156" t="str">
        <f>M723</f>
        <v>08.05.2025 г.</v>
      </c>
      <c r="O741" s="142"/>
      <c r="P741" s="127"/>
      <c r="Q741" s="127"/>
      <c r="R741" s="143"/>
    </row>
    <row r="742" spans="1:18" ht="14.1" customHeight="1" x14ac:dyDescent="0.25">
      <c r="A742" s="202"/>
      <c r="B742" s="202"/>
      <c r="C742" s="206"/>
      <c r="D742" s="206"/>
      <c r="E742" s="206"/>
      <c r="F742" s="206"/>
      <c r="G742" s="202"/>
      <c r="H742" s="202"/>
      <c r="I742" s="202"/>
      <c r="J742" s="202"/>
      <c r="K742" s="202"/>
      <c r="L742" s="202"/>
      <c r="M742" s="202"/>
      <c r="N742" s="202"/>
      <c r="O742" s="202"/>
      <c r="P742" s="202"/>
      <c r="Q742" s="202"/>
      <c r="R742" s="202"/>
    </row>
    <row r="743" spans="1:18" ht="71.25" customHeight="1" x14ac:dyDescent="0.25">
      <c r="A743" s="549" t="s">
        <v>857</v>
      </c>
      <c r="B743" s="549"/>
      <c r="C743" s="549" t="s">
        <v>858</v>
      </c>
      <c r="D743" s="549"/>
      <c r="E743" s="549"/>
      <c r="F743" s="550"/>
      <c r="G743" s="551" t="s">
        <v>859</v>
      </c>
      <c r="H743" s="552"/>
      <c r="I743" s="552"/>
      <c r="J743" s="552"/>
      <c r="K743" s="552"/>
      <c r="L743" s="553"/>
      <c r="M743" s="549" t="s">
        <v>860</v>
      </c>
      <c r="N743" s="549"/>
      <c r="O743" s="549"/>
      <c r="P743" s="549"/>
      <c r="Q743" s="549"/>
      <c r="R743" s="549"/>
    </row>
    <row r="744" spans="1:18" ht="47.25" customHeight="1" x14ac:dyDescent="0.25">
      <c r="A744" s="597" t="s">
        <v>1601</v>
      </c>
      <c r="B744" s="597"/>
      <c r="C744" s="558" t="s">
        <v>1602</v>
      </c>
      <c r="D744" s="558"/>
      <c r="E744" s="558"/>
      <c r="F744" s="558"/>
      <c r="G744" s="554" t="s">
        <v>487</v>
      </c>
      <c r="H744" s="554"/>
      <c r="I744" s="554"/>
      <c r="J744" s="554"/>
      <c r="K744" s="554"/>
      <c r="L744" s="554"/>
      <c r="M744" s="554" t="s">
        <v>1603</v>
      </c>
      <c r="N744" s="580"/>
      <c r="O744" s="580"/>
      <c r="P744" s="580"/>
      <c r="Q744" s="580"/>
      <c r="R744" s="580"/>
    </row>
    <row r="745" spans="1:18" ht="96" customHeight="1" x14ac:dyDescent="0.25">
      <c r="A745" s="554" t="s">
        <v>1604</v>
      </c>
      <c r="B745" s="554"/>
      <c r="C745" s="558" t="s">
        <v>1605</v>
      </c>
      <c r="D745" s="558"/>
      <c r="E745" s="558"/>
      <c r="F745" s="558"/>
      <c r="G745" s="554" t="s">
        <v>487</v>
      </c>
      <c r="H745" s="554"/>
      <c r="I745" s="554"/>
      <c r="J745" s="554"/>
      <c r="K745" s="554"/>
      <c r="L745" s="554"/>
      <c r="M745" s="554" t="s">
        <v>1606</v>
      </c>
      <c r="N745" s="554"/>
      <c r="O745" s="554"/>
      <c r="P745" s="554"/>
      <c r="Q745" s="554"/>
      <c r="R745" s="554"/>
    </row>
    <row r="746" spans="1:18" ht="66.75" customHeight="1" x14ac:dyDescent="0.25">
      <c r="A746" s="554" t="s">
        <v>1607</v>
      </c>
      <c r="B746" s="554"/>
      <c r="C746" s="558" t="s">
        <v>1608</v>
      </c>
      <c r="D746" s="558"/>
      <c r="E746" s="558"/>
      <c r="F746" s="558"/>
      <c r="G746" s="554" t="s">
        <v>487</v>
      </c>
      <c r="H746" s="554"/>
      <c r="I746" s="554"/>
      <c r="J746" s="554"/>
      <c r="K746" s="554"/>
      <c r="L746" s="554"/>
      <c r="M746" s="554" t="s">
        <v>1609</v>
      </c>
      <c r="N746" s="554"/>
      <c r="O746" s="554"/>
      <c r="P746" s="554"/>
      <c r="Q746" s="554"/>
      <c r="R746" s="554"/>
    </row>
    <row r="747" spans="1:18" ht="78" customHeight="1" x14ac:dyDescent="0.25">
      <c r="A747" s="554" t="s">
        <v>520</v>
      </c>
      <c r="B747" s="554"/>
      <c r="C747" s="558" t="s">
        <v>445</v>
      </c>
      <c r="D747" s="558"/>
      <c r="E747" s="558"/>
      <c r="F747" s="558"/>
      <c r="G747" s="752">
        <f>Вводные!I90</f>
        <v>9</v>
      </c>
      <c r="H747" s="753"/>
      <c r="I747" s="753"/>
      <c r="J747" s="542" t="s">
        <v>1611</v>
      </c>
      <c r="K747" s="542"/>
      <c r="L747" s="543"/>
      <c r="M747" s="554" t="s">
        <v>1610</v>
      </c>
      <c r="N747" s="554"/>
      <c r="O747" s="554"/>
      <c r="P747" s="554"/>
      <c r="Q747" s="554"/>
      <c r="R747" s="554"/>
    </row>
    <row r="748" spans="1:18" ht="36" customHeight="1" x14ac:dyDescent="0.25">
      <c r="A748" s="554"/>
      <c r="B748" s="554"/>
      <c r="C748" s="558"/>
      <c r="D748" s="558"/>
      <c r="E748" s="558"/>
      <c r="F748" s="558"/>
      <c r="G748" s="752"/>
      <c r="H748" s="753"/>
      <c r="I748" s="753"/>
      <c r="J748" s="542"/>
      <c r="K748" s="542"/>
      <c r="L748" s="543"/>
      <c r="M748" s="166" t="s">
        <v>924</v>
      </c>
      <c r="N748" s="162">
        <f>G747</f>
        <v>9</v>
      </c>
      <c r="O748" s="162" t="s">
        <v>1611</v>
      </c>
      <c r="P748" s="200" t="s">
        <v>335</v>
      </c>
      <c r="Q748" s="204">
        <f>Расчет!J1728</f>
        <v>0.47868961760205331</v>
      </c>
      <c r="R748" s="164" t="s">
        <v>1611</v>
      </c>
    </row>
    <row r="749" spans="1:18" ht="117.75" customHeight="1" x14ac:dyDescent="0.25">
      <c r="A749" s="554" t="s">
        <v>1612</v>
      </c>
      <c r="B749" s="554"/>
      <c r="C749" s="558" t="s">
        <v>1613</v>
      </c>
      <c r="D749" s="558"/>
      <c r="E749" s="558"/>
      <c r="F749" s="558"/>
      <c r="G749" s="554" t="s">
        <v>487</v>
      </c>
      <c r="H749" s="554"/>
      <c r="I749" s="554"/>
      <c r="J749" s="554"/>
      <c r="K749" s="554"/>
      <c r="L749" s="554"/>
      <c r="M749" s="554" t="s">
        <v>1614</v>
      </c>
      <c r="N749" s="554"/>
      <c r="O749" s="554"/>
      <c r="P749" s="554"/>
      <c r="Q749" s="554"/>
      <c r="R749" s="554"/>
    </row>
    <row r="750" spans="1:18" ht="55.5" customHeight="1" x14ac:dyDescent="0.25">
      <c r="A750" s="554" t="s">
        <v>1615</v>
      </c>
      <c r="B750" s="554"/>
      <c r="C750" s="558" t="s">
        <v>1616</v>
      </c>
      <c r="D750" s="558"/>
      <c r="E750" s="558"/>
      <c r="F750" s="558"/>
      <c r="G750" s="554" t="s">
        <v>487</v>
      </c>
      <c r="H750" s="554"/>
      <c r="I750" s="554"/>
      <c r="J750" s="554"/>
      <c r="K750" s="554"/>
      <c r="L750" s="554"/>
      <c r="M750" s="554" t="s">
        <v>1617</v>
      </c>
      <c r="N750" s="554"/>
      <c r="O750" s="554"/>
      <c r="P750" s="554"/>
      <c r="Q750" s="554"/>
      <c r="R750" s="554"/>
    </row>
    <row r="751" spans="1:18" ht="45.75" customHeight="1" x14ac:dyDescent="0.25">
      <c r="A751" s="554" t="s">
        <v>1618</v>
      </c>
      <c r="B751" s="554"/>
      <c r="C751" s="558" t="s">
        <v>1619</v>
      </c>
      <c r="D751" s="558"/>
      <c r="E751" s="558"/>
      <c r="F751" s="558"/>
      <c r="G751" s="554" t="s">
        <v>487</v>
      </c>
      <c r="H751" s="554"/>
      <c r="I751" s="554"/>
      <c r="J751" s="554"/>
      <c r="K751" s="554"/>
      <c r="L751" s="554"/>
      <c r="M751" s="554" t="s">
        <v>1620</v>
      </c>
      <c r="N751" s="554"/>
      <c r="O751" s="554"/>
      <c r="P751" s="554"/>
      <c r="Q751" s="554"/>
      <c r="R751" s="554"/>
    </row>
    <row r="752" spans="1:18" ht="87" customHeight="1" x14ac:dyDescent="0.25">
      <c r="A752" s="554" t="s">
        <v>1621</v>
      </c>
      <c r="B752" s="554"/>
      <c r="C752" s="558" t="s">
        <v>1622</v>
      </c>
      <c r="D752" s="558"/>
      <c r="E752" s="558"/>
      <c r="F752" s="558"/>
      <c r="G752" s="554" t="s">
        <v>487</v>
      </c>
      <c r="H752" s="554"/>
      <c r="I752" s="554"/>
      <c r="J752" s="554"/>
      <c r="K752" s="554"/>
      <c r="L752" s="554"/>
      <c r="M752" s="554" t="s">
        <v>1623</v>
      </c>
      <c r="N752" s="554"/>
      <c r="O752" s="554"/>
      <c r="P752" s="554"/>
      <c r="Q752" s="554"/>
      <c r="R752" s="554"/>
    </row>
    <row r="753" spans="1:18" ht="96.75" customHeight="1" x14ac:dyDescent="0.25">
      <c r="A753" s="554" t="s">
        <v>1624</v>
      </c>
      <c r="B753" s="554"/>
      <c r="C753" s="558" t="s">
        <v>1625</v>
      </c>
      <c r="D753" s="558"/>
      <c r="E753" s="558"/>
      <c r="F753" s="558"/>
      <c r="G753" s="554" t="s">
        <v>1626</v>
      </c>
      <c r="H753" s="554"/>
      <c r="I753" s="554"/>
      <c r="J753" s="554"/>
      <c r="K753" s="554"/>
      <c r="L753" s="554"/>
      <c r="M753" s="554" t="s">
        <v>1627</v>
      </c>
      <c r="N753" s="554"/>
      <c r="O753" s="554"/>
      <c r="P753" s="554"/>
      <c r="Q753" s="554"/>
      <c r="R753" s="554"/>
    </row>
    <row r="754" spans="1:18" ht="71.25" customHeight="1" x14ac:dyDescent="0.25">
      <c r="A754" s="554" t="s">
        <v>1628</v>
      </c>
      <c r="B754" s="554"/>
      <c r="C754" s="558" t="s">
        <v>1629</v>
      </c>
      <c r="D754" s="558"/>
      <c r="E754" s="558"/>
      <c r="F754" s="558"/>
      <c r="G754" s="554" t="s">
        <v>487</v>
      </c>
      <c r="H754" s="554"/>
      <c r="I754" s="554"/>
      <c r="J754" s="554"/>
      <c r="K754" s="554"/>
      <c r="L754" s="554"/>
      <c r="M754" s="554" t="s">
        <v>1630</v>
      </c>
      <c r="N754" s="554"/>
      <c r="O754" s="554"/>
      <c r="P754" s="554"/>
      <c r="Q754" s="554"/>
      <c r="R754" s="554"/>
    </row>
    <row r="755" spans="1:18" ht="87.75" customHeight="1" x14ac:dyDescent="0.25">
      <c r="A755" s="554" t="s">
        <v>1631</v>
      </c>
      <c r="B755" s="554"/>
      <c r="C755" s="558" t="s">
        <v>1632</v>
      </c>
      <c r="D755" s="558"/>
      <c r="E755" s="558"/>
      <c r="F755" s="558"/>
      <c r="G755" s="554" t="s">
        <v>487</v>
      </c>
      <c r="H755" s="554"/>
      <c r="I755" s="554"/>
      <c r="J755" s="554"/>
      <c r="K755" s="554"/>
      <c r="L755" s="554"/>
      <c r="M755" s="554" t="s">
        <v>1633</v>
      </c>
      <c r="N755" s="554"/>
      <c r="O755" s="554"/>
      <c r="P755" s="554"/>
      <c r="Q755" s="554"/>
      <c r="R755" s="554"/>
    </row>
    <row r="756" spans="1:18" ht="77.25" customHeight="1" x14ac:dyDescent="0.25">
      <c r="A756" s="554" t="s">
        <v>1634</v>
      </c>
      <c r="B756" s="554"/>
      <c r="C756" s="558" t="s">
        <v>1635</v>
      </c>
      <c r="D756" s="558"/>
      <c r="E756" s="558"/>
      <c r="F756" s="558"/>
      <c r="G756" s="554" t="s">
        <v>487</v>
      </c>
      <c r="H756" s="554"/>
      <c r="I756" s="554"/>
      <c r="J756" s="554"/>
      <c r="K756" s="554"/>
      <c r="L756" s="554"/>
      <c r="M756" s="554" t="s">
        <v>1636</v>
      </c>
      <c r="N756" s="554"/>
      <c r="O756" s="554"/>
      <c r="P756" s="554"/>
      <c r="Q756" s="554"/>
      <c r="R756" s="554"/>
    </row>
    <row r="757" spans="1:18" ht="51" customHeight="1" x14ac:dyDescent="0.25">
      <c r="A757" s="554" t="s">
        <v>1637</v>
      </c>
      <c r="B757" s="554"/>
      <c r="C757" s="558" t="s">
        <v>1638</v>
      </c>
      <c r="D757" s="558"/>
      <c r="E757" s="558"/>
      <c r="F757" s="558"/>
      <c r="G757" s="554" t="s">
        <v>487</v>
      </c>
      <c r="H757" s="554"/>
      <c r="I757" s="554"/>
      <c r="J757" s="554"/>
      <c r="K757" s="554"/>
      <c r="L757" s="554"/>
      <c r="M757" s="554" t="s">
        <v>1639</v>
      </c>
      <c r="N757" s="554"/>
      <c r="O757" s="554"/>
      <c r="P757" s="554"/>
      <c r="Q757" s="554"/>
      <c r="R757" s="554"/>
    </row>
    <row r="758" spans="1:18" ht="51" customHeight="1" x14ac:dyDescent="0.25">
      <c r="A758" s="544" t="s">
        <v>1868</v>
      </c>
      <c r="B758" s="545"/>
      <c r="C758" s="541" t="s">
        <v>1869</v>
      </c>
      <c r="D758" s="542"/>
      <c r="E758" s="542"/>
      <c r="F758" s="543"/>
      <c r="G758" s="544" t="s">
        <v>885</v>
      </c>
      <c r="H758" s="546"/>
      <c r="I758" s="546"/>
      <c r="J758" s="546"/>
      <c r="K758" s="546"/>
      <c r="L758" s="545"/>
      <c r="M758" s="554" t="s">
        <v>1870</v>
      </c>
      <c r="N758" s="554"/>
      <c r="O758" s="554"/>
      <c r="P758" s="554"/>
      <c r="Q758" s="554"/>
      <c r="R758" s="554"/>
    </row>
    <row r="759" spans="1:18" ht="80.25" customHeight="1" x14ac:dyDescent="0.25">
      <c r="A759" s="554" t="s">
        <v>1640</v>
      </c>
      <c r="B759" s="554"/>
      <c r="C759" s="558" t="s">
        <v>1641</v>
      </c>
      <c r="D759" s="558"/>
      <c r="E759" s="558"/>
      <c r="F759" s="558"/>
      <c r="G759" s="554" t="s">
        <v>1146</v>
      </c>
      <c r="H759" s="554"/>
      <c r="I759" s="554"/>
      <c r="J759" s="554"/>
      <c r="K759" s="554"/>
      <c r="L759" s="554"/>
      <c r="M759" s="554" t="s">
        <v>1642</v>
      </c>
      <c r="N759" s="554"/>
      <c r="O759" s="554"/>
      <c r="P759" s="554"/>
      <c r="Q759" s="554"/>
      <c r="R759" s="554"/>
    </row>
    <row r="760" spans="1:18" ht="48.75" customHeight="1" x14ac:dyDescent="0.25">
      <c r="A760" s="554" t="s">
        <v>1643</v>
      </c>
      <c r="B760" s="554"/>
      <c r="C760" s="558" t="s">
        <v>1644</v>
      </c>
      <c r="D760" s="558"/>
      <c r="E760" s="558"/>
      <c r="F760" s="558"/>
      <c r="G760" s="554" t="s">
        <v>487</v>
      </c>
      <c r="H760" s="554"/>
      <c r="I760" s="554"/>
      <c r="J760" s="554"/>
      <c r="K760" s="554"/>
      <c r="L760" s="554"/>
      <c r="M760" s="554" t="s">
        <v>1645</v>
      </c>
      <c r="N760" s="554"/>
      <c r="O760" s="554"/>
      <c r="P760" s="554"/>
      <c r="Q760" s="554"/>
      <c r="R760" s="554"/>
    </row>
    <row r="761" spans="1:18" ht="14.1" customHeight="1" x14ac:dyDescent="0.25">
      <c r="A761" s="547" t="s">
        <v>1737</v>
      </c>
      <c r="B761" s="547"/>
      <c r="C761" s="547"/>
      <c r="D761" s="547"/>
      <c r="E761" s="547"/>
      <c r="F761" s="547"/>
      <c r="G761" s="547"/>
      <c r="H761" s="547"/>
      <c r="I761" s="547"/>
      <c r="J761" s="547"/>
      <c r="K761" s="547"/>
      <c r="L761" s="547"/>
      <c r="M761" s="547"/>
      <c r="N761" s="547"/>
      <c r="O761" s="547"/>
      <c r="P761" s="547"/>
      <c r="Q761" s="547"/>
      <c r="R761" s="548"/>
    </row>
    <row r="762" spans="1:18" ht="14.1" customHeight="1" x14ac:dyDescent="0.25">
      <c r="A762" s="127"/>
      <c r="B762" s="127"/>
      <c r="C762" s="127"/>
      <c r="D762" s="127"/>
      <c r="E762" s="127" t="s">
        <v>1738</v>
      </c>
      <c r="F762" s="140"/>
      <c r="G762" s="140"/>
      <c r="H762" s="141"/>
      <c r="I762" s="141"/>
      <c r="J762" s="156" t="str">
        <f>J741</f>
        <v>АВМ00</v>
      </c>
      <c r="L762" s="142" t="s">
        <v>534</v>
      </c>
      <c r="M762" s="156" t="str">
        <f>M741</f>
        <v>08.05.2025 г.</v>
      </c>
      <c r="O762" s="142"/>
      <c r="P762" s="127"/>
      <c r="Q762" s="127"/>
      <c r="R762" s="143"/>
    </row>
    <row r="763" spans="1:18" ht="14.1" customHeight="1" x14ac:dyDescent="0.25">
      <c r="A763" s="202"/>
      <c r="B763" s="202"/>
      <c r="C763" s="206"/>
      <c r="D763" s="206"/>
      <c r="E763" s="206"/>
      <c r="F763" s="206"/>
      <c r="G763" s="202"/>
      <c r="H763" s="202"/>
      <c r="I763" s="202"/>
      <c r="J763" s="202"/>
      <c r="K763" s="202"/>
      <c r="L763" s="202"/>
      <c r="M763" s="202"/>
      <c r="N763" s="202"/>
      <c r="O763" s="202"/>
      <c r="P763" s="202"/>
      <c r="Q763" s="202"/>
      <c r="R763" s="202"/>
    </row>
    <row r="764" spans="1:18" ht="72" customHeight="1" x14ac:dyDescent="0.25">
      <c r="A764" s="549" t="s">
        <v>857</v>
      </c>
      <c r="B764" s="549"/>
      <c r="C764" s="549" t="s">
        <v>858</v>
      </c>
      <c r="D764" s="549"/>
      <c r="E764" s="549"/>
      <c r="F764" s="550"/>
      <c r="G764" s="551" t="s">
        <v>859</v>
      </c>
      <c r="H764" s="552"/>
      <c r="I764" s="552"/>
      <c r="J764" s="552"/>
      <c r="K764" s="552"/>
      <c r="L764" s="553"/>
      <c r="M764" s="549" t="s">
        <v>860</v>
      </c>
      <c r="N764" s="549"/>
      <c r="O764" s="549"/>
      <c r="P764" s="549"/>
      <c r="Q764" s="549"/>
      <c r="R764" s="549"/>
    </row>
    <row r="765" spans="1:18" ht="60.75" customHeight="1" x14ac:dyDescent="0.25">
      <c r="A765" s="554" t="s">
        <v>1646</v>
      </c>
      <c r="B765" s="554"/>
      <c r="C765" s="558" t="s">
        <v>1647</v>
      </c>
      <c r="D765" s="558"/>
      <c r="E765" s="558"/>
      <c r="F765" s="558"/>
      <c r="G765" s="554" t="s">
        <v>487</v>
      </c>
      <c r="H765" s="554"/>
      <c r="I765" s="554"/>
      <c r="J765" s="554"/>
      <c r="K765" s="554"/>
      <c r="L765" s="554"/>
      <c r="M765" s="554" t="s">
        <v>1648</v>
      </c>
      <c r="N765" s="554"/>
      <c r="O765" s="554"/>
      <c r="P765" s="554"/>
      <c r="Q765" s="554"/>
      <c r="R765" s="554"/>
    </row>
    <row r="766" spans="1:18" ht="98.25" customHeight="1" x14ac:dyDescent="0.25">
      <c r="A766" s="554" t="s">
        <v>1649</v>
      </c>
      <c r="B766" s="554"/>
      <c r="C766" s="558" t="s">
        <v>1650</v>
      </c>
      <c r="D766" s="558"/>
      <c r="E766" s="558"/>
      <c r="F766" s="558"/>
      <c r="G766" s="554" t="s">
        <v>487</v>
      </c>
      <c r="H766" s="554"/>
      <c r="I766" s="554"/>
      <c r="J766" s="554"/>
      <c r="K766" s="554"/>
      <c r="L766" s="554"/>
      <c r="M766" s="554" t="s">
        <v>1651</v>
      </c>
      <c r="N766" s="554"/>
      <c r="O766" s="554"/>
      <c r="P766" s="554"/>
      <c r="Q766" s="554"/>
      <c r="R766" s="554"/>
    </row>
    <row r="767" spans="1:18" ht="44.25" customHeight="1" x14ac:dyDescent="0.25">
      <c r="A767" s="554" t="s">
        <v>1652</v>
      </c>
      <c r="B767" s="554"/>
      <c r="C767" s="558" t="s">
        <v>1653</v>
      </c>
      <c r="D767" s="558"/>
      <c r="E767" s="558"/>
      <c r="F767" s="558"/>
      <c r="G767" s="554" t="s">
        <v>1626</v>
      </c>
      <c r="H767" s="554"/>
      <c r="I767" s="554"/>
      <c r="J767" s="554"/>
      <c r="K767" s="554"/>
      <c r="L767" s="554"/>
      <c r="M767" s="554" t="s">
        <v>1654</v>
      </c>
      <c r="N767" s="554"/>
      <c r="O767" s="554"/>
      <c r="P767" s="554"/>
      <c r="Q767" s="554"/>
      <c r="R767" s="554"/>
    </row>
    <row r="768" spans="1:18" ht="79.5" customHeight="1" x14ac:dyDescent="0.25">
      <c r="A768" s="554" t="s">
        <v>1655</v>
      </c>
      <c r="B768" s="554"/>
      <c r="C768" s="558" t="s">
        <v>1656</v>
      </c>
      <c r="D768" s="558"/>
      <c r="E768" s="558"/>
      <c r="F768" s="558"/>
      <c r="G768" s="554" t="s">
        <v>487</v>
      </c>
      <c r="H768" s="554"/>
      <c r="I768" s="554"/>
      <c r="J768" s="554"/>
      <c r="K768" s="554"/>
      <c r="L768" s="554"/>
      <c r="M768" s="554" t="s">
        <v>1657</v>
      </c>
      <c r="N768" s="554"/>
      <c r="O768" s="554"/>
      <c r="P768" s="554"/>
      <c r="Q768" s="554"/>
      <c r="R768" s="554"/>
    </row>
    <row r="769" spans="1:18" ht="49.5" customHeight="1" x14ac:dyDescent="0.25">
      <c r="A769" s="554" t="s">
        <v>1658</v>
      </c>
      <c r="B769" s="554"/>
      <c r="C769" s="558" t="s">
        <v>1659</v>
      </c>
      <c r="D769" s="558"/>
      <c r="E769" s="558"/>
      <c r="F769" s="558"/>
      <c r="G769" s="554" t="s">
        <v>487</v>
      </c>
      <c r="H769" s="554"/>
      <c r="I769" s="554"/>
      <c r="J769" s="554"/>
      <c r="K769" s="554"/>
      <c r="L769" s="554"/>
      <c r="M769" s="554" t="s">
        <v>1660</v>
      </c>
      <c r="N769" s="554"/>
      <c r="O769" s="554"/>
      <c r="P769" s="554"/>
      <c r="Q769" s="554"/>
      <c r="R769" s="554"/>
    </row>
    <row r="770" spans="1:18" ht="46.5" customHeight="1" x14ac:dyDescent="0.25">
      <c r="A770" s="554" t="s">
        <v>1661</v>
      </c>
      <c r="B770" s="554"/>
      <c r="C770" s="558" t="s">
        <v>1662</v>
      </c>
      <c r="D770" s="558"/>
      <c r="E770" s="558"/>
      <c r="F770" s="558"/>
      <c r="G770" s="554" t="s">
        <v>487</v>
      </c>
      <c r="H770" s="554"/>
      <c r="I770" s="554"/>
      <c r="J770" s="554"/>
      <c r="K770" s="554"/>
      <c r="L770" s="554"/>
      <c r="M770" s="554" t="s">
        <v>1663</v>
      </c>
      <c r="N770" s="554"/>
      <c r="O770" s="554"/>
      <c r="P770" s="554"/>
      <c r="Q770" s="554"/>
      <c r="R770" s="554"/>
    </row>
    <row r="771" spans="1:18" ht="57" customHeight="1" x14ac:dyDescent="0.25">
      <c r="A771" s="597" t="s">
        <v>1664</v>
      </c>
      <c r="B771" s="597"/>
      <c r="C771" s="558" t="s">
        <v>1665</v>
      </c>
      <c r="D771" s="558"/>
      <c r="E771" s="558"/>
      <c r="F771" s="558"/>
      <c r="G771" s="554" t="s">
        <v>487</v>
      </c>
      <c r="H771" s="554"/>
      <c r="I771" s="554"/>
      <c r="J771" s="554"/>
      <c r="K771" s="554"/>
      <c r="L771" s="554"/>
      <c r="M771" s="554" t="s">
        <v>1666</v>
      </c>
      <c r="N771" s="554"/>
      <c r="O771" s="554"/>
      <c r="P771" s="554"/>
      <c r="Q771" s="554"/>
      <c r="R771" s="554"/>
    </row>
    <row r="772" spans="1:18" ht="60.75" customHeight="1" x14ac:dyDescent="0.25">
      <c r="A772" s="554" t="s">
        <v>1667</v>
      </c>
      <c r="B772" s="554"/>
      <c r="C772" s="558" t="s">
        <v>1668</v>
      </c>
      <c r="D772" s="558"/>
      <c r="E772" s="558"/>
      <c r="F772" s="558"/>
      <c r="G772" s="554" t="s">
        <v>487</v>
      </c>
      <c r="H772" s="554"/>
      <c r="I772" s="554"/>
      <c r="J772" s="554"/>
      <c r="K772" s="554"/>
      <c r="L772" s="554"/>
      <c r="M772" s="554" t="s">
        <v>1669</v>
      </c>
      <c r="N772" s="554"/>
      <c r="O772" s="554"/>
      <c r="P772" s="554"/>
      <c r="Q772" s="554"/>
      <c r="R772" s="554"/>
    </row>
    <row r="773" spans="1:18" ht="54.75" customHeight="1" x14ac:dyDescent="0.25">
      <c r="A773" s="554" t="s">
        <v>1670</v>
      </c>
      <c r="B773" s="554"/>
      <c r="C773" s="558" t="s">
        <v>1671</v>
      </c>
      <c r="D773" s="558"/>
      <c r="E773" s="558"/>
      <c r="F773" s="558"/>
      <c r="G773" s="554" t="s">
        <v>487</v>
      </c>
      <c r="H773" s="554"/>
      <c r="I773" s="554"/>
      <c r="J773" s="554"/>
      <c r="K773" s="554"/>
      <c r="L773" s="554"/>
      <c r="M773" s="554" t="s">
        <v>1672</v>
      </c>
      <c r="N773" s="554"/>
      <c r="O773" s="554"/>
      <c r="P773" s="554"/>
      <c r="Q773" s="554"/>
      <c r="R773" s="554"/>
    </row>
    <row r="774" spans="1:18" ht="91.5" customHeight="1" x14ac:dyDescent="0.25">
      <c r="A774" s="554" t="s">
        <v>1673</v>
      </c>
      <c r="B774" s="554"/>
      <c r="C774" s="558" t="s">
        <v>1674</v>
      </c>
      <c r="D774" s="558"/>
      <c r="E774" s="558"/>
      <c r="F774" s="558"/>
      <c r="G774" s="554" t="s">
        <v>487</v>
      </c>
      <c r="H774" s="554"/>
      <c r="I774" s="554"/>
      <c r="J774" s="554"/>
      <c r="K774" s="554"/>
      <c r="L774" s="554"/>
      <c r="M774" s="554" t="s">
        <v>1675</v>
      </c>
      <c r="N774" s="554"/>
      <c r="O774" s="554"/>
      <c r="P774" s="554"/>
      <c r="Q774" s="554"/>
      <c r="R774" s="554"/>
    </row>
    <row r="775" spans="1:18" ht="54.75" customHeight="1" x14ac:dyDescent="0.25">
      <c r="A775" s="554" t="s">
        <v>1676</v>
      </c>
      <c r="B775" s="554"/>
      <c r="C775" s="558" t="s">
        <v>1677</v>
      </c>
      <c r="D775" s="558"/>
      <c r="E775" s="558"/>
      <c r="F775" s="558"/>
      <c r="G775" s="554" t="s">
        <v>487</v>
      </c>
      <c r="H775" s="554"/>
      <c r="I775" s="554"/>
      <c r="J775" s="554"/>
      <c r="K775" s="554"/>
      <c r="L775" s="554"/>
      <c r="M775" s="554" t="s">
        <v>1678</v>
      </c>
      <c r="N775" s="554"/>
      <c r="O775" s="554"/>
      <c r="P775" s="554"/>
      <c r="Q775" s="554"/>
      <c r="R775" s="554"/>
    </row>
    <row r="776" spans="1:18" ht="138" customHeight="1" x14ac:dyDescent="0.25">
      <c r="A776" s="554" t="s">
        <v>1679</v>
      </c>
      <c r="B776" s="554"/>
      <c r="C776" s="558" t="s">
        <v>1680</v>
      </c>
      <c r="D776" s="558"/>
      <c r="E776" s="558"/>
      <c r="F776" s="558"/>
      <c r="G776" s="554" t="s">
        <v>487</v>
      </c>
      <c r="H776" s="554"/>
      <c r="I776" s="554"/>
      <c r="J776" s="554"/>
      <c r="K776" s="554"/>
      <c r="L776" s="554"/>
      <c r="M776" s="554" t="s">
        <v>1681</v>
      </c>
      <c r="N776" s="554"/>
      <c r="O776" s="554"/>
      <c r="P776" s="554"/>
      <c r="Q776" s="554"/>
      <c r="R776" s="554"/>
    </row>
    <row r="777" spans="1:18" ht="70.5" customHeight="1" x14ac:dyDescent="0.25">
      <c r="A777" s="554" t="s">
        <v>1687</v>
      </c>
      <c r="B777" s="554"/>
      <c r="C777" s="558" t="s">
        <v>1688</v>
      </c>
      <c r="D777" s="558"/>
      <c r="E777" s="558"/>
      <c r="F777" s="558"/>
      <c r="G777" s="554" t="s">
        <v>487</v>
      </c>
      <c r="H777" s="554"/>
      <c r="I777" s="554"/>
      <c r="J777" s="554"/>
      <c r="K777" s="554"/>
      <c r="L777" s="554"/>
      <c r="M777" s="554" t="s">
        <v>1689</v>
      </c>
      <c r="N777" s="554"/>
      <c r="O777" s="554"/>
      <c r="P777" s="554"/>
      <c r="Q777" s="554"/>
      <c r="R777" s="554"/>
    </row>
    <row r="778" spans="1:18" ht="159.75" customHeight="1" x14ac:dyDescent="0.25">
      <c r="A778" s="554" t="s">
        <v>1690</v>
      </c>
      <c r="B778" s="554"/>
      <c r="C778" s="593" t="s">
        <v>1691</v>
      </c>
      <c r="D778" s="593"/>
      <c r="E778" s="593"/>
      <c r="F778" s="593"/>
      <c r="G778" s="554" t="s">
        <v>487</v>
      </c>
      <c r="H778" s="554"/>
      <c r="I778" s="554"/>
      <c r="J778" s="554"/>
      <c r="K778" s="554"/>
      <c r="L778" s="554"/>
      <c r="M778" s="554" t="s">
        <v>1692</v>
      </c>
      <c r="N778" s="554"/>
      <c r="O778" s="554"/>
      <c r="P778" s="554"/>
      <c r="Q778" s="554"/>
      <c r="R778" s="554"/>
    </row>
    <row r="779" spans="1:18" ht="76.5" customHeight="1" x14ac:dyDescent="0.25">
      <c r="A779" s="554" t="s">
        <v>1693</v>
      </c>
      <c r="B779" s="554"/>
      <c r="C779" s="593" t="s">
        <v>1694</v>
      </c>
      <c r="D779" s="593"/>
      <c r="E779" s="593"/>
      <c r="F779" s="593"/>
      <c r="G779" s="554" t="s">
        <v>487</v>
      </c>
      <c r="H779" s="554"/>
      <c r="I779" s="554"/>
      <c r="J779" s="554"/>
      <c r="K779" s="554"/>
      <c r="L779" s="554"/>
      <c r="M779" s="554" t="s">
        <v>1871</v>
      </c>
      <c r="N779" s="554"/>
      <c r="O779" s="554"/>
      <c r="P779" s="554"/>
      <c r="Q779" s="554"/>
      <c r="R779" s="554"/>
    </row>
    <row r="780" spans="1:18" ht="14.1" customHeight="1" x14ac:dyDescent="0.25">
      <c r="A780" s="547" t="s">
        <v>1737</v>
      </c>
      <c r="B780" s="547"/>
      <c r="C780" s="547"/>
      <c r="D780" s="547"/>
      <c r="E780" s="547"/>
      <c r="F780" s="547"/>
      <c r="G780" s="547"/>
      <c r="H780" s="547"/>
      <c r="I780" s="547"/>
      <c r="J780" s="547"/>
      <c r="K780" s="547"/>
      <c r="L780" s="547"/>
      <c r="M780" s="547"/>
      <c r="N780" s="547"/>
      <c r="O780" s="547"/>
      <c r="P780" s="547"/>
      <c r="Q780" s="547"/>
      <c r="R780" s="548"/>
    </row>
    <row r="781" spans="1:18" ht="14.1" customHeight="1" x14ac:dyDescent="0.25">
      <c r="A781" s="127"/>
      <c r="B781" s="127"/>
      <c r="C781" s="127"/>
      <c r="D781" s="127"/>
      <c r="E781" s="127" t="s">
        <v>1738</v>
      </c>
      <c r="F781" s="140"/>
      <c r="G781" s="140"/>
      <c r="H781" s="141"/>
      <c r="I781" s="141"/>
      <c r="J781" s="156" t="str">
        <f>J762</f>
        <v>АВМ00</v>
      </c>
      <c r="L781" s="142" t="s">
        <v>534</v>
      </c>
      <c r="M781" s="156" t="str">
        <f>M762</f>
        <v>08.05.2025 г.</v>
      </c>
      <c r="O781" s="142"/>
      <c r="P781" s="127"/>
      <c r="Q781" s="127"/>
      <c r="R781" s="143"/>
    </row>
    <row r="782" spans="1:18" ht="14.1" customHeight="1" x14ac:dyDescent="0.25">
      <c r="A782" s="202"/>
      <c r="B782" s="202"/>
      <c r="C782" s="206"/>
      <c r="D782" s="206"/>
      <c r="E782" s="206"/>
      <c r="F782" s="206"/>
      <c r="G782" s="202"/>
      <c r="H782" s="202"/>
      <c r="I782" s="202"/>
      <c r="J782" s="202"/>
      <c r="K782" s="202"/>
      <c r="L782" s="202"/>
      <c r="M782" s="202"/>
      <c r="N782" s="202"/>
      <c r="O782" s="202"/>
      <c r="P782" s="202"/>
      <c r="Q782" s="202"/>
      <c r="R782" s="202"/>
    </row>
    <row r="783" spans="1:18" ht="66" customHeight="1" x14ac:dyDescent="0.25">
      <c r="A783" s="549" t="s">
        <v>857</v>
      </c>
      <c r="B783" s="549"/>
      <c r="C783" s="549" t="s">
        <v>858</v>
      </c>
      <c r="D783" s="549"/>
      <c r="E783" s="549"/>
      <c r="F783" s="550"/>
      <c r="G783" s="551" t="s">
        <v>859</v>
      </c>
      <c r="H783" s="552"/>
      <c r="I783" s="552"/>
      <c r="J783" s="552"/>
      <c r="K783" s="552"/>
      <c r="L783" s="553"/>
      <c r="M783" s="549" t="s">
        <v>860</v>
      </c>
      <c r="N783" s="549"/>
      <c r="O783" s="549"/>
      <c r="P783" s="549"/>
      <c r="Q783" s="549"/>
      <c r="R783" s="549"/>
    </row>
    <row r="784" spans="1:18" ht="40.5" customHeight="1" x14ac:dyDescent="0.25">
      <c r="A784" s="597" t="s">
        <v>523</v>
      </c>
      <c r="B784" s="597"/>
      <c r="C784" s="593" t="s">
        <v>454</v>
      </c>
      <c r="D784" s="593"/>
      <c r="E784" s="593"/>
      <c r="F784" s="593"/>
      <c r="G784" s="1137">
        <f>Вводные!M93/1000</f>
        <v>4.3769999999999998</v>
      </c>
      <c r="H784" s="1138"/>
      <c r="I784" s="1138"/>
      <c r="J784" s="542" t="s">
        <v>1696</v>
      </c>
      <c r="K784" s="542"/>
      <c r="L784" s="543"/>
      <c r="M784" s="554" t="s">
        <v>1697</v>
      </c>
      <c r="N784" s="554"/>
      <c r="O784" s="554"/>
      <c r="P784" s="554"/>
      <c r="Q784" s="554"/>
      <c r="R784" s="554"/>
    </row>
    <row r="785" spans="1:18" x14ac:dyDescent="0.25">
      <c r="A785" s="597"/>
      <c r="B785" s="597"/>
      <c r="C785" s="593"/>
      <c r="D785" s="593"/>
      <c r="E785" s="593"/>
      <c r="F785" s="593"/>
      <c r="G785" s="1137"/>
      <c r="H785" s="1138"/>
      <c r="I785" s="1138"/>
      <c r="J785" s="542"/>
      <c r="K785" s="542"/>
      <c r="L785" s="543"/>
      <c r="M785" s="166" t="s">
        <v>924</v>
      </c>
      <c r="N785" s="169">
        <f>G784</f>
        <v>4.3769999999999998</v>
      </c>
      <c r="O785" s="162" t="s">
        <v>1696</v>
      </c>
      <c r="P785" s="148" t="s">
        <v>335</v>
      </c>
      <c r="Q785" s="169">
        <f>Расчет!M1795/1000</f>
        <v>7.1447095812216183E-4</v>
      </c>
      <c r="R785" s="164" t="s">
        <v>1696</v>
      </c>
    </row>
    <row r="786" spans="1:18" ht="52.5" customHeight="1" x14ac:dyDescent="0.25">
      <c r="A786" s="597" t="s">
        <v>522</v>
      </c>
      <c r="B786" s="597"/>
      <c r="C786" s="593" t="s">
        <v>455</v>
      </c>
      <c r="D786" s="593"/>
      <c r="E786" s="593"/>
      <c r="F786" s="593"/>
      <c r="G786" s="1137">
        <f>Вводные!M94/1000</f>
        <v>1.7</v>
      </c>
      <c r="H786" s="1138"/>
      <c r="I786" s="1138"/>
      <c r="J786" s="542" t="s">
        <v>1696</v>
      </c>
      <c r="K786" s="542"/>
      <c r="L786" s="543"/>
      <c r="M786" s="554" t="s">
        <v>1698</v>
      </c>
      <c r="N786" s="554"/>
      <c r="O786" s="554"/>
      <c r="P786" s="554"/>
      <c r="Q786" s="554"/>
      <c r="R786" s="554"/>
    </row>
    <row r="787" spans="1:18" x14ac:dyDescent="0.25">
      <c r="A787" s="597"/>
      <c r="B787" s="597"/>
      <c r="C787" s="593"/>
      <c r="D787" s="593"/>
      <c r="E787" s="593"/>
      <c r="F787" s="593"/>
      <c r="G787" s="1137"/>
      <c r="H787" s="1138"/>
      <c r="I787" s="1138"/>
      <c r="J787" s="542"/>
      <c r="K787" s="542"/>
      <c r="L787" s="543"/>
      <c r="M787" s="166" t="s">
        <v>1292</v>
      </c>
      <c r="N787" s="169">
        <f>G786</f>
        <v>1.7</v>
      </c>
      <c r="O787" s="162" t="s">
        <v>1696</v>
      </c>
      <c r="P787" s="148" t="s">
        <v>335</v>
      </c>
      <c r="Q787" s="169">
        <f>Расчет!M1796/1000</f>
        <v>2.8578838324886475E-4</v>
      </c>
      <c r="R787" s="164" t="s">
        <v>1696</v>
      </c>
    </row>
    <row r="788" spans="1:18" ht="34.5" customHeight="1" x14ac:dyDescent="0.25">
      <c r="A788" s="597" t="s">
        <v>521</v>
      </c>
      <c r="B788" s="597"/>
      <c r="C788" s="593" t="s">
        <v>456</v>
      </c>
      <c r="D788" s="593"/>
      <c r="E788" s="593"/>
      <c r="F788" s="593"/>
      <c r="G788" s="1137">
        <f>Вводные!M95/1000</f>
        <v>1.47</v>
      </c>
      <c r="H788" s="1138"/>
      <c r="I788" s="1138"/>
      <c r="J788" s="542" t="s">
        <v>1696</v>
      </c>
      <c r="K788" s="542"/>
      <c r="L788" s="543"/>
      <c r="M788" s="554" t="s">
        <v>1712</v>
      </c>
      <c r="N788" s="554"/>
      <c r="O788" s="554"/>
      <c r="P788" s="554"/>
      <c r="Q788" s="554"/>
      <c r="R788" s="554"/>
    </row>
    <row r="789" spans="1:18" ht="18" customHeight="1" x14ac:dyDescent="0.25">
      <c r="A789" s="597"/>
      <c r="B789" s="597"/>
      <c r="C789" s="593"/>
      <c r="D789" s="593"/>
      <c r="E789" s="593"/>
      <c r="F789" s="593"/>
      <c r="G789" s="1137"/>
      <c r="H789" s="1138"/>
      <c r="I789" s="1138"/>
      <c r="J789" s="542"/>
      <c r="K789" s="542"/>
      <c r="L789" s="543"/>
      <c r="M789" s="166" t="s">
        <v>1292</v>
      </c>
      <c r="N789" s="169">
        <f>G788</f>
        <v>1.47</v>
      </c>
      <c r="O789" s="162" t="s">
        <v>1696</v>
      </c>
      <c r="P789" s="148" t="s">
        <v>335</v>
      </c>
      <c r="Q789" s="169">
        <f>Расчет!K1834/1000</f>
        <v>1.963892817849284E-3</v>
      </c>
      <c r="R789" s="164" t="s">
        <v>1696</v>
      </c>
    </row>
    <row r="790" spans="1:18" ht="38.25" customHeight="1" x14ac:dyDescent="0.25">
      <c r="A790" s="597" t="s">
        <v>1702</v>
      </c>
      <c r="B790" s="597"/>
      <c r="C790" s="593" t="s">
        <v>1703</v>
      </c>
      <c r="D790" s="593"/>
      <c r="E790" s="593"/>
      <c r="F790" s="593"/>
      <c r="G790" s="1135">
        <f>Вводные!M93</f>
        <v>4377</v>
      </c>
      <c r="H790" s="1136"/>
      <c r="I790" s="1136"/>
      <c r="J790" s="542" t="s">
        <v>14</v>
      </c>
      <c r="K790" s="542"/>
      <c r="L790" s="543"/>
      <c r="M790" s="554" t="s">
        <v>1695</v>
      </c>
      <c r="N790" s="554"/>
      <c r="O790" s="554"/>
      <c r="P790" s="554"/>
      <c r="Q790" s="554"/>
      <c r="R790" s="554"/>
    </row>
    <row r="791" spans="1:18" x14ac:dyDescent="0.25">
      <c r="A791" s="597"/>
      <c r="B791" s="597"/>
      <c r="C791" s="593"/>
      <c r="D791" s="593"/>
      <c r="E791" s="593"/>
      <c r="F791" s="593"/>
      <c r="G791" s="1135"/>
      <c r="H791" s="1136"/>
      <c r="I791" s="1136"/>
      <c r="J791" s="542"/>
      <c r="K791" s="542"/>
      <c r="L791" s="543"/>
      <c r="M791" s="170" t="s">
        <v>1292</v>
      </c>
      <c r="N791" s="168">
        <f>G790</f>
        <v>4377</v>
      </c>
      <c r="O791" s="162" t="s">
        <v>14</v>
      </c>
      <c r="P791" s="148" t="s">
        <v>335</v>
      </c>
      <c r="Q791" s="168">
        <f>Расчет!M1795</f>
        <v>0.71447095812216188</v>
      </c>
      <c r="R791" s="164" t="s">
        <v>14</v>
      </c>
    </row>
    <row r="792" spans="1:18" ht="54" customHeight="1" x14ac:dyDescent="0.25">
      <c r="A792" s="554" t="s">
        <v>1702</v>
      </c>
      <c r="B792" s="554"/>
      <c r="C792" s="593" t="s">
        <v>1704</v>
      </c>
      <c r="D792" s="593"/>
      <c r="E792" s="593"/>
      <c r="F792" s="593"/>
      <c r="G792" s="1135">
        <f>Вводные!M94</f>
        <v>1700</v>
      </c>
      <c r="H792" s="1136"/>
      <c r="I792" s="1136"/>
      <c r="J792" s="542" t="s">
        <v>14</v>
      </c>
      <c r="K792" s="542"/>
      <c r="L792" s="543"/>
      <c r="M792" s="554" t="s">
        <v>1706</v>
      </c>
      <c r="N792" s="554"/>
      <c r="O792" s="554"/>
      <c r="P792" s="554"/>
      <c r="Q792" s="554"/>
      <c r="R792" s="554"/>
    </row>
    <row r="793" spans="1:18" ht="16.5" customHeight="1" x14ac:dyDescent="0.25">
      <c r="A793" s="554"/>
      <c r="B793" s="554"/>
      <c r="C793" s="593"/>
      <c r="D793" s="593"/>
      <c r="E793" s="593"/>
      <c r="F793" s="593"/>
      <c r="G793" s="1135"/>
      <c r="H793" s="1136"/>
      <c r="I793" s="1136"/>
      <c r="J793" s="542"/>
      <c r="K793" s="542"/>
      <c r="L793" s="543"/>
      <c r="M793" s="166" t="s">
        <v>1292</v>
      </c>
      <c r="N793" s="168">
        <f>G792</f>
        <v>1700</v>
      </c>
      <c r="O793" s="162" t="s">
        <v>14</v>
      </c>
      <c r="P793" s="148" t="s">
        <v>335</v>
      </c>
      <c r="Q793" s="168">
        <f>Расчет!M1796</f>
        <v>0.28578838324886474</v>
      </c>
      <c r="R793" s="164" t="s">
        <v>14</v>
      </c>
    </row>
    <row r="794" spans="1:18" ht="36.75" customHeight="1" x14ac:dyDescent="0.25">
      <c r="A794" s="554" t="s">
        <v>1702</v>
      </c>
      <c r="B794" s="554"/>
      <c r="C794" s="593" t="s">
        <v>1705</v>
      </c>
      <c r="D794" s="593"/>
      <c r="E794" s="593"/>
      <c r="F794" s="593"/>
      <c r="G794" s="1135">
        <f>Вводные!M95</f>
        <v>1470</v>
      </c>
      <c r="H794" s="1136"/>
      <c r="I794" s="1136"/>
      <c r="J794" s="542" t="s">
        <v>14</v>
      </c>
      <c r="K794" s="542"/>
      <c r="L794" s="543"/>
      <c r="M794" s="554" t="s">
        <v>1701</v>
      </c>
      <c r="N794" s="554"/>
      <c r="O794" s="554"/>
      <c r="P794" s="554"/>
      <c r="Q794" s="554"/>
      <c r="R794" s="554"/>
    </row>
    <row r="795" spans="1:18" x14ac:dyDescent="0.25">
      <c r="A795" s="554"/>
      <c r="B795" s="554"/>
      <c r="C795" s="593"/>
      <c r="D795" s="593"/>
      <c r="E795" s="593"/>
      <c r="F795" s="593"/>
      <c r="G795" s="1135"/>
      <c r="H795" s="1136"/>
      <c r="I795" s="1136"/>
      <c r="J795" s="542"/>
      <c r="K795" s="542"/>
      <c r="L795" s="543"/>
      <c r="M795" s="166" t="s">
        <v>1292</v>
      </c>
      <c r="N795" s="168">
        <f>G794</f>
        <v>1470</v>
      </c>
      <c r="O795" s="162" t="s">
        <v>14</v>
      </c>
      <c r="P795" s="148" t="s">
        <v>335</v>
      </c>
      <c r="Q795" s="168">
        <f>Расчет!K1834</f>
        <v>1.963892817849284</v>
      </c>
      <c r="R795" s="164" t="s">
        <v>14</v>
      </c>
    </row>
    <row r="796" spans="1:18" ht="35.25" customHeight="1" x14ac:dyDescent="0.25">
      <c r="A796" s="554" t="s">
        <v>524</v>
      </c>
      <c r="B796" s="554"/>
      <c r="C796" s="554" t="s">
        <v>479</v>
      </c>
      <c r="D796" s="554"/>
      <c r="E796" s="554"/>
      <c r="F796" s="554"/>
      <c r="G796" s="752">
        <f>Вводные!L96</f>
        <v>1240</v>
      </c>
      <c r="H796" s="753"/>
      <c r="I796" s="753"/>
      <c r="J796" s="542" t="s">
        <v>116</v>
      </c>
      <c r="K796" s="542"/>
      <c r="L796" s="543"/>
      <c r="M796" s="166" t="s">
        <v>1292</v>
      </c>
      <c r="N796" s="162">
        <f>G796</f>
        <v>1240</v>
      </c>
      <c r="O796" s="162" t="s">
        <v>116</v>
      </c>
      <c r="P796" s="148" t="s">
        <v>335</v>
      </c>
      <c r="Q796" s="171">
        <f>Расчет!J1881</f>
        <v>5.3253521010351985</v>
      </c>
      <c r="R796" s="164" t="s">
        <v>116</v>
      </c>
    </row>
    <row r="797" spans="1:18" ht="15" customHeight="1" x14ac:dyDescent="0.25">
      <c r="A797" s="554" t="s">
        <v>524</v>
      </c>
      <c r="B797" s="554"/>
      <c r="C797" s="554" t="s">
        <v>1707</v>
      </c>
      <c r="D797" s="554"/>
      <c r="E797" s="554"/>
      <c r="F797" s="554"/>
      <c r="G797" s="554" t="s">
        <v>1710</v>
      </c>
      <c r="H797" s="554"/>
      <c r="I797" s="554"/>
      <c r="J797" s="554" t="s">
        <v>1711</v>
      </c>
      <c r="K797" s="554"/>
      <c r="L797" s="554"/>
      <c r="M797" s="544" t="s">
        <v>1292</v>
      </c>
      <c r="N797" s="546"/>
      <c r="O797" s="546"/>
      <c r="P797" s="546"/>
      <c r="Q797" s="546"/>
      <c r="R797" s="545"/>
    </row>
    <row r="798" spans="1:18" ht="25.5" x14ac:dyDescent="0.25">
      <c r="A798" s="554"/>
      <c r="B798" s="554"/>
      <c r="C798" s="554"/>
      <c r="D798" s="554"/>
      <c r="E798" s="554"/>
      <c r="F798" s="554"/>
      <c r="G798" s="752" t="e">
        <f>Вводные!#REF!</f>
        <v>#REF!</v>
      </c>
      <c r="H798" s="753"/>
      <c r="I798" s="543" t="s">
        <v>116</v>
      </c>
      <c r="J798" s="752" t="e">
        <f>Вводные!#REF!</f>
        <v>#REF!</v>
      </c>
      <c r="K798" s="753"/>
      <c r="L798" s="543" t="s">
        <v>116</v>
      </c>
      <c r="M798" s="166" t="s">
        <v>1708</v>
      </c>
      <c r="N798" s="162" t="e">
        <f>G798</f>
        <v>#REF!</v>
      </c>
      <c r="O798" s="162" t="s">
        <v>116</v>
      </c>
      <c r="P798" s="148" t="s">
        <v>335</v>
      </c>
      <c r="Q798" s="171">
        <f>Расчет!J1882</f>
        <v>0</v>
      </c>
      <c r="R798" s="164" t="s">
        <v>116</v>
      </c>
    </row>
    <row r="799" spans="1:18" ht="25.5" x14ac:dyDescent="0.25">
      <c r="A799" s="554"/>
      <c r="B799" s="554"/>
      <c r="C799" s="554"/>
      <c r="D799" s="554"/>
      <c r="E799" s="554"/>
      <c r="F799" s="554"/>
      <c r="G799" s="752"/>
      <c r="H799" s="753"/>
      <c r="I799" s="543"/>
      <c r="J799" s="752"/>
      <c r="K799" s="753"/>
      <c r="L799" s="543"/>
      <c r="M799" s="166" t="s">
        <v>1709</v>
      </c>
      <c r="N799" s="162" t="e">
        <f>J798</f>
        <v>#REF!</v>
      </c>
      <c r="O799" s="162" t="s">
        <v>116</v>
      </c>
      <c r="P799" s="148" t="s">
        <v>335</v>
      </c>
      <c r="Q799" s="171">
        <f>Расчет!J1883</f>
        <v>0</v>
      </c>
      <c r="R799" s="164" t="s">
        <v>116</v>
      </c>
    </row>
    <row r="800" spans="1:18" x14ac:dyDescent="0.25">
      <c r="A800" s="128"/>
      <c r="B800" s="128"/>
      <c r="C800" s="144"/>
      <c r="D800" s="144"/>
      <c r="E800" s="144"/>
      <c r="F800" s="144"/>
      <c r="G800" s="144"/>
      <c r="H800" s="144"/>
      <c r="I800" s="144"/>
      <c r="J800" s="144"/>
      <c r="K800" s="144"/>
      <c r="L800" s="144"/>
      <c r="M800" s="144"/>
      <c r="N800" s="144"/>
      <c r="O800" s="144"/>
      <c r="P800" s="144"/>
      <c r="Q800" s="144"/>
      <c r="R800" s="144"/>
    </row>
    <row r="801" spans="1:18" x14ac:dyDescent="0.25">
      <c r="A801" s="664" t="s">
        <v>1713</v>
      </c>
      <c r="B801" s="664"/>
      <c r="C801" s="664"/>
      <c r="D801" s="664"/>
      <c r="E801" s="664"/>
      <c r="F801" s="664"/>
      <c r="G801" s="664"/>
      <c r="H801" s="664"/>
      <c r="I801" s="664"/>
      <c r="J801" s="664"/>
      <c r="K801" s="664"/>
      <c r="L801" s="664"/>
      <c r="M801" s="664"/>
      <c r="N801" s="664"/>
      <c r="O801" s="664"/>
      <c r="P801" s="664"/>
      <c r="Q801" s="664"/>
      <c r="R801" s="664"/>
    </row>
    <row r="802" spans="1:18" x14ac:dyDescent="0.25">
      <c r="A802" s="128"/>
      <c r="B802" s="128"/>
      <c r="C802" s="144"/>
      <c r="D802" s="144"/>
      <c r="E802" s="144"/>
      <c r="F802" s="144"/>
      <c r="G802" s="144"/>
      <c r="H802" s="144"/>
      <c r="I802" s="144"/>
      <c r="J802" s="144"/>
      <c r="K802" s="144"/>
      <c r="L802" s="144"/>
      <c r="M802" s="144"/>
      <c r="N802" s="144"/>
      <c r="O802" s="144"/>
      <c r="P802" s="144"/>
      <c r="Q802" s="144"/>
      <c r="R802" s="144"/>
    </row>
    <row r="803" spans="1:18" x14ac:dyDescent="0.25">
      <c r="A803" s="128"/>
      <c r="B803" s="128"/>
      <c r="C803" s="144"/>
      <c r="D803" s="144"/>
      <c r="E803" s="144"/>
      <c r="F803" s="144"/>
      <c r="G803" s="144"/>
      <c r="H803" s="144"/>
      <c r="I803" s="144"/>
      <c r="J803" s="144"/>
      <c r="K803" s="144"/>
      <c r="L803" s="144"/>
      <c r="M803" s="144"/>
      <c r="N803" s="144"/>
      <c r="O803" s="144"/>
      <c r="P803" s="144"/>
      <c r="Q803" s="144"/>
      <c r="R803" s="144"/>
    </row>
    <row r="804" spans="1:18" x14ac:dyDescent="0.25">
      <c r="A804" s="128"/>
      <c r="B804" s="128"/>
      <c r="C804" s="144"/>
      <c r="D804" s="144"/>
      <c r="E804" s="144"/>
      <c r="F804" s="144"/>
      <c r="G804" s="144"/>
      <c r="H804" s="144"/>
      <c r="I804" s="144"/>
      <c r="J804" s="144"/>
      <c r="K804" s="144"/>
      <c r="L804" s="144"/>
      <c r="M804" s="144"/>
      <c r="N804" s="144"/>
      <c r="O804" s="144"/>
      <c r="P804" s="144"/>
      <c r="Q804" s="144"/>
      <c r="R804" s="144"/>
    </row>
    <row r="805" spans="1:18" x14ac:dyDescent="0.25">
      <c r="A805" s="128"/>
      <c r="B805" s="128"/>
      <c r="C805" s="144"/>
      <c r="D805" s="144"/>
      <c r="E805" s="144"/>
      <c r="F805" s="144"/>
      <c r="G805" s="144"/>
      <c r="H805" s="144"/>
      <c r="I805" s="144"/>
      <c r="J805" s="144"/>
      <c r="K805" s="144"/>
      <c r="L805" s="144"/>
      <c r="M805" s="144"/>
      <c r="N805" s="144"/>
      <c r="O805" s="144"/>
      <c r="P805" s="144"/>
      <c r="Q805" s="144"/>
      <c r="R805" s="144"/>
    </row>
    <row r="806" spans="1:18" x14ac:dyDescent="0.25">
      <c r="A806" s="128"/>
      <c r="B806" s="128"/>
      <c r="C806" s="144"/>
      <c r="D806" s="144"/>
      <c r="E806" s="144"/>
      <c r="F806" s="144"/>
      <c r="G806" s="144"/>
      <c r="H806" s="144"/>
      <c r="I806" s="144"/>
      <c r="J806" s="144"/>
      <c r="K806" s="144"/>
      <c r="L806" s="144"/>
      <c r="M806" s="144"/>
      <c r="N806" s="144"/>
      <c r="O806" s="144"/>
      <c r="P806" s="144"/>
      <c r="Q806" s="144"/>
      <c r="R806" s="144"/>
    </row>
    <row r="807" spans="1:18" x14ac:dyDescent="0.25">
      <c r="A807" s="128"/>
      <c r="B807" s="128"/>
      <c r="C807" s="144"/>
      <c r="D807" s="144"/>
      <c r="E807" s="144"/>
      <c r="F807" s="144"/>
      <c r="G807" s="144"/>
      <c r="H807" s="144"/>
      <c r="I807" s="144"/>
      <c r="J807" s="144"/>
      <c r="K807" s="144"/>
      <c r="L807" s="144"/>
      <c r="M807" s="144"/>
      <c r="N807" s="144"/>
      <c r="O807" s="144"/>
      <c r="P807" s="144"/>
      <c r="Q807" s="144"/>
      <c r="R807" s="144"/>
    </row>
    <row r="808" spans="1:18" x14ac:dyDescent="0.25">
      <c r="A808" s="128"/>
      <c r="B808" s="128"/>
      <c r="C808" s="144"/>
      <c r="D808" s="144"/>
      <c r="E808" s="144"/>
      <c r="F808" s="144"/>
      <c r="G808" s="144"/>
      <c r="H808" s="144"/>
      <c r="I808" s="144"/>
      <c r="J808" s="144"/>
      <c r="K808" s="144"/>
      <c r="L808" s="144"/>
      <c r="M808" s="144"/>
      <c r="N808" s="144"/>
      <c r="O808" s="144"/>
      <c r="P808" s="144"/>
      <c r="Q808" s="144"/>
      <c r="R808" s="144"/>
    </row>
    <row r="809" spans="1:18" x14ac:dyDescent="0.25">
      <c r="A809" s="128"/>
      <c r="B809" s="128"/>
      <c r="C809" s="144"/>
      <c r="D809" s="144"/>
      <c r="E809" s="144"/>
      <c r="F809" s="144"/>
      <c r="G809" s="144"/>
      <c r="H809" s="144"/>
      <c r="I809" s="144"/>
      <c r="J809" s="144"/>
      <c r="K809" s="144"/>
      <c r="L809" s="144"/>
      <c r="M809" s="144"/>
      <c r="N809" s="144"/>
      <c r="O809" s="144"/>
      <c r="P809" s="144"/>
      <c r="Q809" s="144"/>
      <c r="R809" s="144"/>
    </row>
    <row r="810" spans="1:18" x14ac:dyDescent="0.25">
      <c r="A810" s="128"/>
      <c r="B810" s="128"/>
      <c r="C810" s="144"/>
      <c r="D810" s="144"/>
      <c r="E810" s="144"/>
      <c r="F810" s="144"/>
      <c r="G810" s="144"/>
      <c r="H810" s="144"/>
      <c r="I810" s="144"/>
      <c r="J810" s="144"/>
      <c r="K810" s="144"/>
      <c r="L810" s="144"/>
      <c r="M810" s="144"/>
      <c r="N810" s="144"/>
      <c r="O810" s="144"/>
      <c r="P810" s="144"/>
      <c r="Q810" s="144"/>
      <c r="R810" s="144"/>
    </row>
    <row r="811" spans="1:18" x14ac:dyDescent="0.25">
      <c r="A811" s="128"/>
      <c r="B811" s="128"/>
      <c r="C811" s="144"/>
      <c r="D811" s="144"/>
      <c r="E811" s="144"/>
      <c r="F811" s="144"/>
      <c r="G811" s="144"/>
      <c r="H811" s="144"/>
      <c r="I811" s="144"/>
      <c r="J811" s="144"/>
      <c r="K811" s="144"/>
      <c r="L811" s="144"/>
      <c r="M811" s="144"/>
      <c r="N811" s="144"/>
      <c r="O811" s="144"/>
      <c r="P811" s="144"/>
      <c r="Q811" s="144"/>
      <c r="R811" s="144"/>
    </row>
    <row r="812" spans="1:18" x14ac:dyDescent="0.25">
      <c r="A812" s="128"/>
      <c r="B812" s="128"/>
      <c r="C812" s="144"/>
      <c r="D812" s="144"/>
      <c r="E812" s="144"/>
      <c r="F812" s="144"/>
      <c r="G812" s="144"/>
      <c r="H812" s="144"/>
      <c r="I812" s="144"/>
      <c r="J812" s="144"/>
      <c r="K812" s="144"/>
      <c r="L812" s="144"/>
      <c r="M812" s="144"/>
      <c r="N812" s="144"/>
      <c r="O812" s="144"/>
      <c r="P812" s="144"/>
      <c r="Q812" s="144"/>
      <c r="R812" s="144"/>
    </row>
    <row r="813" spans="1:18" x14ac:dyDescent="0.25">
      <c r="A813" s="128"/>
      <c r="B813" s="128"/>
      <c r="C813" s="144"/>
      <c r="D813" s="144"/>
      <c r="E813" s="144"/>
      <c r="F813" s="144"/>
      <c r="G813" s="144"/>
      <c r="H813" s="144"/>
      <c r="I813" s="144"/>
      <c r="J813" s="144"/>
      <c r="K813" s="144"/>
      <c r="L813" s="144"/>
      <c r="M813" s="144"/>
      <c r="N813" s="144"/>
      <c r="O813" s="144"/>
      <c r="P813" s="144"/>
      <c r="Q813" s="144"/>
      <c r="R813" s="144"/>
    </row>
    <row r="814" spans="1:18" x14ac:dyDescent="0.25">
      <c r="A814" s="128"/>
      <c r="B814" s="128"/>
      <c r="C814" s="144"/>
      <c r="D814" s="144"/>
      <c r="E814" s="144"/>
      <c r="F814" s="144"/>
      <c r="G814" s="144"/>
      <c r="H814" s="144"/>
      <c r="I814" s="144"/>
      <c r="J814" s="144"/>
      <c r="K814" s="144"/>
      <c r="L814" s="144"/>
      <c r="M814" s="144"/>
      <c r="N814" s="144"/>
      <c r="O814" s="144"/>
      <c r="P814" s="144"/>
      <c r="Q814" s="144"/>
      <c r="R814" s="144"/>
    </row>
    <row r="815" spans="1:18" x14ac:dyDescent="0.25">
      <c r="A815" s="128"/>
      <c r="B815" s="128"/>
      <c r="C815" s="144"/>
      <c r="D815" s="144"/>
      <c r="E815" s="144"/>
      <c r="F815" s="144"/>
      <c r="G815" s="144"/>
      <c r="H815" s="144"/>
      <c r="I815" s="144"/>
      <c r="J815" s="144"/>
      <c r="K815" s="144"/>
      <c r="L815" s="144"/>
      <c r="M815" s="144"/>
      <c r="N815" s="144"/>
      <c r="O815" s="144"/>
      <c r="P815" s="144"/>
      <c r="Q815" s="144"/>
      <c r="R815" s="144"/>
    </row>
    <row r="816" spans="1:18" x14ac:dyDescent="0.25">
      <c r="A816" s="128"/>
      <c r="B816" s="128"/>
      <c r="C816" s="144"/>
      <c r="D816" s="144"/>
      <c r="E816" s="144"/>
      <c r="F816" s="144"/>
      <c r="G816" s="144"/>
      <c r="H816" s="144"/>
      <c r="I816" s="144"/>
      <c r="J816" s="144"/>
      <c r="K816" s="144"/>
      <c r="L816" s="144"/>
      <c r="M816" s="144"/>
      <c r="N816" s="144"/>
      <c r="O816" s="144"/>
      <c r="P816" s="144"/>
      <c r="Q816" s="144"/>
      <c r="R816" s="144"/>
    </row>
    <row r="817" spans="1:18" x14ac:dyDescent="0.25">
      <c r="A817" s="128"/>
      <c r="B817" s="128"/>
      <c r="C817" s="144"/>
      <c r="D817" s="144"/>
      <c r="E817" s="144"/>
      <c r="F817" s="144"/>
      <c r="G817" s="144"/>
      <c r="H817" s="144"/>
      <c r="I817" s="144"/>
      <c r="J817" s="144"/>
      <c r="K817" s="144"/>
      <c r="L817" s="144"/>
      <c r="M817" s="144"/>
      <c r="N817" s="144"/>
      <c r="O817" s="144"/>
      <c r="P817" s="144"/>
      <c r="Q817" s="144"/>
      <c r="R817" s="144"/>
    </row>
    <row r="818" spans="1:18" x14ac:dyDescent="0.25">
      <c r="A818" s="128"/>
      <c r="B818" s="128"/>
      <c r="C818" s="144"/>
      <c r="D818" s="144"/>
      <c r="E818" s="144"/>
      <c r="F818" s="144"/>
      <c r="G818" s="144"/>
      <c r="H818" s="144"/>
      <c r="I818" s="144"/>
      <c r="J818" s="144"/>
      <c r="K818" s="144"/>
      <c r="L818" s="144"/>
      <c r="M818" s="144"/>
      <c r="N818" s="144"/>
      <c r="O818" s="144"/>
      <c r="P818" s="144"/>
      <c r="Q818" s="144"/>
      <c r="R818" s="144"/>
    </row>
    <row r="819" spans="1:18" x14ac:dyDescent="0.25">
      <c r="A819" s="128"/>
      <c r="B819" s="128"/>
      <c r="C819" s="144"/>
      <c r="D819" s="144"/>
      <c r="E819" s="144"/>
      <c r="F819" s="144"/>
      <c r="G819" s="144"/>
      <c r="H819" s="144"/>
      <c r="I819" s="144"/>
      <c r="J819" s="144"/>
      <c r="K819" s="144"/>
      <c r="L819" s="144"/>
      <c r="M819" s="144"/>
      <c r="N819" s="144"/>
      <c r="O819" s="144"/>
      <c r="P819" s="144"/>
      <c r="Q819" s="144"/>
      <c r="R819" s="144"/>
    </row>
    <row r="820" spans="1:18" x14ac:dyDescent="0.25">
      <c r="A820" s="128"/>
      <c r="B820" s="128"/>
      <c r="C820" s="144"/>
      <c r="D820" s="144"/>
      <c r="E820" s="144"/>
      <c r="F820" s="144"/>
      <c r="G820" s="144"/>
      <c r="H820" s="144"/>
      <c r="I820" s="144"/>
      <c r="J820" s="144"/>
      <c r="K820" s="144"/>
      <c r="L820" s="144"/>
      <c r="M820" s="144"/>
      <c r="N820" s="144"/>
      <c r="O820" s="144"/>
      <c r="P820" s="144"/>
      <c r="Q820" s="144"/>
      <c r="R820" s="144"/>
    </row>
    <row r="821" spans="1:18" x14ac:dyDescent="0.25">
      <c r="A821" s="128"/>
      <c r="B821" s="128"/>
      <c r="C821" s="144"/>
      <c r="D821" s="144"/>
      <c r="E821" s="144"/>
      <c r="F821" s="144"/>
      <c r="G821" s="144"/>
      <c r="H821" s="144"/>
      <c r="I821" s="144"/>
      <c r="J821" s="144"/>
      <c r="K821" s="144"/>
      <c r="L821" s="144"/>
      <c r="M821" s="144"/>
      <c r="N821" s="144"/>
      <c r="O821" s="144"/>
      <c r="P821" s="144"/>
      <c r="Q821" s="144"/>
      <c r="R821" s="144"/>
    </row>
    <row r="822" spans="1:18" x14ac:dyDescent="0.25">
      <c r="A822" s="118" t="s">
        <v>1730</v>
      </c>
      <c r="B822" s="128"/>
      <c r="C822" s="144"/>
      <c r="D822" s="144"/>
      <c r="E822" s="144"/>
      <c r="F822" s="144"/>
      <c r="G822" s="144"/>
      <c r="H822" s="144"/>
      <c r="I822" s="127" t="s">
        <v>1731</v>
      </c>
      <c r="J822" s="144"/>
      <c r="K822" s="144"/>
      <c r="L822" s="144"/>
      <c r="M822" s="144"/>
      <c r="N822" s="144"/>
      <c r="O822" s="144"/>
      <c r="P822" s="144"/>
      <c r="Q822" s="144"/>
      <c r="R822" s="144"/>
    </row>
    <row r="823" spans="1:18" x14ac:dyDescent="0.25">
      <c r="A823" s="118"/>
      <c r="B823" s="128"/>
      <c r="C823" s="144"/>
      <c r="D823" s="144"/>
      <c r="E823" s="144"/>
      <c r="F823" s="144"/>
      <c r="G823" s="144"/>
      <c r="H823" s="144"/>
      <c r="I823" s="127"/>
      <c r="J823" s="144"/>
      <c r="K823" s="144"/>
      <c r="L823" s="144"/>
      <c r="M823" s="144"/>
      <c r="N823" s="144"/>
      <c r="O823" s="144"/>
      <c r="P823" s="144"/>
      <c r="Q823" s="144"/>
      <c r="R823" s="144"/>
    </row>
    <row r="824" spans="1:18" x14ac:dyDescent="0.25">
      <c r="A824" s="118"/>
      <c r="B824" s="128"/>
      <c r="C824" s="144"/>
      <c r="D824" s="144"/>
      <c r="E824" s="144"/>
      <c r="F824" s="144"/>
      <c r="G824" s="144"/>
      <c r="H824" s="144"/>
      <c r="I824" s="127"/>
      <c r="J824" s="144"/>
      <c r="K824" s="144"/>
      <c r="L824" s="144"/>
      <c r="M824" s="144"/>
      <c r="N824" s="144"/>
      <c r="O824" s="144"/>
      <c r="P824" s="144"/>
      <c r="Q824" s="144"/>
      <c r="R824" s="144"/>
    </row>
    <row r="825" spans="1:18" x14ac:dyDescent="0.25">
      <c r="A825" s="118"/>
      <c r="B825" s="128"/>
      <c r="C825" s="144"/>
      <c r="D825" s="144"/>
      <c r="E825" s="144"/>
      <c r="F825" s="144"/>
      <c r="G825" s="144"/>
      <c r="H825" s="144"/>
      <c r="I825" s="127"/>
      <c r="J825" s="144"/>
      <c r="K825" s="144"/>
      <c r="L825" s="144"/>
      <c r="M825" s="144"/>
      <c r="N825" s="144"/>
      <c r="O825" s="144"/>
      <c r="P825" s="144"/>
      <c r="Q825" s="144"/>
      <c r="R825" s="144"/>
    </row>
    <row r="826" spans="1:18" x14ac:dyDescent="0.25">
      <c r="A826" s="118"/>
      <c r="B826" s="128"/>
      <c r="C826" s="144"/>
      <c r="D826" s="144"/>
      <c r="E826" s="144"/>
      <c r="F826" s="144"/>
      <c r="G826" s="144"/>
      <c r="H826" s="144"/>
      <c r="I826" s="127"/>
      <c r="J826" s="144"/>
      <c r="K826" s="144"/>
      <c r="L826" s="144"/>
      <c r="M826" s="144"/>
      <c r="N826" s="144"/>
      <c r="O826" s="144"/>
      <c r="P826" s="144"/>
      <c r="Q826" s="144"/>
      <c r="R826" s="144"/>
    </row>
    <row r="827" spans="1:18" x14ac:dyDescent="0.25">
      <c r="A827" s="118"/>
      <c r="B827" s="128"/>
      <c r="C827" s="144"/>
      <c r="D827" s="144"/>
      <c r="E827" s="144"/>
      <c r="F827" s="144"/>
      <c r="G827" s="144"/>
      <c r="H827" s="144"/>
      <c r="I827" s="127"/>
      <c r="J827" s="144"/>
      <c r="K827" s="144"/>
      <c r="L827" s="144"/>
      <c r="M827" s="144"/>
      <c r="N827" s="144"/>
      <c r="O827" s="144"/>
      <c r="P827" s="144"/>
      <c r="Q827" s="144"/>
      <c r="R827" s="144"/>
    </row>
    <row r="828" spans="1:18" x14ac:dyDescent="0.25">
      <c r="A828" s="118"/>
      <c r="B828" s="128"/>
      <c r="C828" s="144"/>
      <c r="D828" s="144"/>
      <c r="E828" s="144"/>
      <c r="F828" s="144"/>
      <c r="G828" s="144"/>
      <c r="H828" s="144"/>
      <c r="I828" s="127"/>
      <c r="J828" s="144"/>
      <c r="K828" s="144"/>
      <c r="L828" s="144"/>
      <c r="M828" s="144"/>
      <c r="N828" s="144"/>
      <c r="O828" s="144"/>
      <c r="P828" s="144"/>
      <c r="Q828" s="144"/>
      <c r="R828" s="144"/>
    </row>
    <row r="829" spans="1:18" x14ac:dyDescent="0.25">
      <c r="A829" s="118"/>
      <c r="B829" s="128"/>
      <c r="C829" s="144"/>
      <c r="D829" s="144"/>
      <c r="E829" s="144"/>
      <c r="F829" s="144"/>
      <c r="G829" s="144"/>
      <c r="H829" s="144"/>
      <c r="I829" s="127"/>
      <c r="J829" s="144"/>
      <c r="K829" s="144"/>
      <c r="L829" s="144"/>
      <c r="M829" s="144"/>
      <c r="N829" s="144"/>
      <c r="O829" s="144"/>
      <c r="P829" s="144"/>
      <c r="Q829" s="144"/>
      <c r="R829" s="144"/>
    </row>
    <row r="830" spans="1:18" x14ac:dyDescent="0.25">
      <c r="A830" s="118"/>
      <c r="B830" s="128"/>
      <c r="C830" s="144"/>
      <c r="D830" s="144"/>
      <c r="E830" s="144"/>
      <c r="F830" s="144"/>
      <c r="G830" s="144"/>
      <c r="H830" s="144"/>
      <c r="I830" s="127"/>
      <c r="J830" s="144"/>
      <c r="K830" s="144"/>
      <c r="L830" s="144"/>
      <c r="M830" s="144"/>
      <c r="N830" s="144"/>
      <c r="O830" s="144"/>
      <c r="P830" s="144"/>
      <c r="Q830" s="144"/>
      <c r="R830" s="144"/>
    </row>
    <row r="831" spans="1:18" x14ac:dyDescent="0.25">
      <c r="A831" s="118"/>
      <c r="B831" s="128"/>
      <c r="C831" s="144"/>
      <c r="D831" s="144"/>
      <c r="E831" s="144"/>
      <c r="F831" s="144"/>
      <c r="G831" s="144"/>
      <c r="H831" s="144"/>
      <c r="I831" s="127"/>
      <c r="J831" s="144"/>
      <c r="K831" s="144"/>
      <c r="L831" s="144"/>
      <c r="M831" s="144"/>
      <c r="N831" s="144"/>
      <c r="O831" s="144"/>
      <c r="P831" s="144"/>
      <c r="Q831" s="144"/>
      <c r="R831" s="144"/>
    </row>
    <row r="832" spans="1:18" x14ac:dyDescent="0.25">
      <c r="A832" s="118"/>
      <c r="B832" s="128"/>
      <c r="C832" s="144"/>
      <c r="D832" s="144"/>
      <c r="E832" s="144"/>
      <c r="F832" s="144"/>
      <c r="G832" s="144"/>
      <c r="H832" s="144"/>
      <c r="I832" s="127"/>
      <c r="J832" s="144"/>
      <c r="K832" s="144"/>
      <c r="L832" s="144"/>
      <c r="M832" s="144"/>
      <c r="N832" s="144"/>
      <c r="O832" s="144"/>
      <c r="P832" s="144"/>
      <c r="Q832" s="144"/>
      <c r="R832" s="144"/>
    </row>
    <row r="833" spans="1:18" x14ac:dyDescent="0.25">
      <c r="A833" s="118"/>
      <c r="B833" s="128"/>
      <c r="C833" s="144"/>
      <c r="D833" s="144"/>
      <c r="E833" s="144"/>
      <c r="F833" s="144"/>
      <c r="G833" s="144"/>
      <c r="H833" s="144"/>
      <c r="I833" s="127"/>
      <c r="J833" s="144"/>
      <c r="K833" s="144"/>
      <c r="L833" s="144"/>
      <c r="M833" s="144"/>
      <c r="N833" s="144"/>
      <c r="O833" s="144"/>
      <c r="P833" s="144"/>
      <c r="Q833" s="144"/>
      <c r="R833" s="144"/>
    </row>
    <row r="834" spans="1:18" x14ac:dyDescent="0.25">
      <c r="A834" s="118"/>
      <c r="B834" s="128"/>
      <c r="C834" s="144"/>
      <c r="D834" s="144"/>
      <c r="E834" s="144"/>
      <c r="F834" s="144"/>
      <c r="G834" s="144"/>
      <c r="H834" s="144"/>
      <c r="I834" s="127"/>
      <c r="J834" s="144"/>
      <c r="K834" s="144"/>
      <c r="L834" s="144"/>
      <c r="M834" s="144"/>
      <c r="N834" s="144"/>
      <c r="O834" s="144"/>
      <c r="P834" s="144"/>
      <c r="Q834" s="144"/>
      <c r="R834" s="144"/>
    </row>
    <row r="835" spans="1:18" x14ac:dyDescent="0.25">
      <c r="A835" s="118"/>
      <c r="B835" s="128"/>
      <c r="C835" s="144"/>
      <c r="D835" s="144"/>
      <c r="E835" s="144"/>
      <c r="F835" s="144"/>
      <c r="G835" s="144"/>
      <c r="H835" s="144"/>
      <c r="I835" s="127"/>
      <c r="J835" s="144"/>
      <c r="K835" s="144"/>
      <c r="L835" s="144"/>
      <c r="M835" s="144"/>
      <c r="N835" s="144"/>
      <c r="O835" s="144"/>
      <c r="P835" s="144"/>
      <c r="Q835" s="144"/>
      <c r="R835" s="144"/>
    </row>
    <row r="836" spans="1:18" x14ac:dyDescent="0.25">
      <c r="A836" s="118"/>
      <c r="B836" s="128"/>
      <c r="C836" s="144"/>
      <c r="D836" s="144"/>
      <c r="E836" s="144"/>
      <c r="F836" s="144"/>
      <c r="G836" s="144"/>
      <c r="H836" s="144"/>
      <c r="I836" s="127"/>
      <c r="J836" s="144"/>
      <c r="K836" s="144"/>
      <c r="L836" s="144"/>
      <c r="M836" s="144"/>
      <c r="N836" s="144"/>
      <c r="O836" s="144"/>
      <c r="P836" s="144"/>
      <c r="Q836" s="144"/>
      <c r="R836" s="144"/>
    </row>
    <row r="837" spans="1:18" x14ac:dyDescent="0.25">
      <c r="A837" s="118"/>
      <c r="B837" s="128"/>
      <c r="C837" s="144"/>
      <c r="D837" s="144"/>
      <c r="E837" s="144"/>
      <c r="F837" s="144"/>
      <c r="G837" s="144"/>
      <c r="H837" s="144"/>
      <c r="I837" s="127"/>
      <c r="J837" s="144"/>
      <c r="K837" s="144"/>
      <c r="L837" s="144"/>
      <c r="M837" s="144"/>
      <c r="N837" s="144"/>
      <c r="O837" s="144"/>
      <c r="P837" s="144"/>
      <c r="Q837" s="144"/>
      <c r="R837" s="144"/>
    </row>
    <row r="838" spans="1:18" x14ac:dyDescent="0.25">
      <c r="A838" s="118"/>
      <c r="B838" s="128"/>
      <c r="C838" s="144"/>
      <c r="D838" s="144"/>
      <c r="E838" s="144"/>
      <c r="F838" s="144"/>
      <c r="G838" s="144"/>
      <c r="H838" s="144"/>
      <c r="I838" s="127"/>
      <c r="J838" s="144"/>
      <c r="K838" s="144"/>
      <c r="L838" s="144"/>
      <c r="M838" s="144"/>
      <c r="N838" s="144"/>
      <c r="O838" s="144"/>
      <c r="P838" s="144"/>
      <c r="Q838" s="144"/>
      <c r="R838" s="144"/>
    </row>
    <row r="839" spans="1:18" x14ac:dyDescent="0.25">
      <c r="A839" s="118"/>
      <c r="B839" s="128"/>
      <c r="C839" s="144"/>
      <c r="D839" s="144"/>
      <c r="E839" s="144"/>
      <c r="F839" s="144"/>
      <c r="G839" s="144"/>
      <c r="H839" s="144"/>
      <c r="I839" s="127"/>
      <c r="J839" s="144"/>
      <c r="K839" s="144"/>
      <c r="L839" s="144"/>
      <c r="M839" s="144"/>
      <c r="N839" s="144"/>
      <c r="O839" s="144"/>
      <c r="P839" s="144"/>
      <c r="Q839" s="144"/>
      <c r="R839" s="144"/>
    </row>
    <row r="840" spans="1:18" x14ac:dyDescent="0.25">
      <c r="A840" s="118"/>
      <c r="B840" s="128"/>
      <c r="C840" s="144"/>
      <c r="D840" s="144"/>
      <c r="E840" s="144"/>
      <c r="F840" s="144"/>
      <c r="G840" s="144"/>
      <c r="H840" s="144"/>
      <c r="I840" s="127"/>
      <c r="J840" s="144"/>
      <c r="K840" s="144"/>
      <c r="L840" s="144"/>
      <c r="M840" s="144"/>
      <c r="N840" s="144"/>
      <c r="O840" s="144"/>
      <c r="P840" s="144"/>
      <c r="Q840" s="144"/>
      <c r="R840" s="144"/>
    </row>
    <row r="841" spans="1:18" x14ac:dyDescent="0.25">
      <c r="A841" s="118"/>
      <c r="B841" s="128"/>
      <c r="C841" s="144"/>
      <c r="D841" s="144"/>
      <c r="E841" s="144"/>
      <c r="F841" s="144"/>
      <c r="G841" s="144"/>
      <c r="H841" s="144"/>
      <c r="I841" s="127"/>
      <c r="J841" s="144"/>
      <c r="K841" s="144"/>
      <c r="L841" s="144"/>
      <c r="M841" s="144"/>
      <c r="N841" s="144"/>
      <c r="O841" s="144"/>
      <c r="P841" s="144"/>
      <c r="Q841" s="144"/>
      <c r="R841" s="144"/>
    </row>
    <row r="842" spans="1:18" x14ac:dyDescent="0.25">
      <c r="A842" s="118" t="s">
        <v>1732</v>
      </c>
      <c r="B842" s="128"/>
      <c r="C842" s="144"/>
      <c r="D842" s="144"/>
      <c r="E842" s="144"/>
      <c r="F842" s="144"/>
      <c r="G842" s="144"/>
      <c r="H842" s="144"/>
      <c r="I842" s="127"/>
      <c r="J842" s="144"/>
      <c r="K842" s="144"/>
      <c r="L842" s="144"/>
      <c r="M842" s="144"/>
      <c r="N842" s="144"/>
      <c r="O842" s="144"/>
      <c r="P842" s="144"/>
      <c r="Q842" s="144"/>
      <c r="R842" s="144"/>
    </row>
    <row r="843" spans="1:18" x14ac:dyDescent="0.25">
      <c r="A843" s="128"/>
      <c r="B843" s="128"/>
      <c r="C843" s="144"/>
      <c r="D843" s="144"/>
      <c r="E843" s="144"/>
      <c r="F843" s="144"/>
      <c r="G843" s="144"/>
      <c r="H843" s="144"/>
      <c r="I843" s="144"/>
      <c r="J843" s="144"/>
      <c r="K843" s="144"/>
      <c r="L843" s="144"/>
      <c r="M843" s="144"/>
      <c r="N843" s="144"/>
      <c r="O843" s="144"/>
      <c r="P843" s="144"/>
      <c r="Q843" s="144"/>
      <c r="R843" s="144"/>
    </row>
    <row r="844" spans="1:18" ht="51" customHeight="1" x14ac:dyDescent="0.25">
      <c r="A844" s="128"/>
      <c r="B844" s="128"/>
      <c r="C844" s="144"/>
      <c r="D844" s="144"/>
      <c r="E844" s="144"/>
      <c r="F844" s="144"/>
      <c r="G844" s="144"/>
      <c r="H844" s="144"/>
      <c r="I844" s="144"/>
      <c r="J844" s="144"/>
      <c r="K844" s="144"/>
      <c r="L844" s="144"/>
      <c r="M844" s="144"/>
      <c r="N844" s="144"/>
      <c r="O844" s="144"/>
      <c r="P844" s="144"/>
      <c r="Q844" s="144"/>
      <c r="R844" s="144"/>
    </row>
    <row r="845" spans="1:18" ht="31.5" customHeight="1" x14ac:dyDescent="0.25">
      <c r="A845" s="565" t="s">
        <v>1763</v>
      </c>
      <c r="B845" s="565"/>
      <c r="C845" s="565"/>
      <c r="D845" s="565"/>
      <c r="E845" s="565"/>
      <c r="F845" s="565"/>
      <c r="G845" s="565"/>
      <c r="H845" s="565"/>
      <c r="I845" s="565"/>
      <c r="J845" s="565"/>
      <c r="K845" s="565"/>
      <c r="L845" s="565"/>
      <c r="M845" s="565"/>
      <c r="N845" s="565"/>
      <c r="O845" s="565"/>
      <c r="P845" s="565"/>
      <c r="Q845" s="565"/>
      <c r="R845" s="565"/>
    </row>
    <row r="846" spans="1:18" x14ac:dyDescent="0.25">
      <c r="A846" s="128"/>
      <c r="B846" s="128"/>
      <c r="C846" s="144"/>
      <c r="D846" s="144"/>
      <c r="E846" s="144"/>
      <c r="F846" s="144"/>
      <c r="G846" s="144"/>
      <c r="H846" s="144"/>
      <c r="I846" s="144"/>
      <c r="J846" s="144"/>
      <c r="K846" s="144"/>
      <c r="L846" s="144"/>
      <c r="M846" s="144"/>
      <c r="N846" s="144"/>
      <c r="O846" s="144"/>
      <c r="P846" s="144"/>
      <c r="Q846" s="144"/>
      <c r="R846" s="144"/>
    </row>
    <row r="847" spans="1:18" ht="31.5" customHeight="1" x14ac:dyDescent="0.25">
      <c r="A847" s="662" t="s">
        <v>1736</v>
      </c>
      <c r="B847" s="662"/>
      <c r="C847" s="662"/>
      <c r="D847" s="662"/>
      <c r="E847" s="662"/>
      <c r="F847" s="662"/>
      <c r="G847" s="662"/>
      <c r="H847" s="662"/>
      <c r="I847" s="662"/>
      <c r="J847" s="662"/>
      <c r="K847" s="662"/>
      <c r="L847" s="662"/>
      <c r="M847" s="662"/>
      <c r="N847" s="662"/>
      <c r="O847" s="662"/>
      <c r="P847" s="662"/>
      <c r="Q847" s="662"/>
      <c r="R847" s="662"/>
    </row>
    <row r="848" spans="1:18" x14ac:dyDescent="0.25">
      <c r="A848" s="128"/>
      <c r="B848" s="128"/>
      <c r="C848" s="144"/>
      <c r="D848" s="144"/>
      <c r="E848" s="144"/>
      <c r="F848" s="144"/>
      <c r="G848" s="144"/>
      <c r="H848" s="144"/>
      <c r="I848" s="144"/>
      <c r="J848" s="144"/>
      <c r="K848" s="144"/>
      <c r="L848" s="144"/>
      <c r="M848" s="144"/>
      <c r="N848" s="144"/>
      <c r="O848" s="144"/>
      <c r="P848" s="144"/>
      <c r="Q848" s="144"/>
      <c r="R848" s="144"/>
    </row>
    <row r="849" spans="1:18" x14ac:dyDescent="0.25">
      <c r="A849" s="663" t="s">
        <v>1714</v>
      </c>
      <c r="B849" s="662"/>
      <c r="C849" s="662"/>
      <c r="D849" s="662"/>
      <c r="E849" s="662"/>
      <c r="F849" s="662"/>
      <c r="G849" s="662"/>
      <c r="H849" s="662"/>
      <c r="I849" s="662"/>
      <c r="J849" s="662"/>
      <c r="K849" s="662"/>
      <c r="L849" s="662"/>
      <c r="M849" s="662"/>
      <c r="N849" s="662"/>
      <c r="O849" s="662"/>
      <c r="P849" s="662"/>
      <c r="Q849" s="662"/>
      <c r="R849" s="662"/>
    </row>
    <row r="850" spans="1:18" x14ac:dyDescent="0.25">
      <c r="A850" s="128"/>
      <c r="B850" s="128"/>
      <c r="C850" s="144"/>
      <c r="D850" s="144"/>
      <c r="E850" s="144"/>
      <c r="F850" s="144"/>
      <c r="G850" s="144"/>
      <c r="H850" s="144"/>
      <c r="I850" s="144"/>
      <c r="J850" s="144"/>
      <c r="K850" s="144"/>
      <c r="L850" s="144"/>
      <c r="M850" s="144"/>
      <c r="N850" s="144"/>
      <c r="O850" s="144"/>
      <c r="P850" s="144"/>
      <c r="Q850" s="144"/>
      <c r="R850" s="144"/>
    </row>
    <row r="851" spans="1:18" ht="27.75" customHeight="1" x14ac:dyDescent="0.25">
      <c r="A851" s="140"/>
      <c r="B851" s="649" t="s">
        <v>1715</v>
      </c>
      <c r="C851" s="649"/>
      <c r="D851" s="649"/>
      <c r="E851" s="649"/>
      <c r="F851" s="649"/>
      <c r="G851" s="649"/>
      <c r="H851" s="649"/>
      <c r="I851" s="649"/>
      <c r="J851" s="649"/>
      <c r="K851" s="649"/>
      <c r="L851" s="649"/>
      <c r="M851" s="649"/>
      <c r="N851" s="649"/>
      <c r="O851" s="649"/>
      <c r="P851" s="649"/>
      <c r="Q851" s="649"/>
      <c r="R851" s="172"/>
    </row>
    <row r="852" spans="1:18" x14ac:dyDescent="0.25">
      <c r="A852" s="128"/>
      <c r="B852" s="656" t="s">
        <v>1716</v>
      </c>
      <c r="C852" s="657"/>
      <c r="D852" s="657"/>
      <c r="E852" s="657"/>
      <c r="F852" s="657"/>
      <c r="G852" s="657"/>
      <c r="H852" s="657"/>
      <c r="I852" s="593" t="str">
        <f>K86</f>
        <v>HAVAL</v>
      </c>
      <c r="J852" s="647"/>
      <c r="K852" s="647"/>
      <c r="L852" s="647"/>
      <c r="M852" s="647"/>
      <c r="N852" s="647"/>
      <c r="O852" s="647"/>
      <c r="P852" s="647"/>
      <c r="Q852" s="647"/>
      <c r="R852" s="144"/>
    </row>
    <row r="853" spans="1:18" x14ac:dyDescent="0.25">
      <c r="A853" s="128"/>
      <c r="B853" s="656" t="s">
        <v>1717</v>
      </c>
      <c r="C853" s="657"/>
      <c r="D853" s="657"/>
      <c r="E853" s="657"/>
      <c r="F853" s="657"/>
      <c r="G853" s="657"/>
      <c r="H853" s="657"/>
      <c r="I853" s="593" t="str">
        <f>K87</f>
        <v>F7</v>
      </c>
      <c r="J853" s="647"/>
      <c r="K853" s="647"/>
      <c r="L853" s="647"/>
      <c r="M853" s="647"/>
      <c r="N853" s="647"/>
      <c r="O853" s="647"/>
      <c r="P853" s="647"/>
      <c r="Q853" s="647"/>
      <c r="R853" s="144"/>
    </row>
    <row r="854" spans="1:18" x14ac:dyDescent="0.25">
      <c r="A854" s="128"/>
      <c r="B854" s="656" t="s">
        <v>1718</v>
      </c>
      <c r="C854" s="657"/>
      <c r="D854" s="657"/>
      <c r="E854" s="657"/>
      <c r="F854" s="657"/>
      <c r="G854" s="657"/>
      <c r="H854" s="657"/>
      <c r="I854" s="593" t="str">
        <f>K88</f>
        <v>CC6475UM22B</v>
      </c>
      <c r="J854" s="647"/>
      <c r="K854" s="647"/>
      <c r="L854" s="647"/>
      <c r="M854" s="647"/>
      <c r="N854" s="647"/>
      <c r="O854" s="647"/>
      <c r="P854" s="647"/>
      <c r="Q854" s="647"/>
      <c r="R854" s="144"/>
    </row>
    <row r="855" spans="1:18" x14ac:dyDescent="0.25">
      <c r="A855" s="128"/>
      <c r="B855" s="656" t="s">
        <v>1719</v>
      </c>
      <c r="C855" s="657"/>
      <c r="D855" s="657"/>
      <c r="E855" s="657"/>
      <c r="F855" s="657"/>
      <c r="G855" s="657"/>
      <c r="H855" s="657"/>
      <c r="I855" s="593" t="str">
        <f>K89</f>
        <v>XZGFF06A9PA346000</v>
      </c>
      <c r="J855" s="647"/>
      <c r="K855" s="647"/>
      <c r="L855" s="647"/>
      <c r="M855" s="647"/>
      <c r="N855" s="647"/>
      <c r="O855" s="647"/>
      <c r="P855" s="647"/>
      <c r="Q855" s="647"/>
      <c r="R855" s="144"/>
    </row>
    <row r="856" spans="1:18" x14ac:dyDescent="0.25">
      <c r="A856" s="128"/>
      <c r="B856" s="656" t="s">
        <v>1720</v>
      </c>
      <c r="C856" s="657"/>
      <c r="D856" s="657"/>
      <c r="E856" s="657"/>
      <c r="F856" s="657"/>
      <c r="G856" s="657"/>
      <c r="H856" s="657"/>
      <c r="I856" s="593" t="str">
        <f>K91</f>
        <v>М1</v>
      </c>
      <c r="J856" s="647"/>
      <c r="K856" s="647"/>
      <c r="L856" s="647"/>
      <c r="M856" s="647"/>
      <c r="N856" s="647"/>
      <c r="O856" s="647"/>
      <c r="P856" s="647"/>
      <c r="Q856" s="647"/>
      <c r="R856" s="144"/>
    </row>
    <row r="857" spans="1:18" x14ac:dyDescent="0.25">
      <c r="A857" s="128"/>
      <c r="B857" s="658"/>
      <c r="C857" s="659"/>
      <c r="D857" s="659"/>
      <c r="E857" s="659"/>
      <c r="F857" s="659"/>
      <c r="G857" s="659"/>
      <c r="H857" s="659"/>
      <c r="I857" s="654"/>
      <c r="J857" s="655"/>
      <c r="K857" s="655"/>
      <c r="L857" s="655"/>
      <c r="M857" s="655"/>
      <c r="N857" s="655"/>
      <c r="O857" s="655"/>
      <c r="P857" s="655"/>
      <c r="Q857" s="655"/>
      <c r="R857" s="144"/>
    </row>
    <row r="858" spans="1:18" x14ac:dyDescent="0.25">
      <c r="A858" s="128"/>
      <c r="B858" s="648" t="s">
        <v>1726</v>
      </c>
      <c r="C858" s="648"/>
      <c r="D858" s="648"/>
      <c r="E858" s="648"/>
      <c r="F858" s="648"/>
      <c r="G858" s="648"/>
      <c r="H858" s="648"/>
      <c r="I858" s="648"/>
      <c r="J858" s="648"/>
      <c r="K858" s="648"/>
      <c r="L858" s="648"/>
      <c r="M858" s="648"/>
      <c r="N858" s="648"/>
      <c r="O858" s="648"/>
      <c r="P858" s="648"/>
      <c r="Q858" s="648"/>
      <c r="R858" s="144"/>
    </row>
    <row r="859" spans="1:18" x14ac:dyDescent="0.25">
      <c r="A859" s="128"/>
      <c r="B859" s="128"/>
      <c r="C859" s="144"/>
      <c r="D859" s="144"/>
      <c r="E859" s="144"/>
      <c r="F859" s="144"/>
      <c r="G859" s="144"/>
      <c r="H859" s="144"/>
      <c r="I859" s="144"/>
      <c r="J859" s="144"/>
      <c r="K859" s="144"/>
      <c r="L859" s="144"/>
      <c r="M859" s="144"/>
      <c r="N859" s="144"/>
      <c r="O859" s="144"/>
      <c r="P859" s="144"/>
      <c r="Q859" s="144"/>
      <c r="R859" s="144"/>
    </row>
    <row r="860" spans="1:18" x14ac:dyDescent="0.25">
      <c r="A860" s="128"/>
      <c r="B860" s="128"/>
      <c r="C860" s="144"/>
      <c r="D860" s="144"/>
      <c r="E860" s="144"/>
      <c r="F860" s="144"/>
      <c r="G860" s="144"/>
      <c r="H860" s="144"/>
      <c r="I860" s="144"/>
      <c r="J860" s="144"/>
      <c r="K860" s="144"/>
      <c r="L860" s="144"/>
      <c r="M860" s="144"/>
      <c r="N860" s="144"/>
      <c r="O860" s="144"/>
      <c r="P860" s="144"/>
      <c r="Q860" s="144"/>
      <c r="R860" s="144"/>
    </row>
    <row r="861" spans="1:18" ht="15" customHeight="1" x14ac:dyDescent="0.25">
      <c r="A861" s="128"/>
      <c r="B861" s="128"/>
      <c r="C861" s="128"/>
      <c r="D861" s="128"/>
      <c r="E861" s="128"/>
      <c r="F861" s="128"/>
      <c r="G861" s="128"/>
      <c r="H861" s="128"/>
      <c r="I861" s="128"/>
      <c r="J861" s="128"/>
      <c r="K861" s="128"/>
      <c r="L861" s="128"/>
      <c r="M861" s="128"/>
      <c r="N861" s="128"/>
      <c r="O861" s="128"/>
      <c r="P861" s="128"/>
      <c r="Q861" s="128"/>
      <c r="R861" s="144"/>
    </row>
    <row r="862" spans="1:18" ht="15" customHeight="1" x14ac:dyDescent="0.25">
      <c r="A862" s="128"/>
      <c r="B862" s="140"/>
      <c r="C862" s="172"/>
      <c r="D862" s="128" t="s">
        <v>1682</v>
      </c>
      <c r="E862" s="144" t="str">
        <f>I28</f>
        <v>АВМ00</v>
      </c>
      <c r="F862" s="144" t="s">
        <v>534</v>
      </c>
      <c r="G862" s="565" t="str">
        <f>M28</f>
        <v>08.05.2025 г.</v>
      </c>
      <c r="H862" s="565"/>
      <c r="I862" s="565" t="s">
        <v>1727</v>
      </c>
      <c r="J862" s="565"/>
      <c r="K862" s="144">
        <v>28</v>
      </c>
      <c r="L862" s="144" t="s">
        <v>1728</v>
      </c>
      <c r="M862" s="144"/>
      <c r="N862" s="144"/>
      <c r="O862" s="144"/>
      <c r="P862" s="144"/>
      <c r="Q862" s="144"/>
      <c r="R862" s="144"/>
    </row>
    <row r="863" spans="1:18" x14ac:dyDescent="0.25">
      <c r="A863" s="128"/>
      <c r="B863" s="128"/>
      <c r="C863" s="144"/>
      <c r="D863" s="144"/>
      <c r="E863" s="144"/>
      <c r="F863" s="144"/>
      <c r="G863" s="144"/>
      <c r="H863" s="144"/>
      <c r="I863" s="144"/>
      <c r="J863" s="144"/>
      <c r="K863" s="144"/>
      <c r="L863" s="144"/>
      <c r="M863" s="144"/>
      <c r="N863" s="144"/>
      <c r="O863" s="144"/>
      <c r="P863" s="144"/>
      <c r="Q863" s="144"/>
      <c r="R863" s="144"/>
    </row>
    <row r="864" spans="1:18" x14ac:dyDescent="0.25">
      <c r="A864" s="128"/>
      <c r="B864" s="128"/>
      <c r="C864" s="144"/>
      <c r="D864" s="144"/>
      <c r="E864" s="144"/>
      <c r="F864" s="144"/>
      <c r="G864" s="144"/>
      <c r="H864" s="144"/>
      <c r="I864" s="144"/>
      <c r="J864" s="144"/>
      <c r="K864" s="144"/>
      <c r="L864" s="144"/>
      <c r="M864" s="144"/>
      <c r="N864" s="144"/>
      <c r="O864" s="144"/>
      <c r="P864" s="144"/>
      <c r="Q864" s="144"/>
      <c r="R864" s="144"/>
    </row>
    <row r="865" spans="1:18" x14ac:dyDescent="0.25">
      <c r="A865" s="651" t="s">
        <v>1729</v>
      </c>
      <c r="B865" s="651"/>
      <c r="C865" s="651"/>
      <c r="D865" s="651"/>
      <c r="E865" s="651"/>
      <c r="F865" s="651"/>
      <c r="G865" s="651"/>
      <c r="H865" s="651"/>
      <c r="I865" s="651"/>
      <c r="J865" s="651"/>
      <c r="K865" s="651"/>
      <c r="L865" s="651"/>
      <c r="M865" s="651"/>
      <c r="N865" s="651"/>
      <c r="O865" s="651"/>
      <c r="P865" s="651"/>
      <c r="Q865" s="651"/>
      <c r="R865" s="651"/>
    </row>
    <row r="866" spans="1:18" x14ac:dyDescent="0.25">
      <c r="A866" s="128"/>
      <c r="B866" s="128"/>
      <c r="C866" s="144"/>
      <c r="D866" s="144"/>
      <c r="E866" s="144"/>
      <c r="F866" s="144"/>
      <c r="G866" s="144"/>
      <c r="H866" s="144"/>
      <c r="I866" s="144"/>
      <c r="J866" s="144"/>
      <c r="K866" s="144"/>
      <c r="L866" s="144"/>
      <c r="M866" s="144"/>
      <c r="N866" s="144"/>
      <c r="O866" s="144"/>
      <c r="P866" s="144"/>
      <c r="Q866" s="144"/>
      <c r="R866" s="144"/>
    </row>
    <row r="867" spans="1:18" x14ac:dyDescent="0.25">
      <c r="A867" s="128"/>
      <c r="B867" s="128"/>
      <c r="C867" s="144"/>
      <c r="D867" s="144"/>
      <c r="E867" s="144"/>
      <c r="F867" s="144"/>
      <c r="G867" s="144"/>
      <c r="H867" s="144"/>
      <c r="I867" s="144"/>
      <c r="J867" s="144"/>
      <c r="K867" s="144"/>
      <c r="L867" s="144"/>
      <c r="M867" s="144"/>
      <c r="N867" s="144"/>
      <c r="O867" s="144"/>
      <c r="P867" s="144"/>
      <c r="Q867" s="144"/>
      <c r="R867" s="144"/>
    </row>
    <row r="868" spans="1:18" x14ac:dyDescent="0.25">
      <c r="A868" s="105"/>
      <c r="B868" s="105"/>
      <c r="C868" s="125"/>
      <c r="D868" s="125"/>
      <c r="E868" s="125"/>
      <c r="F868" s="125"/>
      <c r="G868" s="125"/>
      <c r="H868" s="125"/>
      <c r="I868" s="125"/>
      <c r="J868" s="125"/>
      <c r="K868" s="125"/>
      <c r="L868" s="125"/>
      <c r="M868" s="125"/>
      <c r="N868" s="125"/>
      <c r="O868" s="125"/>
      <c r="P868" s="125"/>
      <c r="Q868" s="125"/>
      <c r="R868" s="125"/>
    </row>
    <row r="869" spans="1:18" x14ac:dyDescent="0.25">
      <c r="A869" s="105"/>
      <c r="B869" s="105"/>
      <c r="C869" s="125"/>
      <c r="D869" s="125"/>
      <c r="E869" s="125"/>
      <c r="F869" s="125"/>
      <c r="G869" s="125"/>
      <c r="H869" s="125"/>
      <c r="I869" s="125"/>
      <c r="J869" s="125"/>
      <c r="K869" s="125"/>
      <c r="L869" s="125"/>
      <c r="M869" s="125"/>
      <c r="N869" s="125"/>
      <c r="O869" s="125"/>
      <c r="P869" s="125"/>
      <c r="Q869" s="125"/>
      <c r="R869" s="125"/>
    </row>
    <row r="870" spans="1:18" x14ac:dyDescent="0.25">
      <c r="A870" s="105"/>
      <c r="B870" s="105"/>
      <c r="C870" s="125"/>
      <c r="D870" s="125"/>
      <c r="E870" s="125"/>
      <c r="F870" s="125"/>
      <c r="G870" s="125"/>
      <c r="H870" s="125"/>
      <c r="I870" s="125"/>
      <c r="J870" s="125"/>
      <c r="K870" s="125"/>
      <c r="L870" s="125"/>
      <c r="M870" s="125"/>
      <c r="N870" s="125"/>
      <c r="O870" s="125"/>
      <c r="P870" s="125"/>
      <c r="Q870" s="125"/>
      <c r="R870" s="125"/>
    </row>
    <row r="871" spans="1:18" x14ac:dyDescent="0.25">
      <c r="A871" s="105"/>
      <c r="B871" s="105"/>
      <c r="C871" s="125"/>
      <c r="D871" s="125"/>
      <c r="E871" s="125"/>
      <c r="F871" s="125"/>
      <c r="G871" s="125"/>
      <c r="H871" s="125"/>
      <c r="I871" s="125"/>
      <c r="J871" s="125"/>
      <c r="K871" s="125"/>
      <c r="L871" s="125"/>
      <c r="M871" s="125"/>
      <c r="N871" s="125"/>
      <c r="O871" s="125"/>
      <c r="P871" s="125"/>
      <c r="Q871" s="125"/>
      <c r="R871" s="125"/>
    </row>
    <row r="872" spans="1:18" x14ac:dyDescent="0.25">
      <c r="A872" s="105"/>
      <c r="B872" s="105"/>
      <c r="C872" s="125"/>
      <c r="D872" s="125"/>
      <c r="E872" s="125"/>
      <c r="F872" s="125"/>
      <c r="G872" s="125"/>
      <c r="H872" s="125"/>
      <c r="I872" s="125"/>
      <c r="J872" s="125"/>
      <c r="K872" s="125"/>
      <c r="L872" s="125"/>
      <c r="M872" s="125"/>
      <c r="N872" s="125"/>
      <c r="O872" s="125"/>
      <c r="P872" s="125"/>
      <c r="Q872" s="125"/>
      <c r="R872" s="125"/>
    </row>
    <row r="873" spans="1:18" x14ac:dyDescent="0.25">
      <c r="A873" s="105"/>
      <c r="B873" s="105"/>
      <c r="C873" s="125"/>
      <c r="D873" s="125"/>
      <c r="E873" s="125"/>
      <c r="F873" s="125"/>
      <c r="G873" s="125"/>
      <c r="H873" s="125"/>
      <c r="I873" s="125"/>
      <c r="J873" s="125"/>
      <c r="K873" s="125"/>
      <c r="L873" s="125"/>
      <c r="M873" s="125"/>
      <c r="N873" s="125"/>
      <c r="O873" s="125"/>
      <c r="P873" s="125"/>
      <c r="Q873" s="125"/>
      <c r="R873" s="125"/>
    </row>
    <row r="874" spans="1:18" x14ac:dyDescent="0.25">
      <c r="A874" s="105"/>
      <c r="B874" s="105"/>
      <c r="C874" s="125"/>
      <c r="D874" s="125"/>
      <c r="E874" s="125"/>
      <c r="F874" s="125"/>
      <c r="G874" s="125"/>
      <c r="H874" s="125"/>
      <c r="I874" s="125"/>
      <c r="J874" s="125"/>
      <c r="K874" s="125"/>
      <c r="L874" s="125"/>
      <c r="M874" s="125"/>
      <c r="N874" s="125"/>
      <c r="O874" s="125"/>
      <c r="P874" s="125"/>
      <c r="Q874" s="125"/>
      <c r="R874" s="125"/>
    </row>
    <row r="875" spans="1:18" x14ac:dyDescent="0.25">
      <c r="A875" s="105"/>
      <c r="B875" s="105"/>
      <c r="C875" s="125"/>
      <c r="D875" s="125"/>
      <c r="E875" s="125"/>
      <c r="F875" s="125"/>
      <c r="G875" s="125"/>
      <c r="H875" s="125"/>
      <c r="I875" s="125"/>
      <c r="J875" s="125"/>
      <c r="K875" s="125"/>
      <c r="L875" s="125"/>
      <c r="M875" s="125"/>
      <c r="N875" s="125"/>
      <c r="O875" s="125"/>
      <c r="P875" s="125"/>
      <c r="Q875" s="125"/>
      <c r="R875" s="125"/>
    </row>
    <row r="876" spans="1:18" x14ac:dyDescent="0.25">
      <c r="A876" s="105"/>
      <c r="B876" s="105"/>
      <c r="C876" s="125"/>
      <c r="D876" s="125"/>
      <c r="E876" s="125"/>
      <c r="F876" s="125"/>
      <c r="G876" s="125"/>
      <c r="H876" s="125"/>
      <c r="I876" s="125"/>
      <c r="J876" s="125"/>
      <c r="K876" s="125"/>
      <c r="L876" s="125"/>
      <c r="M876" s="125"/>
      <c r="N876" s="125"/>
      <c r="O876" s="125"/>
      <c r="P876" s="125"/>
      <c r="Q876" s="125"/>
      <c r="R876" s="125"/>
    </row>
    <row r="877" spans="1:18" x14ac:dyDescent="0.25">
      <c r="A877" s="105"/>
      <c r="B877" s="105"/>
      <c r="C877" s="125"/>
      <c r="D877" s="125"/>
      <c r="E877" s="125"/>
      <c r="F877" s="125"/>
      <c r="G877" s="125"/>
      <c r="H877" s="125"/>
      <c r="I877" s="125"/>
      <c r="J877" s="125"/>
      <c r="K877" s="125"/>
      <c r="L877" s="125"/>
      <c r="M877" s="125"/>
      <c r="N877" s="125"/>
      <c r="O877" s="125"/>
      <c r="P877" s="125"/>
      <c r="Q877" s="125"/>
      <c r="R877" s="125"/>
    </row>
    <row r="878" spans="1:18" x14ac:dyDescent="0.25">
      <c r="A878" s="105"/>
      <c r="B878" s="105"/>
      <c r="C878" s="125"/>
      <c r="D878" s="125"/>
      <c r="E878" s="125"/>
      <c r="F878" s="125"/>
      <c r="G878" s="125"/>
      <c r="H878" s="125"/>
      <c r="I878" s="125"/>
      <c r="J878" s="125"/>
      <c r="K878" s="125"/>
      <c r="L878" s="125"/>
      <c r="M878" s="125"/>
      <c r="N878" s="125"/>
      <c r="O878" s="125"/>
      <c r="P878" s="125"/>
      <c r="Q878" s="125"/>
      <c r="R878" s="125"/>
    </row>
    <row r="879" spans="1:18" x14ac:dyDescent="0.25">
      <c r="A879" s="105"/>
      <c r="B879" s="105"/>
      <c r="C879" s="125"/>
      <c r="D879" s="125"/>
      <c r="E879" s="125"/>
      <c r="F879" s="125"/>
      <c r="G879" s="125"/>
      <c r="H879" s="125"/>
      <c r="I879" s="125"/>
      <c r="J879" s="125"/>
      <c r="K879" s="125"/>
      <c r="L879" s="125"/>
      <c r="M879" s="125"/>
      <c r="N879" s="125"/>
      <c r="O879" s="125"/>
      <c r="P879" s="125"/>
      <c r="Q879" s="125"/>
      <c r="R879" s="125"/>
    </row>
    <row r="880" spans="1:18" x14ac:dyDescent="0.25">
      <c r="A880" s="105"/>
      <c r="B880" s="105"/>
      <c r="C880" s="125"/>
      <c r="D880" s="125"/>
      <c r="E880" s="125"/>
      <c r="F880" s="125"/>
      <c r="G880" s="125"/>
      <c r="H880" s="125"/>
      <c r="I880" s="125"/>
      <c r="J880" s="125"/>
      <c r="K880" s="125"/>
      <c r="L880" s="125"/>
      <c r="M880" s="125"/>
      <c r="N880" s="125"/>
      <c r="O880" s="125"/>
      <c r="P880" s="125"/>
      <c r="Q880" s="125"/>
      <c r="R880" s="125"/>
    </row>
    <row r="881" spans="1:18" x14ac:dyDescent="0.25">
      <c r="A881" s="105"/>
      <c r="B881" s="105"/>
      <c r="C881" s="125"/>
      <c r="D881" s="125"/>
      <c r="E881" s="125"/>
      <c r="F881" s="125"/>
      <c r="G881" s="125"/>
      <c r="H881" s="125"/>
      <c r="I881" s="125"/>
      <c r="J881" s="125"/>
      <c r="K881" s="125"/>
      <c r="L881" s="125"/>
      <c r="M881" s="125"/>
      <c r="N881" s="125"/>
      <c r="O881" s="125"/>
      <c r="P881" s="125"/>
      <c r="Q881" s="125"/>
      <c r="R881" s="125"/>
    </row>
    <row r="882" spans="1:18" x14ac:dyDescent="0.25">
      <c r="A882" s="94"/>
      <c r="B882" s="94"/>
      <c r="C882" s="125"/>
      <c r="D882" s="125"/>
      <c r="E882" s="125"/>
      <c r="F882" s="125"/>
      <c r="G882" s="125"/>
      <c r="H882" s="125"/>
      <c r="I882" s="125"/>
      <c r="J882" s="125"/>
      <c r="K882" s="125"/>
      <c r="L882" s="125"/>
      <c r="M882" s="125"/>
      <c r="N882" s="125"/>
      <c r="O882" s="125"/>
      <c r="P882" s="125"/>
      <c r="Q882" s="125"/>
      <c r="R882" s="125"/>
    </row>
    <row r="883" spans="1:18" x14ac:dyDescent="0.25">
      <c r="A883" s="94"/>
      <c r="B883" s="94"/>
      <c r="C883" s="125"/>
      <c r="D883" s="125"/>
      <c r="E883" s="125"/>
      <c r="F883" s="125"/>
      <c r="G883" s="125"/>
      <c r="H883" s="125"/>
      <c r="I883" s="125"/>
      <c r="J883" s="125"/>
      <c r="K883" s="125"/>
      <c r="L883" s="125"/>
      <c r="M883" s="125"/>
      <c r="N883" s="125"/>
      <c r="O883" s="125"/>
      <c r="P883" s="125"/>
      <c r="Q883" s="125"/>
      <c r="R883" s="125"/>
    </row>
    <row r="884" spans="1:18" x14ac:dyDescent="0.25">
      <c r="A884" s="94"/>
      <c r="B884" s="94"/>
      <c r="C884" s="125"/>
      <c r="D884" s="125"/>
      <c r="E884" s="125"/>
      <c r="F884" s="125"/>
      <c r="G884" s="125"/>
      <c r="H884" s="125"/>
      <c r="I884" s="125"/>
      <c r="J884" s="125"/>
      <c r="K884" s="125"/>
      <c r="L884" s="125"/>
      <c r="M884" s="125"/>
      <c r="N884" s="125"/>
      <c r="O884" s="125"/>
      <c r="P884" s="125"/>
      <c r="Q884" s="125"/>
      <c r="R884" s="125"/>
    </row>
    <row r="885" spans="1:18" x14ac:dyDescent="0.25">
      <c r="A885" s="94"/>
      <c r="B885" s="94"/>
      <c r="C885" s="125"/>
      <c r="D885" s="125"/>
      <c r="E885" s="125"/>
      <c r="F885" s="125"/>
      <c r="G885" s="125"/>
      <c r="H885" s="125"/>
      <c r="I885" s="125"/>
      <c r="J885" s="125"/>
      <c r="K885" s="125"/>
      <c r="L885" s="125"/>
      <c r="M885" s="125"/>
      <c r="N885" s="125"/>
      <c r="O885" s="125"/>
      <c r="P885" s="125"/>
      <c r="Q885" s="125"/>
      <c r="R885" s="125"/>
    </row>
    <row r="886" spans="1:18" x14ac:dyDescent="0.25">
      <c r="A886" s="94"/>
      <c r="B886" s="94"/>
      <c r="C886" s="125"/>
      <c r="D886" s="125"/>
      <c r="E886" s="125"/>
      <c r="F886" s="125"/>
      <c r="G886" s="125"/>
      <c r="H886" s="125"/>
      <c r="I886" s="125"/>
      <c r="J886" s="125"/>
      <c r="K886" s="125"/>
      <c r="L886" s="125"/>
      <c r="M886" s="125"/>
      <c r="N886" s="125"/>
      <c r="O886" s="125"/>
      <c r="P886" s="125"/>
      <c r="Q886" s="125"/>
      <c r="R886" s="125"/>
    </row>
    <row r="887" spans="1:18" x14ac:dyDescent="0.25">
      <c r="A887" s="94"/>
      <c r="B887" s="94"/>
      <c r="C887" s="125"/>
      <c r="D887" s="125"/>
      <c r="E887" s="125"/>
      <c r="F887" s="125"/>
      <c r="G887" s="125"/>
      <c r="H887" s="125"/>
      <c r="I887" s="125"/>
      <c r="J887" s="125"/>
      <c r="K887" s="125"/>
      <c r="L887" s="125"/>
      <c r="M887" s="125"/>
      <c r="N887" s="125"/>
      <c r="O887" s="125"/>
      <c r="P887" s="125"/>
      <c r="Q887" s="125"/>
      <c r="R887" s="125"/>
    </row>
    <row r="888" spans="1:18" x14ac:dyDescent="0.25">
      <c r="A888" s="94"/>
      <c r="B888" s="94"/>
      <c r="C888" s="94"/>
      <c r="D888" s="94"/>
      <c r="E888" s="94"/>
      <c r="F888" s="94"/>
      <c r="G888" s="94"/>
      <c r="H888" s="94"/>
      <c r="I888" s="94"/>
      <c r="J888" s="94"/>
      <c r="K888" s="94"/>
      <c r="L888" s="94"/>
      <c r="M888" s="94"/>
      <c r="N888" s="94"/>
      <c r="O888" s="94"/>
      <c r="P888" s="94"/>
      <c r="Q888" s="94"/>
      <c r="R888" s="94"/>
    </row>
    <row r="889" spans="1:18" x14ac:dyDescent="0.25">
      <c r="A889" s="94"/>
      <c r="B889" s="94"/>
      <c r="C889" s="94"/>
      <c r="D889" s="94"/>
      <c r="E889" s="94"/>
      <c r="F889" s="94"/>
      <c r="G889" s="94"/>
      <c r="H889" s="94"/>
      <c r="I889" s="94"/>
      <c r="J889" s="94"/>
      <c r="K889" s="94"/>
      <c r="L889" s="94"/>
      <c r="M889" s="94"/>
      <c r="N889" s="94"/>
      <c r="O889" s="94"/>
      <c r="P889" s="94"/>
      <c r="Q889" s="94"/>
      <c r="R889" s="94"/>
    </row>
  </sheetData>
  <mergeCells count="2075">
    <mergeCell ref="A865:R865"/>
    <mergeCell ref="B856:H856"/>
    <mergeCell ref="I856:Q856"/>
    <mergeCell ref="B857:H857"/>
    <mergeCell ref="I857:Q857"/>
    <mergeCell ref="B858:Q858"/>
    <mergeCell ref="G862:H862"/>
    <mergeCell ref="I862:J862"/>
    <mergeCell ref="B853:H853"/>
    <mergeCell ref="I853:Q853"/>
    <mergeCell ref="B854:H854"/>
    <mergeCell ref="I854:Q854"/>
    <mergeCell ref="B855:H855"/>
    <mergeCell ref="I855:Q855"/>
    <mergeCell ref="A845:R845"/>
    <mergeCell ref="A847:R847"/>
    <mergeCell ref="A849:R849"/>
    <mergeCell ref="B851:Q851"/>
    <mergeCell ref="B852:H852"/>
    <mergeCell ref="I852:Q852"/>
    <mergeCell ref="M797:R797"/>
    <mergeCell ref="G798:H799"/>
    <mergeCell ref="I798:I799"/>
    <mergeCell ref="J798:K799"/>
    <mergeCell ref="L798:L799"/>
    <mergeCell ref="A801:R801"/>
    <mergeCell ref="A796:B796"/>
    <mergeCell ref="C796:F796"/>
    <mergeCell ref="G796:I796"/>
    <mergeCell ref="J796:L796"/>
    <mergeCell ref="A797:B799"/>
    <mergeCell ref="C797:F799"/>
    <mergeCell ref="G797:I797"/>
    <mergeCell ref="J797:L797"/>
    <mergeCell ref="A792:B793"/>
    <mergeCell ref="C792:F793"/>
    <mergeCell ref="G792:I793"/>
    <mergeCell ref="J792:L793"/>
    <mergeCell ref="M792:R792"/>
    <mergeCell ref="A794:B795"/>
    <mergeCell ref="C794:F795"/>
    <mergeCell ref="G794:I795"/>
    <mergeCell ref="J794:L795"/>
    <mergeCell ref="M794:R794"/>
    <mergeCell ref="A788:B789"/>
    <mergeCell ref="C788:F789"/>
    <mergeCell ref="G788:I789"/>
    <mergeCell ref="J788:L789"/>
    <mergeCell ref="M788:R788"/>
    <mergeCell ref="A790:B791"/>
    <mergeCell ref="C790:F791"/>
    <mergeCell ref="G790:I791"/>
    <mergeCell ref="J790:L791"/>
    <mergeCell ref="M790:R790"/>
    <mergeCell ref="A784:B785"/>
    <mergeCell ref="C784:F785"/>
    <mergeCell ref="G784:I785"/>
    <mergeCell ref="J784:L785"/>
    <mergeCell ref="M784:R784"/>
    <mergeCell ref="A786:B787"/>
    <mergeCell ref="C786:F787"/>
    <mergeCell ref="G786:I787"/>
    <mergeCell ref="J786:L787"/>
    <mergeCell ref="M786:R786"/>
    <mergeCell ref="A779:B779"/>
    <mergeCell ref="C779:F779"/>
    <mergeCell ref="G779:L779"/>
    <mergeCell ref="M779:R779"/>
    <mergeCell ref="A780:R780"/>
    <mergeCell ref="A783:B783"/>
    <mergeCell ref="C783:F783"/>
    <mergeCell ref="G783:L783"/>
    <mergeCell ref="M783:R783"/>
    <mergeCell ref="A777:B777"/>
    <mergeCell ref="C777:F777"/>
    <mergeCell ref="G777:L777"/>
    <mergeCell ref="M777:R777"/>
    <mergeCell ref="A778:B778"/>
    <mergeCell ref="C778:F778"/>
    <mergeCell ref="G778:L778"/>
    <mergeCell ref="M778:R778"/>
    <mergeCell ref="A775:B775"/>
    <mergeCell ref="C775:F775"/>
    <mergeCell ref="G775:L775"/>
    <mergeCell ref="M775:R775"/>
    <mergeCell ref="A776:B776"/>
    <mergeCell ref="C776:F776"/>
    <mergeCell ref="G776:L776"/>
    <mergeCell ref="M776:R776"/>
    <mergeCell ref="A773:B773"/>
    <mergeCell ref="C773:F773"/>
    <mergeCell ref="G773:L773"/>
    <mergeCell ref="M773:R773"/>
    <mergeCell ref="A774:B774"/>
    <mergeCell ref="C774:F774"/>
    <mergeCell ref="G774:L774"/>
    <mergeCell ref="M774:R774"/>
    <mergeCell ref="A771:B771"/>
    <mergeCell ref="C771:F771"/>
    <mergeCell ref="G771:L771"/>
    <mergeCell ref="M771:R771"/>
    <mergeCell ref="A772:B772"/>
    <mergeCell ref="C772:F772"/>
    <mergeCell ref="G772:L772"/>
    <mergeCell ref="M772:R772"/>
    <mergeCell ref="A769:B769"/>
    <mergeCell ref="C769:F769"/>
    <mergeCell ref="G769:L769"/>
    <mergeCell ref="M769:R769"/>
    <mergeCell ref="A770:B770"/>
    <mergeCell ref="C770:F770"/>
    <mergeCell ref="G770:L770"/>
    <mergeCell ref="M770:R770"/>
    <mergeCell ref="A767:B767"/>
    <mergeCell ref="C767:F767"/>
    <mergeCell ref="G767:L767"/>
    <mergeCell ref="M767:R767"/>
    <mergeCell ref="A768:B768"/>
    <mergeCell ref="C768:F768"/>
    <mergeCell ref="G768:L768"/>
    <mergeCell ref="M768:R768"/>
    <mergeCell ref="A765:B765"/>
    <mergeCell ref="C765:F765"/>
    <mergeCell ref="G765:L765"/>
    <mergeCell ref="M765:R765"/>
    <mergeCell ref="A766:B766"/>
    <mergeCell ref="C766:F766"/>
    <mergeCell ref="G766:L766"/>
    <mergeCell ref="M766:R766"/>
    <mergeCell ref="A760:B760"/>
    <mergeCell ref="C760:F760"/>
    <mergeCell ref="G760:L760"/>
    <mergeCell ref="M760:R760"/>
    <mergeCell ref="A761:R761"/>
    <mergeCell ref="A764:B764"/>
    <mergeCell ref="C764:F764"/>
    <mergeCell ref="G764:L764"/>
    <mergeCell ref="M764:R764"/>
    <mergeCell ref="A757:B757"/>
    <mergeCell ref="C757:F757"/>
    <mergeCell ref="G757:L757"/>
    <mergeCell ref="M757:R757"/>
    <mergeCell ref="A759:B759"/>
    <mergeCell ref="C759:F759"/>
    <mergeCell ref="G759:L759"/>
    <mergeCell ref="M759:R759"/>
    <mergeCell ref="A758:B758"/>
    <mergeCell ref="C758:F758"/>
    <mergeCell ref="G758:L758"/>
    <mergeCell ref="M758:R758"/>
    <mergeCell ref="A755:B755"/>
    <mergeCell ref="C755:F755"/>
    <mergeCell ref="G755:L755"/>
    <mergeCell ref="M755:R755"/>
    <mergeCell ref="A756:B756"/>
    <mergeCell ref="C756:F756"/>
    <mergeCell ref="G756:L756"/>
    <mergeCell ref="M756:R756"/>
    <mergeCell ref="A753:B753"/>
    <mergeCell ref="C753:F753"/>
    <mergeCell ref="G753:L753"/>
    <mergeCell ref="M753:R753"/>
    <mergeCell ref="A754:B754"/>
    <mergeCell ref="C754:F754"/>
    <mergeCell ref="G754:L754"/>
    <mergeCell ref="M754:R754"/>
    <mergeCell ref="A751:B751"/>
    <mergeCell ref="C751:F751"/>
    <mergeCell ref="G751:L751"/>
    <mergeCell ref="M751:R751"/>
    <mergeCell ref="A752:B752"/>
    <mergeCell ref="C752:F752"/>
    <mergeCell ref="G752:L752"/>
    <mergeCell ref="M752:R752"/>
    <mergeCell ref="A749:B749"/>
    <mergeCell ref="C749:F749"/>
    <mergeCell ref="G749:L749"/>
    <mergeCell ref="M749:R749"/>
    <mergeCell ref="A750:B750"/>
    <mergeCell ref="C750:F750"/>
    <mergeCell ref="G750:L750"/>
    <mergeCell ref="M750:R750"/>
    <mergeCell ref="A746:B746"/>
    <mergeCell ref="C746:F746"/>
    <mergeCell ref="G746:L746"/>
    <mergeCell ref="M746:R746"/>
    <mergeCell ref="A747:B748"/>
    <mergeCell ref="C747:F748"/>
    <mergeCell ref="G747:I748"/>
    <mergeCell ref="J747:L748"/>
    <mergeCell ref="M747:R747"/>
    <mergeCell ref="A744:B744"/>
    <mergeCell ref="C744:F744"/>
    <mergeCell ref="G744:L744"/>
    <mergeCell ref="M744:R744"/>
    <mergeCell ref="A745:B745"/>
    <mergeCell ref="C745:F745"/>
    <mergeCell ref="G745:L745"/>
    <mergeCell ref="M745:R745"/>
    <mergeCell ref="J739:K739"/>
    <mergeCell ref="A740:R740"/>
    <mergeCell ref="A743:B743"/>
    <mergeCell ref="C743:F743"/>
    <mergeCell ref="G743:L743"/>
    <mergeCell ref="M743:R743"/>
    <mergeCell ref="A737:B737"/>
    <mergeCell ref="C737:F737"/>
    <mergeCell ref="G737:L737"/>
    <mergeCell ref="M737:R737"/>
    <mergeCell ref="A738:B739"/>
    <mergeCell ref="C738:F739"/>
    <mergeCell ref="G738:I738"/>
    <mergeCell ref="J738:L738"/>
    <mergeCell ref="M738:R738"/>
    <mergeCell ref="G739:H739"/>
    <mergeCell ref="A735:B735"/>
    <mergeCell ref="C735:F735"/>
    <mergeCell ref="G735:L735"/>
    <mergeCell ref="M735:R735"/>
    <mergeCell ref="A736:B736"/>
    <mergeCell ref="C736:F736"/>
    <mergeCell ref="G736:L736"/>
    <mergeCell ref="M736:R736"/>
    <mergeCell ref="A733:B733"/>
    <mergeCell ref="C733:F733"/>
    <mergeCell ref="G733:L733"/>
    <mergeCell ref="M733:R733"/>
    <mergeCell ref="A734:B734"/>
    <mergeCell ref="C734:F734"/>
    <mergeCell ref="G734:L734"/>
    <mergeCell ref="M734:R734"/>
    <mergeCell ref="A731:B731"/>
    <mergeCell ref="C731:F731"/>
    <mergeCell ref="G731:L731"/>
    <mergeCell ref="M731:R731"/>
    <mergeCell ref="A732:B732"/>
    <mergeCell ref="C732:F732"/>
    <mergeCell ref="G732:L732"/>
    <mergeCell ref="M732:R732"/>
    <mergeCell ref="A729:B729"/>
    <mergeCell ref="C729:F729"/>
    <mergeCell ref="G729:L729"/>
    <mergeCell ref="M729:R729"/>
    <mergeCell ref="A730:B730"/>
    <mergeCell ref="C730:F730"/>
    <mergeCell ref="G730:L730"/>
    <mergeCell ref="M730:R730"/>
    <mergeCell ref="A727:B727"/>
    <mergeCell ref="C727:F727"/>
    <mergeCell ref="G727:L727"/>
    <mergeCell ref="M727:R727"/>
    <mergeCell ref="A728:B728"/>
    <mergeCell ref="C728:F728"/>
    <mergeCell ref="G728:L728"/>
    <mergeCell ref="M728:R728"/>
    <mergeCell ref="A725:B725"/>
    <mergeCell ref="C725:F725"/>
    <mergeCell ref="G725:L725"/>
    <mergeCell ref="M725:R725"/>
    <mergeCell ref="A726:B726"/>
    <mergeCell ref="C726:F726"/>
    <mergeCell ref="G726:L726"/>
    <mergeCell ref="M726:R726"/>
    <mergeCell ref="M718:R718"/>
    <mergeCell ref="A720:B721"/>
    <mergeCell ref="C720:F721"/>
    <mergeCell ref="G720:L721"/>
    <mergeCell ref="M720:R721"/>
    <mergeCell ref="A722:R722"/>
    <mergeCell ref="I715:I717"/>
    <mergeCell ref="J715:K717"/>
    <mergeCell ref="L715:L717"/>
    <mergeCell ref="A718:B719"/>
    <mergeCell ref="C718:F719"/>
    <mergeCell ref="G718:I719"/>
    <mergeCell ref="J718:L719"/>
    <mergeCell ref="A713:B713"/>
    <mergeCell ref="C713:F713"/>
    <mergeCell ref="G713:L713"/>
    <mergeCell ref="M713:R713"/>
    <mergeCell ref="A714:B717"/>
    <mergeCell ref="C714:F717"/>
    <mergeCell ref="G714:I714"/>
    <mergeCell ref="J714:L714"/>
    <mergeCell ref="M714:R715"/>
    <mergeCell ref="G715:H717"/>
    <mergeCell ref="A711:B711"/>
    <mergeCell ref="C711:F711"/>
    <mergeCell ref="G711:L711"/>
    <mergeCell ref="M711:R711"/>
    <mergeCell ref="A712:B712"/>
    <mergeCell ref="C712:F712"/>
    <mergeCell ref="G712:L712"/>
    <mergeCell ref="M712:R712"/>
    <mergeCell ref="A709:B709"/>
    <mergeCell ref="C709:F709"/>
    <mergeCell ref="G709:L709"/>
    <mergeCell ref="M709:R709"/>
    <mergeCell ref="A710:B710"/>
    <mergeCell ref="C710:F710"/>
    <mergeCell ref="G710:L710"/>
    <mergeCell ref="M710:R710"/>
    <mergeCell ref="A707:B707"/>
    <mergeCell ref="C707:F707"/>
    <mergeCell ref="G707:L707"/>
    <mergeCell ref="M707:R707"/>
    <mergeCell ref="A708:B708"/>
    <mergeCell ref="C708:F708"/>
    <mergeCell ref="G708:L708"/>
    <mergeCell ref="M708:R708"/>
    <mergeCell ref="A705:B705"/>
    <mergeCell ref="C705:F705"/>
    <mergeCell ref="G705:L705"/>
    <mergeCell ref="M705:R705"/>
    <mergeCell ref="A706:B706"/>
    <mergeCell ref="C706:F706"/>
    <mergeCell ref="G706:L706"/>
    <mergeCell ref="M706:R706"/>
    <mergeCell ref="A700:R700"/>
    <mergeCell ref="A703:B703"/>
    <mergeCell ref="C703:F703"/>
    <mergeCell ref="G703:L703"/>
    <mergeCell ref="M703:R703"/>
    <mergeCell ref="A704:B704"/>
    <mergeCell ref="C704:F704"/>
    <mergeCell ref="G704:L704"/>
    <mergeCell ref="M704:R704"/>
    <mergeCell ref="A698:B698"/>
    <mergeCell ref="C698:F698"/>
    <mergeCell ref="G698:L698"/>
    <mergeCell ref="M698:R698"/>
    <mergeCell ref="A699:B699"/>
    <mergeCell ref="C699:F699"/>
    <mergeCell ref="G699:L699"/>
    <mergeCell ref="M699:R699"/>
    <mergeCell ref="A696:B696"/>
    <mergeCell ref="C696:F696"/>
    <mergeCell ref="G696:L696"/>
    <mergeCell ref="M696:R696"/>
    <mergeCell ref="A697:B697"/>
    <mergeCell ref="C697:F697"/>
    <mergeCell ref="G697:L697"/>
    <mergeCell ref="M697:R697"/>
    <mergeCell ref="A694:B694"/>
    <mergeCell ref="C694:F694"/>
    <mergeCell ref="G694:L694"/>
    <mergeCell ref="M694:R694"/>
    <mergeCell ref="A695:B695"/>
    <mergeCell ref="C695:F695"/>
    <mergeCell ref="G695:L695"/>
    <mergeCell ref="M695:R695"/>
    <mergeCell ref="A692:B692"/>
    <mergeCell ref="C692:F692"/>
    <mergeCell ref="G692:L692"/>
    <mergeCell ref="M692:R692"/>
    <mergeCell ref="A693:B693"/>
    <mergeCell ref="C693:F693"/>
    <mergeCell ref="G693:L693"/>
    <mergeCell ref="M693:R693"/>
    <mergeCell ref="A690:B690"/>
    <mergeCell ref="C690:F690"/>
    <mergeCell ref="G690:L690"/>
    <mergeCell ref="M690:R690"/>
    <mergeCell ref="A691:B691"/>
    <mergeCell ref="C691:F691"/>
    <mergeCell ref="G691:L691"/>
    <mergeCell ref="M691:R691"/>
    <mergeCell ref="A688:B688"/>
    <mergeCell ref="C688:F688"/>
    <mergeCell ref="G688:L688"/>
    <mergeCell ref="M688:R688"/>
    <mergeCell ref="A689:B689"/>
    <mergeCell ref="C689:F689"/>
    <mergeCell ref="G689:L689"/>
    <mergeCell ref="M689:R689"/>
    <mergeCell ref="A686:B686"/>
    <mergeCell ref="C686:F686"/>
    <mergeCell ref="G686:L686"/>
    <mergeCell ref="M686:R686"/>
    <mergeCell ref="A687:B687"/>
    <mergeCell ref="C687:F687"/>
    <mergeCell ref="G687:L687"/>
    <mergeCell ref="M687:R687"/>
    <mergeCell ref="A684:B684"/>
    <mergeCell ref="C684:F684"/>
    <mergeCell ref="G684:L684"/>
    <mergeCell ref="M684:R684"/>
    <mergeCell ref="A685:B685"/>
    <mergeCell ref="C685:F685"/>
    <mergeCell ref="G685:L685"/>
    <mergeCell ref="M685:R685"/>
    <mergeCell ref="A679:R679"/>
    <mergeCell ref="A682:B682"/>
    <mergeCell ref="C682:F682"/>
    <mergeCell ref="G682:L682"/>
    <mergeCell ref="M682:R682"/>
    <mergeCell ref="A683:B683"/>
    <mergeCell ref="C683:F683"/>
    <mergeCell ref="G683:L683"/>
    <mergeCell ref="M683:R683"/>
    <mergeCell ref="A677:B677"/>
    <mergeCell ref="C677:F677"/>
    <mergeCell ref="G677:L677"/>
    <mergeCell ref="M677:R677"/>
    <mergeCell ref="A678:B678"/>
    <mergeCell ref="C678:F678"/>
    <mergeCell ref="G678:L678"/>
    <mergeCell ref="M678:R678"/>
    <mergeCell ref="A675:B675"/>
    <mergeCell ref="C675:F675"/>
    <mergeCell ref="G675:L675"/>
    <mergeCell ref="M675:R675"/>
    <mergeCell ref="A676:B676"/>
    <mergeCell ref="C676:F676"/>
    <mergeCell ref="G676:L676"/>
    <mergeCell ref="M676:R676"/>
    <mergeCell ref="A673:B673"/>
    <mergeCell ref="C673:F673"/>
    <mergeCell ref="G673:L673"/>
    <mergeCell ref="M673:R673"/>
    <mergeCell ref="A674:B674"/>
    <mergeCell ref="C674:F674"/>
    <mergeCell ref="G674:L674"/>
    <mergeCell ref="M674:R674"/>
    <mergeCell ref="A671:B671"/>
    <mergeCell ref="C671:F671"/>
    <mergeCell ref="G671:L671"/>
    <mergeCell ref="M671:R671"/>
    <mergeCell ref="A672:B672"/>
    <mergeCell ref="C672:F672"/>
    <mergeCell ref="G672:L672"/>
    <mergeCell ref="M672:R672"/>
    <mergeCell ref="M666:R666"/>
    <mergeCell ref="G668:J669"/>
    <mergeCell ref="K668:K669"/>
    <mergeCell ref="L668:L669"/>
    <mergeCell ref="M668:R668"/>
    <mergeCell ref="A670:B670"/>
    <mergeCell ref="C670:F670"/>
    <mergeCell ref="G670:L670"/>
    <mergeCell ref="M670:R670"/>
    <mergeCell ref="J664:L664"/>
    <mergeCell ref="A665:B665"/>
    <mergeCell ref="C665:F665"/>
    <mergeCell ref="G665:L665"/>
    <mergeCell ref="M665:R665"/>
    <mergeCell ref="A666:B669"/>
    <mergeCell ref="C666:F669"/>
    <mergeCell ref="G666:J667"/>
    <mergeCell ref="K666:K667"/>
    <mergeCell ref="L666:L667"/>
    <mergeCell ref="A662:B662"/>
    <mergeCell ref="C662:F662"/>
    <mergeCell ref="G662:L662"/>
    <mergeCell ref="M662:R662"/>
    <mergeCell ref="A663:B664"/>
    <mergeCell ref="C663:F663"/>
    <mergeCell ref="G663:L663"/>
    <mergeCell ref="M663:R663"/>
    <mergeCell ref="C664:F664"/>
    <mergeCell ref="G664:I664"/>
    <mergeCell ref="A660:B660"/>
    <mergeCell ref="C660:F660"/>
    <mergeCell ref="G660:L660"/>
    <mergeCell ref="M660:R660"/>
    <mergeCell ref="A661:B661"/>
    <mergeCell ref="C661:F661"/>
    <mergeCell ref="G661:L661"/>
    <mergeCell ref="M661:R661"/>
    <mergeCell ref="A658:B658"/>
    <mergeCell ref="C658:F658"/>
    <mergeCell ref="G658:L658"/>
    <mergeCell ref="M658:R658"/>
    <mergeCell ref="A659:B659"/>
    <mergeCell ref="C659:F659"/>
    <mergeCell ref="G659:L659"/>
    <mergeCell ref="M659:R659"/>
    <mergeCell ref="A653:R653"/>
    <mergeCell ref="A656:B656"/>
    <mergeCell ref="C656:F656"/>
    <mergeCell ref="G656:L656"/>
    <mergeCell ref="M656:R656"/>
    <mergeCell ref="A657:B657"/>
    <mergeCell ref="C657:F657"/>
    <mergeCell ref="G657:L657"/>
    <mergeCell ref="M657:R657"/>
    <mergeCell ref="A651:B651"/>
    <mergeCell ref="C651:F651"/>
    <mergeCell ref="G651:L651"/>
    <mergeCell ref="M651:R651"/>
    <mergeCell ref="A652:B652"/>
    <mergeCell ref="C652:F652"/>
    <mergeCell ref="G652:L652"/>
    <mergeCell ref="M652:R652"/>
    <mergeCell ref="A649:B649"/>
    <mergeCell ref="C649:F649"/>
    <mergeCell ref="G649:L649"/>
    <mergeCell ref="M649:R649"/>
    <mergeCell ref="A650:B650"/>
    <mergeCell ref="C650:F650"/>
    <mergeCell ref="G650:L650"/>
    <mergeCell ref="M650:R650"/>
    <mergeCell ref="A647:B647"/>
    <mergeCell ref="C647:F647"/>
    <mergeCell ref="G647:L647"/>
    <mergeCell ref="M647:R647"/>
    <mergeCell ref="A648:B648"/>
    <mergeCell ref="C648:F648"/>
    <mergeCell ref="G648:L648"/>
    <mergeCell ref="M648:R648"/>
    <mergeCell ref="A645:B645"/>
    <mergeCell ref="C645:F645"/>
    <mergeCell ref="G645:L645"/>
    <mergeCell ref="M645:R645"/>
    <mergeCell ref="A646:B646"/>
    <mergeCell ref="C646:F646"/>
    <mergeCell ref="G646:L646"/>
    <mergeCell ref="M646:R646"/>
    <mergeCell ref="A643:B643"/>
    <mergeCell ref="C643:F643"/>
    <mergeCell ref="G643:L643"/>
    <mergeCell ref="M643:R643"/>
    <mergeCell ref="A644:B644"/>
    <mergeCell ref="C644:F644"/>
    <mergeCell ref="G644:L644"/>
    <mergeCell ref="M644:R644"/>
    <mergeCell ref="A641:B641"/>
    <mergeCell ref="C641:F641"/>
    <mergeCell ref="G641:L641"/>
    <mergeCell ref="M641:R641"/>
    <mergeCell ref="A642:B642"/>
    <mergeCell ref="C642:F642"/>
    <mergeCell ref="G642:L642"/>
    <mergeCell ref="M642:R642"/>
    <mergeCell ref="A639:B639"/>
    <mergeCell ref="C639:F639"/>
    <mergeCell ref="G639:L639"/>
    <mergeCell ref="M639:R639"/>
    <mergeCell ref="A640:B640"/>
    <mergeCell ref="C640:F640"/>
    <mergeCell ref="G640:L640"/>
    <mergeCell ref="M640:R640"/>
    <mergeCell ref="A637:B637"/>
    <mergeCell ref="C637:F637"/>
    <mergeCell ref="G637:L637"/>
    <mergeCell ref="M637:R637"/>
    <mergeCell ref="A638:B638"/>
    <mergeCell ref="C638:F638"/>
    <mergeCell ref="G638:L638"/>
    <mergeCell ref="M638:R638"/>
    <mergeCell ref="A635:B635"/>
    <mergeCell ref="C635:F635"/>
    <mergeCell ref="G635:L635"/>
    <mergeCell ref="M635:R635"/>
    <mergeCell ref="A636:B636"/>
    <mergeCell ref="C636:F636"/>
    <mergeCell ref="G636:L636"/>
    <mergeCell ref="M636:R636"/>
    <mergeCell ref="A630:B630"/>
    <mergeCell ref="C630:F630"/>
    <mergeCell ref="G630:L630"/>
    <mergeCell ref="M630:R630"/>
    <mergeCell ref="A631:R631"/>
    <mergeCell ref="A634:B634"/>
    <mergeCell ref="C634:F634"/>
    <mergeCell ref="G634:L634"/>
    <mergeCell ref="M634:R634"/>
    <mergeCell ref="A628:B628"/>
    <mergeCell ref="C628:F628"/>
    <mergeCell ref="G628:L628"/>
    <mergeCell ref="M628:R628"/>
    <mergeCell ref="A629:B629"/>
    <mergeCell ref="C629:F629"/>
    <mergeCell ref="G629:L629"/>
    <mergeCell ref="M629:R629"/>
    <mergeCell ref="A626:B626"/>
    <mergeCell ref="C626:F626"/>
    <mergeCell ref="G626:L626"/>
    <mergeCell ref="M626:R626"/>
    <mergeCell ref="A627:B627"/>
    <mergeCell ref="C627:F627"/>
    <mergeCell ref="G627:L627"/>
    <mergeCell ref="M627:R627"/>
    <mergeCell ref="A624:B624"/>
    <mergeCell ref="C624:F624"/>
    <mergeCell ref="G624:L624"/>
    <mergeCell ref="M624:R624"/>
    <mergeCell ref="A625:B625"/>
    <mergeCell ref="C625:F625"/>
    <mergeCell ref="G625:L625"/>
    <mergeCell ref="M625:R625"/>
    <mergeCell ref="A622:B622"/>
    <mergeCell ref="C622:F622"/>
    <mergeCell ref="G622:L622"/>
    <mergeCell ref="M622:R622"/>
    <mergeCell ref="A623:B623"/>
    <mergeCell ref="C623:F623"/>
    <mergeCell ref="G623:L623"/>
    <mergeCell ref="M623:R623"/>
    <mergeCell ref="A620:B620"/>
    <mergeCell ref="C620:F620"/>
    <mergeCell ref="G620:L620"/>
    <mergeCell ref="M620:R620"/>
    <mergeCell ref="A621:B621"/>
    <mergeCell ref="C621:F621"/>
    <mergeCell ref="G621:L621"/>
    <mergeCell ref="M621:R621"/>
    <mergeCell ref="A615:R615"/>
    <mergeCell ref="A618:B618"/>
    <mergeCell ref="C618:F618"/>
    <mergeCell ref="G618:L618"/>
    <mergeCell ref="M618:R618"/>
    <mergeCell ref="A619:B619"/>
    <mergeCell ref="C619:F619"/>
    <mergeCell ref="G619:L619"/>
    <mergeCell ref="M619:R619"/>
    <mergeCell ref="M612:R612"/>
    <mergeCell ref="Q613:R613"/>
    <mergeCell ref="A614:B614"/>
    <mergeCell ref="C614:F614"/>
    <mergeCell ref="G614:L614"/>
    <mergeCell ref="M614:R614"/>
    <mergeCell ref="A609:B613"/>
    <mergeCell ref="C609:F613"/>
    <mergeCell ref="G609:J609"/>
    <mergeCell ref="M609:R609"/>
    <mergeCell ref="G610:J613"/>
    <mergeCell ref="K610:K613"/>
    <mergeCell ref="L610:L613"/>
    <mergeCell ref="M610:R610"/>
    <mergeCell ref="M611:O611"/>
    <mergeCell ref="P611:R611"/>
    <mergeCell ref="A607:B607"/>
    <mergeCell ref="C607:F607"/>
    <mergeCell ref="G607:L607"/>
    <mergeCell ref="M607:R607"/>
    <mergeCell ref="A608:B608"/>
    <mergeCell ref="C608:F608"/>
    <mergeCell ref="G608:L608"/>
    <mergeCell ref="M608:R608"/>
    <mergeCell ref="A605:B605"/>
    <mergeCell ref="C605:F605"/>
    <mergeCell ref="G605:L605"/>
    <mergeCell ref="M605:R605"/>
    <mergeCell ref="A606:B606"/>
    <mergeCell ref="C606:F606"/>
    <mergeCell ref="G606:L606"/>
    <mergeCell ref="M606:R606"/>
    <mergeCell ref="A603:B603"/>
    <mergeCell ref="C603:F603"/>
    <mergeCell ref="G603:L603"/>
    <mergeCell ref="M603:R603"/>
    <mergeCell ref="A604:B604"/>
    <mergeCell ref="C604:F604"/>
    <mergeCell ref="G604:L604"/>
    <mergeCell ref="M604:R604"/>
    <mergeCell ref="A601:B601"/>
    <mergeCell ref="C601:F601"/>
    <mergeCell ref="G601:L601"/>
    <mergeCell ref="M601:R601"/>
    <mergeCell ref="A602:B602"/>
    <mergeCell ref="C602:F602"/>
    <mergeCell ref="G602:L602"/>
    <mergeCell ref="M602:R602"/>
    <mergeCell ref="M598:R598"/>
    <mergeCell ref="A599:B599"/>
    <mergeCell ref="C599:F599"/>
    <mergeCell ref="G599:L599"/>
    <mergeCell ref="M599:R599"/>
    <mergeCell ref="A600:B600"/>
    <mergeCell ref="C600:F600"/>
    <mergeCell ref="G600:L600"/>
    <mergeCell ref="M600:R600"/>
    <mergeCell ref="K595:L595"/>
    <mergeCell ref="G596:I596"/>
    <mergeCell ref="K596:L596"/>
    <mergeCell ref="C597:F597"/>
    <mergeCell ref="G597:L597"/>
    <mergeCell ref="A598:B598"/>
    <mergeCell ref="C598:F598"/>
    <mergeCell ref="G598:L598"/>
    <mergeCell ref="A593:B593"/>
    <mergeCell ref="C593:F593"/>
    <mergeCell ref="G593:L593"/>
    <mergeCell ref="M593:R593"/>
    <mergeCell ref="A594:B597"/>
    <mergeCell ref="C594:F596"/>
    <mergeCell ref="G594:I594"/>
    <mergeCell ref="K594:L594"/>
    <mergeCell ref="M594:R594"/>
    <mergeCell ref="G595:I595"/>
    <mergeCell ref="A588:R588"/>
    <mergeCell ref="A591:B591"/>
    <mergeCell ref="C591:F591"/>
    <mergeCell ref="G591:L591"/>
    <mergeCell ref="M591:R591"/>
    <mergeCell ref="A592:B592"/>
    <mergeCell ref="C592:F592"/>
    <mergeCell ref="G592:L592"/>
    <mergeCell ref="M592:R592"/>
    <mergeCell ref="A586:B586"/>
    <mergeCell ref="C586:F586"/>
    <mergeCell ref="G586:L586"/>
    <mergeCell ref="M586:R586"/>
    <mergeCell ref="A587:B587"/>
    <mergeCell ref="C587:F587"/>
    <mergeCell ref="G587:L587"/>
    <mergeCell ref="M587:R587"/>
    <mergeCell ref="A584:B584"/>
    <mergeCell ref="C584:F584"/>
    <mergeCell ref="G584:L584"/>
    <mergeCell ref="M584:R584"/>
    <mergeCell ref="A585:B585"/>
    <mergeCell ref="C585:F585"/>
    <mergeCell ref="G585:L585"/>
    <mergeCell ref="M585:R585"/>
    <mergeCell ref="A582:B582"/>
    <mergeCell ref="C582:F582"/>
    <mergeCell ref="G582:L582"/>
    <mergeCell ref="M582:R582"/>
    <mergeCell ref="A583:B583"/>
    <mergeCell ref="C583:F583"/>
    <mergeCell ref="G583:L583"/>
    <mergeCell ref="M583:R583"/>
    <mergeCell ref="A580:B580"/>
    <mergeCell ref="C580:F580"/>
    <mergeCell ref="G580:L580"/>
    <mergeCell ref="M580:R580"/>
    <mergeCell ref="A581:B581"/>
    <mergeCell ref="C581:F581"/>
    <mergeCell ref="G581:L581"/>
    <mergeCell ref="M581:R581"/>
    <mergeCell ref="A578:B578"/>
    <mergeCell ref="C578:F578"/>
    <mergeCell ref="G578:L578"/>
    <mergeCell ref="M578:R578"/>
    <mergeCell ref="A579:B579"/>
    <mergeCell ref="C579:F579"/>
    <mergeCell ref="G579:L579"/>
    <mergeCell ref="M579:R579"/>
    <mergeCell ref="A576:B576"/>
    <mergeCell ref="C576:F576"/>
    <mergeCell ref="G576:L576"/>
    <mergeCell ref="M576:R576"/>
    <mergeCell ref="A577:B577"/>
    <mergeCell ref="C577:F577"/>
    <mergeCell ref="G577:L577"/>
    <mergeCell ref="M577:R577"/>
    <mergeCell ref="A574:B574"/>
    <mergeCell ref="C574:F574"/>
    <mergeCell ref="G574:L574"/>
    <mergeCell ref="M574:R574"/>
    <mergeCell ref="A575:B575"/>
    <mergeCell ref="C575:F575"/>
    <mergeCell ref="G575:L575"/>
    <mergeCell ref="M575:R575"/>
    <mergeCell ref="A572:B572"/>
    <mergeCell ref="C572:F572"/>
    <mergeCell ref="G572:L572"/>
    <mergeCell ref="M572:R572"/>
    <mergeCell ref="A573:B573"/>
    <mergeCell ref="C573:F573"/>
    <mergeCell ref="G573:L573"/>
    <mergeCell ref="M573:R573"/>
    <mergeCell ref="A570:B570"/>
    <mergeCell ref="C570:F570"/>
    <mergeCell ref="G570:L570"/>
    <mergeCell ref="M570:R570"/>
    <mergeCell ref="A571:B571"/>
    <mergeCell ref="C571:F571"/>
    <mergeCell ref="G571:L571"/>
    <mergeCell ref="M571:R571"/>
    <mergeCell ref="A565:B565"/>
    <mergeCell ref="C565:F565"/>
    <mergeCell ref="G565:L565"/>
    <mergeCell ref="M565:R565"/>
    <mergeCell ref="A566:R566"/>
    <mergeCell ref="A569:B569"/>
    <mergeCell ref="C569:F569"/>
    <mergeCell ref="G569:L569"/>
    <mergeCell ref="M569:R569"/>
    <mergeCell ref="A560:B564"/>
    <mergeCell ref="C560:F564"/>
    <mergeCell ref="G560:L560"/>
    <mergeCell ref="M560:R560"/>
    <mergeCell ref="G561:J561"/>
    <mergeCell ref="G562:J562"/>
    <mergeCell ref="G563:J563"/>
    <mergeCell ref="G564:J564"/>
    <mergeCell ref="A558:B558"/>
    <mergeCell ref="C558:F558"/>
    <mergeCell ref="G558:L558"/>
    <mergeCell ref="M558:R558"/>
    <mergeCell ref="A559:B559"/>
    <mergeCell ref="C559:F559"/>
    <mergeCell ref="G559:L559"/>
    <mergeCell ref="M559:R559"/>
    <mergeCell ref="A556:B556"/>
    <mergeCell ref="C556:F556"/>
    <mergeCell ref="G556:L556"/>
    <mergeCell ref="M556:R556"/>
    <mergeCell ref="A557:B557"/>
    <mergeCell ref="C557:F557"/>
    <mergeCell ref="G557:L557"/>
    <mergeCell ref="M557:R557"/>
    <mergeCell ref="A554:B554"/>
    <mergeCell ref="C554:F554"/>
    <mergeCell ref="G554:L554"/>
    <mergeCell ref="M554:R554"/>
    <mergeCell ref="A555:B555"/>
    <mergeCell ref="C555:F555"/>
    <mergeCell ref="G555:L555"/>
    <mergeCell ref="M555:R555"/>
    <mergeCell ref="A552:B552"/>
    <mergeCell ref="C552:F552"/>
    <mergeCell ref="G552:L552"/>
    <mergeCell ref="M552:R552"/>
    <mergeCell ref="A553:B553"/>
    <mergeCell ref="C553:F553"/>
    <mergeCell ref="G553:L553"/>
    <mergeCell ref="M553:R553"/>
    <mergeCell ref="A550:B550"/>
    <mergeCell ref="C550:F550"/>
    <mergeCell ref="G550:L550"/>
    <mergeCell ref="M550:R550"/>
    <mergeCell ref="A551:B551"/>
    <mergeCell ref="C551:F551"/>
    <mergeCell ref="G551:L551"/>
    <mergeCell ref="M551:R551"/>
    <mergeCell ref="A545:R545"/>
    <mergeCell ref="A548:B548"/>
    <mergeCell ref="C548:F548"/>
    <mergeCell ref="G548:L548"/>
    <mergeCell ref="M548:R548"/>
    <mergeCell ref="A549:B549"/>
    <mergeCell ref="C549:F549"/>
    <mergeCell ref="G549:L549"/>
    <mergeCell ref="M549:R549"/>
    <mergeCell ref="A543:B543"/>
    <mergeCell ref="C543:F543"/>
    <mergeCell ref="G543:L543"/>
    <mergeCell ref="M543:R543"/>
    <mergeCell ref="A544:B544"/>
    <mergeCell ref="C544:F544"/>
    <mergeCell ref="G544:L544"/>
    <mergeCell ref="M544:R544"/>
    <mergeCell ref="A541:B541"/>
    <mergeCell ref="C541:F541"/>
    <mergeCell ref="G541:L541"/>
    <mergeCell ref="M541:R541"/>
    <mergeCell ref="A542:B542"/>
    <mergeCell ref="C542:F542"/>
    <mergeCell ref="G542:L542"/>
    <mergeCell ref="M542:R542"/>
    <mergeCell ref="A539:B539"/>
    <mergeCell ref="C539:F539"/>
    <mergeCell ref="G539:L539"/>
    <mergeCell ref="M539:R539"/>
    <mergeCell ref="A540:B540"/>
    <mergeCell ref="C540:F540"/>
    <mergeCell ref="G540:L540"/>
    <mergeCell ref="M540:R540"/>
    <mergeCell ref="A537:B538"/>
    <mergeCell ref="C537:F538"/>
    <mergeCell ref="G537:I537"/>
    <mergeCell ref="J537:L537"/>
    <mergeCell ref="M537:R537"/>
    <mergeCell ref="G538:I538"/>
    <mergeCell ref="J538:L538"/>
    <mergeCell ref="A535:B536"/>
    <mergeCell ref="C535:F536"/>
    <mergeCell ref="G535:I535"/>
    <mergeCell ref="J535:L535"/>
    <mergeCell ref="M535:R535"/>
    <mergeCell ref="G536:I536"/>
    <mergeCell ref="J536:L536"/>
    <mergeCell ref="A533:B533"/>
    <mergeCell ref="C533:F533"/>
    <mergeCell ref="G533:L533"/>
    <mergeCell ref="M533:R533"/>
    <mergeCell ref="A534:B534"/>
    <mergeCell ref="C534:F534"/>
    <mergeCell ref="G534:L534"/>
    <mergeCell ref="M534:R534"/>
    <mergeCell ref="A529:B532"/>
    <mergeCell ref="C529:F532"/>
    <mergeCell ref="G529:I529"/>
    <mergeCell ref="J529:L529"/>
    <mergeCell ref="M529:R531"/>
    <mergeCell ref="G530:H530"/>
    <mergeCell ref="J530:K530"/>
    <mergeCell ref="G531:L531"/>
    <mergeCell ref="G532:J532"/>
    <mergeCell ref="K532:L532"/>
    <mergeCell ref="M523:R523"/>
    <mergeCell ref="M525:R525"/>
    <mergeCell ref="G526:G528"/>
    <mergeCell ref="H526:H528"/>
    <mergeCell ref="I526:I528"/>
    <mergeCell ref="J526:J528"/>
    <mergeCell ref="K526:K528"/>
    <mergeCell ref="L526:L528"/>
    <mergeCell ref="M527:R527"/>
    <mergeCell ref="G523:G525"/>
    <mergeCell ref="H523:H525"/>
    <mergeCell ref="I523:I525"/>
    <mergeCell ref="J523:J525"/>
    <mergeCell ref="K523:K525"/>
    <mergeCell ref="L523:L525"/>
    <mergeCell ref="A519:B519"/>
    <mergeCell ref="C519:F519"/>
    <mergeCell ref="G519:L519"/>
    <mergeCell ref="M519:R519"/>
    <mergeCell ref="A520:B528"/>
    <mergeCell ref="C520:F528"/>
    <mergeCell ref="G520:I522"/>
    <mergeCell ref="J520:L522"/>
    <mergeCell ref="M520:R520"/>
    <mergeCell ref="M521:R521"/>
    <mergeCell ref="A514:R514"/>
    <mergeCell ref="A517:B517"/>
    <mergeCell ref="C517:F517"/>
    <mergeCell ref="G517:L517"/>
    <mergeCell ref="M517:R517"/>
    <mergeCell ref="A518:B518"/>
    <mergeCell ref="C518:F518"/>
    <mergeCell ref="G518:L518"/>
    <mergeCell ref="M518:R518"/>
    <mergeCell ref="A512:B512"/>
    <mergeCell ref="C512:F512"/>
    <mergeCell ref="G512:L512"/>
    <mergeCell ref="M512:R512"/>
    <mergeCell ref="A513:B513"/>
    <mergeCell ref="C513:F513"/>
    <mergeCell ref="G513:L513"/>
    <mergeCell ref="M513:R513"/>
    <mergeCell ref="A510:B510"/>
    <mergeCell ref="C510:F510"/>
    <mergeCell ref="G510:L510"/>
    <mergeCell ref="M510:R510"/>
    <mergeCell ref="A511:B511"/>
    <mergeCell ref="C511:F511"/>
    <mergeCell ref="G511:L511"/>
    <mergeCell ref="M511:R511"/>
    <mergeCell ref="A508:B508"/>
    <mergeCell ref="C508:F508"/>
    <mergeCell ref="G508:L508"/>
    <mergeCell ref="M508:R508"/>
    <mergeCell ref="A509:B509"/>
    <mergeCell ref="C509:F509"/>
    <mergeCell ref="G509:L509"/>
    <mergeCell ref="M509:R509"/>
    <mergeCell ref="A506:B506"/>
    <mergeCell ref="C506:F506"/>
    <mergeCell ref="G506:L506"/>
    <mergeCell ref="M506:R506"/>
    <mergeCell ref="A507:B507"/>
    <mergeCell ref="C507:F507"/>
    <mergeCell ref="G507:L507"/>
    <mergeCell ref="M507:R507"/>
    <mergeCell ref="A504:B504"/>
    <mergeCell ref="C504:F504"/>
    <mergeCell ref="G504:L504"/>
    <mergeCell ref="M504:R504"/>
    <mergeCell ref="A505:B505"/>
    <mergeCell ref="C505:F505"/>
    <mergeCell ref="G505:L505"/>
    <mergeCell ref="M505:R505"/>
    <mergeCell ref="A499:B499"/>
    <mergeCell ref="C499:F499"/>
    <mergeCell ref="G499:L499"/>
    <mergeCell ref="M499:R499"/>
    <mergeCell ref="A500:R500"/>
    <mergeCell ref="A503:B503"/>
    <mergeCell ref="C503:F503"/>
    <mergeCell ref="G503:L503"/>
    <mergeCell ref="M503:R503"/>
    <mergeCell ref="G495:H498"/>
    <mergeCell ref="I495:I498"/>
    <mergeCell ref="J495:K498"/>
    <mergeCell ref="L495:L498"/>
    <mergeCell ref="M495:R495"/>
    <mergeCell ref="Q496:R496"/>
    <mergeCell ref="M497:R497"/>
    <mergeCell ref="Q498:R498"/>
    <mergeCell ref="A492:B492"/>
    <mergeCell ref="C492:F492"/>
    <mergeCell ref="G492:L492"/>
    <mergeCell ref="M492:R492"/>
    <mergeCell ref="A493:B498"/>
    <mergeCell ref="C493:F498"/>
    <mergeCell ref="G493:L493"/>
    <mergeCell ref="M493:R494"/>
    <mergeCell ref="G494:I494"/>
    <mergeCell ref="J494:L494"/>
    <mergeCell ref="A490:B491"/>
    <mergeCell ref="C490:F491"/>
    <mergeCell ref="G490:L490"/>
    <mergeCell ref="M490:R490"/>
    <mergeCell ref="G491:I491"/>
    <mergeCell ref="J491:L491"/>
    <mergeCell ref="Q487:R487"/>
    <mergeCell ref="A488:B489"/>
    <mergeCell ref="C488:F489"/>
    <mergeCell ref="G488:L488"/>
    <mergeCell ref="M488:R488"/>
    <mergeCell ref="G489:I489"/>
    <mergeCell ref="J489:L489"/>
    <mergeCell ref="Q483:R483"/>
    <mergeCell ref="G484:I484"/>
    <mergeCell ref="J484:L484"/>
    <mergeCell ref="M484:R484"/>
    <mergeCell ref="G485:H487"/>
    <mergeCell ref="I485:I487"/>
    <mergeCell ref="J485:K487"/>
    <mergeCell ref="L485:L487"/>
    <mergeCell ref="Q485:R485"/>
    <mergeCell ref="M486:R486"/>
    <mergeCell ref="M478:R479"/>
    <mergeCell ref="G480:I480"/>
    <mergeCell ref="J480:L480"/>
    <mergeCell ref="M480:R480"/>
    <mergeCell ref="G481:H483"/>
    <mergeCell ref="I481:I483"/>
    <mergeCell ref="J481:K483"/>
    <mergeCell ref="L481:L483"/>
    <mergeCell ref="Q481:R481"/>
    <mergeCell ref="M482:R482"/>
    <mergeCell ref="I476:I477"/>
    <mergeCell ref="J476:K477"/>
    <mergeCell ref="L476:L477"/>
    <mergeCell ref="A478:B487"/>
    <mergeCell ref="C478:F487"/>
    <mergeCell ref="G478:I479"/>
    <mergeCell ref="J478:L479"/>
    <mergeCell ref="A474:B474"/>
    <mergeCell ref="C474:F474"/>
    <mergeCell ref="G474:L474"/>
    <mergeCell ref="M474:R474"/>
    <mergeCell ref="A475:B477"/>
    <mergeCell ref="C475:F477"/>
    <mergeCell ref="G475:I475"/>
    <mergeCell ref="J475:L475"/>
    <mergeCell ref="M475:R475"/>
    <mergeCell ref="G476:H477"/>
    <mergeCell ref="A469:R469"/>
    <mergeCell ref="A472:B472"/>
    <mergeCell ref="C472:F472"/>
    <mergeCell ref="G472:L472"/>
    <mergeCell ref="M472:R472"/>
    <mergeCell ref="A473:B473"/>
    <mergeCell ref="C473:F473"/>
    <mergeCell ref="G473:L473"/>
    <mergeCell ref="M473:R473"/>
    <mergeCell ref="G466:H468"/>
    <mergeCell ref="I466:I468"/>
    <mergeCell ref="J466:K468"/>
    <mergeCell ref="L466:L468"/>
    <mergeCell ref="Q466:R466"/>
    <mergeCell ref="M467:R467"/>
    <mergeCell ref="Q468:R468"/>
    <mergeCell ref="J462:K464"/>
    <mergeCell ref="L462:L464"/>
    <mergeCell ref="Q462:R462"/>
    <mergeCell ref="M463:R463"/>
    <mergeCell ref="Q464:R464"/>
    <mergeCell ref="G465:I465"/>
    <mergeCell ref="J465:L465"/>
    <mergeCell ref="M465:R465"/>
    <mergeCell ref="A459:B468"/>
    <mergeCell ref="C459:F468"/>
    <mergeCell ref="G459:I460"/>
    <mergeCell ref="J459:L460"/>
    <mergeCell ref="M459:R460"/>
    <mergeCell ref="G461:I461"/>
    <mergeCell ref="J461:L461"/>
    <mergeCell ref="M461:R461"/>
    <mergeCell ref="G462:H464"/>
    <mergeCell ref="I462:I464"/>
    <mergeCell ref="A455:B458"/>
    <mergeCell ref="C455:F458"/>
    <mergeCell ref="G455:I455"/>
    <mergeCell ref="J455:L455"/>
    <mergeCell ref="M455:R456"/>
    <mergeCell ref="G456:H458"/>
    <mergeCell ref="I456:I458"/>
    <mergeCell ref="J456:K458"/>
    <mergeCell ref="L456:L458"/>
    <mergeCell ref="G451:I451"/>
    <mergeCell ref="J451:L451"/>
    <mergeCell ref="M451:R451"/>
    <mergeCell ref="G452:H454"/>
    <mergeCell ref="I452:I454"/>
    <mergeCell ref="J452:K454"/>
    <mergeCell ref="L452:L454"/>
    <mergeCell ref="M453:R453"/>
    <mergeCell ref="J447:L447"/>
    <mergeCell ref="M447:R447"/>
    <mergeCell ref="G448:H450"/>
    <mergeCell ref="I448:I450"/>
    <mergeCell ref="J448:K450"/>
    <mergeCell ref="L448:L450"/>
    <mergeCell ref="M449:R449"/>
    <mergeCell ref="A444:B444"/>
    <mergeCell ref="C444:F444"/>
    <mergeCell ref="G444:L444"/>
    <mergeCell ref="M444:R444"/>
    <mergeCell ref="A445:B454"/>
    <mergeCell ref="C445:F454"/>
    <mergeCell ref="G445:I446"/>
    <mergeCell ref="J445:L446"/>
    <mergeCell ref="M445:R446"/>
    <mergeCell ref="G447:I447"/>
    <mergeCell ref="A442:B442"/>
    <mergeCell ref="C442:F442"/>
    <mergeCell ref="G442:L442"/>
    <mergeCell ref="M442:R442"/>
    <mergeCell ref="A443:B443"/>
    <mergeCell ref="C443:F443"/>
    <mergeCell ref="G443:L443"/>
    <mergeCell ref="M443:R443"/>
    <mergeCell ref="A440:B440"/>
    <mergeCell ref="C440:F440"/>
    <mergeCell ref="G440:L440"/>
    <mergeCell ref="M440:R440"/>
    <mergeCell ref="A441:B441"/>
    <mergeCell ref="C441:F441"/>
    <mergeCell ref="G441:L441"/>
    <mergeCell ref="M441:R441"/>
    <mergeCell ref="A438:B438"/>
    <mergeCell ref="C438:F438"/>
    <mergeCell ref="G438:L438"/>
    <mergeCell ref="M438:R438"/>
    <mergeCell ref="A439:B439"/>
    <mergeCell ref="C439:F439"/>
    <mergeCell ref="G439:L439"/>
    <mergeCell ref="M439:R439"/>
    <mergeCell ref="C434:F435"/>
    <mergeCell ref="G434:I435"/>
    <mergeCell ref="J434:L434"/>
    <mergeCell ref="M434:R435"/>
    <mergeCell ref="J435:K435"/>
    <mergeCell ref="C436:F437"/>
    <mergeCell ref="G436:I437"/>
    <mergeCell ref="J436:L436"/>
    <mergeCell ref="M436:R437"/>
    <mergeCell ref="J437:K437"/>
    <mergeCell ref="A431:B431"/>
    <mergeCell ref="C431:F431"/>
    <mergeCell ref="G431:L431"/>
    <mergeCell ref="M431:R431"/>
    <mergeCell ref="A432:B437"/>
    <mergeCell ref="C432:F433"/>
    <mergeCell ref="G432:I433"/>
    <mergeCell ref="J432:L432"/>
    <mergeCell ref="M432:R433"/>
    <mergeCell ref="J433:K433"/>
    <mergeCell ref="C426:F427"/>
    <mergeCell ref="G426:I427"/>
    <mergeCell ref="J426:L426"/>
    <mergeCell ref="M426:R427"/>
    <mergeCell ref="J427:K427"/>
    <mergeCell ref="A428:R428"/>
    <mergeCell ref="C422:F423"/>
    <mergeCell ref="G422:I423"/>
    <mergeCell ref="J422:L422"/>
    <mergeCell ref="M422:R423"/>
    <mergeCell ref="J423:K423"/>
    <mergeCell ref="C424:F425"/>
    <mergeCell ref="G424:I425"/>
    <mergeCell ref="J424:L424"/>
    <mergeCell ref="M424:R425"/>
    <mergeCell ref="J425:K425"/>
    <mergeCell ref="C418:F419"/>
    <mergeCell ref="G418:I419"/>
    <mergeCell ref="J418:L418"/>
    <mergeCell ref="M418:R419"/>
    <mergeCell ref="J419:K419"/>
    <mergeCell ref="C420:F421"/>
    <mergeCell ref="G420:I421"/>
    <mergeCell ref="J420:L420"/>
    <mergeCell ref="M420:R421"/>
    <mergeCell ref="J421:K421"/>
    <mergeCell ref="C414:F415"/>
    <mergeCell ref="G414:I415"/>
    <mergeCell ref="J414:L414"/>
    <mergeCell ref="M414:R415"/>
    <mergeCell ref="J415:K415"/>
    <mergeCell ref="C416:F417"/>
    <mergeCell ref="G416:I417"/>
    <mergeCell ref="J416:L416"/>
    <mergeCell ref="M416:R417"/>
    <mergeCell ref="J417:K417"/>
    <mergeCell ref="C410:F411"/>
    <mergeCell ref="G410:I411"/>
    <mergeCell ref="J410:L410"/>
    <mergeCell ref="M410:R411"/>
    <mergeCell ref="J411:K411"/>
    <mergeCell ref="C412:F413"/>
    <mergeCell ref="G412:I413"/>
    <mergeCell ref="J412:L412"/>
    <mergeCell ref="M412:R413"/>
    <mergeCell ref="J413:K413"/>
    <mergeCell ref="C406:F407"/>
    <mergeCell ref="G406:I407"/>
    <mergeCell ref="J406:L406"/>
    <mergeCell ref="M406:R407"/>
    <mergeCell ref="J407:K407"/>
    <mergeCell ref="C408:F409"/>
    <mergeCell ref="G408:I409"/>
    <mergeCell ref="J408:L408"/>
    <mergeCell ref="M408:R409"/>
    <mergeCell ref="J409:K409"/>
    <mergeCell ref="C402:F403"/>
    <mergeCell ref="G402:I403"/>
    <mergeCell ref="J402:L402"/>
    <mergeCell ref="M402:R403"/>
    <mergeCell ref="J403:K403"/>
    <mergeCell ref="C404:F405"/>
    <mergeCell ref="G404:I405"/>
    <mergeCell ref="J404:L404"/>
    <mergeCell ref="M404:R405"/>
    <mergeCell ref="J405:K405"/>
    <mergeCell ref="C398:F399"/>
    <mergeCell ref="G398:I399"/>
    <mergeCell ref="J398:L398"/>
    <mergeCell ref="M398:R399"/>
    <mergeCell ref="J399:K399"/>
    <mergeCell ref="C400:F401"/>
    <mergeCell ref="G400:I401"/>
    <mergeCell ref="J400:L400"/>
    <mergeCell ref="M400:R401"/>
    <mergeCell ref="J401:K401"/>
    <mergeCell ref="C394:F395"/>
    <mergeCell ref="G394:I395"/>
    <mergeCell ref="J394:L394"/>
    <mergeCell ref="M394:R395"/>
    <mergeCell ref="J395:K395"/>
    <mergeCell ref="C396:F397"/>
    <mergeCell ref="G396:I397"/>
    <mergeCell ref="J396:L396"/>
    <mergeCell ref="M396:R397"/>
    <mergeCell ref="J397:K397"/>
    <mergeCell ref="J378:L378"/>
    <mergeCell ref="M378:R379"/>
    <mergeCell ref="J379:K379"/>
    <mergeCell ref="C380:F381"/>
    <mergeCell ref="G380:I381"/>
    <mergeCell ref="J380:L380"/>
    <mergeCell ref="M380:R381"/>
    <mergeCell ref="J381:K381"/>
    <mergeCell ref="C390:F391"/>
    <mergeCell ref="G390:I391"/>
    <mergeCell ref="J390:L390"/>
    <mergeCell ref="M390:R391"/>
    <mergeCell ref="J391:K391"/>
    <mergeCell ref="C392:F393"/>
    <mergeCell ref="G392:I393"/>
    <mergeCell ref="J392:L392"/>
    <mergeCell ref="M392:R393"/>
    <mergeCell ref="J393:K393"/>
    <mergeCell ref="C386:F387"/>
    <mergeCell ref="G386:I387"/>
    <mergeCell ref="J386:L386"/>
    <mergeCell ref="M386:R387"/>
    <mergeCell ref="J387:K387"/>
    <mergeCell ref="C388:F389"/>
    <mergeCell ref="G388:I389"/>
    <mergeCell ref="J388:L388"/>
    <mergeCell ref="M388:R389"/>
    <mergeCell ref="J389:K389"/>
    <mergeCell ref="G374:I375"/>
    <mergeCell ref="J374:L374"/>
    <mergeCell ref="M374:R375"/>
    <mergeCell ref="J375:K375"/>
    <mergeCell ref="A376:B427"/>
    <mergeCell ref="C376:F377"/>
    <mergeCell ref="G376:I377"/>
    <mergeCell ref="J376:L376"/>
    <mergeCell ref="M376:R377"/>
    <mergeCell ref="J377:K377"/>
    <mergeCell ref="A371:B375"/>
    <mergeCell ref="C371:F371"/>
    <mergeCell ref="G371:L371"/>
    <mergeCell ref="M371:R371"/>
    <mergeCell ref="C372:F373"/>
    <mergeCell ref="G372:I373"/>
    <mergeCell ref="J372:L372"/>
    <mergeCell ref="M372:R373"/>
    <mergeCell ref="J373:K373"/>
    <mergeCell ref="C374:F375"/>
    <mergeCell ref="C382:F383"/>
    <mergeCell ref="G382:I383"/>
    <mergeCell ref="J382:L382"/>
    <mergeCell ref="M382:R383"/>
    <mergeCell ref="J383:K383"/>
    <mergeCell ref="C384:F385"/>
    <mergeCell ref="G384:I385"/>
    <mergeCell ref="J384:L384"/>
    <mergeCell ref="M384:R385"/>
    <mergeCell ref="J385:K385"/>
    <mergeCell ref="C378:F379"/>
    <mergeCell ref="G378:I379"/>
    <mergeCell ref="A369:B369"/>
    <mergeCell ref="C369:F369"/>
    <mergeCell ref="G369:L369"/>
    <mergeCell ref="M369:R369"/>
    <mergeCell ref="A370:B370"/>
    <mergeCell ref="C370:F370"/>
    <mergeCell ref="G370:L370"/>
    <mergeCell ref="M370:R370"/>
    <mergeCell ref="A364:B364"/>
    <mergeCell ref="C364:F364"/>
    <mergeCell ref="G364:L364"/>
    <mergeCell ref="M364:R364"/>
    <mergeCell ref="A365:R365"/>
    <mergeCell ref="A368:B368"/>
    <mergeCell ref="C368:F368"/>
    <mergeCell ref="G368:L368"/>
    <mergeCell ref="M368:R368"/>
    <mergeCell ref="A362:B362"/>
    <mergeCell ref="C362:F362"/>
    <mergeCell ref="G362:L362"/>
    <mergeCell ref="M362:R362"/>
    <mergeCell ref="A363:B363"/>
    <mergeCell ref="C363:F363"/>
    <mergeCell ref="G363:L363"/>
    <mergeCell ref="M363:R363"/>
    <mergeCell ref="A360:B360"/>
    <mergeCell ref="C360:F360"/>
    <mergeCell ref="G360:L360"/>
    <mergeCell ref="M360:R360"/>
    <mergeCell ref="A361:B361"/>
    <mergeCell ref="C361:F361"/>
    <mergeCell ref="G361:L361"/>
    <mergeCell ref="M361:R361"/>
    <mergeCell ref="A358:B358"/>
    <mergeCell ref="C358:F358"/>
    <mergeCell ref="G358:L358"/>
    <mergeCell ref="M358:R358"/>
    <mergeCell ref="A359:B359"/>
    <mergeCell ref="C359:F359"/>
    <mergeCell ref="G359:L359"/>
    <mergeCell ref="M359:R359"/>
    <mergeCell ref="A356:B356"/>
    <mergeCell ref="C356:F356"/>
    <mergeCell ref="G356:L356"/>
    <mergeCell ref="M356:R356"/>
    <mergeCell ref="A357:B357"/>
    <mergeCell ref="C357:F357"/>
    <mergeCell ref="G357:L357"/>
    <mergeCell ref="M357:R357"/>
    <mergeCell ref="A354:B354"/>
    <mergeCell ref="C354:F354"/>
    <mergeCell ref="G354:L354"/>
    <mergeCell ref="M354:R354"/>
    <mergeCell ref="A355:B355"/>
    <mergeCell ref="C355:F355"/>
    <mergeCell ref="G355:L355"/>
    <mergeCell ref="M355:R355"/>
    <mergeCell ref="A352:B352"/>
    <mergeCell ref="C352:F352"/>
    <mergeCell ref="G352:L352"/>
    <mergeCell ref="M352:R352"/>
    <mergeCell ref="A353:B353"/>
    <mergeCell ref="C353:F353"/>
    <mergeCell ref="G353:L353"/>
    <mergeCell ref="M353:R353"/>
    <mergeCell ref="A350:B350"/>
    <mergeCell ref="C350:F350"/>
    <mergeCell ref="G350:L350"/>
    <mergeCell ref="M350:R350"/>
    <mergeCell ref="A351:B351"/>
    <mergeCell ref="C351:F351"/>
    <mergeCell ref="G351:L351"/>
    <mergeCell ref="M351:R351"/>
    <mergeCell ref="A347:B349"/>
    <mergeCell ref="C347:F349"/>
    <mergeCell ref="G347:I347"/>
    <mergeCell ref="J347:L347"/>
    <mergeCell ref="M347:R347"/>
    <mergeCell ref="G348:H349"/>
    <mergeCell ref="I348:I349"/>
    <mergeCell ref="J348:K349"/>
    <mergeCell ref="L348:L349"/>
    <mergeCell ref="A342:B342"/>
    <mergeCell ref="C342:F342"/>
    <mergeCell ref="G342:L342"/>
    <mergeCell ref="M342:R342"/>
    <mergeCell ref="A343:R343"/>
    <mergeCell ref="A346:B346"/>
    <mergeCell ref="C346:F346"/>
    <mergeCell ref="G346:L346"/>
    <mergeCell ref="M346:R346"/>
    <mergeCell ref="A340:B340"/>
    <mergeCell ref="C340:F340"/>
    <mergeCell ref="G340:L340"/>
    <mergeCell ref="M340:R340"/>
    <mergeCell ref="A341:B341"/>
    <mergeCell ref="C341:F341"/>
    <mergeCell ref="G341:L341"/>
    <mergeCell ref="M341:R341"/>
    <mergeCell ref="A338:B338"/>
    <mergeCell ref="C338:F338"/>
    <mergeCell ref="G338:L338"/>
    <mergeCell ref="M338:R338"/>
    <mergeCell ref="A339:B339"/>
    <mergeCell ref="C339:F339"/>
    <mergeCell ref="G339:L339"/>
    <mergeCell ref="M339:R339"/>
    <mergeCell ref="A336:B336"/>
    <mergeCell ref="C336:F336"/>
    <mergeCell ref="G336:L336"/>
    <mergeCell ref="M336:R336"/>
    <mergeCell ref="A337:B337"/>
    <mergeCell ref="C337:F337"/>
    <mergeCell ref="G337:L337"/>
    <mergeCell ref="M337:R337"/>
    <mergeCell ref="A334:B334"/>
    <mergeCell ref="C334:F334"/>
    <mergeCell ref="G334:L334"/>
    <mergeCell ref="M334:R334"/>
    <mergeCell ref="A335:B335"/>
    <mergeCell ref="C335:F335"/>
    <mergeCell ref="G335:L335"/>
    <mergeCell ref="M335:R335"/>
    <mergeCell ref="A332:B332"/>
    <mergeCell ref="C332:F332"/>
    <mergeCell ref="G332:L332"/>
    <mergeCell ref="M332:R332"/>
    <mergeCell ref="A333:B333"/>
    <mergeCell ref="C333:F333"/>
    <mergeCell ref="G333:L333"/>
    <mergeCell ref="M333:R333"/>
    <mergeCell ref="A330:B330"/>
    <mergeCell ref="C330:F330"/>
    <mergeCell ref="G330:L330"/>
    <mergeCell ref="M330:R330"/>
    <mergeCell ref="A331:B331"/>
    <mergeCell ref="C331:F331"/>
    <mergeCell ref="G331:L331"/>
    <mergeCell ref="M331:R331"/>
    <mergeCell ref="C328:F328"/>
    <mergeCell ref="G328:I328"/>
    <mergeCell ref="J328:L328"/>
    <mergeCell ref="M328:R329"/>
    <mergeCell ref="C329:F329"/>
    <mergeCell ref="G329:I329"/>
    <mergeCell ref="J329:L329"/>
    <mergeCell ref="C324:F327"/>
    <mergeCell ref="G324:H324"/>
    <mergeCell ref="J324:L324"/>
    <mergeCell ref="M324:R325"/>
    <mergeCell ref="G325:H327"/>
    <mergeCell ref="I325:I327"/>
    <mergeCell ref="J325:K327"/>
    <mergeCell ref="L325:L327"/>
    <mergeCell ref="A321:B329"/>
    <mergeCell ref="C321:F321"/>
    <mergeCell ref="G321:L321"/>
    <mergeCell ref="M321:R321"/>
    <mergeCell ref="C322:F323"/>
    <mergeCell ref="G322:I322"/>
    <mergeCell ref="J322:L322"/>
    <mergeCell ref="M322:R323"/>
    <mergeCell ref="G323:I323"/>
    <mergeCell ref="J323:L323"/>
    <mergeCell ref="A316:R316"/>
    <mergeCell ref="A319:B319"/>
    <mergeCell ref="C319:F319"/>
    <mergeCell ref="G319:L319"/>
    <mergeCell ref="M319:R319"/>
    <mergeCell ref="A320:B320"/>
    <mergeCell ref="C320:F320"/>
    <mergeCell ref="G320:L320"/>
    <mergeCell ref="M320:R320"/>
    <mergeCell ref="A314:B314"/>
    <mergeCell ref="C314:F314"/>
    <mergeCell ref="G314:L314"/>
    <mergeCell ref="M314:R314"/>
    <mergeCell ref="A315:B315"/>
    <mergeCell ref="C315:F315"/>
    <mergeCell ref="G315:L315"/>
    <mergeCell ref="M315:R315"/>
    <mergeCell ref="A312:B312"/>
    <mergeCell ref="C312:F312"/>
    <mergeCell ref="G312:L312"/>
    <mergeCell ref="M312:R312"/>
    <mergeCell ref="A313:B313"/>
    <mergeCell ref="C313:F313"/>
    <mergeCell ref="G313:L313"/>
    <mergeCell ref="M313:R313"/>
    <mergeCell ref="A310:B310"/>
    <mergeCell ref="C310:F310"/>
    <mergeCell ref="G310:L310"/>
    <mergeCell ref="M310:R310"/>
    <mergeCell ref="A311:B311"/>
    <mergeCell ref="C311:F311"/>
    <mergeCell ref="G311:L311"/>
    <mergeCell ref="M311:R311"/>
    <mergeCell ref="A308:B308"/>
    <mergeCell ref="C308:F308"/>
    <mergeCell ref="G308:L308"/>
    <mergeCell ref="M308:R308"/>
    <mergeCell ref="A309:B309"/>
    <mergeCell ref="C309:F309"/>
    <mergeCell ref="G309:L309"/>
    <mergeCell ref="M309:R309"/>
    <mergeCell ref="A306:B306"/>
    <mergeCell ref="C306:F306"/>
    <mergeCell ref="G306:L306"/>
    <mergeCell ref="M306:R306"/>
    <mergeCell ref="A307:B307"/>
    <mergeCell ref="C307:F307"/>
    <mergeCell ref="G307:L307"/>
    <mergeCell ref="M307:R307"/>
    <mergeCell ref="A303:B304"/>
    <mergeCell ref="C303:F304"/>
    <mergeCell ref="G303:I304"/>
    <mergeCell ref="J303:L304"/>
    <mergeCell ref="M303:R303"/>
    <mergeCell ref="A305:B305"/>
    <mergeCell ref="C305:F305"/>
    <mergeCell ref="G305:L305"/>
    <mergeCell ref="M305:R305"/>
    <mergeCell ref="A301:B301"/>
    <mergeCell ref="C301:F301"/>
    <mergeCell ref="G301:L301"/>
    <mergeCell ref="M301:R301"/>
    <mergeCell ref="A302:B302"/>
    <mergeCell ref="C302:F302"/>
    <mergeCell ref="G302:L302"/>
    <mergeCell ref="M302:R302"/>
    <mergeCell ref="A298:B298"/>
    <mergeCell ref="C298:F298"/>
    <mergeCell ref="G298:L298"/>
    <mergeCell ref="M298:R298"/>
    <mergeCell ref="A299:B300"/>
    <mergeCell ref="C299:F300"/>
    <mergeCell ref="G299:L300"/>
    <mergeCell ref="M299:R299"/>
    <mergeCell ref="N300:O300"/>
    <mergeCell ref="Q300:R300"/>
    <mergeCell ref="A293:B293"/>
    <mergeCell ref="C293:F293"/>
    <mergeCell ref="G293:L293"/>
    <mergeCell ref="M293:R293"/>
    <mergeCell ref="A294:R294"/>
    <mergeCell ref="A297:B297"/>
    <mergeCell ref="C297:F297"/>
    <mergeCell ref="G297:L297"/>
    <mergeCell ref="M297:R297"/>
    <mergeCell ref="A291:B291"/>
    <mergeCell ref="C291:F291"/>
    <mergeCell ref="G291:L291"/>
    <mergeCell ref="M291:R291"/>
    <mergeCell ref="A292:B292"/>
    <mergeCell ref="C292:F292"/>
    <mergeCell ref="G292:L292"/>
    <mergeCell ref="M292:R292"/>
    <mergeCell ref="A277:B277"/>
    <mergeCell ref="C277:F277"/>
    <mergeCell ref="G277:L277"/>
    <mergeCell ref="M277:R277"/>
    <mergeCell ref="A278:B278"/>
    <mergeCell ref="C278:F278"/>
    <mergeCell ref="G278:L278"/>
    <mergeCell ref="M278:R278"/>
    <mergeCell ref="A272:R272"/>
    <mergeCell ref="A275:B275"/>
    <mergeCell ref="C275:F275"/>
    <mergeCell ref="G275:L275"/>
    <mergeCell ref="G289:H289"/>
    <mergeCell ref="J289:K289"/>
    <mergeCell ref="A290:B290"/>
    <mergeCell ref="C290:F290"/>
    <mergeCell ref="G290:L290"/>
    <mergeCell ref="M290:R290"/>
    <mergeCell ref="C286:F286"/>
    <mergeCell ref="G286:L286"/>
    <mergeCell ref="M286:R286"/>
    <mergeCell ref="A287:B289"/>
    <mergeCell ref="C287:F287"/>
    <mergeCell ref="G287:L287"/>
    <mergeCell ref="M287:R287"/>
    <mergeCell ref="C288:F289"/>
    <mergeCell ref="G288:I288"/>
    <mergeCell ref="J288:L288"/>
    <mergeCell ref="J283:L283"/>
    <mergeCell ref="M283:R283"/>
    <mergeCell ref="G284:H285"/>
    <mergeCell ref="I284:I285"/>
    <mergeCell ref="A281:B281"/>
    <mergeCell ref="C281:F281"/>
    <mergeCell ref="G281:L281"/>
    <mergeCell ref="M281:R281"/>
    <mergeCell ref="A282:B286"/>
    <mergeCell ref="C282:F282"/>
    <mergeCell ref="G282:L282"/>
    <mergeCell ref="M282:R282"/>
    <mergeCell ref="C283:F285"/>
    <mergeCell ref="G283:I283"/>
    <mergeCell ref="A279:B279"/>
    <mergeCell ref="C279:F279"/>
    <mergeCell ref="G279:L279"/>
    <mergeCell ref="M279:R279"/>
    <mergeCell ref="A280:B280"/>
    <mergeCell ref="C280:F280"/>
    <mergeCell ref="G280:L280"/>
    <mergeCell ref="M280:R280"/>
    <mergeCell ref="J284:K285"/>
    <mergeCell ref="L284:L285"/>
    <mergeCell ref="M275:R275"/>
    <mergeCell ref="A276:B276"/>
    <mergeCell ref="C276:F276"/>
    <mergeCell ref="G276:L276"/>
    <mergeCell ref="M276:R276"/>
    <mergeCell ref="C265:F265"/>
    <mergeCell ref="G265:L265"/>
    <mergeCell ref="M265:R265"/>
    <mergeCell ref="C266:F268"/>
    <mergeCell ref="G266:I266"/>
    <mergeCell ref="J266:L266"/>
    <mergeCell ref="M266:R266"/>
    <mergeCell ref="G267:H268"/>
    <mergeCell ref="I267:I268"/>
    <mergeCell ref="J267:K268"/>
    <mergeCell ref="L267:L268"/>
    <mergeCell ref="C269:F271"/>
    <mergeCell ref="G269:I269"/>
    <mergeCell ref="J269:L269"/>
    <mergeCell ref="M269:R269"/>
    <mergeCell ref="G270:H271"/>
    <mergeCell ref="I270:I271"/>
    <mergeCell ref="J270:K271"/>
    <mergeCell ref="L270:L271"/>
    <mergeCell ref="A265:B271"/>
    <mergeCell ref="G262:I262"/>
    <mergeCell ref="J262:L262"/>
    <mergeCell ref="M262:R262"/>
    <mergeCell ref="G263:H264"/>
    <mergeCell ref="I263:I264"/>
    <mergeCell ref="J263:K264"/>
    <mergeCell ref="L263:L264"/>
    <mergeCell ref="J257:K258"/>
    <mergeCell ref="L257:L258"/>
    <mergeCell ref="C259:F261"/>
    <mergeCell ref="G259:I259"/>
    <mergeCell ref="J259:L259"/>
    <mergeCell ref="M259:R259"/>
    <mergeCell ref="G260:H261"/>
    <mergeCell ref="I260:I261"/>
    <mergeCell ref="J260:K261"/>
    <mergeCell ref="L260:L261"/>
    <mergeCell ref="B249:D249"/>
    <mergeCell ref="E249:P249"/>
    <mergeCell ref="Q249:R249"/>
    <mergeCell ref="A252:B252"/>
    <mergeCell ref="C252:F252"/>
    <mergeCell ref="G252:L252"/>
    <mergeCell ref="M252:R252"/>
    <mergeCell ref="B247:D247"/>
    <mergeCell ref="E247:P247"/>
    <mergeCell ref="Q247:R247"/>
    <mergeCell ref="B248:D248"/>
    <mergeCell ref="E248:P248"/>
    <mergeCell ref="Q248:R248"/>
    <mergeCell ref="C256:F258"/>
    <mergeCell ref="G256:I256"/>
    <mergeCell ref="J256:L256"/>
    <mergeCell ref="M256:R256"/>
    <mergeCell ref="G257:H258"/>
    <mergeCell ref="I257:I258"/>
    <mergeCell ref="A253:B253"/>
    <mergeCell ref="C253:F253"/>
    <mergeCell ref="G253:L253"/>
    <mergeCell ref="M253:R253"/>
    <mergeCell ref="A254:B254"/>
    <mergeCell ref="C254:F254"/>
    <mergeCell ref="G254:L254"/>
    <mergeCell ref="M254:R254"/>
    <mergeCell ref="A255:B264"/>
    <mergeCell ref="C255:F255"/>
    <mergeCell ref="G255:L255"/>
    <mergeCell ref="M255:R255"/>
    <mergeCell ref="C262:F264"/>
    <mergeCell ref="B245:D245"/>
    <mergeCell ref="E245:P245"/>
    <mergeCell ref="Q245:R245"/>
    <mergeCell ref="B246:D246"/>
    <mergeCell ref="E246:P246"/>
    <mergeCell ref="Q246:R246"/>
    <mergeCell ref="A240:R240"/>
    <mergeCell ref="B243:D243"/>
    <mergeCell ref="E243:P243"/>
    <mergeCell ref="Q243:R243"/>
    <mergeCell ref="B244:D244"/>
    <mergeCell ref="E244:P244"/>
    <mergeCell ref="Q244:R244"/>
    <mergeCell ref="B238:D238"/>
    <mergeCell ref="E238:P238"/>
    <mergeCell ref="Q238:R238"/>
    <mergeCell ref="B239:D239"/>
    <mergeCell ref="E239:P239"/>
    <mergeCell ref="Q239:R239"/>
    <mergeCell ref="B236:D236"/>
    <mergeCell ref="E236:P236"/>
    <mergeCell ref="Q236:R236"/>
    <mergeCell ref="B237:D237"/>
    <mergeCell ref="E237:P237"/>
    <mergeCell ref="Q237:R237"/>
    <mergeCell ref="B234:D234"/>
    <mergeCell ref="E234:P234"/>
    <mergeCell ref="Q234:R234"/>
    <mergeCell ref="B235:D235"/>
    <mergeCell ref="E235:P235"/>
    <mergeCell ref="Q235:R235"/>
    <mergeCell ref="B232:D232"/>
    <mergeCell ref="E232:P232"/>
    <mergeCell ref="Q232:R232"/>
    <mergeCell ref="B233:D233"/>
    <mergeCell ref="E233:P233"/>
    <mergeCell ref="Q233:R233"/>
    <mergeCell ref="B230:D230"/>
    <mergeCell ref="E230:P230"/>
    <mergeCell ref="Q230:R230"/>
    <mergeCell ref="B231:D231"/>
    <mergeCell ref="E231:P231"/>
    <mergeCell ref="Q231:R231"/>
    <mergeCell ref="B228:D228"/>
    <mergeCell ref="E228:P228"/>
    <mergeCell ref="Q228:R228"/>
    <mergeCell ref="B229:D229"/>
    <mergeCell ref="E229:P229"/>
    <mergeCell ref="Q229:R229"/>
    <mergeCell ref="B226:D226"/>
    <mergeCell ref="E226:P226"/>
    <mergeCell ref="Q226:R226"/>
    <mergeCell ref="B227:D227"/>
    <mergeCell ref="E227:P227"/>
    <mergeCell ref="Q227:R227"/>
    <mergeCell ref="B224:D224"/>
    <mergeCell ref="E224:P224"/>
    <mergeCell ref="Q224:R224"/>
    <mergeCell ref="B225:D225"/>
    <mergeCell ref="E225:P225"/>
    <mergeCell ref="Q225:R225"/>
    <mergeCell ref="B222:D222"/>
    <mergeCell ref="E222:P222"/>
    <mergeCell ref="Q222:R222"/>
    <mergeCell ref="B223:D223"/>
    <mergeCell ref="E223:P223"/>
    <mergeCell ref="Q223:R223"/>
    <mergeCell ref="B220:D220"/>
    <mergeCell ref="E220:P220"/>
    <mergeCell ref="Q220:R220"/>
    <mergeCell ref="B221:D221"/>
    <mergeCell ref="E221:P221"/>
    <mergeCell ref="Q221:R221"/>
    <mergeCell ref="B218:D218"/>
    <mergeCell ref="E218:P218"/>
    <mergeCell ref="Q218:R218"/>
    <mergeCell ref="B219:D219"/>
    <mergeCell ref="E219:P219"/>
    <mergeCell ref="Q219:R219"/>
    <mergeCell ref="A215:R215"/>
    <mergeCell ref="B216:D216"/>
    <mergeCell ref="E216:P216"/>
    <mergeCell ref="Q216:R216"/>
    <mergeCell ref="B217:D217"/>
    <mergeCell ref="E217:P217"/>
    <mergeCell ref="Q217:R217"/>
    <mergeCell ref="B213:D213"/>
    <mergeCell ref="E213:L213"/>
    <mergeCell ref="M213:P213"/>
    <mergeCell ref="Q213:R213"/>
    <mergeCell ref="B214:D214"/>
    <mergeCell ref="E214:L214"/>
    <mergeCell ref="M214:P214"/>
    <mergeCell ref="Q214:R214"/>
    <mergeCell ref="B211:D211"/>
    <mergeCell ref="E211:L211"/>
    <mergeCell ref="M211:P211"/>
    <mergeCell ref="Q211:R211"/>
    <mergeCell ref="B212:D212"/>
    <mergeCell ref="E212:L212"/>
    <mergeCell ref="M212:P212"/>
    <mergeCell ref="Q212:R212"/>
    <mergeCell ref="B209:D209"/>
    <mergeCell ref="E209:L209"/>
    <mergeCell ref="M209:P209"/>
    <mergeCell ref="Q209:R209"/>
    <mergeCell ref="B210:D210"/>
    <mergeCell ref="E210:L210"/>
    <mergeCell ref="M210:P210"/>
    <mergeCell ref="Q210:R210"/>
    <mergeCell ref="B204:D204"/>
    <mergeCell ref="E204:L204"/>
    <mergeCell ref="M204:P204"/>
    <mergeCell ref="Q204:R204"/>
    <mergeCell ref="A205:R205"/>
    <mergeCell ref="B208:D208"/>
    <mergeCell ref="E208:L208"/>
    <mergeCell ref="M208:P208"/>
    <mergeCell ref="Q208:R208"/>
    <mergeCell ref="B202:D202"/>
    <mergeCell ref="E202:L202"/>
    <mergeCell ref="M202:P202"/>
    <mergeCell ref="Q202:R202"/>
    <mergeCell ref="B203:D203"/>
    <mergeCell ref="E203:L203"/>
    <mergeCell ref="M203:P203"/>
    <mergeCell ref="Q203:R203"/>
    <mergeCell ref="B200:C200"/>
    <mergeCell ref="D200:E200"/>
    <mergeCell ref="F200:L200"/>
    <mergeCell ref="M200:P200"/>
    <mergeCell ref="Q200:R200"/>
    <mergeCell ref="A201:R201"/>
    <mergeCell ref="B198:C198"/>
    <mergeCell ref="D198:E198"/>
    <mergeCell ref="F198:L198"/>
    <mergeCell ref="M198:P198"/>
    <mergeCell ref="Q198:R198"/>
    <mergeCell ref="B199:C199"/>
    <mergeCell ref="D199:E199"/>
    <mergeCell ref="F199:L199"/>
    <mergeCell ref="M199:P199"/>
    <mergeCell ref="Q199:R199"/>
    <mergeCell ref="B196:C196"/>
    <mergeCell ref="D196:E196"/>
    <mergeCell ref="F196:L196"/>
    <mergeCell ref="M196:P196"/>
    <mergeCell ref="Q196:R196"/>
    <mergeCell ref="B197:C197"/>
    <mergeCell ref="D197:E197"/>
    <mergeCell ref="F197:L197"/>
    <mergeCell ref="M197:P197"/>
    <mergeCell ref="Q197:R197"/>
    <mergeCell ref="B194:C194"/>
    <mergeCell ref="D194:E194"/>
    <mergeCell ref="F194:L194"/>
    <mergeCell ref="M194:P194"/>
    <mergeCell ref="Q194:R194"/>
    <mergeCell ref="B195:C195"/>
    <mergeCell ref="D195:E195"/>
    <mergeCell ref="F195:L195"/>
    <mergeCell ref="M195:P195"/>
    <mergeCell ref="Q195:R195"/>
    <mergeCell ref="B192:C192"/>
    <mergeCell ref="D192:E192"/>
    <mergeCell ref="F192:L192"/>
    <mergeCell ref="M192:P192"/>
    <mergeCell ref="Q192:R192"/>
    <mergeCell ref="B193:C193"/>
    <mergeCell ref="D193:E193"/>
    <mergeCell ref="F193:L193"/>
    <mergeCell ref="M193:P193"/>
    <mergeCell ref="Q193:R193"/>
    <mergeCell ref="B190:C190"/>
    <mergeCell ref="D190:E190"/>
    <mergeCell ref="F190:L190"/>
    <mergeCell ref="M190:P190"/>
    <mergeCell ref="Q190:R190"/>
    <mergeCell ref="B191:C191"/>
    <mergeCell ref="D191:E191"/>
    <mergeCell ref="F191:L191"/>
    <mergeCell ref="M191:P191"/>
    <mergeCell ref="Q191:R191"/>
    <mergeCell ref="B188:C188"/>
    <mergeCell ref="D188:E188"/>
    <mergeCell ref="F188:L188"/>
    <mergeCell ref="M188:P188"/>
    <mergeCell ref="Q188:R188"/>
    <mergeCell ref="B189:C189"/>
    <mergeCell ref="D189:E189"/>
    <mergeCell ref="F189:L189"/>
    <mergeCell ref="M189:P189"/>
    <mergeCell ref="Q189:R189"/>
    <mergeCell ref="B186:C186"/>
    <mergeCell ref="D186:E186"/>
    <mergeCell ref="F186:L186"/>
    <mergeCell ref="M186:P186"/>
    <mergeCell ref="Q186:R186"/>
    <mergeCell ref="B187:C187"/>
    <mergeCell ref="D187:E187"/>
    <mergeCell ref="F187:L187"/>
    <mergeCell ref="M187:P187"/>
    <mergeCell ref="Q187:R187"/>
    <mergeCell ref="B184:C184"/>
    <mergeCell ref="D184:E184"/>
    <mergeCell ref="F184:L184"/>
    <mergeCell ref="M184:P184"/>
    <mergeCell ref="Q184:R184"/>
    <mergeCell ref="B185:C185"/>
    <mergeCell ref="D185:E185"/>
    <mergeCell ref="F185:L185"/>
    <mergeCell ref="M185:P185"/>
    <mergeCell ref="Q185:R185"/>
    <mergeCell ref="A180:R180"/>
    <mergeCell ref="B183:C183"/>
    <mergeCell ref="D183:E183"/>
    <mergeCell ref="F183:L183"/>
    <mergeCell ref="M183:P183"/>
    <mergeCell ref="Q183:R183"/>
    <mergeCell ref="B178:C178"/>
    <mergeCell ref="D178:E178"/>
    <mergeCell ref="F178:L178"/>
    <mergeCell ref="M178:P178"/>
    <mergeCell ref="Q178:R178"/>
    <mergeCell ref="B179:C179"/>
    <mergeCell ref="D179:E179"/>
    <mergeCell ref="F179:L179"/>
    <mergeCell ref="M179:P179"/>
    <mergeCell ref="Q179:R179"/>
    <mergeCell ref="B176:C176"/>
    <mergeCell ref="D176:E176"/>
    <mergeCell ref="F176:L176"/>
    <mergeCell ref="M176:P176"/>
    <mergeCell ref="Q176:R176"/>
    <mergeCell ref="B177:C177"/>
    <mergeCell ref="D177:E177"/>
    <mergeCell ref="F177:L177"/>
    <mergeCell ref="M177:P177"/>
    <mergeCell ref="Q177:R177"/>
    <mergeCell ref="B174:C174"/>
    <mergeCell ref="D174:E174"/>
    <mergeCell ref="F174:L174"/>
    <mergeCell ref="M174:P174"/>
    <mergeCell ref="Q174:R174"/>
    <mergeCell ref="B175:C175"/>
    <mergeCell ref="D175:E175"/>
    <mergeCell ref="F175:L175"/>
    <mergeCell ref="M175:P175"/>
    <mergeCell ref="Q175:R175"/>
    <mergeCell ref="B172:C172"/>
    <mergeCell ref="D172:E172"/>
    <mergeCell ref="F172:L172"/>
    <mergeCell ref="M172:P172"/>
    <mergeCell ref="Q172:R172"/>
    <mergeCell ref="B173:C173"/>
    <mergeCell ref="D173:E173"/>
    <mergeCell ref="F173:L173"/>
    <mergeCell ref="M173:P173"/>
    <mergeCell ref="Q173:R173"/>
    <mergeCell ref="B170:C170"/>
    <mergeCell ref="D170:E170"/>
    <mergeCell ref="F170:L170"/>
    <mergeCell ref="M170:P170"/>
    <mergeCell ref="Q170:R170"/>
    <mergeCell ref="B171:C171"/>
    <mergeCell ref="D171:E171"/>
    <mergeCell ref="F171:L171"/>
    <mergeCell ref="M171:P171"/>
    <mergeCell ref="Q171:R171"/>
    <mergeCell ref="B168:C168"/>
    <mergeCell ref="D168:E168"/>
    <mergeCell ref="F168:L168"/>
    <mergeCell ref="M168:P168"/>
    <mergeCell ref="Q168:R168"/>
    <mergeCell ref="B169:C169"/>
    <mergeCell ref="D169:E169"/>
    <mergeCell ref="F169:L169"/>
    <mergeCell ref="M169:P169"/>
    <mergeCell ref="Q169:R169"/>
    <mergeCell ref="B166:C166"/>
    <mergeCell ref="D166:E166"/>
    <mergeCell ref="F166:L166"/>
    <mergeCell ref="M166:P166"/>
    <mergeCell ref="Q166:R166"/>
    <mergeCell ref="B167:C167"/>
    <mergeCell ref="D167:E167"/>
    <mergeCell ref="F167:L167"/>
    <mergeCell ref="M167:P167"/>
    <mergeCell ref="Q167:R167"/>
    <mergeCell ref="B164:C164"/>
    <mergeCell ref="D164:E164"/>
    <mergeCell ref="F164:L164"/>
    <mergeCell ref="M164:P164"/>
    <mergeCell ref="Q164:R164"/>
    <mergeCell ref="B165:C165"/>
    <mergeCell ref="D165:E165"/>
    <mergeCell ref="F165:L165"/>
    <mergeCell ref="M165:P165"/>
    <mergeCell ref="Q165:R165"/>
    <mergeCell ref="B162:C162"/>
    <mergeCell ref="D162:E162"/>
    <mergeCell ref="F162:L162"/>
    <mergeCell ref="M162:P162"/>
    <mergeCell ref="Q162:R162"/>
    <mergeCell ref="B163:C163"/>
    <mergeCell ref="D163:E163"/>
    <mergeCell ref="F163:L163"/>
    <mergeCell ref="M163:P163"/>
    <mergeCell ref="Q163:R163"/>
    <mergeCell ref="A154:E154"/>
    <mergeCell ref="F154:R154"/>
    <mergeCell ref="A156:R156"/>
    <mergeCell ref="A160:R160"/>
    <mergeCell ref="B161:C161"/>
    <mergeCell ref="D161:E161"/>
    <mergeCell ref="F161:L161"/>
    <mergeCell ref="M161:P161"/>
    <mergeCell ref="Q161:R161"/>
    <mergeCell ref="A151:E151"/>
    <mergeCell ref="F151:R151"/>
    <mergeCell ref="A152:E152"/>
    <mergeCell ref="F152:R152"/>
    <mergeCell ref="A153:E153"/>
    <mergeCell ref="F153:R153"/>
    <mergeCell ref="F148:J148"/>
    <mergeCell ref="K148:N148"/>
    <mergeCell ref="O148:R148"/>
    <mergeCell ref="F149:J149"/>
    <mergeCell ref="K149:N149"/>
    <mergeCell ref="O149:R149"/>
    <mergeCell ref="C29:P29"/>
    <mergeCell ref="A80:R80"/>
    <mergeCell ref="A85:E91"/>
    <mergeCell ref="F85:J85"/>
    <mergeCell ref="K85:R85"/>
    <mergeCell ref="F86:J86"/>
    <mergeCell ref="K86:R86"/>
    <mergeCell ref="F87:J87"/>
    <mergeCell ref="K87:R87"/>
    <mergeCell ref="F88:J88"/>
    <mergeCell ref="A136:R136"/>
    <mergeCell ref="A137:E137"/>
    <mergeCell ref="F137:R137"/>
    <mergeCell ref="A138:E138"/>
    <mergeCell ref="F138:R138"/>
    <mergeCell ref="A139:E139"/>
    <mergeCell ref="F139:R139"/>
    <mergeCell ref="A106:E128"/>
    <mergeCell ref="F106:R128"/>
    <mergeCell ref="A129:E130"/>
    <mergeCell ref="F129:R130"/>
    <mergeCell ref="A135:E135"/>
    <mergeCell ref="F135:P135"/>
    <mergeCell ref="A102:E102"/>
    <mergeCell ref="F102:R102"/>
    <mergeCell ref="A103:E103"/>
    <mergeCell ref="F103:R103"/>
    <mergeCell ref="A104:E105"/>
    <mergeCell ref="F104:R105"/>
    <mergeCell ref="A92:E96"/>
    <mergeCell ref="F92:R96"/>
    <mergeCell ref="A97:E99"/>
    <mergeCell ref="F97:R99"/>
    <mergeCell ref="A100:E101"/>
    <mergeCell ref="F100:R101"/>
    <mergeCell ref="K88:R88"/>
    <mergeCell ref="F89:J89"/>
    <mergeCell ref="K89:R89"/>
    <mergeCell ref="F90:J90"/>
    <mergeCell ref="K90:R90"/>
    <mergeCell ref="F91:J91"/>
    <mergeCell ref="K91:R91"/>
    <mergeCell ref="A144:R144"/>
    <mergeCell ref="A145:E145"/>
    <mergeCell ref="F145:R145"/>
    <mergeCell ref="A146:E149"/>
    <mergeCell ref="F146:J146"/>
    <mergeCell ref="K146:N146"/>
    <mergeCell ref="O146:R146"/>
    <mergeCell ref="F147:J147"/>
    <mergeCell ref="K147:N147"/>
    <mergeCell ref="O147:R147"/>
    <mergeCell ref="A140:R140"/>
    <mergeCell ref="A141:E141"/>
    <mergeCell ref="F141:R141"/>
    <mergeCell ref="A142:E142"/>
    <mergeCell ref="F142:R142"/>
    <mergeCell ref="A143:E143"/>
    <mergeCell ref="F143:R143"/>
  </mergeCells>
  <pageMargins left="0.45833333333333331" right="0.25" top="0.4" bottom="0.4392156862745098" header="0.38541666666666669" footer="0.3"/>
  <pageSetup paperSize="9" scale="53" fitToHeight="0" orientation="portrait" r:id="rId1"/>
  <headerFooter differentFirst="1">
    <oddFooter>&amp;R&amp;"Times New Roman,обычный"&amp;10&amp;P из &amp;N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V119"/>
  <sheetViews>
    <sheetView zoomScale="70" zoomScaleNormal="70" workbookViewId="0">
      <selection activeCell="M59" sqref="M59:P59"/>
    </sheetView>
  </sheetViews>
  <sheetFormatPr defaultRowHeight="15" x14ac:dyDescent="0.25"/>
  <cols>
    <col min="2" max="2" width="12.42578125" customWidth="1"/>
    <col min="3" max="3" width="22.5703125" customWidth="1"/>
    <col min="5" max="5" width="36.140625" customWidth="1"/>
    <col min="12" max="12" width="31.5703125" customWidth="1"/>
    <col min="13" max="13" width="10.7109375" bestFit="1" customWidth="1"/>
    <col min="22" max="22" width="10.7109375" bestFit="1" customWidth="1"/>
  </cols>
  <sheetData>
    <row r="1" spans="1:18" ht="18.75" x14ac:dyDescent="0.3">
      <c r="A1" s="303" t="s">
        <v>1874</v>
      </c>
      <c r="B1" s="303"/>
      <c r="C1" s="304">
        <f ca="1">TODAY()</f>
        <v>46310</v>
      </c>
      <c r="E1" t="b">
        <v>1</v>
      </c>
    </row>
    <row r="2" spans="1:18" x14ac:dyDescent="0.25">
      <c r="A2" s="140"/>
      <c r="B2" s="140"/>
      <c r="C2" s="140"/>
      <c r="D2" s="140"/>
      <c r="E2" s="140"/>
      <c r="G2" s="117"/>
      <c r="H2" s="117" t="s">
        <v>588</v>
      </c>
      <c r="I2" s="140"/>
      <c r="J2" s="140"/>
      <c r="K2" s="140"/>
      <c r="L2" s="140"/>
      <c r="M2" s="140"/>
      <c r="N2" s="140"/>
      <c r="O2" s="140"/>
      <c r="P2" s="140"/>
      <c r="Q2" s="140"/>
      <c r="R2" s="140"/>
    </row>
    <row r="3" spans="1:18" x14ac:dyDescent="0.25">
      <c r="A3" s="620" t="s">
        <v>589</v>
      </c>
      <c r="B3" s="620"/>
      <c r="C3" s="620"/>
      <c r="D3" s="620"/>
      <c r="E3" s="620"/>
      <c r="F3" s="620"/>
      <c r="G3" s="620"/>
      <c r="H3" s="620"/>
      <c r="I3" s="620"/>
      <c r="J3" s="620"/>
      <c r="K3" s="620"/>
      <c r="L3" s="620"/>
      <c r="M3" s="620"/>
      <c r="N3" s="620"/>
      <c r="O3" s="620"/>
      <c r="P3" s="620"/>
      <c r="Q3" s="620"/>
      <c r="R3" s="620"/>
    </row>
    <row r="4" spans="1:18" ht="99.95" customHeight="1" x14ac:dyDescent="0.25">
      <c r="A4" s="188" t="s">
        <v>590</v>
      </c>
      <c r="B4" s="549" t="s">
        <v>591</v>
      </c>
      <c r="C4" s="549"/>
      <c r="D4" s="549" t="s">
        <v>592</v>
      </c>
      <c r="E4" s="579"/>
      <c r="F4" s="551" t="s">
        <v>1740</v>
      </c>
      <c r="G4" s="563"/>
      <c r="H4" s="563"/>
      <c r="I4" s="563"/>
      <c r="J4" s="563"/>
      <c r="K4" s="563"/>
      <c r="L4" s="545"/>
      <c r="M4" s="549" t="s">
        <v>593</v>
      </c>
      <c r="N4" s="549"/>
      <c r="O4" s="549"/>
      <c r="P4" s="549"/>
      <c r="Q4" s="551" t="s">
        <v>594</v>
      </c>
      <c r="R4" s="545"/>
    </row>
    <row r="5" spans="1:18" ht="27.75" customHeight="1" x14ac:dyDescent="0.25">
      <c r="A5" s="580">
        <v>1</v>
      </c>
      <c r="B5" s="554" t="s">
        <v>1873</v>
      </c>
      <c r="C5" s="554"/>
      <c r="D5" s="554" t="s">
        <v>595</v>
      </c>
      <c r="E5" s="554"/>
      <c r="F5" s="554" t="s">
        <v>2061</v>
      </c>
      <c r="G5" s="554"/>
      <c r="H5" s="554"/>
      <c r="I5" s="554"/>
      <c r="J5" s="554"/>
      <c r="K5" s="554"/>
      <c r="L5" s="554"/>
      <c r="M5" s="597" t="s">
        <v>2029</v>
      </c>
      <c r="N5" s="597"/>
      <c r="O5" s="597"/>
      <c r="P5" s="597"/>
      <c r="Q5" s="580" t="s">
        <v>597</v>
      </c>
      <c r="R5" s="580"/>
    </row>
    <row r="6" spans="1:18" ht="100.5" customHeight="1" x14ac:dyDescent="0.25">
      <c r="A6" s="580"/>
      <c r="B6" s="554"/>
      <c r="C6" s="554"/>
      <c r="D6" s="554"/>
      <c r="E6" s="554"/>
      <c r="F6" s="554"/>
      <c r="G6" s="554"/>
      <c r="H6" s="554"/>
      <c r="I6" s="554"/>
      <c r="J6" s="554"/>
      <c r="K6" s="554"/>
      <c r="L6" s="554"/>
      <c r="M6" s="1155">
        <v>45875</v>
      </c>
      <c r="N6" s="1155"/>
      <c r="O6" s="1141" t="s">
        <v>1875</v>
      </c>
      <c r="P6" s="1141"/>
      <c r="Q6" s="580"/>
      <c r="R6" s="580"/>
    </row>
    <row r="7" spans="1:18" ht="36" customHeight="1" x14ac:dyDescent="0.25">
      <c r="A7" s="554">
        <v>2</v>
      </c>
      <c r="B7" s="554" t="s">
        <v>599</v>
      </c>
      <c r="C7" s="554"/>
      <c r="D7" s="554" t="s">
        <v>601</v>
      </c>
      <c r="E7" s="554"/>
      <c r="F7" s="554" t="s">
        <v>602</v>
      </c>
      <c r="G7" s="554"/>
      <c r="H7" s="554"/>
      <c r="I7" s="554"/>
      <c r="J7" s="554"/>
      <c r="K7" s="554"/>
      <c r="L7" s="554"/>
      <c r="M7" s="1143" t="s">
        <v>2062</v>
      </c>
      <c r="N7" s="1143"/>
      <c r="O7" s="1143"/>
      <c r="P7" s="1143"/>
      <c r="Q7" s="554" t="s">
        <v>598</v>
      </c>
      <c r="R7" s="554"/>
    </row>
    <row r="8" spans="1:18" x14ac:dyDescent="0.25">
      <c r="A8" s="554"/>
      <c r="B8" s="554"/>
      <c r="C8" s="554"/>
      <c r="D8" s="554"/>
      <c r="E8" s="554"/>
      <c r="F8" s="554"/>
      <c r="G8" s="554"/>
      <c r="H8" s="554"/>
      <c r="I8" s="554"/>
      <c r="J8" s="554"/>
      <c r="K8" s="554"/>
      <c r="L8" s="554"/>
      <c r="M8" s="1155">
        <v>45810</v>
      </c>
      <c r="N8" s="1155"/>
      <c r="O8" s="1141" t="s">
        <v>1875</v>
      </c>
      <c r="P8" s="1141"/>
      <c r="Q8" s="554"/>
      <c r="R8" s="554"/>
    </row>
    <row r="9" spans="1:18" ht="27.75" customHeight="1" x14ac:dyDescent="0.25">
      <c r="A9" s="580">
        <v>3</v>
      </c>
      <c r="B9" s="580" t="s">
        <v>604</v>
      </c>
      <c r="C9" s="580"/>
      <c r="D9" s="554" t="s">
        <v>879</v>
      </c>
      <c r="E9" s="554"/>
      <c r="F9" s="554" t="s">
        <v>607</v>
      </c>
      <c r="G9" s="554"/>
      <c r="H9" s="554"/>
      <c r="I9" s="554"/>
      <c r="J9" s="554"/>
      <c r="K9" s="554"/>
      <c r="L9" s="554"/>
      <c r="M9" s="1143" t="s">
        <v>2063</v>
      </c>
      <c r="N9" s="1143"/>
      <c r="O9" s="1143"/>
      <c r="P9" s="1143"/>
      <c r="Q9" s="580" t="s">
        <v>606</v>
      </c>
      <c r="R9" s="580"/>
    </row>
    <row r="10" spans="1:18" ht="27.75" customHeight="1" x14ac:dyDescent="0.25">
      <c r="A10" s="580"/>
      <c r="B10" s="580"/>
      <c r="C10" s="580"/>
      <c r="D10" s="554"/>
      <c r="E10" s="554"/>
      <c r="F10" s="554"/>
      <c r="G10" s="554"/>
      <c r="H10" s="554"/>
      <c r="I10" s="554"/>
      <c r="J10" s="554"/>
      <c r="K10" s="554"/>
      <c r="L10" s="554"/>
      <c r="M10" s="1157">
        <v>45810</v>
      </c>
      <c r="N10" s="1157"/>
      <c r="O10" s="1141" t="s">
        <v>1875</v>
      </c>
      <c r="P10" s="1141"/>
      <c r="Q10" s="580"/>
      <c r="R10" s="580"/>
    </row>
    <row r="11" spans="1:18" ht="27.75" customHeight="1" x14ac:dyDescent="0.25">
      <c r="A11" s="580">
        <v>4</v>
      </c>
      <c r="B11" s="554" t="s">
        <v>608</v>
      </c>
      <c r="C11" s="554"/>
      <c r="D11" s="554" t="s">
        <v>609</v>
      </c>
      <c r="E11" s="554"/>
      <c r="F11" s="554" t="s">
        <v>610</v>
      </c>
      <c r="G11" s="554"/>
      <c r="H11" s="554"/>
      <c r="I11" s="554"/>
      <c r="J11" s="554"/>
      <c r="K11" s="554"/>
      <c r="L11" s="554"/>
      <c r="M11" s="1143" t="s">
        <v>2030</v>
      </c>
      <c r="N11" s="1156"/>
      <c r="O11" s="1156"/>
      <c r="P11" s="1156"/>
      <c r="Q11" s="580" t="s">
        <v>612</v>
      </c>
      <c r="R11" s="580"/>
    </row>
    <row r="12" spans="1:18" ht="16.5" customHeight="1" x14ac:dyDescent="0.25">
      <c r="A12" s="580"/>
      <c r="B12" s="554"/>
      <c r="C12" s="554"/>
      <c r="D12" s="554"/>
      <c r="E12" s="554"/>
      <c r="F12" s="554"/>
      <c r="G12" s="554"/>
      <c r="H12" s="554"/>
      <c r="I12" s="554"/>
      <c r="J12" s="554"/>
      <c r="K12" s="554"/>
      <c r="L12" s="554"/>
      <c r="M12" s="1157">
        <v>45875</v>
      </c>
      <c r="N12" s="1157"/>
      <c r="O12" s="1141" t="s">
        <v>1875</v>
      </c>
      <c r="P12" s="1141"/>
      <c r="Q12" s="580"/>
      <c r="R12" s="580"/>
    </row>
    <row r="13" spans="1:18" ht="45" customHeight="1" x14ac:dyDescent="0.25">
      <c r="A13" s="554">
        <v>5</v>
      </c>
      <c r="B13" s="554" t="s">
        <v>613</v>
      </c>
      <c r="C13" s="554"/>
      <c r="D13" s="554" t="s">
        <v>877</v>
      </c>
      <c r="E13" s="554"/>
      <c r="F13" s="554" t="s">
        <v>876</v>
      </c>
      <c r="G13" s="554"/>
      <c r="H13" s="554"/>
      <c r="I13" s="554"/>
      <c r="J13" s="554"/>
      <c r="K13" s="554"/>
      <c r="L13" s="554"/>
      <c r="M13" s="1143" t="s">
        <v>2031</v>
      </c>
      <c r="N13" s="1156"/>
      <c r="O13" s="1156"/>
      <c r="P13" s="1156"/>
      <c r="Q13" s="554" t="s">
        <v>615</v>
      </c>
      <c r="R13" s="554"/>
    </row>
    <row r="14" spans="1:18" ht="132.75" customHeight="1" x14ac:dyDescent="0.25">
      <c r="A14" s="554"/>
      <c r="B14" s="554"/>
      <c r="C14" s="554"/>
      <c r="D14" s="554"/>
      <c r="E14" s="554"/>
      <c r="F14" s="554"/>
      <c r="G14" s="554"/>
      <c r="H14" s="554"/>
      <c r="I14" s="554"/>
      <c r="J14" s="554"/>
      <c r="K14" s="554"/>
      <c r="L14" s="554"/>
      <c r="M14" s="1155">
        <v>45848</v>
      </c>
      <c r="N14" s="1155"/>
      <c r="O14" s="1141" t="s">
        <v>1875</v>
      </c>
      <c r="P14" s="1141"/>
      <c r="Q14" s="554"/>
      <c r="R14" s="554"/>
    </row>
    <row r="15" spans="1:18" ht="30.75" customHeight="1" x14ac:dyDescent="0.25">
      <c r="A15" s="580">
        <v>6</v>
      </c>
      <c r="B15" s="554" t="s">
        <v>96</v>
      </c>
      <c r="C15" s="554"/>
      <c r="D15" s="554" t="s">
        <v>880</v>
      </c>
      <c r="E15" s="554"/>
      <c r="F15" s="554" t="s">
        <v>1428</v>
      </c>
      <c r="G15" s="554"/>
      <c r="H15" s="554"/>
      <c r="I15" s="554"/>
      <c r="J15" s="554"/>
      <c r="K15" s="554"/>
      <c r="L15" s="554"/>
      <c r="M15" s="1143" t="s">
        <v>2032</v>
      </c>
      <c r="N15" s="1143"/>
      <c r="O15" s="1143"/>
      <c r="P15" s="1143"/>
      <c r="Q15" s="580" t="s">
        <v>617</v>
      </c>
      <c r="R15" s="580"/>
    </row>
    <row r="16" spans="1:18" ht="28.5" customHeight="1" x14ac:dyDescent="0.25">
      <c r="A16" s="580"/>
      <c r="B16" s="554"/>
      <c r="C16" s="554"/>
      <c r="D16" s="554"/>
      <c r="E16" s="554"/>
      <c r="F16" s="554"/>
      <c r="G16" s="554"/>
      <c r="H16" s="554"/>
      <c r="I16" s="554"/>
      <c r="J16" s="554"/>
      <c r="K16" s="554"/>
      <c r="L16" s="554"/>
      <c r="M16" s="1157">
        <v>45905</v>
      </c>
      <c r="N16" s="1157"/>
      <c r="O16" s="1141" t="s">
        <v>1875</v>
      </c>
      <c r="P16" s="1141"/>
      <c r="Q16" s="580"/>
      <c r="R16" s="580"/>
    </row>
    <row r="17" spans="1:18" ht="33.75" customHeight="1" x14ac:dyDescent="0.25">
      <c r="A17" s="554">
        <v>7</v>
      </c>
      <c r="B17" s="554" t="s">
        <v>618</v>
      </c>
      <c r="C17" s="554"/>
      <c r="D17" s="554" t="s">
        <v>619</v>
      </c>
      <c r="E17" s="554"/>
      <c r="F17" s="554" t="s">
        <v>622</v>
      </c>
      <c r="G17" s="554"/>
      <c r="H17" s="554"/>
      <c r="I17" s="554"/>
      <c r="J17" s="554"/>
      <c r="K17" s="554"/>
      <c r="L17" s="554"/>
      <c r="M17" s="1143" t="s">
        <v>2033</v>
      </c>
      <c r="N17" s="1156"/>
      <c r="O17" s="1156"/>
      <c r="P17" s="1156"/>
      <c r="Q17" s="554" t="s">
        <v>621</v>
      </c>
      <c r="R17" s="554"/>
    </row>
    <row r="18" spans="1:18" ht="21" customHeight="1" x14ac:dyDescent="0.25">
      <c r="A18" s="554"/>
      <c r="B18" s="554"/>
      <c r="C18" s="554"/>
      <c r="D18" s="554"/>
      <c r="E18" s="554"/>
      <c r="F18" s="554"/>
      <c r="G18" s="554"/>
      <c r="H18" s="554"/>
      <c r="I18" s="554"/>
      <c r="J18" s="554"/>
      <c r="K18" s="554"/>
      <c r="L18" s="554"/>
      <c r="M18" s="1155">
        <v>45905</v>
      </c>
      <c r="N18" s="1155"/>
      <c r="O18" s="1141" t="s">
        <v>1875</v>
      </c>
      <c r="P18" s="1141"/>
      <c r="Q18" s="554"/>
      <c r="R18" s="554"/>
    </row>
    <row r="19" spans="1:18" ht="40.5" customHeight="1" x14ac:dyDescent="0.25">
      <c r="A19" s="554">
        <v>8</v>
      </c>
      <c r="B19" s="554" t="s">
        <v>318</v>
      </c>
      <c r="C19" s="554"/>
      <c r="D19" s="554" t="s">
        <v>623</v>
      </c>
      <c r="E19" s="554"/>
      <c r="F19" s="554" t="s">
        <v>624</v>
      </c>
      <c r="G19" s="554"/>
      <c r="H19" s="554"/>
      <c r="I19" s="554"/>
      <c r="J19" s="554"/>
      <c r="K19" s="554"/>
      <c r="L19" s="554"/>
      <c r="M19" s="1143" t="s">
        <v>2064</v>
      </c>
      <c r="N19" s="1143"/>
      <c r="O19" s="1143"/>
      <c r="P19" s="1143"/>
      <c r="Q19" s="554" t="s">
        <v>626</v>
      </c>
      <c r="R19" s="554"/>
    </row>
    <row r="20" spans="1:18" ht="34.5" customHeight="1" x14ac:dyDescent="0.25">
      <c r="A20" s="554"/>
      <c r="B20" s="554"/>
      <c r="C20" s="554"/>
      <c r="D20" s="554"/>
      <c r="E20" s="554"/>
      <c r="F20" s="554"/>
      <c r="G20" s="554"/>
      <c r="H20" s="554"/>
      <c r="I20" s="554"/>
      <c r="J20" s="554"/>
      <c r="K20" s="554"/>
      <c r="L20" s="554"/>
      <c r="M20" s="1155">
        <v>45810</v>
      </c>
      <c r="N20" s="1155"/>
      <c r="O20" s="1141" t="s">
        <v>1875</v>
      </c>
      <c r="P20" s="1141"/>
      <c r="Q20" s="554"/>
      <c r="R20" s="554"/>
    </row>
    <row r="21" spans="1:18" ht="34.5" customHeight="1" x14ac:dyDescent="0.25">
      <c r="A21" s="554">
        <v>9</v>
      </c>
      <c r="B21" s="554" t="s">
        <v>5</v>
      </c>
      <c r="C21" s="554"/>
      <c r="D21" s="554" t="s">
        <v>627</v>
      </c>
      <c r="E21" s="554"/>
      <c r="F21" s="554" t="s">
        <v>628</v>
      </c>
      <c r="G21" s="554"/>
      <c r="H21" s="554"/>
      <c r="I21" s="554"/>
      <c r="J21" s="554"/>
      <c r="K21" s="554"/>
      <c r="L21" s="554"/>
      <c r="M21" s="1143" t="s">
        <v>2065</v>
      </c>
      <c r="N21" s="1143"/>
      <c r="O21" s="1143"/>
      <c r="P21" s="1143"/>
      <c r="Q21" s="554" t="s">
        <v>630</v>
      </c>
      <c r="R21" s="554"/>
    </row>
    <row r="22" spans="1:18" ht="30.75" customHeight="1" x14ac:dyDescent="0.25">
      <c r="A22" s="554"/>
      <c r="B22" s="554"/>
      <c r="C22" s="554"/>
      <c r="D22" s="554"/>
      <c r="E22" s="554"/>
      <c r="F22" s="554"/>
      <c r="G22" s="554"/>
      <c r="H22" s="554"/>
      <c r="I22" s="554"/>
      <c r="J22" s="554"/>
      <c r="K22" s="554"/>
      <c r="L22" s="554"/>
      <c r="M22" s="1155">
        <v>45890</v>
      </c>
      <c r="N22" s="1155"/>
      <c r="O22" s="1141" t="s">
        <v>1875</v>
      </c>
      <c r="P22" s="1141"/>
      <c r="Q22" s="554"/>
      <c r="R22" s="554"/>
    </row>
    <row r="23" spans="1:18" ht="30.75" customHeight="1" x14ac:dyDescent="0.25">
      <c r="A23" s="554">
        <v>10</v>
      </c>
      <c r="B23" s="554" t="s">
        <v>631</v>
      </c>
      <c r="C23" s="554"/>
      <c r="D23" s="554" t="s">
        <v>632</v>
      </c>
      <c r="E23" s="554"/>
      <c r="F23" s="554" t="s">
        <v>633</v>
      </c>
      <c r="G23" s="554"/>
      <c r="H23" s="554"/>
      <c r="I23" s="554"/>
      <c r="J23" s="554"/>
      <c r="K23" s="554"/>
      <c r="L23" s="554"/>
      <c r="M23" s="1143" t="s">
        <v>2035</v>
      </c>
      <c r="N23" s="1143"/>
      <c r="O23" s="1143"/>
      <c r="P23" s="1143"/>
      <c r="Q23" s="554" t="s">
        <v>635</v>
      </c>
      <c r="R23" s="554"/>
    </row>
    <row r="24" spans="1:18" ht="34.5" customHeight="1" x14ac:dyDescent="0.25">
      <c r="A24" s="554"/>
      <c r="B24" s="554"/>
      <c r="C24" s="554"/>
      <c r="D24" s="554"/>
      <c r="E24" s="554"/>
      <c r="F24" s="554"/>
      <c r="G24" s="554"/>
      <c r="H24" s="554"/>
      <c r="I24" s="554"/>
      <c r="J24" s="554"/>
      <c r="K24" s="554"/>
      <c r="L24" s="554"/>
      <c r="M24" s="1155">
        <v>45901</v>
      </c>
      <c r="N24" s="1155"/>
      <c r="O24" s="1141" t="s">
        <v>1875</v>
      </c>
      <c r="P24" s="1141"/>
      <c r="Q24" s="554"/>
      <c r="R24" s="554"/>
    </row>
    <row r="25" spans="1:18" ht="63.75" customHeight="1" x14ac:dyDescent="0.25">
      <c r="A25" s="554">
        <v>11</v>
      </c>
      <c r="B25" s="554" t="s">
        <v>636</v>
      </c>
      <c r="C25" s="554"/>
      <c r="D25" s="554" t="s">
        <v>637</v>
      </c>
      <c r="E25" s="554"/>
      <c r="F25" s="554" t="s">
        <v>638</v>
      </c>
      <c r="G25" s="554"/>
      <c r="H25" s="554"/>
      <c r="I25" s="554"/>
      <c r="J25" s="554"/>
      <c r="K25" s="554"/>
      <c r="L25" s="554"/>
      <c r="M25" s="1143" t="s">
        <v>2034</v>
      </c>
      <c r="N25" s="1143"/>
      <c r="O25" s="1143"/>
      <c r="P25" s="1143"/>
      <c r="Q25" s="554" t="s">
        <v>640</v>
      </c>
      <c r="R25" s="554"/>
    </row>
    <row r="26" spans="1:18" ht="50.25" customHeight="1" x14ac:dyDescent="0.25">
      <c r="A26" s="554"/>
      <c r="B26" s="554"/>
      <c r="C26" s="554"/>
      <c r="D26" s="554"/>
      <c r="E26" s="554"/>
      <c r="F26" s="554"/>
      <c r="G26" s="554"/>
      <c r="H26" s="554"/>
      <c r="I26" s="554"/>
      <c r="J26" s="554"/>
      <c r="K26" s="554"/>
      <c r="L26" s="554"/>
      <c r="M26" s="1155">
        <v>45888</v>
      </c>
      <c r="N26" s="1155"/>
      <c r="O26" s="1141" t="s">
        <v>1875</v>
      </c>
      <c r="P26" s="1141"/>
      <c r="Q26" s="554"/>
      <c r="R26" s="554"/>
    </row>
    <row r="27" spans="1:18" ht="50.25" customHeight="1" x14ac:dyDescent="0.25">
      <c r="A27" s="554">
        <v>12</v>
      </c>
      <c r="B27" s="554" t="s">
        <v>367</v>
      </c>
      <c r="C27" s="554"/>
      <c r="D27" s="554" t="s">
        <v>646</v>
      </c>
      <c r="E27" s="554"/>
      <c r="F27" s="554" t="s">
        <v>647</v>
      </c>
      <c r="G27" s="554"/>
      <c r="H27" s="554"/>
      <c r="I27" s="554"/>
      <c r="J27" s="554"/>
      <c r="K27" s="554"/>
      <c r="L27" s="554"/>
      <c r="M27" s="1143" t="s">
        <v>2045</v>
      </c>
      <c r="N27" s="1143"/>
      <c r="O27" s="1143"/>
      <c r="P27" s="1143"/>
      <c r="Q27" s="554" t="s">
        <v>649</v>
      </c>
      <c r="R27" s="554"/>
    </row>
    <row r="28" spans="1:18" ht="60.75" customHeight="1" x14ac:dyDescent="0.25">
      <c r="A28" s="554"/>
      <c r="B28" s="554"/>
      <c r="C28" s="554"/>
      <c r="D28" s="554"/>
      <c r="E28" s="554"/>
      <c r="F28" s="554"/>
      <c r="G28" s="554"/>
      <c r="H28" s="554"/>
      <c r="I28" s="554"/>
      <c r="J28" s="554"/>
      <c r="K28" s="554"/>
      <c r="L28" s="554"/>
      <c r="M28" s="1155">
        <v>45945</v>
      </c>
      <c r="N28" s="1155"/>
      <c r="O28" s="1141" t="s">
        <v>1875</v>
      </c>
      <c r="P28" s="1141"/>
      <c r="Q28" s="554"/>
      <c r="R28" s="554"/>
    </row>
    <row r="29" spans="1:18" ht="60.75" customHeight="1" x14ac:dyDescent="0.25">
      <c r="A29" s="554">
        <v>13</v>
      </c>
      <c r="B29" s="554" t="s">
        <v>650</v>
      </c>
      <c r="C29" s="554"/>
      <c r="D29" s="554" t="s">
        <v>651</v>
      </c>
      <c r="E29" s="554"/>
      <c r="F29" s="554" t="s">
        <v>652</v>
      </c>
      <c r="G29" s="554"/>
      <c r="H29" s="554"/>
      <c r="I29" s="554"/>
      <c r="J29" s="554"/>
      <c r="K29" s="554"/>
      <c r="L29" s="554"/>
      <c r="M29" s="1143" t="s">
        <v>2036</v>
      </c>
      <c r="N29" s="1143"/>
      <c r="O29" s="1143"/>
      <c r="P29" s="1143"/>
      <c r="Q29" s="554" t="s">
        <v>654</v>
      </c>
      <c r="R29" s="554"/>
    </row>
    <row r="30" spans="1:18" ht="52.5" customHeight="1" x14ac:dyDescent="0.25">
      <c r="A30" s="554"/>
      <c r="B30" s="554"/>
      <c r="C30" s="554"/>
      <c r="D30" s="554"/>
      <c r="E30" s="554"/>
      <c r="F30" s="554"/>
      <c r="G30" s="554"/>
      <c r="H30" s="554"/>
      <c r="I30" s="554"/>
      <c r="J30" s="554"/>
      <c r="K30" s="554"/>
      <c r="L30" s="554"/>
      <c r="M30" s="1155">
        <v>45888</v>
      </c>
      <c r="N30" s="1155"/>
      <c r="O30" s="1141" t="s">
        <v>1875</v>
      </c>
      <c r="P30" s="1141"/>
      <c r="Q30" s="554"/>
      <c r="R30" s="554"/>
    </row>
    <row r="31" spans="1:18" ht="52.5" customHeight="1" x14ac:dyDescent="0.25">
      <c r="A31" s="554">
        <v>14</v>
      </c>
      <c r="B31" s="554" t="s">
        <v>655</v>
      </c>
      <c r="C31" s="554"/>
      <c r="D31" s="554" t="s">
        <v>656</v>
      </c>
      <c r="E31" s="554"/>
      <c r="F31" s="554" t="s">
        <v>657</v>
      </c>
      <c r="G31" s="554"/>
      <c r="H31" s="554"/>
      <c r="I31" s="554"/>
      <c r="J31" s="554"/>
      <c r="K31" s="554"/>
      <c r="L31" s="554"/>
      <c r="M31" s="1143" t="s">
        <v>2037</v>
      </c>
      <c r="N31" s="1143"/>
      <c r="O31" s="1143"/>
      <c r="P31" s="1143"/>
      <c r="Q31" s="554" t="s">
        <v>659</v>
      </c>
      <c r="R31" s="554"/>
    </row>
    <row r="32" spans="1:18" ht="64.5" customHeight="1" x14ac:dyDescent="0.25">
      <c r="A32" s="554"/>
      <c r="B32" s="554"/>
      <c r="C32" s="554"/>
      <c r="D32" s="554"/>
      <c r="E32" s="554"/>
      <c r="F32" s="554"/>
      <c r="G32" s="554"/>
      <c r="H32" s="554"/>
      <c r="I32" s="554"/>
      <c r="J32" s="554"/>
      <c r="K32" s="554"/>
      <c r="L32" s="554"/>
      <c r="M32" s="1155">
        <v>45908</v>
      </c>
      <c r="N32" s="1155"/>
      <c r="O32" s="1141" t="s">
        <v>1875</v>
      </c>
      <c r="P32" s="1141"/>
      <c r="Q32" s="554"/>
      <c r="R32" s="554"/>
    </row>
    <row r="33" spans="1:18" ht="64.5" customHeight="1" x14ac:dyDescent="0.25">
      <c r="A33" s="554">
        <v>15</v>
      </c>
      <c r="B33" s="554" t="s">
        <v>660</v>
      </c>
      <c r="C33" s="554"/>
      <c r="D33" s="554" t="s">
        <v>664</v>
      </c>
      <c r="E33" s="554"/>
      <c r="F33" s="554" t="s">
        <v>661</v>
      </c>
      <c r="G33" s="554"/>
      <c r="H33" s="554"/>
      <c r="I33" s="554"/>
      <c r="J33" s="554"/>
      <c r="K33" s="554"/>
      <c r="L33" s="554"/>
      <c r="M33" s="1143" t="s">
        <v>2038</v>
      </c>
      <c r="N33" s="1143"/>
      <c r="O33" s="1143"/>
      <c r="P33" s="1143"/>
      <c r="Q33" s="554" t="s">
        <v>663</v>
      </c>
      <c r="R33" s="554"/>
    </row>
    <row r="34" spans="1:18" ht="101.25" customHeight="1" x14ac:dyDescent="0.25">
      <c r="A34" s="554"/>
      <c r="B34" s="554"/>
      <c r="C34" s="554"/>
      <c r="D34" s="554"/>
      <c r="E34" s="554"/>
      <c r="F34" s="554"/>
      <c r="G34" s="554"/>
      <c r="H34" s="554"/>
      <c r="I34" s="554"/>
      <c r="J34" s="554"/>
      <c r="K34" s="554"/>
      <c r="L34" s="554"/>
      <c r="M34" s="1155">
        <v>45890</v>
      </c>
      <c r="N34" s="1155"/>
      <c r="O34" s="1141" t="s">
        <v>1875</v>
      </c>
      <c r="P34" s="1141"/>
      <c r="Q34" s="554"/>
      <c r="R34" s="554"/>
    </row>
    <row r="35" spans="1:18" ht="101.25" customHeight="1" x14ac:dyDescent="0.25">
      <c r="A35" s="554">
        <v>16</v>
      </c>
      <c r="B35" s="554" t="s">
        <v>475</v>
      </c>
      <c r="C35" s="554"/>
      <c r="D35" s="554" t="s">
        <v>670</v>
      </c>
      <c r="E35" s="554"/>
      <c r="F35" s="554" t="s">
        <v>671</v>
      </c>
      <c r="G35" s="554"/>
      <c r="H35" s="554"/>
      <c r="I35" s="554"/>
      <c r="J35" s="554"/>
      <c r="K35" s="554"/>
      <c r="L35" s="554"/>
      <c r="M35" s="1143" t="s">
        <v>2039</v>
      </c>
      <c r="N35" s="1143"/>
      <c r="O35" s="1143"/>
      <c r="P35" s="1143"/>
      <c r="Q35" s="554" t="s">
        <v>673</v>
      </c>
      <c r="R35" s="554"/>
    </row>
    <row r="36" spans="1:18" ht="34.5" customHeight="1" x14ac:dyDescent="0.25">
      <c r="A36" s="554"/>
      <c r="B36" s="554"/>
      <c r="C36" s="554"/>
      <c r="D36" s="554"/>
      <c r="E36" s="554"/>
      <c r="F36" s="554"/>
      <c r="G36" s="554"/>
      <c r="H36" s="554"/>
      <c r="I36" s="554"/>
      <c r="J36" s="554"/>
      <c r="K36" s="554"/>
      <c r="L36" s="554"/>
      <c r="M36" s="1155">
        <v>45905</v>
      </c>
      <c r="N36" s="1155"/>
      <c r="O36" s="1141" t="s">
        <v>1875</v>
      </c>
      <c r="P36" s="1141"/>
      <c r="Q36" s="554"/>
      <c r="R36" s="554"/>
    </row>
    <row r="37" spans="1:18" ht="34.5" customHeight="1" x14ac:dyDescent="0.25">
      <c r="A37" s="554">
        <v>17</v>
      </c>
      <c r="B37" s="554" t="s">
        <v>674</v>
      </c>
      <c r="C37" s="554"/>
      <c r="D37" s="554" t="s">
        <v>675</v>
      </c>
      <c r="E37" s="554"/>
      <c r="F37" s="554" t="s">
        <v>676</v>
      </c>
      <c r="G37" s="554"/>
      <c r="H37" s="554"/>
      <c r="I37" s="554"/>
      <c r="J37" s="554"/>
      <c r="K37" s="554"/>
      <c r="L37" s="554"/>
      <c r="M37" s="1143" t="s">
        <v>2046</v>
      </c>
      <c r="N37" s="1143"/>
      <c r="O37" s="1143"/>
      <c r="P37" s="1143"/>
      <c r="Q37" s="554" t="s">
        <v>678</v>
      </c>
      <c r="R37" s="554"/>
    </row>
    <row r="38" spans="1:18" ht="44.25" customHeight="1" x14ac:dyDescent="0.25">
      <c r="A38" s="554"/>
      <c r="B38" s="554"/>
      <c r="C38" s="554"/>
      <c r="D38" s="554"/>
      <c r="E38" s="554"/>
      <c r="F38" s="554"/>
      <c r="G38" s="554"/>
      <c r="H38" s="554"/>
      <c r="I38" s="554"/>
      <c r="J38" s="554"/>
      <c r="K38" s="554"/>
      <c r="L38" s="554"/>
      <c r="M38" s="1155">
        <v>46036</v>
      </c>
      <c r="N38" s="1155"/>
      <c r="O38" s="1141" t="s">
        <v>1875</v>
      </c>
      <c r="P38" s="1141"/>
      <c r="Q38" s="554"/>
      <c r="R38" s="554"/>
    </row>
    <row r="39" spans="1:18" ht="44.25" customHeight="1" x14ac:dyDescent="0.25">
      <c r="A39" s="554">
        <v>18</v>
      </c>
      <c r="B39" s="554" t="s">
        <v>15</v>
      </c>
      <c r="C39" s="554"/>
      <c r="D39" s="554" t="s">
        <v>679</v>
      </c>
      <c r="E39" s="554"/>
      <c r="F39" s="554" t="s">
        <v>680</v>
      </c>
      <c r="G39" s="554"/>
      <c r="H39" s="554"/>
      <c r="I39" s="554"/>
      <c r="J39" s="554"/>
      <c r="K39" s="554"/>
      <c r="L39" s="554"/>
      <c r="M39" s="1143" t="s">
        <v>2040</v>
      </c>
      <c r="N39" s="1143"/>
      <c r="O39" s="1143"/>
      <c r="P39" s="1143"/>
      <c r="Q39" s="554" t="s">
        <v>681</v>
      </c>
      <c r="R39" s="554"/>
    </row>
    <row r="40" spans="1:18" ht="69" customHeight="1" x14ac:dyDescent="0.25">
      <c r="A40" s="554"/>
      <c r="B40" s="554"/>
      <c r="C40" s="554"/>
      <c r="D40" s="554"/>
      <c r="E40" s="554"/>
      <c r="F40" s="554"/>
      <c r="G40" s="554"/>
      <c r="H40" s="554"/>
      <c r="I40" s="554"/>
      <c r="J40" s="554"/>
      <c r="K40" s="554"/>
      <c r="L40" s="554"/>
      <c r="M40" s="1155">
        <v>45890</v>
      </c>
      <c r="N40" s="1155"/>
      <c r="O40" s="1141" t="s">
        <v>1875</v>
      </c>
      <c r="P40" s="1141"/>
      <c r="Q40" s="554"/>
      <c r="R40" s="554"/>
    </row>
    <row r="41" spans="1:18" ht="69" customHeight="1" x14ac:dyDescent="0.25">
      <c r="A41" s="554">
        <v>19</v>
      </c>
      <c r="B41" s="554" t="s">
        <v>682</v>
      </c>
      <c r="C41" s="554"/>
      <c r="D41" s="554" t="s">
        <v>683</v>
      </c>
      <c r="E41" s="554"/>
      <c r="F41" s="554" t="s">
        <v>684</v>
      </c>
      <c r="G41" s="554"/>
      <c r="H41" s="554"/>
      <c r="I41" s="554"/>
      <c r="J41" s="554"/>
      <c r="K41" s="554"/>
      <c r="L41" s="554"/>
      <c r="M41" s="1143" t="s">
        <v>2042</v>
      </c>
      <c r="N41" s="1143"/>
      <c r="O41" s="1143"/>
      <c r="P41" s="1143"/>
      <c r="Q41" s="554" t="s">
        <v>686</v>
      </c>
      <c r="R41" s="554"/>
    </row>
    <row r="42" spans="1:18" ht="56.25" customHeight="1" x14ac:dyDescent="0.25">
      <c r="A42" s="554"/>
      <c r="B42" s="554"/>
      <c r="C42" s="554"/>
      <c r="D42" s="554"/>
      <c r="E42" s="554"/>
      <c r="F42" s="554"/>
      <c r="G42" s="554"/>
      <c r="H42" s="554"/>
      <c r="I42" s="554"/>
      <c r="J42" s="554"/>
      <c r="K42" s="554"/>
      <c r="L42" s="554"/>
      <c r="M42" s="1155">
        <v>45847</v>
      </c>
      <c r="N42" s="1155"/>
      <c r="O42" s="1141" t="s">
        <v>1875</v>
      </c>
      <c r="P42" s="1141"/>
      <c r="Q42" s="554"/>
      <c r="R42" s="554"/>
    </row>
    <row r="43" spans="1:18" ht="56.25" customHeight="1" x14ac:dyDescent="0.25">
      <c r="A43" s="554">
        <v>20</v>
      </c>
      <c r="B43" s="554" t="s">
        <v>687</v>
      </c>
      <c r="C43" s="554"/>
      <c r="D43" s="554" t="s">
        <v>688</v>
      </c>
      <c r="E43" s="554"/>
      <c r="F43" s="554" t="s">
        <v>689</v>
      </c>
      <c r="G43" s="554"/>
      <c r="H43" s="554"/>
      <c r="I43" s="554"/>
      <c r="J43" s="554"/>
      <c r="K43" s="554"/>
      <c r="L43" s="554"/>
      <c r="M43" s="1143" t="s">
        <v>2041</v>
      </c>
      <c r="N43" s="1143"/>
      <c r="O43" s="1143"/>
      <c r="P43" s="1143"/>
      <c r="Q43" s="554" t="s">
        <v>691</v>
      </c>
      <c r="R43" s="554"/>
    </row>
    <row r="44" spans="1:18" ht="39" customHeight="1" x14ac:dyDescent="0.25">
      <c r="A44" s="554"/>
      <c r="B44" s="554"/>
      <c r="C44" s="554"/>
      <c r="D44" s="554"/>
      <c r="E44" s="554"/>
      <c r="F44" s="554"/>
      <c r="G44" s="554"/>
      <c r="H44" s="554"/>
      <c r="I44" s="554"/>
      <c r="J44" s="554"/>
      <c r="K44" s="554"/>
      <c r="L44" s="554"/>
      <c r="M44" s="1155">
        <v>45890</v>
      </c>
      <c r="N44" s="1155"/>
      <c r="O44" s="1141" t="s">
        <v>1875</v>
      </c>
      <c r="P44" s="1141"/>
      <c r="Q44" s="554"/>
      <c r="R44" s="554"/>
    </row>
    <row r="45" spans="1:18" ht="39" customHeight="1" x14ac:dyDescent="0.25">
      <c r="A45" s="554">
        <v>21</v>
      </c>
      <c r="B45" s="554" t="s">
        <v>709</v>
      </c>
      <c r="C45" s="554"/>
      <c r="D45" s="554" t="s">
        <v>710</v>
      </c>
      <c r="E45" s="554"/>
      <c r="F45" s="554" t="s">
        <v>878</v>
      </c>
      <c r="G45" s="554"/>
      <c r="H45" s="554"/>
      <c r="I45" s="554"/>
      <c r="J45" s="554"/>
      <c r="K45" s="554"/>
      <c r="L45" s="554"/>
      <c r="M45" s="1143" t="s">
        <v>2043</v>
      </c>
      <c r="N45" s="1143"/>
      <c r="O45" s="1143"/>
      <c r="P45" s="1143"/>
      <c r="Q45" s="554" t="s">
        <v>712</v>
      </c>
      <c r="R45" s="554"/>
    </row>
    <row r="46" spans="1:18" ht="60" customHeight="1" x14ac:dyDescent="0.25">
      <c r="A46" s="554"/>
      <c r="B46" s="554"/>
      <c r="C46" s="554"/>
      <c r="D46" s="554"/>
      <c r="E46" s="554"/>
      <c r="F46" s="554"/>
      <c r="G46" s="554"/>
      <c r="H46" s="554"/>
      <c r="I46" s="554"/>
      <c r="J46" s="554"/>
      <c r="K46" s="554"/>
      <c r="L46" s="554"/>
      <c r="M46" s="1155">
        <v>45847</v>
      </c>
      <c r="N46" s="1155"/>
      <c r="O46" s="1141" t="s">
        <v>1875</v>
      </c>
      <c r="P46" s="1141"/>
      <c r="Q46" s="554"/>
      <c r="R46" s="554"/>
    </row>
    <row r="47" spans="1:18" ht="60" customHeight="1" x14ac:dyDescent="0.25">
      <c r="A47" s="554">
        <v>22</v>
      </c>
      <c r="B47" s="554" t="s">
        <v>713</v>
      </c>
      <c r="C47" s="554"/>
      <c r="D47" s="554" t="s">
        <v>714</v>
      </c>
      <c r="E47" s="554"/>
      <c r="F47" s="554" t="s">
        <v>715</v>
      </c>
      <c r="G47" s="554"/>
      <c r="H47" s="554"/>
      <c r="I47" s="554"/>
      <c r="J47" s="554"/>
      <c r="K47" s="554"/>
      <c r="L47" s="554"/>
      <c r="M47" s="1143" t="s">
        <v>2044</v>
      </c>
      <c r="N47" s="1143"/>
      <c r="O47" s="1143"/>
      <c r="P47" s="1143"/>
      <c r="Q47" s="554" t="s">
        <v>717</v>
      </c>
      <c r="R47" s="554"/>
    </row>
    <row r="48" spans="1:18" ht="42.75" customHeight="1" x14ac:dyDescent="0.25">
      <c r="A48" s="554"/>
      <c r="B48" s="554"/>
      <c r="C48" s="554"/>
      <c r="D48" s="554"/>
      <c r="E48" s="554"/>
      <c r="F48" s="554"/>
      <c r="G48" s="554"/>
      <c r="H48" s="554"/>
      <c r="I48" s="554"/>
      <c r="J48" s="554"/>
      <c r="K48" s="554"/>
      <c r="L48" s="554"/>
      <c r="M48" s="1155">
        <v>45994</v>
      </c>
      <c r="N48" s="1155"/>
      <c r="O48" s="1141" t="s">
        <v>1875</v>
      </c>
      <c r="P48" s="1141"/>
      <c r="Q48" s="554"/>
      <c r="R48" s="554"/>
    </row>
    <row r="49" spans="1:22" ht="42.75" customHeight="1" x14ac:dyDescent="0.25">
      <c r="A49" s="554">
        <v>23</v>
      </c>
      <c r="B49" s="554" t="s">
        <v>718</v>
      </c>
      <c r="C49" s="554"/>
      <c r="D49" s="554" t="s">
        <v>719</v>
      </c>
      <c r="E49" s="554"/>
      <c r="F49" s="554" t="s">
        <v>2072</v>
      </c>
      <c r="G49" s="554"/>
      <c r="H49" s="554"/>
      <c r="I49" s="554"/>
      <c r="J49" s="554"/>
      <c r="K49" s="554"/>
      <c r="L49" s="554"/>
      <c r="M49" s="1143" t="s">
        <v>2047</v>
      </c>
      <c r="N49" s="1143"/>
      <c r="O49" s="1143"/>
      <c r="P49" s="1143"/>
      <c r="Q49" s="554" t="s">
        <v>722</v>
      </c>
      <c r="R49" s="554"/>
    </row>
    <row r="50" spans="1:22" ht="42" customHeight="1" x14ac:dyDescent="0.25">
      <c r="A50" s="554"/>
      <c r="B50" s="554"/>
      <c r="C50" s="554"/>
      <c r="D50" s="554"/>
      <c r="E50" s="554"/>
      <c r="F50" s="554"/>
      <c r="G50" s="554"/>
      <c r="H50" s="554"/>
      <c r="I50" s="554"/>
      <c r="J50" s="554"/>
      <c r="K50" s="554"/>
      <c r="L50" s="554"/>
      <c r="M50" s="1155">
        <v>45810</v>
      </c>
      <c r="N50" s="1155"/>
      <c r="O50" s="1141" t="s">
        <v>1875</v>
      </c>
      <c r="P50" s="1141"/>
      <c r="Q50" s="554"/>
      <c r="R50" s="554"/>
    </row>
    <row r="51" spans="1:22" ht="42" customHeight="1" x14ac:dyDescent="0.25">
      <c r="A51" s="554">
        <v>24</v>
      </c>
      <c r="B51" s="554" t="s">
        <v>728</v>
      </c>
      <c r="C51" s="554"/>
      <c r="D51" s="554" t="s">
        <v>729</v>
      </c>
      <c r="E51" s="554"/>
      <c r="F51" s="554" t="s">
        <v>730</v>
      </c>
      <c r="G51" s="554"/>
      <c r="H51" s="554"/>
      <c r="I51" s="554"/>
      <c r="J51" s="554"/>
      <c r="K51" s="554"/>
      <c r="L51" s="554"/>
      <c r="M51" s="1143" t="s">
        <v>2048</v>
      </c>
      <c r="N51" s="1143"/>
      <c r="O51" s="1143"/>
      <c r="P51" s="1143"/>
      <c r="Q51" s="554" t="s">
        <v>732</v>
      </c>
      <c r="R51" s="554"/>
    </row>
    <row r="52" spans="1:22" ht="45" customHeight="1" x14ac:dyDescent="0.25">
      <c r="A52" s="554"/>
      <c r="B52" s="554"/>
      <c r="C52" s="554"/>
      <c r="D52" s="554"/>
      <c r="E52" s="554"/>
      <c r="F52" s="554"/>
      <c r="G52" s="554"/>
      <c r="H52" s="554"/>
      <c r="I52" s="554"/>
      <c r="J52" s="554"/>
      <c r="K52" s="554"/>
      <c r="L52" s="554"/>
      <c r="M52" s="1155">
        <v>45596</v>
      </c>
      <c r="N52" s="1155"/>
      <c r="O52" s="1141" t="s">
        <v>1876</v>
      </c>
      <c r="P52" s="1141"/>
      <c r="Q52" s="554"/>
      <c r="R52" s="554"/>
    </row>
    <row r="53" spans="1:22" ht="45" customHeight="1" x14ac:dyDescent="0.25">
      <c r="A53" s="554">
        <v>25</v>
      </c>
      <c r="B53" s="554" t="s">
        <v>733</v>
      </c>
      <c r="C53" s="554"/>
      <c r="D53" s="554" t="s">
        <v>734</v>
      </c>
      <c r="E53" s="554"/>
      <c r="F53" s="554" t="s">
        <v>735</v>
      </c>
      <c r="G53" s="554"/>
      <c r="H53" s="554"/>
      <c r="I53" s="554"/>
      <c r="J53" s="554"/>
      <c r="K53" s="554"/>
      <c r="L53" s="554"/>
      <c r="M53" s="1143" t="s">
        <v>2049</v>
      </c>
      <c r="N53" s="1143"/>
      <c r="O53" s="1143"/>
      <c r="P53" s="1143"/>
      <c r="Q53" s="554" t="s">
        <v>737</v>
      </c>
      <c r="R53" s="554"/>
    </row>
    <row r="54" spans="1:22" ht="46.5" customHeight="1" x14ac:dyDescent="0.25">
      <c r="A54" s="554"/>
      <c r="B54" s="554"/>
      <c r="C54" s="554"/>
      <c r="D54" s="554"/>
      <c r="E54" s="554"/>
      <c r="F54" s="554"/>
      <c r="G54" s="554"/>
      <c r="H54" s="554"/>
      <c r="I54" s="554"/>
      <c r="J54" s="554"/>
      <c r="K54" s="554"/>
      <c r="L54" s="554"/>
      <c r="M54" s="1155">
        <v>45596</v>
      </c>
      <c r="N54" s="1155"/>
      <c r="O54" s="1141" t="s">
        <v>1878</v>
      </c>
      <c r="P54" s="1141"/>
      <c r="Q54" s="554"/>
      <c r="R54" s="554"/>
    </row>
    <row r="55" spans="1:22" ht="46.5" customHeight="1" x14ac:dyDescent="0.25">
      <c r="A55" s="580">
        <v>26</v>
      </c>
      <c r="B55" s="554" t="s">
        <v>738</v>
      </c>
      <c r="C55" s="554"/>
      <c r="D55" s="554" t="s">
        <v>739</v>
      </c>
      <c r="E55" s="554"/>
      <c r="F55" s="554" t="s">
        <v>740</v>
      </c>
      <c r="G55" s="554"/>
      <c r="H55" s="554"/>
      <c r="I55" s="554"/>
      <c r="J55" s="554"/>
      <c r="K55" s="554"/>
      <c r="L55" s="554"/>
      <c r="M55" s="1143" t="s">
        <v>2050</v>
      </c>
      <c r="N55" s="1143"/>
      <c r="O55" s="1143"/>
      <c r="P55" s="1143"/>
      <c r="Q55" s="554" t="s">
        <v>742</v>
      </c>
      <c r="R55" s="554"/>
    </row>
    <row r="56" spans="1:22" ht="48.75" customHeight="1" x14ac:dyDescent="0.25">
      <c r="A56" s="580"/>
      <c r="B56" s="554"/>
      <c r="C56" s="554"/>
      <c r="D56" s="554"/>
      <c r="E56" s="554"/>
      <c r="F56" s="554"/>
      <c r="G56" s="554"/>
      <c r="H56" s="554"/>
      <c r="I56" s="554"/>
      <c r="J56" s="554"/>
      <c r="K56" s="554"/>
      <c r="L56" s="554"/>
      <c r="M56" s="1155">
        <v>45812</v>
      </c>
      <c r="N56" s="1155"/>
      <c r="O56" s="1141" t="s">
        <v>1875</v>
      </c>
      <c r="P56" s="1141"/>
      <c r="Q56" s="554"/>
      <c r="R56" s="554"/>
    </row>
    <row r="57" spans="1:22" ht="48.75" customHeight="1" x14ac:dyDescent="0.25">
      <c r="A57" s="554">
        <v>27</v>
      </c>
      <c r="B57" s="554" t="s">
        <v>743</v>
      </c>
      <c r="C57" s="554"/>
      <c r="D57" s="554" t="s">
        <v>744</v>
      </c>
      <c r="E57" s="554"/>
      <c r="F57" s="554" t="s">
        <v>745</v>
      </c>
      <c r="G57" s="554"/>
      <c r="H57" s="554"/>
      <c r="I57" s="554"/>
      <c r="J57" s="554"/>
      <c r="K57" s="554"/>
      <c r="L57" s="554"/>
      <c r="M57" s="1143" t="s">
        <v>2051</v>
      </c>
      <c r="N57" s="1143"/>
      <c r="O57" s="1143"/>
      <c r="P57" s="1143"/>
      <c r="Q57" s="554" t="s">
        <v>746</v>
      </c>
      <c r="R57" s="554"/>
    </row>
    <row r="58" spans="1:22" ht="126" customHeight="1" x14ac:dyDescent="0.25">
      <c r="A58" s="554"/>
      <c r="B58" s="554"/>
      <c r="C58" s="554"/>
      <c r="D58" s="554"/>
      <c r="E58" s="554"/>
      <c r="F58" s="554"/>
      <c r="G58" s="554"/>
      <c r="H58" s="554"/>
      <c r="I58" s="554"/>
      <c r="J58" s="554"/>
      <c r="K58" s="554"/>
      <c r="L58" s="554"/>
      <c r="M58" s="1155">
        <v>45890</v>
      </c>
      <c r="N58" s="1155"/>
      <c r="O58" s="1141" t="s">
        <v>1875</v>
      </c>
      <c r="P58" s="1141"/>
      <c r="Q58" s="554"/>
      <c r="R58" s="554"/>
    </row>
    <row r="59" spans="1:22" ht="126" customHeight="1" x14ac:dyDescent="0.25">
      <c r="A59" s="554">
        <v>28</v>
      </c>
      <c r="B59" s="554" t="s">
        <v>1970</v>
      </c>
      <c r="C59" s="554"/>
      <c r="D59" s="554" t="s">
        <v>747</v>
      </c>
      <c r="E59" s="554"/>
      <c r="F59" s="554" t="s">
        <v>622</v>
      </c>
      <c r="G59" s="554"/>
      <c r="H59" s="554"/>
      <c r="I59" s="554"/>
      <c r="J59" s="554"/>
      <c r="K59" s="554"/>
      <c r="L59" s="554"/>
      <c r="M59" s="1143" t="s">
        <v>2052</v>
      </c>
      <c r="N59" s="1143"/>
      <c r="O59" s="1143"/>
      <c r="P59" s="1143"/>
      <c r="Q59" s="554" t="s">
        <v>749</v>
      </c>
      <c r="R59" s="554"/>
    </row>
    <row r="60" spans="1:22" ht="76.5" customHeight="1" x14ac:dyDescent="0.25">
      <c r="A60" s="554"/>
      <c r="B60" s="554"/>
      <c r="C60" s="554"/>
      <c r="D60" s="554"/>
      <c r="E60" s="554"/>
      <c r="F60" s="554"/>
      <c r="G60" s="554"/>
      <c r="H60" s="554"/>
      <c r="I60" s="554"/>
      <c r="J60" s="554"/>
      <c r="K60" s="554"/>
      <c r="L60" s="554"/>
      <c r="M60" s="1155">
        <v>45967</v>
      </c>
      <c r="N60" s="1155"/>
      <c r="O60" s="1141" t="s">
        <v>1875</v>
      </c>
      <c r="P60" s="1141"/>
      <c r="Q60" s="554"/>
      <c r="R60" s="554"/>
    </row>
    <row r="61" spans="1:22" ht="76.5" customHeight="1" x14ac:dyDescent="0.25">
      <c r="A61" s="580">
        <v>29</v>
      </c>
      <c r="B61" s="580" t="s">
        <v>1973</v>
      </c>
      <c r="C61" s="580"/>
      <c r="D61" s="580" t="s">
        <v>1974</v>
      </c>
      <c r="E61" s="580"/>
      <c r="F61" s="580" t="s">
        <v>1975</v>
      </c>
      <c r="G61" s="580"/>
      <c r="H61" s="580"/>
      <c r="I61" s="580"/>
      <c r="J61" s="580"/>
      <c r="K61" s="580"/>
      <c r="L61" s="580"/>
      <c r="M61" s="597" t="s">
        <v>2053</v>
      </c>
      <c r="N61" s="597"/>
      <c r="O61" s="597"/>
      <c r="P61" s="597"/>
      <c r="Q61" s="580" t="s">
        <v>1976</v>
      </c>
      <c r="R61" s="580"/>
    </row>
    <row r="62" spans="1:22" ht="50.25" customHeight="1" x14ac:dyDescent="0.25">
      <c r="A62" s="580"/>
      <c r="B62" s="580"/>
      <c r="C62" s="580"/>
      <c r="D62" s="580"/>
      <c r="E62" s="580"/>
      <c r="F62" s="580"/>
      <c r="G62" s="580"/>
      <c r="H62" s="580"/>
      <c r="I62" s="580"/>
      <c r="J62" s="580"/>
      <c r="K62" s="580"/>
      <c r="L62" s="580"/>
      <c r="M62" s="1153">
        <v>45905</v>
      </c>
      <c r="N62" s="1153"/>
      <c r="O62" s="1154" t="s">
        <v>1875</v>
      </c>
      <c r="P62" s="1154"/>
      <c r="Q62" s="580"/>
      <c r="R62" s="580"/>
      <c r="V62" s="370"/>
    </row>
    <row r="63" spans="1:22" ht="50.25" customHeight="1" x14ac:dyDescent="0.25">
      <c r="A63" s="580">
        <v>30</v>
      </c>
      <c r="B63" s="554" t="s">
        <v>2066</v>
      </c>
      <c r="C63" s="554"/>
      <c r="D63" s="554" t="s">
        <v>1977</v>
      </c>
      <c r="E63" s="554"/>
      <c r="F63" s="554" t="s">
        <v>1978</v>
      </c>
      <c r="G63" s="554"/>
      <c r="H63" s="554"/>
      <c r="I63" s="554"/>
      <c r="J63" s="554"/>
      <c r="K63" s="554"/>
      <c r="L63" s="554"/>
      <c r="M63" s="1143" t="s">
        <v>2054</v>
      </c>
      <c r="N63" s="1143"/>
      <c r="O63" s="1143"/>
      <c r="P63" s="1143"/>
      <c r="Q63" s="554" t="s">
        <v>1979</v>
      </c>
      <c r="R63" s="554"/>
    </row>
    <row r="64" spans="1:22" ht="43.5" customHeight="1" x14ac:dyDescent="0.25">
      <c r="A64" s="580"/>
      <c r="B64" s="554"/>
      <c r="C64" s="554"/>
      <c r="D64" s="554"/>
      <c r="E64" s="554"/>
      <c r="F64" s="554"/>
      <c r="G64" s="554"/>
      <c r="H64" s="554"/>
      <c r="I64" s="554"/>
      <c r="J64" s="554"/>
      <c r="K64" s="554"/>
      <c r="L64" s="554"/>
      <c r="M64" s="1155">
        <v>45848</v>
      </c>
      <c r="N64" s="1155"/>
      <c r="O64" s="1141" t="s">
        <v>1877</v>
      </c>
      <c r="P64" s="1141"/>
      <c r="Q64" s="554"/>
      <c r="R64" s="554"/>
    </row>
    <row r="65" spans="1:22" ht="43.5" customHeight="1" x14ac:dyDescent="0.25">
      <c r="A65" s="580">
        <v>31</v>
      </c>
      <c r="B65" s="554" t="s">
        <v>1980</v>
      </c>
      <c r="C65" s="554"/>
      <c r="D65" s="580" t="s">
        <v>1981</v>
      </c>
      <c r="E65" s="580"/>
      <c r="F65" s="554" t="s">
        <v>1982</v>
      </c>
      <c r="G65" s="554"/>
      <c r="H65" s="554"/>
      <c r="I65" s="554"/>
      <c r="J65" s="554"/>
      <c r="K65" s="554"/>
      <c r="L65" s="554"/>
      <c r="M65" s="1143" t="s">
        <v>2055</v>
      </c>
      <c r="N65" s="1143"/>
      <c r="O65" s="1143"/>
      <c r="P65" s="1143"/>
      <c r="Q65" s="580" t="s">
        <v>1983</v>
      </c>
      <c r="R65" s="580"/>
    </row>
    <row r="66" spans="1:22" ht="40.5" customHeight="1" x14ac:dyDescent="0.25">
      <c r="A66" s="580"/>
      <c r="B66" s="554"/>
      <c r="C66" s="554"/>
      <c r="D66" s="580"/>
      <c r="E66" s="580"/>
      <c r="F66" s="554"/>
      <c r="G66" s="554"/>
      <c r="H66" s="554"/>
      <c r="I66" s="554"/>
      <c r="J66" s="554"/>
      <c r="K66" s="554"/>
      <c r="L66" s="554"/>
      <c r="M66" s="1153">
        <v>45845</v>
      </c>
      <c r="N66" s="1153"/>
      <c r="O66" s="1154" t="s">
        <v>1875</v>
      </c>
      <c r="P66" s="1154"/>
      <c r="Q66" s="580"/>
      <c r="R66" s="580"/>
    </row>
    <row r="67" spans="1:22" ht="40.5" customHeight="1" x14ac:dyDescent="0.25">
      <c r="A67" s="580">
        <v>32</v>
      </c>
      <c r="B67" s="554" t="s">
        <v>1988</v>
      </c>
      <c r="C67" s="554"/>
      <c r="D67" s="580" t="s">
        <v>1985</v>
      </c>
      <c r="E67" s="580"/>
      <c r="F67" s="554" t="s">
        <v>1986</v>
      </c>
      <c r="G67" s="554"/>
      <c r="H67" s="554"/>
      <c r="I67" s="554"/>
      <c r="J67" s="554"/>
      <c r="K67" s="554"/>
      <c r="L67" s="554"/>
      <c r="M67" s="597" t="s">
        <v>2056</v>
      </c>
      <c r="N67" s="597"/>
      <c r="O67" s="597"/>
      <c r="P67" s="597"/>
      <c r="Q67" s="580" t="s">
        <v>1987</v>
      </c>
      <c r="R67" s="580"/>
    </row>
    <row r="68" spans="1:22" ht="54" customHeight="1" x14ac:dyDescent="0.25">
      <c r="A68" s="580"/>
      <c r="B68" s="554"/>
      <c r="C68" s="554"/>
      <c r="D68" s="580"/>
      <c r="E68" s="580"/>
      <c r="F68" s="554"/>
      <c r="G68" s="554"/>
      <c r="H68" s="554"/>
      <c r="I68" s="554"/>
      <c r="J68" s="554"/>
      <c r="K68" s="554"/>
      <c r="L68" s="554"/>
      <c r="M68" s="1153">
        <v>45818</v>
      </c>
      <c r="N68" s="1153"/>
      <c r="O68" s="1154" t="s">
        <v>1875</v>
      </c>
      <c r="P68" s="1154"/>
      <c r="Q68" s="580"/>
      <c r="R68" s="580"/>
      <c r="V68" s="370"/>
    </row>
    <row r="69" spans="1:22" ht="54" customHeight="1" x14ac:dyDescent="0.25">
      <c r="A69" s="580">
        <v>33</v>
      </c>
      <c r="B69" s="554" t="s">
        <v>1989</v>
      </c>
      <c r="C69" s="554"/>
      <c r="D69" s="580" t="s">
        <v>1990</v>
      </c>
      <c r="E69" s="580"/>
      <c r="F69" s="554" t="s">
        <v>1991</v>
      </c>
      <c r="G69" s="554"/>
      <c r="H69" s="554"/>
      <c r="I69" s="554"/>
      <c r="J69" s="554"/>
      <c r="K69" s="554"/>
      <c r="L69" s="554"/>
      <c r="M69" s="597" t="s">
        <v>2067</v>
      </c>
      <c r="N69" s="597"/>
      <c r="O69" s="597"/>
      <c r="P69" s="597"/>
      <c r="Q69" s="580" t="s">
        <v>1992</v>
      </c>
      <c r="R69" s="580"/>
    </row>
    <row r="70" spans="1:22" ht="39" customHeight="1" x14ac:dyDescent="0.25">
      <c r="A70" s="580"/>
      <c r="B70" s="554"/>
      <c r="C70" s="554"/>
      <c r="D70" s="580"/>
      <c r="E70" s="580"/>
      <c r="F70" s="554"/>
      <c r="G70" s="554"/>
      <c r="H70" s="554"/>
      <c r="I70" s="554"/>
      <c r="J70" s="554"/>
      <c r="K70" s="554"/>
      <c r="L70" s="554"/>
      <c r="M70" s="1153">
        <v>46003</v>
      </c>
      <c r="N70" s="1153"/>
      <c r="O70" s="1154" t="s">
        <v>1875</v>
      </c>
      <c r="P70" s="1154"/>
      <c r="Q70" s="580"/>
      <c r="R70" s="580"/>
    </row>
    <row r="71" spans="1:22" ht="36" customHeight="1" x14ac:dyDescent="0.25">
      <c r="A71" s="590" t="s">
        <v>750</v>
      </c>
      <c r="B71" s="590"/>
      <c r="C71" s="590"/>
      <c r="D71" s="590"/>
      <c r="E71" s="590"/>
      <c r="F71" s="590"/>
      <c r="G71" s="590"/>
      <c r="H71" s="590"/>
      <c r="I71" s="590"/>
      <c r="J71" s="590"/>
      <c r="K71" s="590"/>
      <c r="L71" s="590"/>
      <c r="M71" s="590"/>
      <c r="N71" s="590"/>
      <c r="O71" s="590"/>
      <c r="P71" s="590"/>
      <c r="Q71" s="590"/>
      <c r="R71" s="590"/>
    </row>
    <row r="72" spans="1:22" ht="43.5" customHeight="1" x14ac:dyDescent="0.25">
      <c r="A72" s="188" t="s">
        <v>590</v>
      </c>
      <c r="B72" s="549" t="s">
        <v>751</v>
      </c>
      <c r="C72" s="549"/>
      <c r="D72" s="549"/>
      <c r="E72" s="551" t="s">
        <v>752</v>
      </c>
      <c r="F72" s="563"/>
      <c r="G72" s="563"/>
      <c r="H72" s="563"/>
      <c r="I72" s="563"/>
      <c r="J72" s="563"/>
      <c r="K72" s="563"/>
      <c r="L72" s="564"/>
      <c r="M72" s="549" t="s">
        <v>753</v>
      </c>
      <c r="N72" s="549"/>
      <c r="O72" s="549"/>
      <c r="P72" s="549"/>
      <c r="Q72" s="551" t="s">
        <v>594</v>
      </c>
      <c r="R72" s="564"/>
    </row>
    <row r="73" spans="1:22" ht="43.5" customHeight="1" x14ac:dyDescent="0.25">
      <c r="A73" s="566">
        <v>34</v>
      </c>
      <c r="B73" s="524" t="s">
        <v>754</v>
      </c>
      <c r="C73" s="533"/>
      <c r="D73" s="525"/>
      <c r="E73" s="524" t="s">
        <v>755</v>
      </c>
      <c r="F73" s="533"/>
      <c r="G73" s="533"/>
      <c r="H73" s="533"/>
      <c r="I73" s="533"/>
      <c r="J73" s="533"/>
      <c r="K73" s="533"/>
      <c r="L73" s="525"/>
      <c r="M73" s="1149" t="s">
        <v>2057</v>
      </c>
      <c r="N73" s="1150"/>
      <c r="O73" s="1150"/>
      <c r="P73" s="1151"/>
      <c r="Q73" s="524" t="s">
        <v>757</v>
      </c>
      <c r="R73" s="525"/>
    </row>
    <row r="74" spans="1:22" ht="45.75" customHeight="1" x14ac:dyDescent="0.25">
      <c r="A74" s="596"/>
      <c r="B74" s="528"/>
      <c r="C74" s="557"/>
      <c r="D74" s="529"/>
      <c r="E74" s="528"/>
      <c r="F74" s="557"/>
      <c r="G74" s="557"/>
      <c r="H74" s="557"/>
      <c r="I74" s="557"/>
      <c r="J74" s="557"/>
      <c r="K74" s="557"/>
      <c r="L74" s="529"/>
      <c r="M74" s="1146">
        <v>45560</v>
      </c>
      <c r="N74" s="1152"/>
      <c r="O74" s="1145" t="s">
        <v>1877</v>
      </c>
      <c r="P74" s="592"/>
      <c r="Q74" s="528"/>
      <c r="R74" s="529"/>
    </row>
    <row r="75" spans="1:22" ht="45.75" customHeight="1" x14ac:dyDescent="0.25">
      <c r="A75" s="566">
        <v>35</v>
      </c>
      <c r="B75" s="524" t="s">
        <v>758</v>
      </c>
      <c r="C75" s="533"/>
      <c r="D75" s="525"/>
      <c r="E75" s="524" t="s">
        <v>759</v>
      </c>
      <c r="F75" s="533"/>
      <c r="G75" s="533"/>
      <c r="H75" s="533"/>
      <c r="I75" s="533"/>
      <c r="J75" s="533"/>
      <c r="K75" s="533"/>
      <c r="L75" s="525"/>
      <c r="M75" s="606" t="s">
        <v>2058</v>
      </c>
      <c r="N75" s="607"/>
      <c r="O75" s="607"/>
      <c r="P75" s="608"/>
      <c r="Q75" s="524" t="s">
        <v>760</v>
      </c>
      <c r="R75" s="525"/>
    </row>
    <row r="76" spans="1:22" ht="36.75" customHeight="1" x14ac:dyDescent="0.25">
      <c r="A76" s="596"/>
      <c r="B76" s="528"/>
      <c r="C76" s="557"/>
      <c r="D76" s="529"/>
      <c r="E76" s="528"/>
      <c r="F76" s="557"/>
      <c r="G76" s="557"/>
      <c r="H76" s="557"/>
      <c r="I76" s="557"/>
      <c r="J76" s="557"/>
      <c r="K76" s="557"/>
      <c r="L76" s="529"/>
      <c r="M76" s="1146">
        <v>45560</v>
      </c>
      <c r="N76" s="1152"/>
      <c r="O76" s="1145" t="s">
        <v>1877</v>
      </c>
      <c r="P76" s="592"/>
      <c r="Q76" s="528"/>
      <c r="R76" s="529"/>
    </row>
    <row r="77" spans="1:22" ht="36.75" customHeight="1" x14ac:dyDescent="0.25">
      <c r="A77" s="566">
        <v>36</v>
      </c>
      <c r="B77" s="524" t="s">
        <v>761</v>
      </c>
      <c r="C77" s="533"/>
      <c r="D77" s="525"/>
      <c r="E77" s="524" t="s">
        <v>762</v>
      </c>
      <c r="F77" s="533"/>
      <c r="G77" s="533"/>
      <c r="H77" s="533"/>
      <c r="I77" s="533"/>
      <c r="J77" s="533"/>
      <c r="K77" s="533"/>
      <c r="L77" s="525"/>
      <c r="M77" s="606" t="s">
        <v>2059</v>
      </c>
      <c r="N77" s="607"/>
      <c r="O77" s="607"/>
      <c r="P77" s="608"/>
      <c r="Q77" s="524" t="s">
        <v>763</v>
      </c>
      <c r="R77" s="525"/>
    </row>
    <row r="78" spans="1:22" ht="90" customHeight="1" x14ac:dyDescent="0.25">
      <c r="A78" s="596"/>
      <c r="B78" s="528"/>
      <c r="C78" s="557"/>
      <c r="D78" s="529"/>
      <c r="E78" s="528"/>
      <c r="F78" s="557"/>
      <c r="G78" s="557"/>
      <c r="H78" s="557"/>
      <c r="I78" s="557"/>
      <c r="J78" s="557"/>
      <c r="K78" s="557"/>
      <c r="L78" s="529"/>
      <c r="M78" s="1146">
        <v>45560</v>
      </c>
      <c r="N78" s="1152"/>
      <c r="O78" s="1145" t="s">
        <v>1877</v>
      </c>
      <c r="P78" s="592"/>
      <c r="Q78" s="528"/>
      <c r="R78" s="529"/>
    </row>
    <row r="79" spans="1:22" ht="90" customHeight="1" x14ac:dyDescent="0.25">
      <c r="A79" s="566">
        <v>37</v>
      </c>
      <c r="B79" s="524" t="s">
        <v>764</v>
      </c>
      <c r="C79" s="533"/>
      <c r="D79" s="525"/>
      <c r="E79" s="544"/>
      <c r="F79" s="546"/>
      <c r="G79" s="546"/>
      <c r="H79" s="546"/>
      <c r="I79" s="546"/>
      <c r="J79" s="546"/>
      <c r="K79" s="546"/>
      <c r="L79" s="545"/>
      <c r="M79" s="606" t="s">
        <v>2060</v>
      </c>
      <c r="N79" s="607"/>
      <c r="O79" s="607"/>
      <c r="P79" s="608"/>
      <c r="Q79" s="524" t="s">
        <v>766</v>
      </c>
      <c r="R79" s="525"/>
    </row>
    <row r="80" spans="1:22" ht="87.75" customHeight="1" x14ac:dyDescent="0.25">
      <c r="A80" s="596"/>
      <c r="B80" s="528"/>
      <c r="C80" s="557"/>
      <c r="D80" s="529"/>
      <c r="E80" s="544" t="s">
        <v>765</v>
      </c>
      <c r="F80" s="546"/>
      <c r="G80" s="546"/>
      <c r="H80" s="546"/>
      <c r="I80" s="546"/>
      <c r="J80" s="546"/>
      <c r="K80" s="546"/>
      <c r="L80" s="545"/>
      <c r="M80" s="1146">
        <v>45560</v>
      </c>
      <c r="N80" s="1147"/>
      <c r="O80" s="1145" t="s">
        <v>1877</v>
      </c>
      <c r="P80" s="592"/>
      <c r="Q80" s="528"/>
      <c r="R80" s="529"/>
    </row>
    <row r="81" spans="1:18" ht="87.75" customHeight="1" x14ac:dyDescent="0.25">
      <c r="A81" s="566">
        <v>38</v>
      </c>
      <c r="B81" s="524" t="s">
        <v>770</v>
      </c>
      <c r="C81" s="533"/>
      <c r="D81" s="525"/>
      <c r="E81" s="524" t="s">
        <v>771</v>
      </c>
      <c r="F81" s="533"/>
      <c r="G81" s="533"/>
      <c r="H81" s="533"/>
      <c r="I81" s="533"/>
      <c r="J81" s="533"/>
      <c r="K81" s="533"/>
      <c r="L81" s="525"/>
      <c r="M81" s="606" t="s">
        <v>2068</v>
      </c>
      <c r="N81" s="607"/>
      <c r="O81" s="607"/>
      <c r="P81" s="608"/>
      <c r="Q81" s="524" t="s">
        <v>773</v>
      </c>
      <c r="R81" s="525"/>
    </row>
    <row r="82" spans="1:18" ht="44.25" customHeight="1" x14ac:dyDescent="0.25">
      <c r="A82" s="596"/>
      <c r="B82" s="528"/>
      <c r="C82" s="557"/>
      <c r="D82" s="529"/>
      <c r="E82" s="528"/>
      <c r="F82" s="557"/>
      <c r="G82" s="557"/>
      <c r="H82" s="557"/>
      <c r="I82" s="557"/>
      <c r="J82" s="557"/>
      <c r="K82" s="557"/>
      <c r="L82" s="529"/>
      <c r="M82" s="1146">
        <v>45519</v>
      </c>
      <c r="N82" s="1147"/>
      <c r="O82" s="1145" t="s">
        <v>1877</v>
      </c>
      <c r="P82" s="592"/>
      <c r="Q82" s="528"/>
      <c r="R82" s="529"/>
    </row>
    <row r="83" spans="1:18" ht="44.25" customHeight="1" x14ac:dyDescent="0.25">
      <c r="A83" s="580">
        <v>39</v>
      </c>
      <c r="B83" s="554" t="s">
        <v>774</v>
      </c>
      <c r="C83" s="554"/>
      <c r="D83" s="554"/>
      <c r="E83" s="554" t="s">
        <v>775</v>
      </c>
      <c r="F83" s="554"/>
      <c r="G83" s="554"/>
      <c r="H83" s="554"/>
      <c r="I83" s="554"/>
      <c r="J83" s="554"/>
      <c r="K83" s="554"/>
      <c r="L83" s="554"/>
      <c r="M83" s="1143" t="s">
        <v>2069</v>
      </c>
      <c r="N83" s="1143"/>
      <c r="O83" s="1143"/>
      <c r="P83" s="1143"/>
      <c r="Q83" s="554" t="s">
        <v>777</v>
      </c>
      <c r="R83" s="554"/>
    </row>
    <row r="84" spans="1:18" ht="37.5" customHeight="1" x14ac:dyDescent="0.25">
      <c r="A84" s="580"/>
      <c r="B84" s="554"/>
      <c r="C84" s="554"/>
      <c r="D84" s="554"/>
      <c r="E84" s="554"/>
      <c r="F84" s="554"/>
      <c r="G84" s="554"/>
      <c r="H84" s="554"/>
      <c r="I84" s="554"/>
      <c r="J84" s="554"/>
      <c r="K84" s="554"/>
      <c r="L84" s="554"/>
      <c r="M84" s="1144">
        <v>46118</v>
      </c>
      <c r="N84" s="1144"/>
      <c r="O84" s="1141" t="s">
        <v>1875</v>
      </c>
      <c r="P84" s="1141"/>
      <c r="Q84" s="554"/>
      <c r="R84" s="554"/>
    </row>
    <row r="85" spans="1:18" ht="37.5" customHeight="1" x14ac:dyDescent="0.25">
      <c r="A85" s="580">
        <v>40</v>
      </c>
      <c r="B85" s="554" t="s">
        <v>778</v>
      </c>
      <c r="C85" s="554"/>
      <c r="D85" s="554"/>
      <c r="E85" s="554" t="s">
        <v>779</v>
      </c>
      <c r="F85" s="554"/>
      <c r="G85" s="554"/>
      <c r="H85" s="554"/>
      <c r="I85" s="554"/>
      <c r="J85" s="554"/>
      <c r="K85" s="554"/>
      <c r="L85" s="554"/>
      <c r="M85" s="1143" t="s">
        <v>2071</v>
      </c>
      <c r="N85" s="1143"/>
      <c r="O85" s="1143"/>
      <c r="P85" s="1143"/>
      <c r="Q85" s="580" t="s">
        <v>781</v>
      </c>
      <c r="R85" s="580"/>
    </row>
    <row r="86" spans="1:18" ht="59.25" customHeight="1" x14ac:dyDescent="0.25">
      <c r="A86" s="580"/>
      <c r="B86" s="554"/>
      <c r="C86" s="554"/>
      <c r="D86" s="554"/>
      <c r="E86" s="554"/>
      <c r="F86" s="554"/>
      <c r="G86" s="554"/>
      <c r="H86" s="554"/>
      <c r="I86" s="554"/>
      <c r="J86" s="554"/>
      <c r="K86" s="554"/>
      <c r="L86" s="554"/>
      <c r="M86" s="1144">
        <v>45783</v>
      </c>
      <c r="N86" s="1148"/>
      <c r="O86" s="1141" t="s">
        <v>1875</v>
      </c>
      <c r="P86" s="1141"/>
      <c r="Q86" s="580"/>
      <c r="R86" s="580"/>
    </row>
    <row r="87" spans="1:18" ht="59.25" customHeight="1" x14ac:dyDescent="0.25">
      <c r="A87" s="580">
        <v>41</v>
      </c>
      <c r="B87" s="580" t="s">
        <v>1993</v>
      </c>
      <c r="C87" s="580"/>
      <c r="D87" s="580"/>
      <c r="E87" s="554" t="s">
        <v>1994</v>
      </c>
      <c r="F87" s="554"/>
      <c r="G87" s="554"/>
      <c r="H87" s="554"/>
      <c r="I87" s="554"/>
      <c r="J87" s="554"/>
      <c r="K87" s="554"/>
      <c r="L87" s="554"/>
      <c r="M87" s="1143" t="s">
        <v>2070</v>
      </c>
      <c r="N87" s="1143"/>
      <c r="O87" s="1143"/>
      <c r="P87" s="1143"/>
      <c r="Q87" s="1142" t="s">
        <v>1995</v>
      </c>
      <c r="R87" s="1142"/>
    </row>
    <row r="88" spans="1:18" ht="55.5" customHeight="1" x14ac:dyDescent="0.25">
      <c r="A88" s="580"/>
      <c r="B88" s="580"/>
      <c r="C88" s="580"/>
      <c r="D88" s="580"/>
      <c r="E88" s="554"/>
      <c r="F88" s="554"/>
      <c r="G88" s="554"/>
      <c r="H88" s="554"/>
      <c r="I88" s="554"/>
      <c r="J88" s="554"/>
      <c r="K88" s="554"/>
      <c r="L88" s="554"/>
      <c r="M88" s="1139">
        <v>45902</v>
      </c>
      <c r="N88" s="1140"/>
      <c r="O88" s="1141" t="s">
        <v>1875</v>
      </c>
      <c r="P88" s="1141"/>
      <c r="Q88" s="1142"/>
      <c r="R88" s="1142"/>
    </row>
    <row r="89" spans="1:18" ht="33" customHeight="1" x14ac:dyDescent="0.25">
      <c r="A89" s="1158" t="s">
        <v>782</v>
      </c>
      <c r="B89" s="1159"/>
      <c r="C89" s="1159"/>
      <c r="D89" s="1159"/>
      <c r="E89" s="1159"/>
      <c r="F89" s="1159"/>
      <c r="G89" s="1159"/>
      <c r="H89" s="1159"/>
      <c r="I89" s="1159"/>
      <c r="J89" s="1159"/>
      <c r="K89" s="1159"/>
      <c r="L89" s="1159"/>
      <c r="M89" s="1159"/>
      <c r="N89" s="1159"/>
      <c r="O89" s="1159"/>
      <c r="P89" s="1159"/>
      <c r="Q89" s="1159"/>
      <c r="R89" s="1159"/>
    </row>
    <row r="90" spans="1:18" ht="43.5" customHeight="1" x14ac:dyDescent="0.25">
      <c r="A90" s="188" t="s">
        <v>590</v>
      </c>
      <c r="B90" s="549" t="s">
        <v>783</v>
      </c>
      <c r="C90" s="549"/>
      <c r="D90" s="638"/>
      <c r="E90" s="549" t="s">
        <v>784</v>
      </c>
      <c r="F90" s="549"/>
      <c r="G90" s="549"/>
      <c r="H90" s="549"/>
      <c r="I90" s="549"/>
      <c r="J90" s="549"/>
      <c r="K90" s="549"/>
      <c r="L90" s="549"/>
      <c r="M90" s="549"/>
      <c r="N90" s="549"/>
      <c r="O90" s="549"/>
      <c r="P90" s="549"/>
      <c r="Q90" s="551" t="s">
        <v>594</v>
      </c>
      <c r="R90" s="1073"/>
    </row>
    <row r="91" spans="1:18" ht="27.75" customHeight="1" x14ac:dyDescent="0.25">
      <c r="A91" s="194">
        <v>44</v>
      </c>
      <c r="B91" s="593" t="s">
        <v>785</v>
      </c>
      <c r="C91" s="593"/>
      <c r="D91" s="647"/>
      <c r="E91" s="593" t="s">
        <v>786</v>
      </c>
      <c r="F91" s="593"/>
      <c r="G91" s="593"/>
      <c r="H91" s="593"/>
      <c r="I91" s="593"/>
      <c r="J91" s="593"/>
      <c r="K91" s="593"/>
      <c r="L91" s="593"/>
      <c r="M91" s="593"/>
      <c r="N91" s="593"/>
      <c r="O91" s="593"/>
      <c r="P91" s="593"/>
      <c r="Q91" s="568" t="s">
        <v>787</v>
      </c>
      <c r="R91" s="569"/>
    </row>
    <row r="92" spans="1:18" ht="37.5" customHeight="1" x14ac:dyDescent="0.25">
      <c r="A92" s="194">
        <v>45</v>
      </c>
      <c r="B92" s="593" t="s">
        <v>790</v>
      </c>
      <c r="C92" s="593"/>
      <c r="D92" s="647"/>
      <c r="E92" s="593" t="s">
        <v>789</v>
      </c>
      <c r="F92" s="593"/>
      <c r="G92" s="593"/>
      <c r="H92" s="593"/>
      <c r="I92" s="593"/>
      <c r="J92" s="593"/>
      <c r="K92" s="593"/>
      <c r="L92" s="593"/>
      <c r="M92" s="593"/>
      <c r="N92" s="593"/>
      <c r="O92" s="593"/>
      <c r="P92" s="593"/>
      <c r="Q92" s="568" t="s">
        <v>788</v>
      </c>
      <c r="R92" s="569"/>
    </row>
    <row r="93" spans="1:18" ht="24" customHeight="1" x14ac:dyDescent="0.25">
      <c r="A93" s="194">
        <v>46</v>
      </c>
      <c r="B93" s="554" t="s">
        <v>791</v>
      </c>
      <c r="C93" s="554"/>
      <c r="D93" s="638"/>
      <c r="E93" s="558" t="s">
        <v>792</v>
      </c>
      <c r="F93" s="558"/>
      <c r="G93" s="558"/>
      <c r="H93" s="558"/>
      <c r="I93" s="558"/>
      <c r="J93" s="558"/>
      <c r="K93" s="558"/>
      <c r="L93" s="558"/>
      <c r="M93" s="558"/>
      <c r="N93" s="558"/>
      <c r="O93" s="558"/>
      <c r="P93" s="558"/>
      <c r="Q93" s="568" t="s">
        <v>793</v>
      </c>
      <c r="R93" s="569"/>
    </row>
    <row r="94" spans="1:18" ht="27.75" customHeight="1" x14ac:dyDescent="0.25">
      <c r="A94" s="194">
        <v>47</v>
      </c>
      <c r="B94" s="554" t="s">
        <v>794</v>
      </c>
      <c r="C94" s="554"/>
      <c r="D94" s="638"/>
      <c r="E94" s="558" t="s">
        <v>792</v>
      </c>
      <c r="F94" s="558"/>
      <c r="G94" s="558"/>
      <c r="H94" s="558"/>
      <c r="I94" s="558"/>
      <c r="J94" s="558"/>
      <c r="K94" s="558"/>
      <c r="L94" s="558"/>
      <c r="M94" s="558"/>
      <c r="N94" s="558"/>
      <c r="O94" s="558"/>
      <c r="P94" s="558"/>
      <c r="Q94" s="568" t="s">
        <v>795</v>
      </c>
      <c r="R94" s="569"/>
    </row>
    <row r="95" spans="1:18" ht="39.950000000000003" customHeight="1" x14ac:dyDescent="0.25">
      <c r="A95" s="194">
        <v>48</v>
      </c>
      <c r="B95" s="554" t="s">
        <v>796</v>
      </c>
      <c r="C95" s="554"/>
      <c r="D95" s="638"/>
      <c r="E95" s="558" t="s">
        <v>792</v>
      </c>
      <c r="F95" s="558"/>
      <c r="G95" s="558"/>
      <c r="H95" s="558"/>
      <c r="I95" s="558"/>
      <c r="J95" s="558"/>
      <c r="K95" s="558"/>
      <c r="L95" s="558"/>
      <c r="M95" s="558"/>
      <c r="N95" s="558"/>
      <c r="O95" s="558"/>
      <c r="P95" s="558"/>
      <c r="Q95" s="568" t="s">
        <v>797</v>
      </c>
      <c r="R95" s="569"/>
    </row>
    <row r="96" spans="1:18" ht="39.950000000000003" customHeight="1" x14ac:dyDescent="0.25">
      <c r="A96" s="194">
        <v>49</v>
      </c>
      <c r="B96" s="554" t="s">
        <v>798</v>
      </c>
      <c r="C96" s="554"/>
      <c r="D96" s="638"/>
      <c r="E96" s="558" t="s">
        <v>799</v>
      </c>
      <c r="F96" s="558"/>
      <c r="G96" s="558"/>
      <c r="H96" s="558"/>
      <c r="I96" s="558"/>
      <c r="J96" s="558"/>
      <c r="K96" s="558"/>
      <c r="L96" s="558"/>
      <c r="M96" s="558"/>
      <c r="N96" s="558"/>
      <c r="O96" s="558"/>
      <c r="P96" s="558"/>
      <c r="Q96" s="568" t="s">
        <v>800</v>
      </c>
      <c r="R96" s="569"/>
    </row>
    <row r="97" spans="1:18" ht="39.950000000000003" customHeight="1" x14ac:dyDescent="0.25">
      <c r="A97" s="194">
        <v>50</v>
      </c>
      <c r="B97" s="554" t="s">
        <v>801</v>
      </c>
      <c r="C97" s="554"/>
      <c r="D97" s="638"/>
      <c r="E97" s="558" t="s">
        <v>802</v>
      </c>
      <c r="F97" s="558"/>
      <c r="G97" s="558"/>
      <c r="H97" s="558"/>
      <c r="I97" s="558"/>
      <c r="J97" s="558"/>
      <c r="K97" s="558"/>
      <c r="L97" s="558"/>
      <c r="M97" s="558"/>
      <c r="N97" s="558"/>
      <c r="O97" s="558"/>
      <c r="P97" s="558"/>
      <c r="Q97" s="580" t="s">
        <v>803</v>
      </c>
      <c r="R97" s="580"/>
    </row>
    <row r="98" spans="1:18" ht="39.950000000000003" customHeight="1" x14ac:dyDescent="0.25">
      <c r="A98" s="194">
        <v>51</v>
      </c>
      <c r="B98" s="554" t="s">
        <v>804</v>
      </c>
      <c r="C98" s="554"/>
      <c r="D98" s="638"/>
      <c r="E98" s="558" t="s">
        <v>805</v>
      </c>
      <c r="F98" s="558"/>
      <c r="G98" s="558"/>
      <c r="H98" s="558"/>
      <c r="I98" s="558"/>
      <c r="J98" s="558"/>
      <c r="K98" s="558"/>
      <c r="L98" s="558"/>
      <c r="M98" s="558"/>
      <c r="N98" s="558"/>
      <c r="O98" s="558"/>
      <c r="P98" s="558"/>
      <c r="Q98" s="580" t="s">
        <v>806</v>
      </c>
      <c r="R98" s="580"/>
    </row>
    <row r="99" spans="1:18" ht="39.950000000000003" customHeight="1" x14ac:dyDescent="0.25">
      <c r="A99" s="194">
        <v>52</v>
      </c>
      <c r="B99" s="554" t="s">
        <v>807</v>
      </c>
      <c r="C99" s="554"/>
      <c r="D99" s="638"/>
      <c r="E99" s="558" t="s">
        <v>808</v>
      </c>
      <c r="F99" s="558"/>
      <c r="G99" s="558"/>
      <c r="H99" s="558"/>
      <c r="I99" s="558"/>
      <c r="J99" s="558"/>
      <c r="K99" s="558"/>
      <c r="L99" s="558"/>
      <c r="M99" s="558"/>
      <c r="N99" s="558"/>
      <c r="O99" s="558"/>
      <c r="P99" s="558"/>
      <c r="Q99" s="580" t="s">
        <v>809</v>
      </c>
      <c r="R99" s="580"/>
    </row>
    <row r="100" spans="1:18" ht="39.950000000000003" customHeight="1" x14ac:dyDescent="0.25">
      <c r="A100" s="194">
        <v>53</v>
      </c>
      <c r="B100" s="554" t="s">
        <v>810</v>
      </c>
      <c r="C100" s="554"/>
      <c r="D100" s="638"/>
      <c r="E100" s="558" t="s">
        <v>811</v>
      </c>
      <c r="F100" s="558"/>
      <c r="G100" s="558"/>
      <c r="H100" s="558"/>
      <c r="I100" s="558"/>
      <c r="J100" s="558"/>
      <c r="K100" s="558"/>
      <c r="L100" s="558"/>
      <c r="M100" s="558"/>
      <c r="N100" s="558"/>
      <c r="O100" s="558"/>
      <c r="P100" s="558"/>
      <c r="Q100" s="580" t="s">
        <v>812</v>
      </c>
      <c r="R100" s="580"/>
    </row>
    <row r="101" spans="1:18" ht="39.950000000000003" customHeight="1" x14ac:dyDescent="0.25">
      <c r="A101" s="194">
        <v>54</v>
      </c>
      <c r="B101" s="554" t="s">
        <v>814</v>
      </c>
      <c r="C101" s="554"/>
      <c r="D101" s="638"/>
      <c r="E101" s="558" t="s">
        <v>813</v>
      </c>
      <c r="F101" s="558"/>
      <c r="G101" s="558"/>
      <c r="H101" s="558"/>
      <c r="I101" s="558"/>
      <c r="J101" s="558"/>
      <c r="K101" s="558"/>
      <c r="L101" s="558"/>
      <c r="M101" s="558"/>
      <c r="N101" s="558"/>
      <c r="O101" s="558"/>
      <c r="P101" s="558"/>
      <c r="Q101" s="580" t="s">
        <v>815</v>
      </c>
      <c r="R101" s="580"/>
    </row>
    <row r="102" spans="1:18" ht="39.950000000000003" customHeight="1" x14ac:dyDescent="0.25">
      <c r="A102" s="194">
        <v>55</v>
      </c>
      <c r="B102" s="554" t="s">
        <v>816</v>
      </c>
      <c r="C102" s="554"/>
      <c r="D102" s="638"/>
      <c r="E102" s="558" t="s">
        <v>817</v>
      </c>
      <c r="F102" s="558"/>
      <c r="G102" s="558"/>
      <c r="H102" s="558"/>
      <c r="I102" s="558"/>
      <c r="J102" s="558"/>
      <c r="K102" s="558"/>
      <c r="L102" s="558"/>
      <c r="M102" s="558"/>
      <c r="N102" s="558"/>
      <c r="O102" s="558"/>
      <c r="P102" s="558"/>
      <c r="Q102" s="580" t="s">
        <v>818</v>
      </c>
      <c r="R102" s="580"/>
    </row>
    <row r="103" spans="1:18" ht="39.950000000000003" customHeight="1" x14ac:dyDescent="0.25">
      <c r="A103" s="194">
        <v>56</v>
      </c>
      <c r="B103" s="544" t="s">
        <v>819</v>
      </c>
      <c r="C103" s="546"/>
      <c r="D103" s="1073"/>
      <c r="E103" s="558" t="s">
        <v>820</v>
      </c>
      <c r="F103" s="558"/>
      <c r="G103" s="558"/>
      <c r="H103" s="558"/>
      <c r="I103" s="558"/>
      <c r="J103" s="558"/>
      <c r="K103" s="558"/>
      <c r="L103" s="558"/>
      <c r="M103" s="558"/>
      <c r="N103" s="558"/>
      <c r="O103" s="558"/>
      <c r="P103" s="558"/>
      <c r="Q103" s="568" t="s">
        <v>821</v>
      </c>
      <c r="R103" s="569"/>
    </row>
    <row r="104" spans="1:18" ht="39.950000000000003" customHeight="1" x14ac:dyDescent="0.25">
      <c r="A104" s="194">
        <v>57</v>
      </c>
      <c r="B104" s="544" t="s">
        <v>822</v>
      </c>
      <c r="C104" s="546"/>
      <c r="D104" s="1073"/>
      <c r="E104" s="558" t="s">
        <v>823</v>
      </c>
      <c r="F104" s="558"/>
      <c r="G104" s="558"/>
      <c r="H104" s="558"/>
      <c r="I104" s="558"/>
      <c r="J104" s="558"/>
      <c r="K104" s="558"/>
      <c r="L104" s="558"/>
      <c r="M104" s="558"/>
      <c r="N104" s="558"/>
      <c r="O104" s="558"/>
      <c r="P104" s="558"/>
      <c r="Q104" s="568" t="s">
        <v>824</v>
      </c>
      <c r="R104" s="569"/>
    </row>
    <row r="105" spans="1:18" ht="39.950000000000003" customHeight="1" x14ac:dyDescent="0.25">
      <c r="A105" s="194">
        <v>58</v>
      </c>
      <c r="B105" s="544" t="s">
        <v>825</v>
      </c>
      <c r="C105" s="546"/>
      <c r="D105" s="1073"/>
      <c r="E105" s="558" t="s">
        <v>826</v>
      </c>
      <c r="F105" s="558"/>
      <c r="G105" s="558"/>
      <c r="H105" s="558"/>
      <c r="I105" s="558"/>
      <c r="J105" s="558"/>
      <c r="K105" s="558"/>
      <c r="L105" s="558"/>
      <c r="M105" s="558"/>
      <c r="N105" s="558"/>
      <c r="O105" s="558"/>
      <c r="P105" s="558"/>
      <c r="Q105" s="568" t="s">
        <v>827</v>
      </c>
      <c r="R105" s="569"/>
    </row>
    <row r="106" spans="1:18" ht="39.950000000000003" customHeight="1" x14ac:dyDescent="0.25">
      <c r="A106" s="194">
        <v>59</v>
      </c>
      <c r="B106" s="544" t="s">
        <v>825</v>
      </c>
      <c r="C106" s="546"/>
      <c r="D106" s="1073"/>
      <c r="E106" s="558" t="s">
        <v>826</v>
      </c>
      <c r="F106" s="558"/>
      <c r="G106" s="558"/>
      <c r="H106" s="558"/>
      <c r="I106" s="558"/>
      <c r="J106" s="558"/>
      <c r="K106" s="558"/>
      <c r="L106" s="558"/>
      <c r="M106" s="558"/>
      <c r="N106" s="558"/>
      <c r="O106" s="558"/>
      <c r="P106" s="558"/>
      <c r="Q106" s="568" t="s">
        <v>828</v>
      </c>
      <c r="R106" s="569"/>
    </row>
    <row r="107" spans="1:18" ht="39.950000000000003" customHeight="1" x14ac:dyDescent="0.25">
      <c r="A107" s="189">
        <v>60</v>
      </c>
      <c r="B107" s="544" t="s">
        <v>829</v>
      </c>
      <c r="C107" s="546"/>
      <c r="D107" s="1073"/>
      <c r="E107" s="558" t="s">
        <v>830</v>
      </c>
      <c r="F107" s="558"/>
      <c r="G107" s="558"/>
      <c r="H107" s="558"/>
      <c r="I107" s="558"/>
      <c r="J107" s="558"/>
      <c r="K107" s="558"/>
      <c r="L107" s="558"/>
      <c r="M107" s="558"/>
      <c r="N107" s="558"/>
      <c r="O107" s="558"/>
      <c r="P107" s="558"/>
      <c r="Q107" s="544" t="s">
        <v>1429</v>
      </c>
      <c r="R107" s="545"/>
    </row>
    <row r="108" spans="1:18" ht="39.950000000000003" customHeight="1" x14ac:dyDescent="0.25">
      <c r="A108" s="189">
        <v>61</v>
      </c>
      <c r="B108" s="544" t="s">
        <v>831</v>
      </c>
      <c r="C108" s="546"/>
      <c r="D108" s="1073"/>
      <c r="E108" s="558" t="s">
        <v>832</v>
      </c>
      <c r="F108" s="558"/>
      <c r="G108" s="558"/>
      <c r="H108" s="558"/>
      <c r="I108" s="558"/>
      <c r="J108" s="558"/>
      <c r="K108" s="558"/>
      <c r="L108" s="558"/>
      <c r="M108" s="558"/>
      <c r="N108" s="558"/>
      <c r="O108" s="558"/>
      <c r="P108" s="558"/>
      <c r="Q108" s="544" t="s">
        <v>833</v>
      </c>
      <c r="R108" s="545"/>
    </row>
    <row r="109" spans="1:18" ht="39.950000000000003" customHeight="1" x14ac:dyDescent="0.25">
      <c r="A109" s="189">
        <v>62</v>
      </c>
      <c r="B109" s="544" t="s">
        <v>834</v>
      </c>
      <c r="C109" s="546"/>
      <c r="D109" s="1073"/>
      <c r="E109" s="558" t="s">
        <v>835</v>
      </c>
      <c r="F109" s="558"/>
      <c r="G109" s="558"/>
      <c r="H109" s="558"/>
      <c r="I109" s="558"/>
      <c r="J109" s="558"/>
      <c r="K109" s="558"/>
      <c r="L109" s="558"/>
      <c r="M109" s="558"/>
      <c r="N109" s="558"/>
      <c r="O109" s="558"/>
      <c r="P109" s="558"/>
      <c r="Q109" s="544" t="s">
        <v>836</v>
      </c>
      <c r="R109" s="757"/>
    </row>
    <row r="110" spans="1:18" ht="39.950000000000003" customHeight="1" x14ac:dyDescent="0.25">
      <c r="A110" s="189">
        <v>63</v>
      </c>
      <c r="B110" s="544" t="s">
        <v>837</v>
      </c>
      <c r="C110" s="546"/>
      <c r="D110" s="1073"/>
      <c r="E110" s="558" t="s">
        <v>838</v>
      </c>
      <c r="F110" s="558"/>
      <c r="G110" s="558"/>
      <c r="H110" s="558"/>
      <c r="I110" s="558"/>
      <c r="J110" s="558"/>
      <c r="K110" s="558"/>
      <c r="L110" s="558"/>
      <c r="M110" s="558"/>
      <c r="N110" s="558"/>
      <c r="O110" s="558"/>
      <c r="P110" s="558"/>
      <c r="Q110" s="544" t="s">
        <v>839</v>
      </c>
      <c r="R110" s="757"/>
    </row>
    <row r="111" spans="1:18" ht="39.950000000000003" customHeight="1" x14ac:dyDescent="0.25">
      <c r="A111" s="189">
        <v>64</v>
      </c>
      <c r="B111" s="544" t="s">
        <v>840</v>
      </c>
      <c r="C111" s="546"/>
      <c r="D111" s="1073"/>
      <c r="E111" s="558" t="s">
        <v>841</v>
      </c>
      <c r="F111" s="558"/>
      <c r="G111" s="558"/>
      <c r="H111" s="558"/>
      <c r="I111" s="558"/>
      <c r="J111" s="558"/>
      <c r="K111" s="558"/>
      <c r="L111" s="558"/>
      <c r="M111" s="558"/>
      <c r="N111" s="558"/>
      <c r="O111" s="558"/>
      <c r="P111" s="558"/>
      <c r="Q111" s="544" t="s">
        <v>842</v>
      </c>
      <c r="R111" s="757"/>
    </row>
    <row r="112" spans="1:18" ht="39.950000000000003" customHeight="1" x14ac:dyDescent="0.25">
      <c r="A112" s="189">
        <v>65</v>
      </c>
      <c r="B112" s="544" t="s">
        <v>843</v>
      </c>
      <c r="C112" s="546"/>
      <c r="D112" s="1073"/>
      <c r="E112" s="558" t="s">
        <v>841</v>
      </c>
      <c r="F112" s="558"/>
      <c r="G112" s="558"/>
      <c r="H112" s="558"/>
      <c r="I112" s="558"/>
      <c r="J112" s="558"/>
      <c r="K112" s="558"/>
      <c r="L112" s="558"/>
      <c r="M112" s="558"/>
      <c r="N112" s="558"/>
      <c r="O112" s="558"/>
      <c r="P112" s="558"/>
      <c r="Q112" s="544" t="s">
        <v>844</v>
      </c>
      <c r="R112" s="545"/>
    </row>
    <row r="113" spans="1:18" ht="39.950000000000003" customHeight="1" x14ac:dyDescent="0.25">
      <c r="A113" s="189">
        <v>66</v>
      </c>
      <c r="B113" s="544" t="s">
        <v>845</v>
      </c>
      <c r="C113" s="546"/>
      <c r="D113" s="1073"/>
      <c r="E113" s="558" t="s">
        <v>846</v>
      </c>
      <c r="F113" s="558"/>
      <c r="G113" s="558"/>
      <c r="H113" s="558"/>
      <c r="I113" s="558"/>
      <c r="J113" s="558"/>
      <c r="K113" s="558"/>
      <c r="L113" s="558"/>
      <c r="M113" s="558"/>
      <c r="N113" s="558"/>
      <c r="O113" s="558"/>
      <c r="P113" s="558"/>
      <c r="Q113" s="544" t="s">
        <v>847</v>
      </c>
      <c r="R113" s="545"/>
    </row>
    <row r="114" spans="1:18" ht="39.950000000000003" customHeight="1" x14ac:dyDescent="0.25">
      <c r="A114" s="189">
        <v>67</v>
      </c>
      <c r="B114" s="544" t="s">
        <v>848</v>
      </c>
      <c r="C114" s="546"/>
      <c r="D114" s="1073"/>
      <c r="E114" s="558" t="s">
        <v>826</v>
      </c>
      <c r="F114" s="558"/>
      <c r="G114" s="558"/>
      <c r="H114" s="558"/>
      <c r="I114" s="558"/>
      <c r="J114" s="558"/>
      <c r="K114" s="558"/>
      <c r="L114" s="558"/>
      <c r="M114" s="558"/>
      <c r="N114" s="558"/>
      <c r="O114" s="558"/>
      <c r="P114" s="558"/>
      <c r="Q114" s="544" t="s">
        <v>849</v>
      </c>
      <c r="R114" s="545"/>
    </row>
    <row r="115" spans="1:18" ht="39.950000000000003" customHeight="1" x14ac:dyDescent="0.25">
      <c r="A115" s="189">
        <v>68</v>
      </c>
      <c r="B115" s="544" t="s">
        <v>848</v>
      </c>
      <c r="C115" s="546"/>
      <c r="D115" s="1073"/>
      <c r="E115" s="558" t="s">
        <v>826</v>
      </c>
      <c r="F115" s="558"/>
      <c r="G115" s="558"/>
      <c r="H115" s="558"/>
      <c r="I115" s="558"/>
      <c r="J115" s="558"/>
      <c r="K115" s="558"/>
      <c r="L115" s="558"/>
      <c r="M115" s="558"/>
      <c r="N115" s="558"/>
      <c r="O115" s="558"/>
      <c r="P115" s="558"/>
      <c r="Q115" s="544" t="s">
        <v>850</v>
      </c>
      <c r="R115" s="545"/>
    </row>
    <row r="116" spans="1:18" ht="39.950000000000003" customHeight="1" x14ac:dyDescent="0.25">
      <c r="A116" s="189">
        <v>69</v>
      </c>
      <c r="B116" s="544" t="s">
        <v>851</v>
      </c>
      <c r="C116" s="546"/>
      <c r="D116" s="1073"/>
      <c r="E116" s="558" t="s">
        <v>852</v>
      </c>
      <c r="F116" s="558"/>
      <c r="G116" s="558"/>
      <c r="H116" s="558"/>
      <c r="I116" s="558"/>
      <c r="J116" s="558"/>
      <c r="K116" s="558"/>
      <c r="L116" s="558"/>
      <c r="M116" s="558"/>
      <c r="N116" s="558"/>
      <c r="O116" s="558"/>
      <c r="P116" s="558"/>
      <c r="Q116" s="544" t="s">
        <v>1430</v>
      </c>
      <c r="R116" s="545"/>
    </row>
    <row r="117" spans="1:18" ht="39.950000000000003" customHeight="1" x14ac:dyDescent="0.25">
      <c r="A117" s="189">
        <v>70</v>
      </c>
      <c r="B117" s="544" t="s">
        <v>853</v>
      </c>
      <c r="C117" s="546"/>
      <c r="D117" s="1073"/>
      <c r="E117" s="558" t="s">
        <v>852</v>
      </c>
      <c r="F117" s="558"/>
      <c r="G117" s="558"/>
      <c r="H117" s="558"/>
      <c r="I117" s="558"/>
      <c r="J117" s="558"/>
      <c r="K117" s="558"/>
      <c r="L117" s="558"/>
      <c r="M117" s="558"/>
      <c r="N117" s="558"/>
      <c r="O117" s="558"/>
      <c r="P117" s="558"/>
      <c r="Q117" s="544" t="s">
        <v>1431</v>
      </c>
      <c r="R117" s="757"/>
    </row>
    <row r="118" spans="1:18" ht="39.950000000000003" customHeight="1" x14ac:dyDescent="0.25">
      <c r="A118" s="189">
        <v>71</v>
      </c>
      <c r="B118" s="544" t="s">
        <v>854</v>
      </c>
      <c r="C118" s="546"/>
      <c r="D118" s="1073"/>
      <c r="E118" s="558" t="s">
        <v>852</v>
      </c>
      <c r="F118" s="558"/>
      <c r="G118" s="558"/>
      <c r="H118" s="558"/>
      <c r="I118" s="558"/>
      <c r="J118" s="558"/>
      <c r="K118" s="558"/>
      <c r="L118" s="558"/>
      <c r="M118" s="558"/>
      <c r="N118" s="558"/>
      <c r="O118" s="558"/>
      <c r="P118" s="558"/>
      <c r="Q118" s="544" t="s">
        <v>1432</v>
      </c>
      <c r="R118" s="757"/>
    </row>
    <row r="119" spans="1:18" ht="39.950000000000003" customHeight="1" x14ac:dyDescent="0.25">
      <c r="A119" s="189">
        <v>72</v>
      </c>
      <c r="B119" s="544" t="s">
        <v>840</v>
      </c>
      <c r="C119" s="546"/>
      <c r="D119" s="1073"/>
      <c r="E119" s="558" t="s">
        <v>846</v>
      </c>
      <c r="F119" s="558"/>
      <c r="G119" s="558"/>
      <c r="H119" s="558"/>
      <c r="I119" s="558"/>
      <c r="J119" s="558"/>
      <c r="K119" s="558"/>
      <c r="L119" s="558"/>
      <c r="M119" s="558"/>
      <c r="N119" s="558"/>
      <c r="O119" s="558"/>
      <c r="P119" s="558"/>
      <c r="Q119" s="544" t="s">
        <v>855</v>
      </c>
      <c r="R119" s="757"/>
    </row>
  </sheetData>
  <mergeCells count="423">
    <mergeCell ref="A3:R3"/>
    <mergeCell ref="B4:C4"/>
    <mergeCell ref="D4:E4"/>
    <mergeCell ref="F4:L4"/>
    <mergeCell ref="M4:P4"/>
    <mergeCell ref="Q4:R4"/>
    <mergeCell ref="M6:N6"/>
    <mergeCell ref="O6:P6"/>
    <mergeCell ref="O8:P8"/>
    <mergeCell ref="M8:N8"/>
    <mergeCell ref="M5:P5"/>
    <mergeCell ref="A5:A6"/>
    <mergeCell ref="B5:C6"/>
    <mergeCell ref="D5:E6"/>
    <mergeCell ref="F5:L6"/>
    <mergeCell ref="Q5:R6"/>
    <mergeCell ref="Q7:R8"/>
    <mergeCell ref="M7:P7"/>
    <mergeCell ref="F7:L8"/>
    <mergeCell ref="D7:E8"/>
    <mergeCell ref="B7:C8"/>
    <mergeCell ref="A7:A8"/>
    <mergeCell ref="A31:A32"/>
    <mergeCell ref="O28:P28"/>
    <mergeCell ref="O30:P30"/>
    <mergeCell ref="M30:N30"/>
    <mergeCell ref="M28:N28"/>
    <mergeCell ref="Q29:R30"/>
    <mergeCell ref="M29:P29"/>
    <mergeCell ref="F29:L30"/>
    <mergeCell ref="D29:E30"/>
    <mergeCell ref="B29:C30"/>
    <mergeCell ref="O32:P32"/>
    <mergeCell ref="A29:A30"/>
    <mergeCell ref="Q27:R28"/>
    <mergeCell ref="M27:P27"/>
    <mergeCell ref="F27:L28"/>
    <mergeCell ref="D27:E28"/>
    <mergeCell ref="B27:C28"/>
    <mergeCell ref="A27:A28"/>
    <mergeCell ref="M32:N32"/>
    <mergeCell ref="Q31:R32"/>
    <mergeCell ref="M31:P31"/>
    <mergeCell ref="F31:L32"/>
    <mergeCell ref="D31:E32"/>
    <mergeCell ref="B31:C32"/>
    <mergeCell ref="M55:P55"/>
    <mergeCell ref="F55:L56"/>
    <mergeCell ref="D55:E56"/>
    <mergeCell ref="B55:C56"/>
    <mergeCell ref="O52:P52"/>
    <mergeCell ref="O54:P54"/>
    <mergeCell ref="M54:N54"/>
    <mergeCell ref="M52:N52"/>
    <mergeCell ref="D51:E52"/>
    <mergeCell ref="B51:C52"/>
    <mergeCell ref="O80:P80"/>
    <mergeCell ref="O76:P76"/>
    <mergeCell ref="O78:P78"/>
    <mergeCell ref="B72:D72"/>
    <mergeCell ref="E72:L72"/>
    <mergeCell ref="M72:P72"/>
    <mergeCell ref="Q72:R72"/>
    <mergeCell ref="A71:R71"/>
    <mergeCell ref="O60:P60"/>
    <mergeCell ref="M60:N60"/>
    <mergeCell ref="M74:N74"/>
    <mergeCell ref="O74:P74"/>
    <mergeCell ref="A61:A62"/>
    <mergeCell ref="B61:C62"/>
    <mergeCell ref="D61:E62"/>
    <mergeCell ref="F61:L62"/>
    <mergeCell ref="M61:P61"/>
    <mergeCell ref="M62:N62"/>
    <mergeCell ref="O62:P62"/>
    <mergeCell ref="Q61:R62"/>
    <mergeCell ref="O64:P64"/>
    <mergeCell ref="M64:N64"/>
    <mergeCell ref="A63:A64"/>
    <mergeCell ref="B63:C64"/>
    <mergeCell ref="B92:D92"/>
    <mergeCell ref="E92:P92"/>
    <mergeCell ref="Q92:R92"/>
    <mergeCell ref="B93:D93"/>
    <mergeCell ref="E93:P93"/>
    <mergeCell ref="Q93:R93"/>
    <mergeCell ref="A89:R89"/>
    <mergeCell ref="B90:D90"/>
    <mergeCell ref="E90:P90"/>
    <mergeCell ref="Q90:R90"/>
    <mergeCell ref="B91:D91"/>
    <mergeCell ref="E91:P91"/>
    <mergeCell ref="Q91:R91"/>
    <mergeCell ref="B96:D96"/>
    <mergeCell ref="E96:P96"/>
    <mergeCell ref="Q96:R96"/>
    <mergeCell ref="B97:D97"/>
    <mergeCell ref="E97:P97"/>
    <mergeCell ref="Q97:R97"/>
    <mergeCell ref="B94:D94"/>
    <mergeCell ref="E94:P94"/>
    <mergeCell ref="Q94:R94"/>
    <mergeCell ref="B95:D95"/>
    <mergeCell ref="E95:P95"/>
    <mergeCell ref="Q95:R95"/>
    <mergeCell ref="B100:D100"/>
    <mergeCell ref="E100:P100"/>
    <mergeCell ref="Q100:R100"/>
    <mergeCell ref="B101:D101"/>
    <mergeCell ref="E101:P101"/>
    <mergeCell ref="Q101:R101"/>
    <mergeCell ref="B98:D98"/>
    <mergeCell ref="E98:P98"/>
    <mergeCell ref="Q98:R98"/>
    <mergeCell ref="B99:D99"/>
    <mergeCell ref="E99:P99"/>
    <mergeCell ref="Q99:R99"/>
    <mergeCell ref="B104:D104"/>
    <mergeCell ref="E104:P104"/>
    <mergeCell ref="Q104:R104"/>
    <mergeCell ref="B105:D105"/>
    <mergeCell ref="E105:P105"/>
    <mergeCell ref="Q105:R105"/>
    <mergeCell ref="B102:D102"/>
    <mergeCell ref="E102:P102"/>
    <mergeCell ref="Q102:R102"/>
    <mergeCell ref="B103:D103"/>
    <mergeCell ref="E103:P103"/>
    <mergeCell ref="Q103:R103"/>
    <mergeCell ref="B108:D108"/>
    <mergeCell ref="E108:P108"/>
    <mergeCell ref="Q108:R108"/>
    <mergeCell ref="B109:D109"/>
    <mergeCell ref="E109:P109"/>
    <mergeCell ref="Q109:R109"/>
    <mergeCell ref="B106:D106"/>
    <mergeCell ref="E106:P106"/>
    <mergeCell ref="Q106:R106"/>
    <mergeCell ref="B107:D107"/>
    <mergeCell ref="E107:P107"/>
    <mergeCell ref="Q107:R107"/>
    <mergeCell ref="B112:D112"/>
    <mergeCell ref="E112:P112"/>
    <mergeCell ref="Q112:R112"/>
    <mergeCell ref="B113:D113"/>
    <mergeCell ref="E113:P113"/>
    <mergeCell ref="Q113:R113"/>
    <mergeCell ref="B110:D110"/>
    <mergeCell ref="E110:P110"/>
    <mergeCell ref="Q110:R110"/>
    <mergeCell ref="B111:D111"/>
    <mergeCell ref="E111:P111"/>
    <mergeCell ref="Q111:R111"/>
    <mergeCell ref="B115:D115"/>
    <mergeCell ref="E115:P115"/>
    <mergeCell ref="Q115:R115"/>
    <mergeCell ref="B116:D116"/>
    <mergeCell ref="E116:P116"/>
    <mergeCell ref="Q116:R116"/>
    <mergeCell ref="B114:D114"/>
    <mergeCell ref="E114:P114"/>
    <mergeCell ref="Q114:R114"/>
    <mergeCell ref="B119:D119"/>
    <mergeCell ref="E119:P119"/>
    <mergeCell ref="Q119:R119"/>
    <mergeCell ref="B117:D117"/>
    <mergeCell ref="E117:P117"/>
    <mergeCell ref="Q117:R117"/>
    <mergeCell ref="B118:D118"/>
    <mergeCell ref="E118:P118"/>
    <mergeCell ref="Q118:R118"/>
    <mergeCell ref="M9:P9"/>
    <mergeCell ref="Q9:R10"/>
    <mergeCell ref="F9:L10"/>
    <mergeCell ref="D9:E10"/>
    <mergeCell ref="B9:C10"/>
    <mergeCell ref="A9:A10"/>
    <mergeCell ref="O10:P10"/>
    <mergeCell ref="M10:N10"/>
    <mergeCell ref="A11:A12"/>
    <mergeCell ref="O12:P12"/>
    <mergeCell ref="M12:N12"/>
    <mergeCell ref="Q11:R12"/>
    <mergeCell ref="M11:P11"/>
    <mergeCell ref="F11:L12"/>
    <mergeCell ref="D11:E12"/>
    <mergeCell ref="B11:C12"/>
    <mergeCell ref="Q13:R14"/>
    <mergeCell ref="F13:L14"/>
    <mergeCell ref="M13:P13"/>
    <mergeCell ref="D13:E14"/>
    <mergeCell ref="B13:C14"/>
    <mergeCell ref="A13:A14"/>
    <mergeCell ref="Q15:R16"/>
    <mergeCell ref="M15:P15"/>
    <mergeCell ref="F15:L16"/>
    <mergeCell ref="D15:E16"/>
    <mergeCell ref="B15:C16"/>
    <mergeCell ref="A15:A16"/>
    <mergeCell ref="O14:P14"/>
    <mergeCell ref="O16:P16"/>
    <mergeCell ref="M14:N14"/>
    <mergeCell ref="M16:N16"/>
    <mergeCell ref="A17:A18"/>
    <mergeCell ref="A19:A20"/>
    <mergeCell ref="B19:C20"/>
    <mergeCell ref="D19:E20"/>
    <mergeCell ref="F19:L20"/>
    <mergeCell ref="Q19:R20"/>
    <mergeCell ref="M19:P19"/>
    <mergeCell ref="Q21:R22"/>
    <mergeCell ref="M21:P21"/>
    <mergeCell ref="F21:L22"/>
    <mergeCell ref="D21:E22"/>
    <mergeCell ref="B21:C22"/>
    <mergeCell ref="A21:A22"/>
    <mergeCell ref="O22:P22"/>
    <mergeCell ref="M22:N22"/>
    <mergeCell ref="O18:P18"/>
    <mergeCell ref="O20:P20"/>
    <mergeCell ref="M20:N20"/>
    <mergeCell ref="M18:N18"/>
    <mergeCell ref="Q17:R18"/>
    <mergeCell ref="M17:P17"/>
    <mergeCell ref="F17:L18"/>
    <mergeCell ref="D17:E18"/>
    <mergeCell ref="B17:C18"/>
    <mergeCell ref="A23:A24"/>
    <mergeCell ref="B23:C24"/>
    <mergeCell ref="D23:E24"/>
    <mergeCell ref="F23:L24"/>
    <mergeCell ref="M23:P23"/>
    <mergeCell ref="Q23:R24"/>
    <mergeCell ref="Q25:R26"/>
    <mergeCell ref="M25:P25"/>
    <mergeCell ref="F25:L26"/>
    <mergeCell ref="D25:E26"/>
    <mergeCell ref="B25:C26"/>
    <mergeCell ref="A25:A26"/>
    <mergeCell ref="O26:P26"/>
    <mergeCell ref="M26:N26"/>
    <mergeCell ref="O24:P24"/>
    <mergeCell ref="M24:N24"/>
    <mergeCell ref="A35:A36"/>
    <mergeCell ref="Q33:R34"/>
    <mergeCell ref="M33:P33"/>
    <mergeCell ref="F33:L34"/>
    <mergeCell ref="D33:E34"/>
    <mergeCell ref="B33:C34"/>
    <mergeCell ref="A33:A34"/>
    <mergeCell ref="Q37:R38"/>
    <mergeCell ref="M37:P37"/>
    <mergeCell ref="F37:L38"/>
    <mergeCell ref="D37:E38"/>
    <mergeCell ref="B37:C38"/>
    <mergeCell ref="A37:A38"/>
    <mergeCell ref="O38:P38"/>
    <mergeCell ref="M38:N38"/>
    <mergeCell ref="O36:P36"/>
    <mergeCell ref="M36:N36"/>
    <mergeCell ref="Q35:R36"/>
    <mergeCell ref="M35:P35"/>
    <mergeCell ref="F35:L36"/>
    <mergeCell ref="D35:E36"/>
    <mergeCell ref="B35:C36"/>
    <mergeCell ref="O34:P34"/>
    <mergeCell ref="M34:N34"/>
    <mergeCell ref="A39:A40"/>
    <mergeCell ref="Q39:R40"/>
    <mergeCell ref="M39:P39"/>
    <mergeCell ref="F39:L40"/>
    <mergeCell ref="Q41:R42"/>
    <mergeCell ref="M41:P41"/>
    <mergeCell ref="F41:L42"/>
    <mergeCell ref="D41:E42"/>
    <mergeCell ref="B41:C42"/>
    <mergeCell ref="A41:A42"/>
    <mergeCell ref="O42:P42"/>
    <mergeCell ref="M42:N42"/>
    <mergeCell ref="O40:P40"/>
    <mergeCell ref="M40:N40"/>
    <mergeCell ref="D39:E40"/>
    <mergeCell ref="B39:C40"/>
    <mergeCell ref="A45:A46"/>
    <mergeCell ref="Q43:R44"/>
    <mergeCell ref="M43:P43"/>
    <mergeCell ref="F43:L44"/>
    <mergeCell ref="D43:E44"/>
    <mergeCell ref="B43:C44"/>
    <mergeCell ref="A43:A44"/>
    <mergeCell ref="B45:C46"/>
    <mergeCell ref="Q47:R48"/>
    <mergeCell ref="M47:P47"/>
    <mergeCell ref="F47:L48"/>
    <mergeCell ref="D47:E48"/>
    <mergeCell ref="B47:C48"/>
    <mergeCell ref="A47:A48"/>
    <mergeCell ref="O46:P46"/>
    <mergeCell ref="O48:P48"/>
    <mergeCell ref="M48:N48"/>
    <mergeCell ref="M46:N46"/>
    <mergeCell ref="Q45:R46"/>
    <mergeCell ref="M45:P45"/>
    <mergeCell ref="F45:L46"/>
    <mergeCell ref="D45:E46"/>
    <mergeCell ref="O44:P44"/>
    <mergeCell ref="M44:N44"/>
    <mergeCell ref="A51:A52"/>
    <mergeCell ref="Q49:R50"/>
    <mergeCell ref="M49:P49"/>
    <mergeCell ref="F49:L50"/>
    <mergeCell ref="D49:E50"/>
    <mergeCell ref="B49:C50"/>
    <mergeCell ref="A49:A50"/>
    <mergeCell ref="F51:L52"/>
    <mergeCell ref="M51:P51"/>
    <mergeCell ref="Q51:R52"/>
    <mergeCell ref="O50:P50"/>
    <mergeCell ref="M50:N50"/>
    <mergeCell ref="A55:A56"/>
    <mergeCell ref="Q53:R54"/>
    <mergeCell ref="M53:P53"/>
    <mergeCell ref="F53:L54"/>
    <mergeCell ref="D53:E54"/>
    <mergeCell ref="B53:C54"/>
    <mergeCell ref="A53:A54"/>
    <mergeCell ref="Q59:R60"/>
    <mergeCell ref="M59:P59"/>
    <mergeCell ref="F59:L60"/>
    <mergeCell ref="D59:E60"/>
    <mergeCell ref="B59:C60"/>
    <mergeCell ref="A59:A60"/>
    <mergeCell ref="Q57:R58"/>
    <mergeCell ref="M57:P57"/>
    <mergeCell ref="F57:L58"/>
    <mergeCell ref="D57:E58"/>
    <mergeCell ref="B57:C58"/>
    <mergeCell ref="A57:A58"/>
    <mergeCell ref="O56:P56"/>
    <mergeCell ref="O58:P58"/>
    <mergeCell ref="M58:N58"/>
    <mergeCell ref="M56:N56"/>
    <mergeCell ref="Q55:R56"/>
    <mergeCell ref="D63:E64"/>
    <mergeCell ref="F63:L64"/>
    <mergeCell ref="M63:P63"/>
    <mergeCell ref="Q63:R64"/>
    <mergeCell ref="A65:A66"/>
    <mergeCell ref="B65:C66"/>
    <mergeCell ref="D65:E66"/>
    <mergeCell ref="F65:L66"/>
    <mergeCell ref="O66:P66"/>
    <mergeCell ref="M66:N66"/>
    <mergeCell ref="M65:P65"/>
    <mergeCell ref="Q65:R66"/>
    <mergeCell ref="A67:A68"/>
    <mergeCell ref="B67:C68"/>
    <mergeCell ref="D67:E68"/>
    <mergeCell ref="F67:L68"/>
    <mergeCell ref="M67:P67"/>
    <mergeCell ref="M68:N68"/>
    <mergeCell ref="O68:P68"/>
    <mergeCell ref="Q67:R68"/>
    <mergeCell ref="Q69:R70"/>
    <mergeCell ref="M70:N70"/>
    <mergeCell ref="O70:P70"/>
    <mergeCell ref="M69:P69"/>
    <mergeCell ref="F69:L70"/>
    <mergeCell ref="D69:E70"/>
    <mergeCell ref="B69:C70"/>
    <mergeCell ref="A69:A70"/>
    <mergeCell ref="Q73:R74"/>
    <mergeCell ref="M73:P73"/>
    <mergeCell ref="E73:L74"/>
    <mergeCell ref="B73:D74"/>
    <mergeCell ref="A73:A74"/>
    <mergeCell ref="B79:D80"/>
    <mergeCell ref="A79:A80"/>
    <mergeCell ref="Q77:R78"/>
    <mergeCell ref="M77:P77"/>
    <mergeCell ref="E77:L78"/>
    <mergeCell ref="B77:D78"/>
    <mergeCell ref="A77:A78"/>
    <mergeCell ref="Q75:R76"/>
    <mergeCell ref="M75:P75"/>
    <mergeCell ref="E75:L76"/>
    <mergeCell ref="B75:D76"/>
    <mergeCell ref="A75:A76"/>
    <mergeCell ref="Q79:R80"/>
    <mergeCell ref="M79:P79"/>
    <mergeCell ref="E79:L79"/>
    <mergeCell ref="E80:L80"/>
    <mergeCell ref="M76:N76"/>
    <mergeCell ref="M78:N78"/>
    <mergeCell ref="M80:N80"/>
    <mergeCell ref="M88:N88"/>
    <mergeCell ref="O88:P88"/>
    <mergeCell ref="Q87:R88"/>
    <mergeCell ref="Q85:R86"/>
    <mergeCell ref="Q83:R84"/>
    <mergeCell ref="Q81:R82"/>
    <mergeCell ref="M87:P87"/>
    <mergeCell ref="M85:P85"/>
    <mergeCell ref="M83:P83"/>
    <mergeCell ref="M81:P81"/>
    <mergeCell ref="O84:P84"/>
    <mergeCell ref="M84:N84"/>
    <mergeCell ref="O82:P82"/>
    <mergeCell ref="M82:N82"/>
    <mergeCell ref="M86:N86"/>
    <mergeCell ref="O86:P86"/>
    <mergeCell ref="E87:L88"/>
    <mergeCell ref="E85:L86"/>
    <mergeCell ref="E83:L84"/>
    <mergeCell ref="E81:L82"/>
    <mergeCell ref="B85:D86"/>
    <mergeCell ref="B83:D84"/>
    <mergeCell ref="B81:D82"/>
    <mergeCell ref="A87:A88"/>
    <mergeCell ref="A85:A86"/>
    <mergeCell ref="A83:A84"/>
    <mergeCell ref="A81:A82"/>
    <mergeCell ref="B87:D88"/>
  </mergeCells>
  <conditionalFormatting sqref="A27 A29 A31 A33 A35 A37 A39 A41 A43 A45 A47 A49 A51 A53 A57 A81">
    <cfRule type="expression" dxfId="29" priority="39">
      <formula>$C$1&gt;#REF!+365</formula>
    </cfRule>
    <cfRule type="expression" dxfId="28" priority="40">
      <formula>$C$1&gt;#REF!+351</formula>
    </cfRule>
  </conditionalFormatting>
  <conditionalFormatting sqref="A55">
    <cfRule type="expression" dxfId="27" priority="69">
      <formula>$C$1&gt;$M30+730</formula>
    </cfRule>
    <cfRule type="expression" dxfId="26" priority="70">
      <formula>$C$1&gt;$M30+716</formula>
    </cfRule>
  </conditionalFormatting>
  <conditionalFormatting sqref="A59">
    <cfRule type="expression" dxfId="25" priority="179">
      <formula>$C$1&gt;$M48+365</formula>
    </cfRule>
    <cfRule type="expression" dxfId="24" priority="180">
      <formula>$C$1&gt;$M48+351</formula>
    </cfRule>
  </conditionalFormatting>
  <conditionalFormatting sqref="A61">
    <cfRule type="expression" dxfId="23" priority="125">
      <formula>$C$1&gt;$M50+365</formula>
    </cfRule>
    <cfRule type="expression" dxfId="22" priority="126">
      <formula>$C$1&gt;$M50+351</formula>
    </cfRule>
  </conditionalFormatting>
  <conditionalFormatting sqref="A69">
    <cfRule type="expression" dxfId="21" priority="185">
      <formula>$C$1&gt;$M56+365</formula>
    </cfRule>
    <cfRule type="expression" dxfId="20" priority="186">
      <formula>$C$1&gt;$M56+351</formula>
    </cfRule>
  </conditionalFormatting>
  <conditionalFormatting sqref="A85 A87">
    <cfRule type="expression" dxfId="19" priority="187">
      <formula>$C$1&gt;$M84+365</formula>
    </cfRule>
    <cfRule type="expression" dxfId="18" priority="188">
      <formula>$C$1&gt;$M84+351</formula>
    </cfRule>
  </conditionalFormatting>
  <conditionalFormatting sqref="A5:B5 D5 F5 Q5 A7:B7 D7 F7 Q7 A9:B9 D9 F9 Q9 A11:B11 D11 F11 Q11 A13:B13 D13 F13 Q13 A15:B15 D15 F15 Q15 A17:B17 D17 F17 Q17 A19:B19 D19 F19 Q19 A21:B21 D21 F21 Q21 A23:B23 D23 F23 Q23 A25:B25 D25 F25 Q25 B27 D27 F27 Q27 B29 D29 F29 Q29 B31 D31 F31 Q31 B33 D33 F33 Q33 B35 D35 F35 Q35 B37 D37 F37 Q37 B39 D39 F39 Q39 B41 D41 F41 Q41 B43 D43 F43 Q43 B45 D45 F45 Q45 B47 D47 F47 Q47 B49 D49 F49 Q49 B55 D55 F55 Q55 B57 D57 F57 Q57 B59 D59 F59 Q59 A63:B63 D63 F63 Q63 B83 E83 Q83 B85 E85 Q85">
    <cfRule type="expression" dxfId="17" priority="27">
      <formula>$C$1&gt;$M6+365</formula>
    </cfRule>
    <cfRule type="expression" dxfId="16" priority="28">
      <formula>$C$1&gt;$M6+351</formula>
    </cfRule>
  </conditionalFormatting>
  <conditionalFormatting sqref="A73:B73 E73 Q73 M74:P74 M75">
    <cfRule type="expression" dxfId="15" priority="173">
      <formula>$C$1&gt;#REF!+730</formula>
    </cfRule>
    <cfRule type="expression" dxfId="14" priority="174">
      <formula>$C$1&gt;#REF!+716</formula>
    </cfRule>
  </conditionalFormatting>
  <conditionalFormatting sqref="A75:B75 E75 Q75 A77:B77 E77 Q77 A79:B79 Q79">
    <cfRule type="expression" dxfId="13" priority="197">
      <formula>$C$1&gt;$M46+730</formula>
    </cfRule>
    <cfRule type="expression" dxfId="12" priority="198">
      <formula>$C$1&gt;$M46+716</formula>
    </cfRule>
  </conditionalFormatting>
  <conditionalFormatting sqref="B51 D51 F51 Q51 O52:P52 M52:M53 A65">
    <cfRule type="expression" dxfId="11" priority="165">
      <formula>$C$1&gt;$M$52+1460</formula>
    </cfRule>
    <cfRule type="expression" dxfId="10" priority="166">
      <formula>$C$1&gt;$M$52+1446</formula>
    </cfRule>
  </conditionalFormatting>
  <conditionalFormatting sqref="B53 D53 F53 Q53 M54:P54 M55 A67">
    <cfRule type="expression" dxfId="9" priority="169">
      <formula>$C$1&gt;$M$54+2190</formula>
    </cfRule>
    <cfRule type="expression" dxfId="8" priority="170">
      <formula>$C$1&gt;$M$54+2176</formula>
    </cfRule>
  </conditionalFormatting>
  <conditionalFormatting sqref="D5 F5 Q5 A5:C60 M6:P6 D7 F7 M7 Q7 M8:P8 D9 F9 M9 Q9 M10:P10 D11 F11 M11 Q11 M12:P12 D13 F13 M13 Q13 M14:P14 D15 F15 M15 Q15 M16:P16 D17 F17 M17 Q17 M18:P18 D19 F19 M19 Q19 M20:P20 D21 F21 M21 Q21 M22:P22 D23 F23 M23 Q23 M24:P24 D25 F25 M25 Q25 M26:P26 D27 F27 M27 Q27 M28:P28 D29 F29 M29 Q29 M30:P30 D31 F31 M31 Q31 M32:P32 D33 F33 M33 Q33 M34:P34 D35 F35 M35 Q35 M36:P36 D37 F37 M37 Q37 M38:P38 D39 F39 M39 Q39 M40:P40 D41 F41 M41 Q41 M42:P42 D43 F43 M43 Q43 M44:P44 D45 F45 M45 Q45 M46:P46 D47 F47 M47 Q47 M48:P48 D49 F49 M49 Q49 M50:P54 D51 F51 Q51 D53 F53 Q53 D55 F55 M55 Q55 M56:P56 D57 F57 M57 Q57 M58:P58 D59 F59 M59 Q59 M60:P60 A61 D63 F63 M63 Q63 A63:C64 M64:P64 A65 B65:R70 A67 A69 A71:R72 E73 M73 Q73 A73:D80 M74:P74 E75 M75 Q75 M76:P76 E77 M77 Q77 M78:P78 E79 M79 Q79 E80:P80 A81 A81:R82 B83 E83 Q83 M83:P86 E85 Q85 A85:D86 A87 M87">
    <cfRule type="expression" priority="5" stopIfTrue="1">
      <formula>$E$1&lt;&gt;TRUE</formula>
    </cfRule>
  </conditionalFormatting>
  <conditionalFormatting sqref="E79 M79">
    <cfRule type="expression" dxfId="7" priority="149">
      <formula>$C$1&gt;$M49+730</formula>
    </cfRule>
    <cfRule type="expression" dxfId="6" priority="150">
      <formula>$C$1&gt;$M49+716</formula>
    </cfRule>
  </conditionalFormatting>
  <conditionalFormatting sqref="M6:P6 M7 M8:P8 M9 M10:P10 M11 M12:P12 M13 M14:P14 M15 M16:P16 M17 M18:P18 M19 M20:P20 M21 M22:P22 M23 M24:P24 M25 M26:P26 M27 M28:P28 M29 M30:P30 M31 M32:P32 M33 M34:P34 M35 M36:P36 M37 M38:P38 M39 M40:P40 M41 M42:P42 M43 M44:P44 M45 M46:P46 M47 M48:P48 M49 M50:P50 M51 M56:P56 M57 M58:P58 M59 M60:P60 M62:M63 M64:P64 M65:M66 M68 M70 M83:P86 M87">
    <cfRule type="expression" dxfId="5" priority="14">
      <formula>$C$1&gt;$M6+351</formula>
    </cfRule>
  </conditionalFormatting>
  <conditionalFormatting sqref="M6:P6 M7 M8:P8 M9 M10:P10 M11 M12:P12 M13 M14:P14 M15 M16:P16 M17 M18:P18 M19 M20:P20 M21 M22:P22 M23 M24:P24 M25 M26:P26 M27 M28:P28 M29 M30:P30 M31 M32:P32 M33 M34:P34 M35 M36:P36 M37 M38:P38 M39 M40:P40 M41 M42:P42 M43 M44:P44 M45 M46:P46 M47 M48:P48 M49 M50:P50 M51 M56:P56 M57 M58:P58 M59 M60:P60 M62:M63 M64:P66 M68 M70 M83:P86 M87">
    <cfRule type="expression" dxfId="4" priority="13">
      <formula>$C$1&gt;$M6+365</formula>
    </cfRule>
  </conditionalFormatting>
  <conditionalFormatting sqref="M76:P76 M77 M78:P78 E80:O80">
    <cfRule type="expression" dxfId="3" priority="119">
      <formula>$C$1&gt;$M46+730</formula>
    </cfRule>
  </conditionalFormatting>
  <conditionalFormatting sqref="M76:P76 M77 M78:P78 E80:P80 A81:R82 M82">
    <cfRule type="expression" dxfId="2" priority="120">
      <formula>$C$1&gt;$M46+716</formula>
    </cfRule>
  </conditionalFormatting>
  <conditionalFormatting sqref="O88:P88">
    <cfRule type="expression" priority="2" stopIfTrue="1">
      <formula>$E$1&lt;&gt;TRUE</formula>
    </cfRule>
    <cfRule type="expression" dxfId="1" priority="3">
      <formula>$C$1&gt;$M88+365</formula>
    </cfRule>
    <cfRule type="expression" dxfId="0" priority="4">
      <formula>$C$1&gt;$M88+351</formula>
    </cfRule>
  </conditionalFormatting>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Check Box 1">
              <controlPr defaultSize="0" autoFill="0" autoLine="0" autoPict="0">
                <anchor moveWithCells="1">
                  <from>
                    <xdr:col>18</xdr:col>
                    <xdr:colOff>209550</xdr:colOff>
                    <xdr:row>2</xdr:row>
                    <xdr:rowOff>171450</xdr:rowOff>
                  </from>
                  <to>
                    <xdr:col>21</xdr:col>
                    <xdr:colOff>704850</xdr:colOff>
                    <xdr:row>3</xdr:row>
                    <xdr:rowOff>1238250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P91"/>
  <sheetViews>
    <sheetView topLeftCell="C22" workbookViewId="0">
      <selection activeCell="I2" sqref="I2:M2"/>
    </sheetView>
  </sheetViews>
  <sheetFormatPr defaultRowHeight="15" x14ac:dyDescent="0.25"/>
  <cols>
    <col min="1" max="1" width="9.140625" style="473"/>
    <col min="2" max="2" width="24.85546875" customWidth="1"/>
    <col min="3" max="3" width="33.5703125" customWidth="1"/>
    <col min="4" max="4" width="15.7109375" customWidth="1"/>
    <col min="5" max="5" width="27.5703125" customWidth="1"/>
    <col min="6" max="6" width="14" customWidth="1"/>
    <col min="7" max="7" width="21.42578125" customWidth="1"/>
    <col min="8" max="8" width="25.28515625" customWidth="1"/>
    <col min="9" max="9" width="16.5703125" customWidth="1"/>
    <col min="10" max="10" width="15.85546875" customWidth="1"/>
    <col min="11" max="11" width="16.28515625" customWidth="1"/>
    <col min="12" max="12" width="16.140625" customWidth="1"/>
    <col min="13" max="13" width="13" customWidth="1"/>
  </cols>
  <sheetData>
    <row r="1" spans="1:16" ht="15.75" x14ac:dyDescent="0.25">
      <c r="B1" s="432" t="s">
        <v>2440</v>
      </c>
      <c r="C1" s="429"/>
      <c r="D1" s="429"/>
      <c r="E1" s="429"/>
      <c r="F1" s="429"/>
      <c r="G1" s="429"/>
      <c r="H1" s="429"/>
      <c r="I1" s="429"/>
      <c r="J1" s="429"/>
      <c r="K1" s="429"/>
      <c r="L1" s="429"/>
      <c r="M1" s="429"/>
    </row>
    <row r="2" spans="1:16" ht="44.25" customHeight="1" x14ac:dyDescent="0.25">
      <c r="A2" s="464"/>
      <c r="B2" s="554" t="s">
        <v>2203</v>
      </c>
      <c r="C2" s="558" t="s">
        <v>2204</v>
      </c>
      <c r="D2" s="554" t="s">
        <v>2205</v>
      </c>
      <c r="E2" s="554" t="s">
        <v>2206</v>
      </c>
      <c r="F2" s="554"/>
      <c r="G2" s="554" t="s">
        <v>2207</v>
      </c>
      <c r="H2" s="468" t="s">
        <v>2208</v>
      </c>
      <c r="I2" s="554" t="s">
        <v>2209</v>
      </c>
      <c r="J2" s="554"/>
      <c r="K2" s="554"/>
      <c r="L2" s="554"/>
      <c r="M2" s="554"/>
      <c r="N2" s="464"/>
      <c r="O2" s="464"/>
      <c r="P2" s="464"/>
    </row>
    <row r="3" spans="1:16" ht="75.75" customHeight="1" x14ac:dyDescent="0.25">
      <c r="A3" s="464"/>
      <c r="B3" s="554"/>
      <c r="C3" s="558"/>
      <c r="D3" s="554"/>
      <c r="E3" s="468" t="s">
        <v>2210</v>
      </c>
      <c r="F3" s="468" t="s">
        <v>2211</v>
      </c>
      <c r="G3" s="554"/>
      <c r="H3" s="468" t="s">
        <v>2212</v>
      </c>
      <c r="I3" s="468" t="s">
        <v>2213</v>
      </c>
      <c r="J3" s="468" t="s">
        <v>2214</v>
      </c>
      <c r="K3" s="468" t="s">
        <v>2215</v>
      </c>
      <c r="L3" s="468" t="s">
        <v>2216</v>
      </c>
      <c r="M3" s="468" t="s">
        <v>4</v>
      </c>
      <c r="N3" s="464"/>
      <c r="O3" s="464"/>
      <c r="P3" s="464"/>
    </row>
    <row r="4" spans="1:16" ht="60" customHeight="1" x14ac:dyDescent="0.25">
      <c r="A4" s="464"/>
      <c r="B4" s="440" t="s">
        <v>2217</v>
      </c>
      <c r="C4" s="488" t="s">
        <v>2218</v>
      </c>
      <c r="D4" s="440" t="s">
        <v>2219</v>
      </c>
      <c r="E4" s="440" t="s">
        <v>2220</v>
      </c>
      <c r="F4" s="440" t="s">
        <v>2221</v>
      </c>
      <c r="G4" s="440">
        <v>1</v>
      </c>
      <c r="H4" s="489">
        <f>Расчет!O55</f>
        <v>90</v>
      </c>
      <c r="I4" s="489">
        <v>0</v>
      </c>
      <c r="J4" s="492">
        <f>Расчет!D30</f>
        <v>4.8112522432468816E-2</v>
      </c>
      <c r="K4" s="489">
        <f>Расчет!F40</f>
        <v>4.8112522432468816E-2</v>
      </c>
      <c r="L4" s="492">
        <f>Расчет!Q55</f>
        <v>7.9385662013573541E-2</v>
      </c>
      <c r="M4" s="493"/>
      <c r="N4" s="464"/>
      <c r="O4" s="464"/>
      <c r="P4" s="464"/>
    </row>
    <row r="5" spans="1:16" ht="51" x14ac:dyDescent="0.25">
      <c r="A5" s="464"/>
      <c r="B5" s="440" t="s">
        <v>2217</v>
      </c>
      <c r="C5" s="488" t="s">
        <v>2222</v>
      </c>
      <c r="D5" s="440" t="s">
        <v>2219</v>
      </c>
      <c r="E5" s="440" t="s">
        <v>2220</v>
      </c>
      <c r="F5" s="440" t="s">
        <v>2221</v>
      </c>
      <c r="G5" s="440">
        <v>1</v>
      </c>
      <c r="H5" s="489">
        <f>Расчет!O56</f>
        <v>90</v>
      </c>
      <c r="I5" s="489">
        <v>0</v>
      </c>
      <c r="J5" s="490">
        <f>Расчет!D30</f>
        <v>4.8112522432468816E-2</v>
      </c>
      <c r="K5" s="490">
        <f>Расчет!F46</f>
        <v>4.8112522432468816E-2</v>
      </c>
      <c r="L5" s="491">
        <f>Расчет!Q56</f>
        <v>7.9385662013573541E-2</v>
      </c>
      <c r="M5" s="494"/>
      <c r="N5" s="464"/>
      <c r="O5" s="464"/>
      <c r="P5" s="464"/>
    </row>
    <row r="6" spans="1:16" ht="38.25" x14ac:dyDescent="0.25">
      <c r="A6" s="464"/>
      <c r="B6" s="440" t="s">
        <v>2217</v>
      </c>
      <c r="C6" s="488" t="s">
        <v>2223</v>
      </c>
      <c r="D6" s="440" t="s">
        <v>2219</v>
      </c>
      <c r="E6" s="440" t="s">
        <v>2224</v>
      </c>
      <c r="F6" s="440" t="s">
        <v>2225</v>
      </c>
      <c r="G6" s="440">
        <v>1</v>
      </c>
      <c r="H6" s="489">
        <f>Расчет!N95</f>
        <v>90</v>
      </c>
      <c r="I6" s="489">
        <v>0</v>
      </c>
      <c r="J6" s="490">
        <f>Расчет!D68</f>
        <v>0.57735026918962584</v>
      </c>
      <c r="K6" s="490">
        <f>Расчет!F81</f>
        <v>0.57735026918962584</v>
      </c>
      <c r="L6" s="490">
        <f>Расчет!P95</f>
        <v>0.95262794416288255</v>
      </c>
      <c r="M6" s="494"/>
      <c r="N6" s="464"/>
      <c r="O6" s="464"/>
      <c r="P6" s="464"/>
    </row>
    <row r="7" spans="1:16" ht="38.25" x14ac:dyDescent="0.25">
      <c r="A7" s="464"/>
      <c r="B7" s="440" t="s">
        <v>2217</v>
      </c>
      <c r="C7" s="488" t="s">
        <v>2226</v>
      </c>
      <c r="D7" s="440" t="s">
        <v>2219</v>
      </c>
      <c r="E7" s="440" t="s">
        <v>2224</v>
      </c>
      <c r="F7" s="440" t="s">
        <v>2225</v>
      </c>
      <c r="G7" s="440">
        <v>1</v>
      </c>
      <c r="H7" s="489">
        <f>Расчет!N96</f>
        <v>90</v>
      </c>
      <c r="I7" s="489">
        <v>0</v>
      </c>
      <c r="J7" s="490">
        <f>Расчет!D68</f>
        <v>0.57735026918962584</v>
      </c>
      <c r="K7" s="490">
        <f>Расчет!F87</f>
        <v>0.57735026918962584</v>
      </c>
      <c r="L7" s="490">
        <f>Расчет!P96</f>
        <v>0.95262794416288255</v>
      </c>
      <c r="M7" s="495"/>
      <c r="N7" s="464"/>
      <c r="O7" s="464"/>
      <c r="P7" s="464"/>
    </row>
    <row r="8" spans="1:16" ht="38.25" x14ac:dyDescent="0.25">
      <c r="A8" s="464"/>
      <c r="B8" s="440" t="s">
        <v>2227</v>
      </c>
      <c r="C8" s="488" t="s">
        <v>2228</v>
      </c>
      <c r="D8" s="440" t="s">
        <v>2229</v>
      </c>
      <c r="E8" s="440" t="s">
        <v>2230</v>
      </c>
      <c r="F8" s="440" t="s">
        <v>2231</v>
      </c>
      <c r="G8" s="440">
        <v>1</v>
      </c>
      <c r="H8" s="490">
        <f>Расчет!N166</f>
        <v>302</v>
      </c>
      <c r="I8" s="489">
        <v>0</v>
      </c>
      <c r="J8" s="490">
        <f>Расчет!E116</f>
        <v>0.11547005383792516</v>
      </c>
      <c r="K8" s="490">
        <f>Расчет!C123</f>
        <v>0.17320508075688773</v>
      </c>
      <c r="L8" s="490">
        <f>Расчет!P166</f>
        <v>0.28578838324886474</v>
      </c>
      <c r="M8" s="495"/>
      <c r="N8" s="464"/>
      <c r="O8" s="464"/>
      <c r="P8" s="464"/>
    </row>
    <row r="9" spans="1:16" ht="38.25" x14ac:dyDescent="0.25">
      <c r="A9" s="464"/>
      <c r="B9" s="440" t="s">
        <v>2227</v>
      </c>
      <c r="C9" s="488" t="s">
        <v>2232</v>
      </c>
      <c r="D9" s="440" t="s">
        <v>2229</v>
      </c>
      <c r="E9" s="440" t="s">
        <v>2230</v>
      </c>
      <c r="F9" s="440" t="s">
        <v>2231</v>
      </c>
      <c r="G9" s="440">
        <v>1</v>
      </c>
      <c r="H9" s="490">
        <f>Расчет!N167</f>
        <v>600</v>
      </c>
      <c r="I9" s="489">
        <v>0</v>
      </c>
      <c r="J9" s="490">
        <f>Расчет!E116</f>
        <v>0.11547005383792516</v>
      </c>
      <c r="K9" s="490">
        <f>Расчет!C125</f>
        <v>0.17320508075688773</v>
      </c>
      <c r="L9" s="490">
        <f>Расчет!P167</f>
        <v>0.28578838324886474</v>
      </c>
      <c r="M9" s="495"/>
      <c r="N9" s="464"/>
      <c r="O9" s="464"/>
      <c r="P9" s="464"/>
    </row>
    <row r="10" spans="1:16" ht="38.25" x14ac:dyDescent="0.25">
      <c r="A10" s="464"/>
      <c r="B10" s="440" t="s">
        <v>2233</v>
      </c>
      <c r="C10" s="488" t="s">
        <v>2234</v>
      </c>
      <c r="D10" s="440" t="s">
        <v>2229</v>
      </c>
      <c r="E10" s="440" t="s">
        <v>2230</v>
      </c>
      <c r="F10" s="440" t="s">
        <v>2231</v>
      </c>
      <c r="G10" s="440">
        <v>1</v>
      </c>
      <c r="H10" s="490">
        <f>Расчет!N168</f>
        <v>500</v>
      </c>
      <c r="I10" s="489">
        <v>0</v>
      </c>
      <c r="J10" s="490">
        <f>Расчет!E116</f>
        <v>0.11547005383792516</v>
      </c>
      <c r="K10" s="490">
        <f>Расчет!C127</f>
        <v>0.17320508075688773</v>
      </c>
      <c r="L10" s="490">
        <f>Расчет!P168</f>
        <v>0.28578838324886474</v>
      </c>
      <c r="M10" s="495"/>
      <c r="N10" s="464"/>
      <c r="O10" s="464"/>
      <c r="P10" s="464"/>
    </row>
    <row r="11" spans="1:16" ht="38.25" x14ac:dyDescent="0.25">
      <c r="B11" s="440" t="s">
        <v>2235</v>
      </c>
      <c r="C11" s="488" t="s">
        <v>2236</v>
      </c>
      <c r="D11" s="440" t="s">
        <v>2229</v>
      </c>
      <c r="E11" s="440" t="s">
        <v>2230</v>
      </c>
      <c r="F11" s="440" t="s">
        <v>2231</v>
      </c>
      <c r="G11" s="440">
        <v>1</v>
      </c>
      <c r="H11" s="490">
        <f>Расчет!N169</f>
        <v>500</v>
      </c>
      <c r="I11" s="489">
        <v>0</v>
      </c>
      <c r="J11" s="490">
        <f>Расчет!E116</f>
        <v>0.11547005383792516</v>
      </c>
      <c r="K11" s="490">
        <f>Расчет!C129</f>
        <v>0.17320508075688773</v>
      </c>
      <c r="L11" s="490">
        <f>Расчет!P169</f>
        <v>0.28578838324886474</v>
      </c>
      <c r="M11" s="495"/>
    </row>
    <row r="12" spans="1:16" ht="38.25" x14ac:dyDescent="0.25">
      <c r="B12" s="440" t="s">
        <v>2237</v>
      </c>
      <c r="C12" s="488" t="s">
        <v>2238</v>
      </c>
      <c r="D12" s="440" t="s">
        <v>2239</v>
      </c>
      <c r="E12" s="440" t="s">
        <v>2240</v>
      </c>
      <c r="F12" s="440" t="s">
        <v>2241</v>
      </c>
      <c r="G12" s="440">
        <v>1</v>
      </c>
      <c r="H12" s="489">
        <f>Расчет!L266</f>
        <v>490</v>
      </c>
      <c r="I12" s="489">
        <v>0</v>
      </c>
      <c r="J12" s="492">
        <f>Расчет!E217</f>
        <v>14.14802695313614</v>
      </c>
      <c r="K12" s="489">
        <f>Расчет!F241</f>
        <v>14.14802695313614</v>
      </c>
      <c r="L12" s="489">
        <f>Расчет!N266</f>
        <v>23.344244472674632</v>
      </c>
      <c r="M12" s="493"/>
    </row>
    <row r="13" spans="1:16" ht="38.25" x14ac:dyDescent="0.25">
      <c r="B13" s="440" t="s">
        <v>2237</v>
      </c>
      <c r="C13" s="488" t="s">
        <v>2242</v>
      </c>
      <c r="D13" s="440" t="s">
        <v>2239</v>
      </c>
      <c r="E13" s="440" t="s">
        <v>2240</v>
      </c>
      <c r="F13" s="440" t="s">
        <v>2241</v>
      </c>
      <c r="G13" s="440">
        <v>1</v>
      </c>
      <c r="H13" s="489">
        <f>Расчет!L267</f>
        <v>490</v>
      </c>
      <c r="I13" s="489">
        <v>0</v>
      </c>
      <c r="J13" s="492">
        <f>Расчет!E224</f>
        <v>14.14802695313614</v>
      </c>
      <c r="K13" s="489">
        <f>Расчет!F247</f>
        <v>14.14802695313614</v>
      </c>
      <c r="L13" s="489">
        <f>Расчет!N267</f>
        <v>23.344244472674632</v>
      </c>
      <c r="M13" s="494"/>
    </row>
    <row r="14" spans="1:16" ht="38.25" x14ac:dyDescent="0.25">
      <c r="B14" s="440" t="s">
        <v>2243</v>
      </c>
      <c r="C14" s="488" t="s">
        <v>2244</v>
      </c>
      <c r="D14" s="440" t="s">
        <v>2239</v>
      </c>
      <c r="E14" s="440" t="s">
        <v>2240</v>
      </c>
      <c r="F14" s="440" t="s">
        <v>2241</v>
      </c>
      <c r="G14" s="440">
        <v>1</v>
      </c>
      <c r="H14" s="489">
        <f>Расчет!L268</f>
        <v>490</v>
      </c>
      <c r="I14" s="489">
        <v>0</v>
      </c>
      <c r="J14" s="492">
        <f>Расчет!E231</f>
        <v>14.14802695313614</v>
      </c>
      <c r="K14" s="489">
        <f>Расчет!F253</f>
        <v>14.14802695313614</v>
      </c>
      <c r="L14" s="489">
        <f>Расчет!N268</f>
        <v>23.344244472674632</v>
      </c>
      <c r="M14" s="494"/>
    </row>
    <row r="15" spans="1:16" ht="38.25" x14ac:dyDescent="0.25">
      <c r="B15" s="440" t="s">
        <v>2248</v>
      </c>
      <c r="C15" s="488" t="s">
        <v>2245</v>
      </c>
      <c r="D15" s="440" t="s">
        <v>2246</v>
      </c>
      <c r="E15" s="440" t="s">
        <v>2240</v>
      </c>
      <c r="F15" s="440" t="s">
        <v>2247</v>
      </c>
      <c r="G15" s="440">
        <v>1</v>
      </c>
      <c r="H15" s="489">
        <f>Расчет!I545</f>
        <v>0</v>
      </c>
      <c r="I15" s="489">
        <v>0</v>
      </c>
      <c r="J15" s="494" t="s">
        <v>888</v>
      </c>
      <c r="K15" s="490">
        <f>Расчет!F530</f>
        <v>2.4582579123679538</v>
      </c>
      <c r="L15" s="490">
        <f>Расчет!K545</f>
        <v>4.0561255554071236</v>
      </c>
      <c r="M15" s="495"/>
    </row>
    <row r="16" spans="1:16" ht="38.25" x14ac:dyDescent="0.25">
      <c r="B16" s="440" t="s">
        <v>2248</v>
      </c>
      <c r="C16" s="488" t="s">
        <v>2249</v>
      </c>
      <c r="D16" s="440" t="s">
        <v>2246</v>
      </c>
      <c r="E16" s="440" t="s">
        <v>2240</v>
      </c>
      <c r="F16" s="440" t="s">
        <v>2247</v>
      </c>
      <c r="G16" s="440">
        <v>1</v>
      </c>
      <c r="H16" s="489">
        <f>Расчет!I546</f>
        <v>15</v>
      </c>
      <c r="I16" s="489">
        <v>0</v>
      </c>
      <c r="J16" s="494" t="s">
        <v>888</v>
      </c>
      <c r="K16" s="490">
        <f>Расчет!F536</f>
        <v>3.0092933313598174</v>
      </c>
      <c r="L16" s="490">
        <f>Расчет!K546</f>
        <v>4.9653339967436985</v>
      </c>
      <c r="M16" s="495"/>
    </row>
    <row r="17" spans="2:14" ht="38.25" x14ac:dyDescent="0.25">
      <c r="B17" s="440" t="s">
        <v>2250</v>
      </c>
      <c r="C17" s="488" t="s">
        <v>2251</v>
      </c>
      <c r="D17" s="440" t="s">
        <v>2252</v>
      </c>
      <c r="E17" s="440" t="s">
        <v>2240</v>
      </c>
      <c r="F17" s="440" t="s">
        <v>2247</v>
      </c>
      <c r="G17" s="440">
        <v>1</v>
      </c>
      <c r="H17" s="490">
        <f>Расчет!J443</f>
        <v>0.55527902217797687</v>
      </c>
      <c r="I17" s="489">
        <v>0</v>
      </c>
      <c r="J17" s="494" t="s">
        <v>888</v>
      </c>
      <c r="K17" s="490">
        <f>Расчет!F420</f>
        <v>1.0776184770360847E-2</v>
      </c>
      <c r="L17" s="490">
        <f>Расчет!L443</f>
        <v>1.7780704871095399E-2</v>
      </c>
      <c r="M17" s="495"/>
    </row>
    <row r="18" spans="2:14" ht="38.25" x14ac:dyDescent="0.25">
      <c r="B18" s="440" t="s">
        <v>2409</v>
      </c>
      <c r="C18" s="488" t="s">
        <v>2253</v>
      </c>
      <c r="D18" s="440" t="s">
        <v>2252</v>
      </c>
      <c r="E18" s="440" t="s">
        <v>2240</v>
      </c>
      <c r="F18" s="440" t="s">
        <v>2247</v>
      </c>
      <c r="G18" s="440">
        <v>1</v>
      </c>
      <c r="H18" s="490">
        <f>Расчет!J444</f>
        <v>0.22675736961451248</v>
      </c>
      <c r="I18" s="489">
        <v>0</v>
      </c>
      <c r="J18" s="494" t="s">
        <v>888</v>
      </c>
      <c r="K18" s="490">
        <f>Расчет!F428</f>
        <v>4.8175822742376759E-3</v>
      </c>
      <c r="L18" s="490">
        <f>Расчет!L444</f>
        <v>7.9490107524921652E-3</v>
      </c>
      <c r="M18" s="495"/>
    </row>
    <row r="19" spans="2:14" ht="38.25" x14ac:dyDescent="0.25">
      <c r="B19" s="440" t="s">
        <v>2254</v>
      </c>
      <c r="C19" s="488" t="s">
        <v>2255</v>
      </c>
      <c r="D19" s="440" t="s">
        <v>2256</v>
      </c>
      <c r="E19" s="440" t="s">
        <v>2240</v>
      </c>
      <c r="F19" s="440" t="s">
        <v>2247</v>
      </c>
      <c r="G19" s="440">
        <v>1</v>
      </c>
      <c r="H19" s="490">
        <f>Расчет!H615</f>
        <v>995</v>
      </c>
      <c r="I19" s="489">
        <v>0</v>
      </c>
      <c r="J19" s="490">
        <f>Расчет!E570</f>
        <v>17.233905535310331</v>
      </c>
      <c r="K19" s="490">
        <f>Расчет!C581</f>
        <v>17.233905535310331</v>
      </c>
      <c r="L19" s="490">
        <f>Расчет!J615</f>
        <v>28.435944133262044</v>
      </c>
      <c r="M19" s="495"/>
    </row>
    <row r="20" spans="2:14" ht="38.25" x14ac:dyDescent="0.25">
      <c r="B20" s="440" t="s">
        <v>2254</v>
      </c>
      <c r="C20" s="488" t="s">
        <v>2257</v>
      </c>
      <c r="D20" s="440" t="s">
        <v>2256</v>
      </c>
      <c r="E20" s="440" t="s">
        <v>2240</v>
      </c>
      <c r="F20" s="440" t="s">
        <v>2247</v>
      </c>
      <c r="G20" s="440">
        <v>1</v>
      </c>
      <c r="H20" s="490">
        <f>Расчет!H616</f>
        <v>850</v>
      </c>
      <c r="I20" s="489">
        <v>0</v>
      </c>
      <c r="J20" s="490">
        <f>Расчет!E576</f>
        <v>14.722431864335457</v>
      </c>
      <c r="K20" s="490">
        <f>Расчет!C583</f>
        <v>14.722431864335457</v>
      </c>
      <c r="L20" s="490">
        <f>Расчет!J616</f>
        <v>24.292012576153503</v>
      </c>
      <c r="M20" s="495"/>
    </row>
    <row r="21" spans="2:14" ht="38.25" x14ac:dyDescent="0.25">
      <c r="B21" s="497" t="s">
        <v>2258</v>
      </c>
      <c r="C21" s="496" t="s">
        <v>2259</v>
      </c>
      <c r="D21" s="497" t="s">
        <v>2229</v>
      </c>
      <c r="E21" s="497" t="s">
        <v>2230</v>
      </c>
      <c r="F21" s="497" t="s">
        <v>2231</v>
      </c>
      <c r="G21" s="440">
        <v>1</v>
      </c>
      <c r="H21" s="498">
        <f>Расчет!O908</f>
        <v>630</v>
      </c>
      <c r="I21" s="498">
        <v>0</v>
      </c>
      <c r="J21" s="499">
        <f>Расчет!E665</f>
        <v>0.17320508075688773</v>
      </c>
      <c r="K21" s="498">
        <f>Расчет!C672</f>
        <v>0.17320508075688773</v>
      </c>
      <c r="L21" s="499">
        <f>Расчет!Q908</f>
        <v>0.28578838324886474</v>
      </c>
      <c r="M21" s="504"/>
    </row>
    <row r="22" spans="2:14" ht="38.25" x14ac:dyDescent="0.25">
      <c r="B22" s="497" t="s">
        <v>2258</v>
      </c>
      <c r="C22" s="496" t="s">
        <v>2260</v>
      </c>
      <c r="D22" s="497" t="s">
        <v>2229</v>
      </c>
      <c r="E22" s="497" t="s">
        <v>2230</v>
      </c>
      <c r="F22" s="497" t="s">
        <v>2231</v>
      </c>
      <c r="G22" s="440">
        <v>1</v>
      </c>
      <c r="H22" s="498">
        <f>Расчет!O909</f>
        <v>630</v>
      </c>
      <c r="I22" s="498">
        <v>0</v>
      </c>
      <c r="J22" s="499">
        <f>Расчет!E665</f>
        <v>0.17320508075688773</v>
      </c>
      <c r="K22" s="498">
        <f>Расчет!C674</f>
        <v>0.17320508075688773</v>
      </c>
      <c r="L22" s="499">
        <f>Расчет!Q909</f>
        <v>0.28578838324886474</v>
      </c>
      <c r="M22" s="505"/>
    </row>
    <row r="23" spans="2:14" ht="38.25" x14ac:dyDescent="0.25">
      <c r="B23" s="497" t="s">
        <v>2258</v>
      </c>
      <c r="C23" s="496" t="s">
        <v>2261</v>
      </c>
      <c r="D23" s="497" t="s">
        <v>2229</v>
      </c>
      <c r="E23" s="497" t="s">
        <v>2230</v>
      </c>
      <c r="F23" s="497" t="s">
        <v>2231</v>
      </c>
      <c r="G23" s="440">
        <v>1</v>
      </c>
      <c r="H23" s="498">
        <f>Расчет!O910</f>
        <v>780</v>
      </c>
      <c r="I23" s="498">
        <v>0</v>
      </c>
      <c r="J23" s="499">
        <f>Расчет!E665</f>
        <v>0.17320508075688773</v>
      </c>
      <c r="K23" s="498">
        <f>Расчет!C676</f>
        <v>0.17320508075688773</v>
      </c>
      <c r="L23" s="499">
        <f>Расчет!Q910</f>
        <v>0.28578838324886474</v>
      </c>
      <c r="M23" s="505"/>
    </row>
    <row r="24" spans="2:14" ht="38.25" x14ac:dyDescent="0.25">
      <c r="B24" s="497" t="s">
        <v>2258</v>
      </c>
      <c r="C24" s="496" t="s">
        <v>2262</v>
      </c>
      <c r="D24" s="497" t="s">
        <v>2229</v>
      </c>
      <c r="E24" s="497" t="s">
        <v>2230</v>
      </c>
      <c r="F24" s="497" t="s">
        <v>2231</v>
      </c>
      <c r="G24" s="440">
        <v>1</v>
      </c>
      <c r="H24" s="498">
        <f>Расчет!O911</f>
        <v>780</v>
      </c>
      <c r="I24" s="498">
        <v>0</v>
      </c>
      <c r="J24" s="499">
        <f>Расчет!E665</f>
        <v>0.17320508075688773</v>
      </c>
      <c r="K24" s="498">
        <f>Расчет!C678</f>
        <v>0.17320508075688773</v>
      </c>
      <c r="L24" s="499">
        <f>Расчет!Q911</f>
        <v>0.28578838324886474</v>
      </c>
      <c r="M24" s="506"/>
    </row>
    <row r="25" spans="2:14" s="473" customFormat="1" ht="76.5" x14ac:dyDescent="0.25">
      <c r="B25" s="501" t="s">
        <v>2410</v>
      </c>
      <c r="C25" s="500" t="s">
        <v>2411</v>
      </c>
      <c r="D25" s="501" t="s">
        <v>2229</v>
      </c>
      <c r="E25" s="501" t="s">
        <v>2230</v>
      </c>
      <c r="F25" s="501" t="s">
        <v>2231</v>
      </c>
      <c r="G25" s="469">
        <v>1</v>
      </c>
      <c r="H25" s="502">
        <f>Расчет!O912</f>
        <v>100</v>
      </c>
      <c r="I25" s="502">
        <v>0</v>
      </c>
      <c r="J25" s="503">
        <f>Расчет!E665</f>
        <v>0.17320508075688773</v>
      </c>
      <c r="K25" s="502">
        <f>Расчет!C680</f>
        <v>0.17320508075688773</v>
      </c>
      <c r="L25" s="503">
        <f>Расчет!Q912</f>
        <v>0.28578838324886474</v>
      </c>
      <c r="M25" s="507"/>
      <c r="N25" s="473" t="s">
        <v>2420</v>
      </c>
    </row>
    <row r="26" spans="2:14" s="473" customFormat="1" ht="76.5" x14ac:dyDescent="0.25">
      <c r="B26" s="501" t="s">
        <v>2410</v>
      </c>
      <c r="C26" s="500" t="s">
        <v>2412</v>
      </c>
      <c r="D26" s="501" t="s">
        <v>2229</v>
      </c>
      <c r="E26" s="501" t="s">
        <v>2230</v>
      </c>
      <c r="F26" s="501" t="s">
        <v>2231</v>
      </c>
      <c r="G26" s="469">
        <v>1</v>
      </c>
      <c r="H26" s="502">
        <f>Расчет!O913</f>
        <v>100</v>
      </c>
      <c r="I26" s="502">
        <v>0</v>
      </c>
      <c r="J26" s="503">
        <f>Расчет!E665</f>
        <v>0.17320508075688773</v>
      </c>
      <c r="K26" s="502">
        <f>Расчет!C682</f>
        <v>0.17320508075688773</v>
      </c>
      <c r="L26" s="503">
        <f>Расчет!Q913</f>
        <v>0.28578838324886474</v>
      </c>
      <c r="M26" s="507"/>
    </row>
    <row r="27" spans="2:14" s="473" customFormat="1" ht="38.25" x14ac:dyDescent="0.25">
      <c r="B27" s="501" t="s">
        <v>2413</v>
      </c>
      <c r="C27" s="500" t="s">
        <v>2414</v>
      </c>
      <c r="D27" s="501" t="s">
        <v>2229</v>
      </c>
      <c r="E27" s="501" t="s">
        <v>2230</v>
      </c>
      <c r="F27" s="501" t="s">
        <v>2231</v>
      </c>
      <c r="G27" s="469">
        <v>1</v>
      </c>
      <c r="H27" s="502">
        <f>Расчет!O914</f>
        <v>260</v>
      </c>
      <c r="I27" s="502">
        <v>0</v>
      </c>
      <c r="J27" s="503">
        <f>Расчет!E665</f>
        <v>0.17320508075688773</v>
      </c>
      <c r="K27" s="502">
        <f>Расчет!C684</f>
        <v>0.17320508075688773</v>
      </c>
      <c r="L27" s="503">
        <f>Расчет!Q914</f>
        <v>0.28578838324886474</v>
      </c>
      <c r="M27" s="507"/>
    </row>
    <row r="28" spans="2:14" s="473" customFormat="1" ht="38.25" x14ac:dyDescent="0.25">
      <c r="B28" s="501" t="s">
        <v>2413</v>
      </c>
      <c r="C28" s="500" t="s">
        <v>2415</v>
      </c>
      <c r="D28" s="501" t="s">
        <v>2229</v>
      </c>
      <c r="E28" s="501" t="s">
        <v>2230</v>
      </c>
      <c r="F28" s="501" t="s">
        <v>2231</v>
      </c>
      <c r="G28" s="469">
        <v>1</v>
      </c>
      <c r="H28" s="502">
        <f>Расчет!O915</f>
        <v>260</v>
      </c>
      <c r="I28" s="502">
        <v>0</v>
      </c>
      <c r="J28" s="503">
        <f>Расчет!E665</f>
        <v>0.17320508075688773</v>
      </c>
      <c r="K28" s="502">
        <f>Расчет!C686</f>
        <v>0.17320508075688773</v>
      </c>
      <c r="L28" s="503">
        <f>Расчет!Q915</f>
        <v>0.28578838324886474</v>
      </c>
      <c r="M28" s="507"/>
    </row>
    <row r="29" spans="2:14" s="473" customFormat="1" ht="38.25" x14ac:dyDescent="0.25">
      <c r="B29" s="501" t="s">
        <v>2413</v>
      </c>
      <c r="C29" s="500" t="s">
        <v>2416</v>
      </c>
      <c r="D29" s="501" t="s">
        <v>2229</v>
      </c>
      <c r="E29" s="501" t="s">
        <v>2230</v>
      </c>
      <c r="F29" s="501" t="s">
        <v>2231</v>
      </c>
      <c r="G29" s="469">
        <v>1</v>
      </c>
      <c r="H29" s="502">
        <f>Расчет!O916</f>
        <v>280</v>
      </c>
      <c r="I29" s="502">
        <v>0</v>
      </c>
      <c r="J29" s="503">
        <f>Расчет!E665</f>
        <v>0.17320508075688773</v>
      </c>
      <c r="K29" s="502">
        <f>Расчет!C688</f>
        <v>0.17320508075688773</v>
      </c>
      <c r="L29" s="503">
        <f>Расчет!Q916</f>
        <v>0.28578838324886474</v>
      </c>
      <c r="M29" s="507"/>
    </row>
    <row r="30" spans="2:14" s="473" customFormat="1" ht="38.25" x14ac:dyDescent="0.25">
      <c r="B30" s="501" t="s">
        <v>2413</v>
      </c>
      <c r="C30" s="500" t="s">
        <v>2417</v>
      </c>
      <c r="D30" s="501" t="s">
        <v>2229</v>
      </c>
      <c r="E30" s="501" t="s">
        <v>2230</v>
      </c>
      <c r="F30" s="501" t="s">
        <v>2231</v>
      </c>
      <c r="G30" s="469">
        <v>1</v>
      </c>
      <c r="H30" s="502">
        <f>Расчет!O917</f>
        <v>280</v>
      </c>
      <c r="I30" s="502">
        <v>0</v>
      </c>
      <c r="J30" s="503">
        <f>Расчет!E665</f>
        <v>0.17320508075688773</v>
      </c>
      <c r="K30" s="502">
        <f>Расчет!C690</f>
        <v>0.17320508075688773</v>
      </c>
      <c r="L30" s="503">
        <f>Расчет!Q917</f>
        <v>0.28578838324886474</v>
      </c>
      <c r="M30" s="507"/>
    </row>
    <row r="31" spans="2:14" ht="89.25" x14ac:dyDescent="0.25">
      <c r="B31" s="497" t="s">
        <v>2263</v>
      </c>
      <c r="C31" s="496" t="s">
        <v>2264</v>
      </c>
      <c r="D31" s="497" t="s">
        <v>2229</v>
      </c>
      <c r="E31" s="497" t="s">
        <v>2230</v>
      </c>
      <c r="F31" s="497" t="s">
        <v>2231</v>
      </c>
      <c r="G31" s="440">
        <v>1</v>
      </c>
      <c r="H31" s="498">
        <f>Расчет!O918</f>
        <v>150</v>
      </c>
      <c r="I31" s="498">
        <v>0</v>
      </c>
      <c r="J31" s="499">
        <f>Расчет!E665</f>
        <v>0.17320508075688773</v>
      </c>
      <c r="K31" s="498">
        <f>J31</f>
        <v>0.17320508075688773</v>
      </c>
      <c r="L31" s="499">
        <f>Расчет!Q918</f>
        <v>0.28578838324886474</v>
      </c>
      <c r="M31" s="506"/>
    </row>
    <row r="32" spans="2:14" ht="89.25" x14ac:dyDescent="0.25">
      <c r="B32" s="497" t="s">
        <v>2263</v>
      </c>
      <c r="C32" s="496" t="s">
        <v>2265</v>
      </c>
      <c r="D32" s="497" t="s">
        <v>2229</v>
      </c>
      <c r="E32" s="497" t="s">
        <v>2230</v>
      </c>
      <c r="F32" s="497" t="s">
        <v>2231</v>
      </c>
      <c r="G32" s="440">
        <v>1</v>
      </c>
      <c r="H32" s="498">
        <f>Расчет!O919</f>
        <v>150</v>
      </c>
      <c r="I32" s="498">
        <v>0</v>
      </c>
      <c r="J32" s="499">
        <f>Расчет!E665</f>
        <v>0.17320508075688773</v>
      </c>
      <c r="K32" s="498">
        <f t="shared" ref="K32:K47" si="0">J32</f>
        <v>0.17320508075688773</v>
      </c>
      <c r="L32" s="499">
        <f>Расчет!Q919</f>
        <v>0.28578838324886474</v>
      </c>
      <c r="M32" s="506"/>
    </row>
    <row r="33" spans="2:14" ht="38.25" x14ac:dyDescent="0.25">
      <c r="B33" s="501" t="s">
        <v>2266</v>
      </c>
      <c r="C33" s="500" t="s">
        <v>2267</v>
      </c>
      <c r="D33" s="501" t="s">
        <v>2229</v>
      </c>
      <c r="E33" s="501" t="s">
        <v>2230</v>
      </c>
      <c r="F33" s="501" t="s">
        <v>2231</v>
      </c>
      <c r="G33" s="469">
        <v>1</v>
      </c>
      <c r="H33" s="502">
        <f>Расчет!O920</f>
        <v>890</v>
      </c>
      <c r="I33" s="502">
        <v>0</v>
      </c>
      <c r="J33" s="503">
        <f>Расчет!E665</f>
        <v>0.17320508075688773</v>
      </c>
      <c r="K33" s="502">
        <f t="shared" si="0"/>
        <v>0.17320508075688773</v>
      </c>
      <c r="L33" s="503">
        <f>Расчет!Q920</f>
        <v>0.28578838324886474</v>
      </c>
      <c r="M33" s="507"/>
      <c r="N33" t="s">
        <v>2418</v>
      </c>
    </row>
    <row r="34" spans="2:14" ht="38.25" x14ac:dyDescent="0.25">
      <c r="B34" s="501" t="s">
        <v>2266</v>
      </c>
      <c r="C34" s="500" t="s">
        <v>2268</v>
      </c>
      <c r="D34" s="501" t="s">
        <v>2229</v>
      </c>
      <c r="E34" s="501" t="s">
        <v>2230</v>
      </c>
      <c r="F34" s="501" t="s">
        <v>2231</v>
      </c>
      <c r="G34" s="469">
        <v>1</v>
      </c>
      <c r="H34" s="502">
        <f>Расчет!O921</f>
        <v>890</v>
      </c>
      <c r="I34" s="502">
        <v>0</v>
      </c>
      <c r="J34" s="503">
        <f>Расчет!E665</f>
        <v>0.17320508075688773</v>
      </c>
      <c r="K34" s="502">
        <f t="shared" si="0"/>
        <v>0.17320508075688773</v>
      </c>
      <c r="L34" s="503">
        <f>Расчет!Q921</f>
        <v>0.28578838324886474</v>
      </c>
      <c r="M34" s="507"/>
    </row>
    <row r="35" spans="2:14" ht="38.25" x14ac:dyDescent="0.25">
      <c r="B35" s="501" t="s">
        <v>2266</v>
      </c>
      <c r="C35" s="500" t="s">
        <v>2269</v>
      </c>
      <c r="D35" s="501" t="s">
        <v>2229</v>
      </c>
      <c r="E35" s="501" t="s">
        <v>2230</v>
      </c>
      <c r="F35" s="501" t="s">
        <v>2231</v>
      </c>
      <c r="G35" s="469">
        <v>1</v>
      </c>
      <c r="H35" s="502">
        <f>Расчет!O922</f>
        <v>955</v>
      </c>
      <c r="I35" s="502">
        <v>0</v>
      </c>
      <c r="J35" s="503">
        <f>Расчет!E665</f>
        <v>0.17320508075688773</v>
      </c>
      <c r="K35" s="502">
        <f t="shared" si="0"/>
        <v>0.17320508075688773</v>
      </c>
      <c r="L35" s="503">
        <f>Расчет!Q922</f>
        <v>0.28578838324886474</v>
      </c>
      <c r="M35" s="507"/>
    </row>
    <row r="36" spans="2:14" ht="38.25" x14ac:dyDescent="0.25">
      <c r="B36" s="501" t="s">
        <v>2266</v>
      </c>
      <c r="C36" s="500" t="s">
        <v>2270</v>
      </c>
      <c r="D36" s="501" t="s">
        <v>2229</v>
      </c>
      <c r="E36" s="501" t="s">
        <v>2230</v>
      </c>
      <c r="F36" s="501" t="s">
        <v>2231</v>
      </c>
      <c r="G36" s="469">
        <v>1</v>
      </c>
      <c r="H36" s="502">
        <f>Расчет!O923</f>
        <v>955</v>
      </c>
      <c r="I36" s="502">
        <v>0</v>
      </c>
      <c r="J36" s="503">
        <f>Расчет!E665</f>
        <v>0.17320508075688773</v>
      </c>
      <c r="K36" s="502">
        <f t="shared" si="0"/>
        <v>0.17320508075688773</v>
      </c>
      <c r="L36" s="503">
        <f>Расчет!Q923</f>
        <v>0.28578838324886474</v>
      </c>
      <c r="M36" s="507"/>
    </row>
    <row r="37" spans="2:14" ht="38.25" x14ac:dyDescent="0.25">
      <c r="B37" s="501" t="s">
        <v>2266</v>
      </c>
      <c r="C37" s="500" t="s">
        <v>2271</v>
      </c>
      <c r="D37" s="501" t="s">
        <v>2229</v>
      </c>
      <c r="E37" s="501" t="s">
        <v>2230</v>
      </c>
      <c r="F37" s="501" t="s">
        <v>2231</v>
      </c>
      <c r="G37" s="469">
        <v>1</v>
      </c>
      <c r="H37" s="502">
        <f>Расчет!O924</f>
        <v>860</v>
      </c>
      <c r="I37" s="502">
        <v>0</v>
      </c>
      <c r="J37" s="503">
        <f>Расчет!E665</f>
        <v>0.17320508075688773</v>
      </c>
      <c r="K37" s="502">
        <f t="shared" si="0"/>
        <v>0.17320508075688773</v>
      </c>
      <c r="L37" s="503">
        <f>Расчет!Q924</f>
        <v>0.28578838324886474</v>
      </c>
      <c r="M37" s="507"/>
    </row>
    <row r="38" spans="2:14" ht="38.25" x14ac:dyDescent="0.25">
      <c r="B38" s="501" t="s">
        <v>2266</v>
      </c>
      <c r="C38" s="500" t="s">
        <v>2272</v>
      </c>
      <c r="D38" s="501" t="s">
        <v>2229</v>
      </c>
      <c r="E38" s="501" t="s">
        <v>2230</v>
      </c>
      <c r="F38" s="501" t="s">
        <v>2231</v>
      </c>
      <c r="G38" s="469">
        <v>1</v>
      </c>
      <c r="H38" s="502">
        <f>Расчет!O925</f>
        <v>865</v>
      </c>
      <c r="I38" s="502">
        <v>0</v>
      </c>
      <c r="J38" s="503">
        <f>Расчет!E665</f>
        <v>0.17320508075688773</v>
      </c>
      <c r="K38" s="502">
        <f t="shared" si="0"/>
        <v>0.17320508075688773</v>
      </c>
      <c r="L38" s="503">
        <f>Расчет!Q925</f>
        <v>0.28578838324886474</v>
      </c>
      <c r="M38" s="507"/>
    </row>
    <row r="39" spans="2:14" ht="38.25" x14ac:dyDescent="0.25">
      <c r="B39" s="501" t="s">
        <v>2266</v>
      </c>
      <c r="C39" s="500" t="s">
        <v>2273</v>
      </c>
      <c r="D39" s="501" t="s">
        <v>2229</v>
      </c>
      <c r="E39" s="501" t="s">
        <v>2230</v>
      </c>
      <c r="F39" s="501" t="s">
        <v>2231</v>
      </c>
      <c r="G39" s="469">
        <v>1</v>
      </c>
      <c r="H39" s="502">
        <f>Расчет!O926</f>
        <v>935</v>
      </c>
      <c r="I39" s="502">
        <v>0</v>
      </c>
      <c r="J39" s="503">
        <f>Расчет!E665</f>
        <v>0.17320508075688773</v>
      </c>
      <c r="K39" s="502">
        <f t="shared" si="0"/>
        <v>0.17320508075688773</v>
      </c>
      <c r="L39" s="503">
        <f>Расчет!Q926</f>
        <v>0.28578838324886474</v>
      </c>
      <c r="M39" s="507"/>
    </row>
    <row r="40" spans="2:14" ht="38.25" x14ac:dyDescent="0.25">
      <c r="B40" s="501" t="s">
        <v>2266</v>
      </c>
      <c r="C40" s="500" t="s">
        <v>2274</v>
      </c>
      <c r="D40" s="501" t="s">
        <v>2229</v>
      </c>
      <c r="E40" s="501" t="s">
        <v>2230</v>
      </c>
      <c r="F40" s="501" t="s">
        <v>2231</v>
      </c>
      <c r="G40" s="469">
        <v>1</v>
      </c>
      <c r="H40" s="502">
        <f>Расчет!O927</f>
        <v>940</v>
      </c>
      <c r="I40" s="502">
        <v>0</v>
      </c>
      <c r="J40" s="503">
        <f>Расчет!E665</f>
        <v>0.17320508075688773</v>
      </c>
      <c r="K40" s="502">
        <f t="shared" si="0"/>
        <v>0.17320508075688773</v>
      </c>
      <c r="L40" s="503">
        <f>Расчет!Q927</f>
        <v>0.28578838324886474</v>
      </c>
      <c r="M40" s="507"/>
    </row>
    <row r="41" spans="2:14" ht="38.25" x14ac:dyDescent="0.25">
      <c r="B41" s="497" t="s">
        <v>2275</v>
      </c>
      <c r="C41" s="496" t="s">
        <v>2276</v>
      </c>
      <c r="D41" s="497" t="s">
        <v>2229</v>
      </c>
      <c r="E41" s="497" t="s">
        <v>2230</v>
      </c>
      <c r="F41" s="505" t="s">
        <v>2277</v>
      </c>
      <c r="G41" s="440">
        <v>1</v>
      </c>
      <c r="H41" s="498">
        <f>Расчет!O928</f>
        <v>1140</v>
      </c>
      <c r="I41" s="498">
        <v>0</v>
      </c>
      <c r="J41" s="499">
        <f>Расчет!E665</f>
        <v>0.17320508075688773</v>
      </c>
      <c r="K41" s="498">
        <f t="shared" si="0"/>
        <v>0.17320508075688773</v>
      </c>
      <c r="L41" s="499">
        <f>Расчет!Q928</f>
        <v>0.28578838324886474</v>
      </c>
      <c r="M41" s="506"/>
    </row>
    <row r="42" spans="2:14" s="473" customFormat="1" ht="51" x14ac:dyDescent="0.25">
      <c r="B42" s="497" t="s">
        <v>2275</v>
      </c>
      <c r="C42" s="496" t="s">
        <v>2419</v>
      </c>
      <c r="D42" s="497" t="s">
        <v>2229</v>
      </c>
      <c r="E42" s="497" t="s">
        <v>2230</v>
      </c>
      <c r="F42" s="505" t="s">
        <v>2421</v>
      </c>
      <c r="G42" s="440">
        <v>1</v>
      </c>
      <c r="H42" s="498">
        <f>Расчет!O929</f>
        <v>5</v>
      </c>
      <c r="I42" s="498">
        <v>0</v>
      </c>
      <c r="J42" s="499">
        <f>Расчет!E657</f>
        <v>8.6602540378443865E-2</v>
      </c>
      <c r="K42" s="498">
        <f t="shared" si="0"/>
        <v>8.6602540378443865E-2</v>
      </c>
      <c r="L42" s="499">
        <f>Расчет!Q929</f>
        <v>0.14289419162443237</v>
      </c>
      <c r="M42" s="506"/>
    </row>
    <row r="43" spans="2:14" ht="51" x14ac:dyDescent="0.25">
      <c r="B43" s="497" t="s">
        <v>2278</v>
      </c>
      <c r="C43" s="496" t="s">
        <v>2279</v>
      </c>
      <c r="D43" s="497" t="s">
        <v>2229</v>
      </c>
      <c r="E43" s="497" t="s">
        <v>2230</v>
      </c>
      <c r="F43" s="497" t="s">
        <v>2280</v>
      </c>
      <c r="G43" s="440">
        <v>1</v>
      </c>
      <c r="H43" s="498">
        <f>Расчет!O930</f>
        <v>0</v>
      </c>
      <c r="I43" s="498">
        <v>0</v>
      </c>
      <c r="J43" s="499">
        <f>Расчет!E657</f>
        <v>8.6602540378443865E-2</v>
      </c>
      <c r="K43" s="498">
        <f t="shared" si="0"/>
        <v>8.6602540378443865E-2</v>
      </c>
      <c r="L43" s="499">
        <f>Расчет!Q930</f>
        <v>0.14289419162443237</v>
      </c>
      <c r="M43" s="506"/>
    </row>
    <row r="44" spans="2:14" ht="38.25" x14ac:dyDescent="0.25">
      <c r="B44" s="501" t="s">
        <v>2281</v>
      </c>
      <c r="C44" s="500" t="s">
        <v>2282</v>
      </c>
      <c r="D44" s="501" t="s">
        <v>2229</v>
      </c>
      <c r="E44" s="501" t="s">
        <v>2230</v>
      </c>
      <c r="F44" s="501" t="s">
        <v>2231</v>
      </c>
      <c r="G44" s="469">
        <v>1</v>
      </c>
      <c r="H44" s="502">
        <f>Расчет!O931</f>
        <v>850</v>
      </c>
      <c r="I44" s="502">
        <v>0</v>
      </c>
      <c r="J44" s="503">
        <f>Расчет!E665</f>
        <v>0.17320508075688773</v>
      </c>
      <c r="K44" s="502">
        <f t="shared" si="0"/>
        <v>0.17320508075688773</v>
      </c>
      <c r="L44" s="503">
        <f>Расчет!Q931</f>
        <v>0.28578838324886474</v>
      </c>
      <c r="M44" s="508"/>
      <c r="N44" t="s">
        <v>2423</v>
      </c>
    </row>
    <row r="45" spans="2:14" ht="38.25" x14ac:dyDescent="0.25">
      <c r="B45" s="501" t="s">
        <v>2281</v>
      </c>
      <c r="C45" s="500" t="s">
        <v>2283</v>
      </c>
      <c r="D45" s="501" t="s">
        <v>2229</v>
      </c>
      <c r="E45" s="501" t="s">
        <v>2230</v>
      </c>
      <c r="F45" s="501" t="s">
        <v>2231</v>
      </c>
      <c r="G45" s="469">
        <v>1</v>
      </c>
      <c r="H45" s="502">
        <f>Расчет!O932</f>
        <v>850</v>
      </c>
      <c r="I45" s="502">
        <v>0</v>
      </c>
      <c r="J45" s="503">
        <f>Расчет!E665</f>
        <v>0.17320508075688773</v>
      </c>
      <c r="K45" s="502">
        <f t="shared" si="0"/>
        <v>0.17320508075688773</v>
      </c>
      <c r="L45" s="503">
        <f>Расчет!Q932</f>
        <v>0.28578838324886474</v>
      </c>
      <c r="M45" s="508"/>
    </row>
    <row r="46" spans="2:14" ht="38.25" x14ac:dyDescent="0.25">
      <c r="B46" s="501" t="s">
        <v>2281</v>
      </c>
      <c r="C46" s="500" t="s">
        <v>2284</v>
      </c>
      <c r="D46" s="501" t="s">
        <v>2229</v>
      </c>
      <c r="E46" s="501" t="s">
        <v>2230</v>
      </c>
      <c r="F46" s="501" t="s">
        <v>2231</v>
      </c>
      <c r="G46" s="469">
        <v>1</v>
      </c>
      <c r="H46" s="502">
        <f>Расчет!O933</f>
        <v>940</v>
      </c>
      <c r="I46" s="502">
        <v>0</v>
      </c>
      <c r="J46" s="503">
        <f>Расчет!E665</f>
        <v>0.17320508075688773</v>
      </c>
      <c r="K46" s="502">
        <f t="shared" si="0"/>
        <v>0.17320508075688773</v>
      </c>
      <c r="L46" s="503">
        <f>Расчет!Q933</f>
        <v>0.28578838324886474</v>
      </c>
      <c r="M46" s="508"/>
    </row>
    <row r="47" spans="2:14" ht="38.25" x14ac:dyDescent="0.25">
      <c r="B47" s="501" t="s">
        <v>2281</v>
      </c>
      <c r="C47" s="500" t="s">
        <v>2285</v>
      </c>
      <c r="D47" s="501" t="s">
        <v>2229</v>
      </c>
      <c r="E47" s="501" t="s">
        <v>2230</v>
      </c>
      <c r="F47" s="501" t="s">
        <v>2231</v>
      </c>
      <c r="G47" s="469">
        <v>1</v>
      </c>
      <c r="H47" s="502">
        <f>Расчет!O934</f>
        <v>940</v>
      </c>
      <c r="I47" s="502">
        <v>0</v>
      </c>
      <c r="J47" s="503">
        <f>Расчет!E665</f>
        <v>0.17320508075688773</v>
      </c>
      <c r="K47" s="502">
        <f t="shared" si="0"/>
        <v>0.17320508075688773</v>
      </c>
      <c r="L47" s="503">
        <f>Расчет!Q934</f>
        <v>0.28578838324886474</v>
      </c>
      <c r="M47" s="508"/>
    </row>
    <row r="48" spans="2:14" ht="63.75" x14ac:dyDescent="0.25">
      <c r="B48" s="497" t="s">
        <v>2286</v>
      </c>
      <c r="C48" s="496" t="s">
        <v>2287</v>
      </c>
      <c r="D48" s="497" t="s">
        <v>2288</v>
      </c>
      <c r="E48" s="497" t="s">
        <v>2289</v>
      </c>
      <c r="F48" s="497" t="s">
        <v>2290</v>
      </c>
      <c r="G48" s="440">
        <v>1</v>
      </c>
      <c r="H48" s="498">
        <f>Расчет!N1039</f>
        <v>643</v>
      </c>
      <c r="I48" s="498">
        <v>0</v>
      </c>
      <c r="J48" s="499">
        <f>Расчет!E971</f>
        <v>55.685440945846281</v>
      </c>
      <c r="K48" s="498">
        <f t="shared" ref="K48:K53" si="1">J48</f>
        <v>55.685440945846281</v>
      </c>
      <c r="L48" s="499">
        <f>Расчет!P1039</f>
        <v>91.880977560646357</v>
      </c>
      <c r="M48" s="498"/>
    </row>
    <row r="49" spans="1:14" ht="63.75" x14ac:dyDescent="0.25">
      <c r="B49" s="497" t="s">
        <v>2286</v>
      </c>
      <c r="C49" s="496" t="s">
        <v>2291</v>
      </c>
      <c r="D49" s="497" t="s">
        <v>2288</v>
      </c>
      <c r="E49" s="497" t="s">
        <v>2289</v>
      </c>
      <c r="F49" s="497" t="s">
        <v>2290</v>
      </c>
      <c r="G49" s="440">
        <v>1</v>
      </c>
      <c r="H49" s="498">
        <f>Расчет!N1040</f>
        <v>470</v>
      </c>
      <c r="I49" s="498">
        <v>0</v>
      </c>
      <c r="J49" s="499">
        <f>Расчет!E978</f>
        <v>40.703204214574228</v>
      </c>
      <c r="K49" s="498">
        <f t="shared" si="1"/>
        <v>40.703204214574228</v>
      </c>
      <c r="L49" s="499">
        <f>Расчет!P1040</f>
        <v>67.160286954047479</v>
      </c>
      <c r="M49" s="498"/>
    </row>
    <row r="50" spans="1:14" ht="63.75" x14ac:dyDescent="0.25">
      <c r="B50" s="497" t="s">
        <v>2286</v>
      </c>
      <c r="C50" s="496" t="s">
        <v>2292</v>
      </c>
      <c r="D50" s="497" t="s">
        <v>2288</v>
      </c>
      <c r="E50" s="497" t="s">
        <v>2289</v>
      </c>
      <c r="F50" s="497" t="s">
        <v>2290</v>
      </c>
      <c r="G50" s="440">
        <v>1</v>
      </c>
      <c r="H50" s="498">
        <f>Расчет!N1041</f>
        <v>1600</v>
      </c>
      <c r="I50" s="498">
        <v>0</v>
      </c>
      <c r="J50" s="499">
        <f>Расчет!E986</f>
        <v>138.5640676125428</v>
      </c>
      <c r="K50" s="498">
        <f t="shared" si="1"/>
        <v>138.5640676125428</v>
      </c>
      <c r="L50" s="499">
        <f>Расчет!P1041</f>
        <v>228.6307115606956</v>
      </c>
      <c r="M50" s="498"/>
    </row>
    <row r="51" spans="1:14" ht="63.75" x14ac:dyDescent="0.25">
      <c r="B51" s="497" t="s">
        <v>2286</v>
      </c>
      <c r="C51" s="496" t="s">
        <v>2293</v>
      </c>
      <c r="D51" s="497" t="s">
        <v>2288</v>
      </c>
      <c r="E51" s="497" t="s">
        <v>2289</v>
      </c>
      <c r="F51" s="497" t="s">
        <v>2290</v>
      </c>
      <c r="G51" s="440">
        <v>1</v>
      </c>
      <c r="H51" s="498">
        <f>Расчет!N1042</f>
        <v>3800</v>
      </c>
      <c r="I51" s="498">
        <v>0</v>
      </c>
      <c r="J51" s="499">
        <f>Расчет!E994</f>
        <v>329.08965470420571</v>
      </c>
      <c r="K51" s="498">
        <f t="shared" si="1"/>
        <v>329.08965470420571</v>
      </c>
      <c r="L51" s="499">
        <f>Расчет!P1042</f>
        <v>542.99793026193936</v>
      </c>
      <c r="M51" s="498"/>
    </row>
    <row r="52" spans="1:14" ht="63.75" x14ac:dyDescent="0.25">
      <c r="B52" s="497" t="s">
        <v>2294</v>
      </c>
      <c r="C52" s="496" t="s">
        <v>2295</v>
      </c>
      <c r="D52" s="497" t="s">
        <v>2288</v>
      </c>
      <c r="E52" s="497" t="s">
        <v>2289</v>
      </c>
      <c r="F52" s="497" t="s">
        <v>2290</v>
      </c>
      <c r="G52" s="440">
        <v>1</v>
      </c>
      <c r="H52" s="498">
        <f>Расчет!K947</f>
        <v>125000</v>
      </c>
      <c r="I52" s="498">
        <v>0</v>
      </c>
      <c r="J52" s="498">
        <f>Расчет!C1076</f>
        <v>10825.317547343973</v>
      </c>
      <c r="K52" s="498">
        <f t="shared" si="1"/>
        <v>10825.317547343973</v>
      </c>
      <c r="L52" s="498" t="s">
        <v>888</v>
      </c>
      <c r="M52" s="498"/>
    </row>
    <row r="53" spans="1:14" ht="63.75" x14ac:dyDescent="0.25">
      <c r="B53" s="497" t="s">
        <v>2294</v>
      </c>
      <c r="C53" s="496" t="s">
        <v>2296</v>
      </c>
      <c r="D53" s="497" t="s">
        <v>2288</v>
      </c>
      <c r="E53" s="497" t="s">
        <v>2289</v>
      </c>
      <c r="F53" s="497" t="s">
        <v>2290</v>
      </c>
      <c r="G53" s="440">
        <v>1</v>
      </c>
      <c r="H53" s="498">
        <f>Расчет!M947</f>
        <v>125000</v>
      </c>
      <c r="I53" s="498">
        <v>0</v>
      </c>
      <c r="J53" s="498">
        <f>Расчет!C1084</f>
        <v>10825.317547343973</v>
      </c>
      <c r="K53" s="498">
        <f t="shared" si="1"/>
        <v>10825.317547343973</v>
      </c>
      <c r="L53" s="498" t="s">
        <v>888</v>
      </c>
      <c r="M53" s="498"/>
    </row>
    <row r="54" spans="1:14" ht="63.75" x14ac:dyDescent="0.25">
      <c r="B54" s="497" t="s">
        <v>2294</v>
      </c>
      <c r="C54" s="496" t="s">
        <v>2297</v>
      </c>
      <c r="D54" s="497" t="s">
        <v>2288</v>
      </c>
      <c r="E54" s="497" t="s">
        <v>2289</v>
      </c>
      <c r="F54" s="497" t="s">
        <v>2290</v>
      </c>
      <c r="G54" s="440">
        <v>1</v>
      </c>
      <c r="H54" s="498">
        <f>Расчет!K949</f>
        <v>250000</v>
      </c>
      <c r="I54" s="498">
        <v>0</v>
      </c>
      <c r="J54" s="498" t="s">
        <v>888</v>
      </c>
      <c r="K54" s="498">
        <f>Расчет!F1097</f>
        <v>15309.310892449295</v>
      </c>
      <c r="L54" s="498">
        <f>Расчет!O1112</f>
        <v>25260.362972541338</v>
      </c>
      <c r="M54" s="498"/>
    </row>
    <row r="55" spans="1:14" ht="63.75" x14ac:dyDescent="0.25">
      <c r="B55" s="497" t="s">
        <v>2298</v>
      </c>
      <c r="C55" s="496" t="s">
        <v>2299</v>
      </c>
      <c r="D55" s="497" t="s">
        <v>2300</v>
      </c>
      <c r="E55" s="497" t="s">
        <v>2289</v>
      </c>
      <c r="F55" s="497" t="s">
        <v>2301</v>
      </c>
      <c r="G55" s="440">
        <v>1</v>
      </c>
      <c r="H55" s="498">
        <f>Расчет!K1149</f>
        <v>1.4</v>
      </c>
      <c r="I55" s="498">
        <v>0</v>
      </c>
      <c r="J55" s="499">
        <f>Расчет!E1130</f>
        <v>6.4549722436790288E-2</v>
      </c>
      <c r="K55" s="498">
        <f>J55</f>
        <v>6.4549722436790288E-2</v>
      </c>
      <c r="L55" s="499">
        <f>Расчет!M1149</f>
        <v>0.10650704202070398</v>
      </c>
      <c r="M55" s="498"/>
    </row>
    <row r="56" spans="1:14" ht="63.75" x14ac:dyDescent="0.25">
      <c r="B56" s="501" t="s">
        <v>2298</v>
      </c>
      <c r="C56" s="500" t="s">
        <v>2299</v>
      </c>
      <c r="D56" s="501" t="s">
        <v>1189</v>
      </c>
      <c r="E56" s="501" t="s">
        <v>2289</v>
      </c>
      <c r="F56" s="501" t="s">
        <v>2301</v>
      </c>
      <c r="G56" s="469">
        <v>1</v>
      </c>
      <c r="H56" s="502">
        <f>H55*60</f>
        <v>84</v>
      </c>
      <c r="I56" s="502">
        <v>0</v>
      </c>
      <c r="J56" s="503">
        <f>J55*60</f>
        <v>3.8729833462074175</v>
      </c>
      <c r="K56" s="502">
        <f t="shared" ref="K56:K58" si="2">J56</f>
        <v>3.8729833462074175</v>
      </c>
      <c r="L56" s="503">
        <f>L55*60</f>
        <v>6.3904225212422388</v>
      </c>
      <c r="M56" s="502"/>
      <c r="N56" t="s">
        <v>2425</v>
      </c>
    </row>
    <row r="57" spans="1:14" ht="63.75" x14ac:dyDescent="0.25">
      <c r="B57" s="497" t="s">
        <v>2302</v>
      </c>
      <c r="C57" s="496" t="s">
        <v>2303</v>
      </c>
      <c r="D57" s="497" t="s">
        <v>2300</v>
      </c>
      <c r="E57" s="497" t="s">
        <v>2289</v>
      </c>
      <c r="F57" s="497" t="s">
        <v>2301</v>
      </c>
      <c r="G57" s="440">
        <v>1</v>
      </c>
      <c r="H57" s="498">
        <f>H55</f>
        <v>1.4</v>
      </c>
      <c r="I57" s="498">
        <v>0</v>
      </c>
      <c r="J57" s="499">
        <f>J55</f>
        <v>6.4549722436790288E-2</v>
      </c>
      <c r="K57" s="498">
        <f t="shared" si="2"/>
        <v>6.4549722436790288E-2</v>
      </c>
      <c r="L57" s="499">
        <f>Расчет!M1150</f>
        <v>0.10650704202070398</v>
      </c>
      <c r="M57" s="498"/>
    </row>
    <row r="58" spans="1:14" ht="63.75" x14ac:dyDescent="0.25">
      <c r="B58" s="501" t="s">
        <v>2302</v>
      </c>
      <c r="C58" s="500" t="s">
        <v>2303</v>
      </c>
      <c r="D58" s="501" t="s">
        <v>1189</v>
      </c>
      <c r="E58" s="501" t="s">
        <v>2289</v>
      </c>
      <c r="F58" s="501" t="s">
        <v>2301</v>
      </c>
      <c r="G58" s="469">
        <v>1</v>
      </c>
      <c r="H58" s="502">
        <f>H56</f>
        <v>84</v>
      </c>
      <c r="I58" s="502">
        <v>0</v>
      </c>
      <c r="J58" s="503">
        <f>J56</f>
        <v>3.8729833462074175</v>
      </c>
      <c r="K58" s="502">
        <f t="shared" si="2"/>
        <v>3.8729833462074175</v>
      </c>
      <c r="L58" s="503">
        <f>L57*60</f>
        <v>6.3904225212422388</v>
      </c>
      <c r="M58" s="502"/>
    </row>
    <row r="59" spans="1:14" ht="114.75" x14ac:dyDescent="0.25">
      <c r="A59" s="469" t="s">
        <v>2430</v>
      </c>
      <c r="B59" s="469" t="s">
        <v>2304</v>
      </c>
      <c r="C59" s="486" t="s">
        <v>2305</v>
      </c>
      <c r="D59" s="469" t="s">
        <v>2306</v>
      </c>
      <c r="E59" s="469" t="s">
        <v>2307</v>
      </c>
      <c r="F59" s="469" t="s">
        <v>2308</v>
      </c>
      <c r="G59" s="469">
        <v>1</v>
      </c>
      <c r="H59" s="487">
        <f>Расчет!K1208</f>
        <v>6</v>
      </c>
      <c r="I59" s="487">
        <v>0</v>
      </c>
      <c r="J59" s="487">
        <f>Расчет!E1170</f>
        <v>2.8867513459481291E-2</v>
      </c>
      <c r="K59" s="487">
        <f>J59</f>
        <v>2.8867513459481291E-2</v>
      </c>
      <c r="L59" s="510">
        <f>Расчет!M1208</f>
        <v>4.7631397208144126E-2</v>
      </c>
      <c r="M59" s="487"/>
      <c r="N59" s="513" t="s">
        <v>2426</v>
      </c>
    </row>
    <row r="60" spans="1:14" ht="38.25" x14ac:dyDescent="0.25">
      <c r="A60" s="514"/>
      <c r="B60" s="469" t="s">
        <v>2304</v>
      </c>
      <c r="C60" s="486" t="s">
        <v>2309</v>
      </c>
      <c r="D60" s="469" t="s">
        <v>2306</v>
      </c>
      <c r="E60" s="469" t="s">
        <v>2307</v>
      </c>
      <c r="F60" s="469" t="s">
        <v>2308</v>
      </c>
      <c r="G60" s="469">
        <v>1</v>
      </c>
      <c r="H60" s="487">
        <f>Расчет!K1209</f>
        <v>6</v>
      </c>
      <c r="I60" s="487">
        <v>0</v>
      </c>
      <c r="J60" s="487">
        <f t="shared" ref="J60:K62" si="3">J59</f>
        <v>2.8867513459481291E-2</v>
      </c>
      <c r="K60" s="487">
        <f t="shared" si="3"/>
        <v>2.8867513459481291E-2</v>
      </c>
      <c r="L60" s="510">
        <f>Расчет!M1209</f>
        <v>4.7631397208144126E-2</v>
      </c>
      <c r="M60" s="487"/>
    </row>
    <row r="61" spans="1:14" ht="38.25" x14ac:dyDescent="0.25">
      <c r="A61" s="514"/>
      <c r="B61" s="469" t="s">
        <v>2304</v>
      </c>
      <c r="C61" s="486" t="s">
        <v>2310</v>
      </c>
      <c r="D61" s="469" t="s">
        <v>2306</v>
      </c>
      <c r="E61" s="469" t="s">
        <v>2307</v>
      </c>
      <c r="F61" s="469" t="s">
        <v>2308</v>
      </c>
      <c r="G61" s="469">
        <v>1</v>
      </c>
      <c r="H61" s="487">
        <f>Расчет!K1210</f>
        <v>6</v>
      </c>
      <c r="I61" s="487">
        <v>0</v>
      </c>
      <c r="J61" s="487">
        <f t="shared" si="3"/>
        <v>2.8867513459481291E-2</v>
      </c>
      <c r="K61" s="487">
        <f t="shared" si="3"/>
        <v>2.8867513459481291E-2</v>
      </c>
      <c r="L61" s="510">
        <f>Расчет!M1210</f>
        <v>4.7631397208144126E-2</v>
      </c>
      <c r="M61" s="487"/>
    </row>
    <row r="62" spans="1:14" ht="38.25" x14ac:dyDescent="0.25">
      <c r="A62" s="514"/>
      <c r="B62" s="469" t="s">
        <v>2304</v>
      </c>
      <c r="C62" s="486" t="s">
        <v>2311</v>
      </c>
      <c r="D62" s="469" t="s">
        <v>2306</v>
      </c>
      <c r="E62" s="469" t="s">
        <v>2307</v>
      </c>
      <c r="F62" s="469" t="s">
        <v>2308</v>
      </c>
      <c r="G62" s="469">
        <v>1</v>
      </c>
      <c r="H62" s="487">
        <f>Расчет!K1211</f>
        <v>6</v>
      </c>
      <c r="I62" s="487">
        <v>0</v>
      </c>
      <c r="J62" s="487">
        <f t="shared" si="3"/>
        <v>2.8867513459481291E-2</v>
      </c>
      <c r="K62" s="487">
        <f t="shared" si="3"/>
        <v>2.8867513459481291E-2</v>
      </c>
      <c r="L62" s="510">
        <f>Расчет!M1211</f>
        <v>4.7631397208144126E-2</v>
      </c>
      <c r="M62" s="487"/>
    </row>
    <row r="63" spans="1:14" ht="51" x14ac:dyDescent="0.25">
      <c r="B63" s="474" t="s">
        <v>2312</v>
      </c>
      <c r="C63" s="484" t="s">
        <v>2313</v>
      </c>
      <c r="D63" s="474" t="s">
        <v>2246</v>
      </c>
      <c r="E63" s="474" t="s">
        <v>2314</v>
      </c>
      <c r="F63" s="474" t="s">
        <v>2315</v>
      </c>
      <c r="G63" s="474">
        <v>1</v>
      </c>
      <c r="H63" s="485">
        <f>Расчет!H1347</f>
        <v>82.3</v>
      </c>
      <c r="I63" s="485">
        <v>0</v>
      </c>
      <c r="J63" s="509">
        <f>Расчет!D1304</f>
        <v>1.1550613259332454</v>
      </c>
      <c r="K63" s="485">
        <f t="shared" ref="K63:K72" si="4">J63</f>
        <v>1.1550613259332454</v>
      </c>
      <c r="L63" s="509">
        <f>Расчет!J1347</f>
        <v>1.9058511877898547</v>
      </c>
      <c r="M63" s="511"/>
      <c r="N63" t="s">
        <v>2427</v>
      </c>
    </row>
    <row r="64" spans="1:14" ht="51" x14ac:dyDescent="0.25">
      <c r="B64" s="474" t="s">
        <v>2312</v>
      </c>
      <c r="C64" s="484" t="s">
        <v>2316</v>
      </c>
      <c r="D64" s="474" t="s">
        <v>2246</v>
      </c>
      <c r="E64" s="474" t="s">
        <v>2314</v>
      </c>
      <c r="F64" s="474" t="s">
        <v>2315</v>
      </c>
      <c r="G64" s="474">
        <v>1</v>
      </c>
      <c r="H64" s="485">
        <f>Расчет!H1348</f>
        <v>80.7</v>
      </c>
      <c r="I64" s="485">
        <v>0</v>
      </c>
      <c r="J64" s="509">
        <f>Расчет!D1304</f>
        <v>1.1550613259332454</v>
      </c>
      <c r="K64" s="485">
        <f t="shared" si="4"/>
        <v>1.1550613259332454</v>
      </c>
      <c r="L64" s="509">
        <f>Расчет!J1348</f>
        <v>1.9058511877898547</v>
      </c>
      <c r="M64" s="512"/>
    </row>
    <row r="65" spans="2:14" ht="51" x14ac:dyDescent="0.25">
      <c r="B65" s="474" t="s">
        <v>2312</v>
      </c>
      <c r="C65" s="484" t="s">
        <v>2317</v>
      </c>
      <c r="D65" s="474" t="s">
        <v>2246</v>
      </c>
      <c r="E65" s="474" t="s">
        <v>2314</v>
      </c>
      <c r="F65" s="474" t="s">
        <v>2315</v>
      </c>
      <c r="G65" s="474">
        <v>1</v>
      </c>
      <c r="H65" s="485">
        <f>Расчет!H1350</f>
        <v>80.900000000000006</v>
      </c>
      <c r="I65" s="485">
        <v>0</v>
      </c>
      <c r="J65" s="509">
        <f>Расчет!D1304</f>
        <v>1.1550613259332454</v>
      </c>
      <c r="K65" s="485">
        <f t="shared" si="4"/>
        <v>1.1550613259332454</v>
      </c>
      <c r="L65" s="509">
        <f>Расчет!J1350</f>
        <v>1.9058511877898547</v>
      </c>
      <c r="M65" s="512"/>
    </row>
    <row r="66" spans="2:14" ht="38.25" x14ac:dyDescent="0.25">
      <c r="B66" s="426" t="s">
        <v>2312</v>
      </c>
      <c r="C66" s="427" t="s">
        <v>342</v>
      </c>
      <c r="D66" s="426" t="s">
        <v>2306</v>
      </c>
      <c r="E66" s="426" t="s">
        <v>2318</v>
      </c>
      <c r="F66" s="426" t="s">
        <v>2319</v>
      </c>
      <c r="G66" s="440">
        <v>1</v>
      </c>
      <c r="H66" s="436">
        <f>Расчет!G1385</f>
        <v>90</v>
      </c>
      <c r="I66" s="436">
        <v>0</v>
      </c>
      <c r="J66" s="437">
        <f>Расчет!C1365</f>
        <v>0.11547005383792516</v>
      </c>
      <c r="K66" s="436">
        <f t="shared" si="4"/>
        <v>0.11547005383792516</v>
      </c>
      <c r="L66" s="437">
        <f>Расчет!I1385</f>
        <v>0.1905255888325765</v>
      </c>
      <c r="M66" s="430"/>
      <c r="N66" t="s">
        <v>2428</v>
      </c>
    </row>
    <row r="67" spans="2:14" ht="51" x14ac:dyDescent="0.25">
      <c r="B67" s="426" t="s">
        <v>2320</v>
      </c>
      <c r="C67" s="427" t="s">
        <v>2321</v>
      </c>
      <c r="D67" s="426" t="s">
        <v>2322</v>
      </c>
      <c r="E67" s="426" t="s">
        <v>2323</v>
      </c>
      <c r="F67" s="426" t="s">
        <v>2324</v>
      </c>
      <c r="G67" s="440">
        <v>1</v>
      </c>
      <c r="H67" s="436">
        <f>Расчет!H1431</f>
        <v>20</v>
      </c>
      <c r="I67" s="436">
        <v>0</v>
      </c>
      <c r="J67" s="437">
        <f>Расчет!E1409</f>
        <v>3.3665016461206926E-2</v>
      </c>
      <c r="K67" s="436">
        <f t="shared" si="4"/>
        <v>3.3665016461206926E-2</v>
      </c>
      <c r="L67" s="437">
        <f>Расчет!J1431</f>
        <v>5.5547277160991428E-2</v>
      </c>
      <c r="M67" s="438"/>
    </row>
    <row r="68" spans="2:14" ht="38.25" x14ac:dyDescent="0.25">
      <c r="B68" s="426" t="s">
        <v>2325</v>
      </c>
      <c r="C68" s="427" t="s">
        <v>387</v>
      </c>
      <c r="D68" s="426" t="s">
        <v>2306</v>
      </c>
      <c r="E68" s="426" t="s">
        <v>2230</v>
      </c>
      <c r="F68" s="426" t="s">
        <v>2326</v>
      </c>
      <c r="G68" s="440">
        <v>1</v>
      </c>
      <c r="H68" s="436">
        <f>Расчет!I1480</f>
        <v>1</v>
      </c>
      <c r="I68" s="436">
        <v>0</v>
      </c>
      <c r="J68" s="436">
        <f>Расчет!E1460</f>
        <v>8.0829037686547617E-2</v>
      </c>
      <c r="K68" s="436">
        <f t="shared" si="4"/>
        <v>8.0829037686547617E-2</v>
      </c>
      <c r="L68" s="436">
        <f>Расчет!K1480</f>
        <v>0.13336791218280356</v>
      </c>
      <c r="M68" s="439"/>
    </row>
    <row r="69" spans="2:14" ht="51" x14ac:dyDescent="0.25">
      <c r="B69" s="426" t="s">
        <v>2327</v>
      </c>
      <c r="C69" s="427" t="s">
        <v>2429</v>
      </c>
      <c r="D69" s="426" t="s">
        <v>2306</v>
      </c>
      <c r="E69" s="426" t="s">
        <v>2328</v>
      </c>
      <c r="F69" s="426" t="s">
        <v>2329</v>
      </c>
      <c r="G69" s="440">
        <v>1</v>
      </c>
      <c r="H69" s="436">
        <f>Расчет!I1519</f>
        <v>25</v>
      </c>
      <c r="I69" s="436">
        <v>0</v>
      </c>
      <c r="J69" s="431">
        <f>Расчет!E1494</f>
        <v>5.7735026918962581E-2</v>
      </c>
      <c r="K69" s="431">
        <f t="shared" si="4"/>
        <v>5.7735026918962581E-2</v>
      </c>
      <c r="L69" s="431">
        <f>Расчет!K1519</f>
        <v>9.5262794416288252E-2</v>
      </c>
      <c r="M69" s="439"/>
    </row>
    <row r="70" spans="2:14" ht="51" x14ac:dyDescent="0.25">
      <c r="B70" s="426" t="s">
        <v>2327</v>
      </c>
      <c r="C70" s="427" t="s">
        <v>2330</v>
      </c>
      <c r="D70" s="426" t="s">
        <v>2306</v>
      </c>
      <c r="E70" s="426" t="s">
        <v>2328</v>
      </c>
      <c r="F70" s="426" t="s">
        <v>2329</v>
      </c>
      <c r="G70" s="440">
        <v>1</v>
      </c>
      <c r="H70" s="431">
        <f>Расчет!I1520</f>
        <v>16</v>
      </c>
      <c r="I70" s="436">
        <v>0</v>
      </c>
      <c r="J70" s="431">
        <f>Расчет!E1494</f>
        <v>5.7735026918962581E-2</v>
      </c>
      <c r="K70" s="431">
        <f t="shared" si="4"/>
        <v>5.7735026918962581E-2</v>
      </c>
      <c r="L70" s="431">
        <f>Расчет!K1520</f>
        <v>9.5262794416288252E-2</v>
      </c>
      <c r="M70" s="439"/>
    </row>
    <row r="71" spans="2:14" ht="63.75" x14ac:dyDescent="0.25">
      <c r="B71" s="426" t="s">
        <v>2331</v>
      </c>
      <c r="C71" s="427" t="s">
        <v>2332</v>
      </c>
      <c r="D71" s="426" t="s">
        <v>2333</v>
      </c>
      <c r="E71" s="426" t="s">
        <v>2334</v>
      </c>
      <c r="F71" s="426" t="s">
        <v>2335</v>
      </c>
      <c r="G71" s="440">
        <v>1</v>
      </c>
      <c r="H71" s="436">
        <f>Расчет!P1570</f>
        <v>0</v>
      </c>
      <c r="I71" s="436">
        <v>0</v>
      </c>
      <c r="J71" s="437">
        <f>Расчет!E1544</f>
        <v>1.7559422921421233E-2</v>
      </c>
      <c r="K71" s="436">
        <f t="shared" si="4"/>
        <v>1.7559422921421233E-2</v>
      </c>
      <c r="L71" s="437">
        <f>Расчет!R1570</f>
        <v>2.8973047820345033E-2</v>
      </c>
      <c r="M71" s="438"/>
    </row>
    <row r="72" spans="2:14" ht="63.75" x14ac:dyDescent="0.25">
      <c r="B72" s="426" t="s">
        <v>2331</v>
      </c>
      <c r="C72" s="427" t="s">
        <v>2336</v>
      </c>
      <c r="D72" s="426" t="s">
        <v>2333</v>
      </c>
      <c r="E72" s="426" t="s">
        <v>2334</v>
      </c>
      <c r="F72" s="426" t="s">
        <v>2335</v>
      </c>
      <c r="G72" s="440">
        <v>1</v>
      </c>
      <c r="H72" s="436">
        <f>Расчет!P1571</f>
        <v>0</v>
      </c>
      <c r="I72" s="436">
        <v>0</v>
      </c>
      <c r="J72" s="437">
        <f>Расчет!E1548</f>
        <v>1.7559422921421233E-2</v>
      </c>
      <c r="K72" s="436">
        <f t="shared" si="4"/>
        <v>1.7559422921421233E-2</v>
      </c>
      <c r="L72" s="437">
        <f>Расчет!R1571</f>
        <v>2.8973047820345033E-2</v>
      </c>
      <c r="M72" s="428"/>
    </row>
    <row r="73" spans="2:14" s="473" customFormat="1" ht="51" x14ac:dyDescent="0.25">
      <c r="B73" s="469" t="s">
        <v>2408</v>
      </c>
      <c r="C73" s="486" t="s">
        <v>2431</v>
      </c>
      <c r="D73" s="469" t="s">
        <v>2432</v>
      </c>
      <c r="E73" s="469" t="s">
        <v>2433</v>
      </c>
      <c r="F73" s="469" t="s">
        <v>2434</v>
      </c>
      <c r="G73" s="469">
        <v>1</v>
      </c>
      <c r="H73" s="487" t="e">
        <f>Расчет!F1587</f>
        <v>#VALUE!</v>
      </c>
      <c r="I73" s="487" t="e">
        <f>Расчет!D1594</f>
        <v>#VALUE!</v>
      </c>
      <c r="J73" s="510">
        <f>Расчет!D1606</f>
        <v>2.8868956799071678E-2</v>
      </c>
      <c r="K73" s="487" t="e">
        <f>Расчет!G1610</f>
        <v>#VALUE!</v>
      </c>
      <c r="L73" s="510" t="e">
        <f>Расчет!L1627</f>
        <v>#VALUE!</v>
      </c>
      <c r="M73" s="515"/>
      <c r="N73" s="473" t="s">
        <v>2435</v>
      </c>
    </row>
    <row r="74" spans="2:14" ht="76.5" x14ac:dyDescent="0.25">
      <c r="B74" s="426" t="s">
        <v>2337</v>
      </c>
      <c r="C74" s="427" t="s">
        <v>2338</v>
      </c>
      <c r="D74" s="426" t="s">
        <v>2339</v>
      </c>
      <c r="E74" s="426" t="s">
        <v>2340</v>
      </c>
      <c r="F74" s="426" t="s">
        <v>2341</v>
      </c>
      <c r="G74" s="440">
        <v>1</v>
      </c>
      <c r="H74" s="436">
        <f>Расчет!Q1681</f>
        <v>82</v>
      </c>
      <c r="I74" s="436">
        <v>0</v>
      </c>
      <c r="J74" s="437">
        <f>Расчет!D1660</f>
        <v>0.2901149197588202</v>
      </c>
      <c r="K74" s="436">
        <f t="shared" ref="K74:K79" si="5">J74</f>
        <v>0.2901149197588202</v>
      </c>
      <c r="L74" s="437">
        <f>Расчет!S1681</f>
        <v>0.47868961760205331</v>
      </c>
      <c r="M74" s="438"/>
    </row>
    <row r="75" spans="2:14" ht="76.5" x14ac:dyDescent="0.25">
      <c r="B75" s="426" t="s">
        <v>2337</v>
      </c>
      <c r="C75" s="427" t="s">
        <v>2342</v>
      </c>
      <c r="D75" s="426" t="s">
        <v>2339</v>
      </c>
      <c r="E75" s="426" t="s">
        <v>2340</v>
      </c>
      <c r="F75" s="426" t="s">
        <v>2341</v>
      </c>
      <c r="G75" s="440">
        <v>1</v>
      </c>
      <c r="H75" s="436">
        <f>Расчет!Q1682</f>
        <v>80</v>
      </c>
      <c r="I75" s="436">
        <v>0</v>
      </c>
      <c r="J75" s="437">
        <f>Расчет!D1660</f>
        <v>0.2901149197588202</v>
      </c>
      <c r="K75" s="436">
        <f t="shared" si="5"/>
        <v>0.2901149197588202</v>
      </c>
      <c r="L75" s="437">
        <f>Расчет!S1682</f>
        <v>0.47868961760205331</v>
      </c>
      <c r="M75" s="438"/>
    </row>
    <row r="76" spans="2:14" ht="63.75" x14ac:dyDescent="0.25">
      <c r="B76" s="426" t="s">
        <v>2343</v>
      </c>
      <c r="C76" s="427" t="s">
        <v>2344</v>
      </c>
      <c r="D76" s="426" t="s">
        <v>2345</v>
      </c>
      <c r="E76" s="426" t="s">
        <v>2346</v>
      </c>
      <c r="F76" s="426" t="s">
        <v>2347</v>
      </c>
      <c r="G76" s="440">
        <v>1</v>
      </c>
      <c r="H76" s="436">
        <f>Расчет!H1728</f>
        <v>9</v>
      </c>
      <c r="I76" s="436">
        <v>0</v>
      </c>
      <c r="J76" s="437">
        <f>Расчет!D1708</f>
        <v>0.2901149197588202</v>
      </c>
      <c r="K76" s="436">
        <f t="shared" si="5"/>
        <v>0.2901149197588202</v>
      </c>
      <c r="L76" s="437">
        <f>Расчет!J1728</f>
        <v>0.47868961760205331</v>
      </c>
      <c r="M76" s="439"/>
    </row>
    <row r="77" spans="2:14" ht="63.75" x14ac:dyDescent="0.25">
      <c r="B77" s="426" t="s">
        <v>2348</v>
      </c>
      <c r="C77" s="427" t="s">
        <v>2349</v>
      </c>
      <c r="D77" s="426" t="s">
        <v>2350</v>
      </c>
      <c r="E77" s="426" t="s">
        <v>2351</v>
      </c>
      <c r="F77" s="426" t="s">
        <v>2352</v>
      </c>
      <c r="G77" s="440">
        <v>1</v>
      </c>
      <c r="H77" s="436">
        <f>Расчет!K1795</f>
        <v>4377</v>
      </c>
      <c r="I77" s="436">
        <v>0</v>
      </c>
      <c r="J77" s="437">
        <f>Расчет!E1759</f>
        <v>0.17320508075688773</v>
      </c>
      <c r="K77" s="436">
        <f t="shared" si="5"/>
        <v>0.17320508075688773</v>
      </c>
      <c r="L77" s="437">
        <f>Расчет!M1795</f>
        <v>0.71447095812216188</v>
      </c>
      <c r="M77" s="438"/>
    </row>
    <row r="78" spans="2:14" ht="63.75" x14ac:dyDescent="0.25">
      <c r="B78" s="426" t="s">
        <v>2353</v>
      </c>
      <c r="C78" s="427" t="s">
        <v>2354</v>
      </c>
      <c r="D78" s="426" t="s">
        <v>2350</v>
      </c>
      <c r="E78" s="426" t="s">
        <v>2351</v>
      </c>
      <c r="F78" s="426" t="s">
        <v>2355</v>
      </c>
      <c r="G78" s="440">
        <v>1</v>
      </c>
      <c r="H78" s="436">
        <f>Расчет!K1796</f>
        <v>1700</v>
      </c>
      <c r="I78" s="436">
        <v>0</v>
      </c>
      <c r="J78" s="437">
        <f>Расчет!E1763</f>
        <v>0.43301270189221935</v>
      </c>
      <c r="K78" s="436">
        <f t="shared" si="5"/>
        <v>0.43301270189221935</v>
      </c>
      <c r="L78" s="437">
        <f>Расчет!M1796</f>
        <v>0.28578838324886474</v>
      </c>
      <c r="M78" s="428"/>
    </row>
    <row r="79" spans="2:14" ht="38.25" x14ac:dyDescent="0.25">
      <c r="B79" s="426" t="s">
        <v>2356</v>
      </c>
      <c r="C79" s="427" t="s">
        <v>2357</v>
      </c>
      <c r="D79" s="426" t="s">
        <v>2350</v>
      </c>
      <c r="E79" s="440" t="s">
        <v>2436</v>
      </c>
      <c r="F79" s="426" t="s">
        <v>2437</v>
      </c>
      <c r="G79" s="440">
        <v>1</v>
      </c>
      <c r="H79" s="436">
        <f>Расчет!I1834</f>
        <v>1470</v>
      </c>
      <c r="I79" s="436">
        <v>0</v>
      </c>
      <c r="J79" s="437">
        <f>Расчет!D1813</f>
        <v>1.1902380714238086</v>
      </c>
      <c r="K79" s="436">
        <f t="shared" si="5"/>
        <v>1.1902380714238086</v>
      </c>
      <c r="L79" s="437">
        <f>Расчет!K1834</f>
        <v>1.963892817849284</v>
      </c>
      <c r="M79" s="428"/>
    </row>
    <row r="80" spans="2:14" ht="63.75" x14ac:dyDescent="0.25">
      <c r="B80" s="426" t="s">
        <v>2358</v>
      </c>
      <c r="C80" s="427" t="s">
        <v>1703</v>
      </c>
      <c r="D80" s="426" t="s">
        <v>2350</v>
      </c>
      <c r="E80" s="440" t="s">
        <v>2351</v>
      </c>
      <c r="F80" s="426" t="s">
        <v>2352</v>
      </c>
      <c r="G80" s="440">
        <v>1</v>
      </c>
      <c r="H80" s="436">
        <f>H77</f>
        <v>4377</v>
      </c>
      <c r="I80" s="436">
        <v>0</v>
      </c>
      <c r="J80" s="437">
        <f>J77</f>
        <v>0.17320508075688773</v>
      </c>
      <c r="K80" s="436">
        <f>K77</f>
        <v>0.17320508075688773</v>
      </c>
      <c r="L80" s="437">
        <f>L77</f>
        <v>0.71447095812216188</v>
      </c>
      <c r="M80" s="438"/>
    </row>
    <row r="81" spans="2:13" ht="63.75" x14ac:dyDescent="0.25">
      <c r="B81" s="426" t="s">
        <v>2358</v>
      </c>
      <c r="C81" s="427" t="s">
        <v>1704</v>
      </c>
      <c r="D81" s="426" t="s">
        <v>2350</v>
      </c>
      <c r="E81" s="440" t="s">
        <v>2351</v>
      </c>
      <c r="F81" s="426" t="s">
        <v>2355</v>
      </c>
      <c r="G81" s="440">
        <v>1</v>
      </c>
      <c r="H81" s="436">
        <f>H78</f>
        <v>1700</v>
      </c>
      <c r="I81" s="436">
        <v>0</v>
      </c>
      <c r="J81" s="437">
        <f t="shared" ref="J81:L82" si="6">J78</f>
        <v>0.43301270189221935</v>
      </c>
      <c r="K81" s="436">
        <f t="shared" si="6"/>
        <v>0.43301270189221935</v>
      </c>
      <c r="L81" s="437">
        <f t="shared" si="6"/>
        <v>0.28578838324886474</v>
      </c>
      <c r="M81" s="428"/>
    </row>
    <row r="82" spans="2:13" ht="38.25" x14ac:dyDescent="0.25">
      <c r="B82" s="426" t="s">
        <v>2358</v>
      </c>
      <c r="C82" s="427" t="s">
        <v>1705</v>
      </c>
      <c r="D82" s="426" t="s">
        <v>2350</v>
      </c>
      <c r="E82" s="440" t="s">
        <v>2436</v>
      </c>
      <c r="F82" s="468" t="s">
        <v>2437</v>
      </c>
      <c r="G82" s="440">
        <v>1</v>
      </c>
      <c r="H82" s="436">
        <f>H79</f>
        <v>1470</v>
      </c>
      <c r="I82" s="436">
        <v>0</v>
      </c>
      <c r="J82" s="437">
        <f t="shared" si="6"/>
        <v>1.1902380714238086</v>
      </c>
      <c r="K82" s="436">
        <f t="shared" si="6"/>
        <v>1.1902380714238086</v>
      </c>
      <c r="L82" s="437">
        <f t="shared" si="6"/>
        <v>1.963892817849284</v>
      </c>
      <c r="M82" s="428"/>
    </row>
    <row r="83" spans="2:13" ht="51" x14ac:dyDescent="0.25">
      <c r="B83" s="426" t="s">
        <v>2359</v>
      </c>
      <c r="C83" s="427" t="s">
        <v>2360</v>
      </c>
      <c r="D83" s="426" t="s">
        <v>2361</v>
      </c>
      <c r="E83" s="426" t="s">
        <v>2362</v>
      </c>
      <c r="F83" s="426" t="s">
        <v>2363</v>
      </c>
      <c r="G83" s="440">
        <v>1</v>
      </c>
      <c r="H83" s="436">
        <f>Расчет!H1881</f>
        <v>1240</v>
      </c>
      <c r="I83" s="436">
        <v>0</v>
      </c>
      <c r="J83" s="437">
        <f>Расчет!C1863</f>
        <v>3.2274861218395143</v>
      </c>
      <c r="K83" s="436">
        <f>J83</f>
        <v>3.2274861218395143</v>
      </c>
      <c r="L83" s="437">
        <f>Расчет!J1881</f>
        <v>5.3253521010351985</v>
      </c>
      <c r="M83" s="438"/>
    </row>
    <row r="84" spans="2:13" ht="51" x14ac:dyDescent="0.25">
      <c r="B84" s="426" t="s">
        <v>2359</v>
      </c>
      <c r="C84" s="427" t="s">
        <v>2364</v>
      </c>
      <c r="D84" s="426" t="s">
        <v>2361</v>
      </c>
      <c r="E84" s="426" t="s">
        <v>2362</v>
      </c>
      <c r="F84" s="426" t="s">
        <v>2363</v>
      </c>
      <c r="G84" s="440">
        <v>1</v>
      </c>
      <c r="H84" s="436">
        <f>Расчет!H1882</f>
        <v>0</v>
      </c>
      <c r="I84" s="436">
        <v>0</v>
      </c>
      <c r="J84" s="437">
        <f>J83</f>
        <v>3.2274861218395143</v>
      </c>
      <c r="K84" s="436">
        <f>J84</f>
        <v>3.2274861218395143</v>
      </c>
      <c r="L84" s="437">
        <f>Расчет!J1882</f>
        <v>0</v>
      </c>
      <c r="M84" s="428"/>
    </row>
    <row r="85" spans="2:13" ht="51" x14ac:dyDescent="0.25">
      <c r="B85" s="426" t="s">
        <v>2359</v>
      </c>
      <c r="C85" s="427" t="s">
        <v>2365</v>
      </c>
      <c r="D85" s="426" t="s">
        <v>2361</v>
      </c>
      <c r="E85" s="426" t="s">
        <v>2362</v>
      </c>
      <c r="F85" s="426" t="s">
        <v>2363</v>
      </c>
      <c r="G85" s="440">
        <v>1</v>
      </c>
      <c r="H85" s="436">
        <f>Расчет!H1883</f>
        <v>0</v>
      </c>
      <c r="I85" s="436">
        <v>0</v>
      </c>
      <c r="J85" s="437">
        <f>J84</f>
        <v>3.2274861218395143</v>
      </c>
      <c r="K85" s="436">
        <f>J85</f>
        <v>3.2274861218395143</v>
      </c>
      <c r="L85" s="437">
        <f>Расчет!J1883</f>
        <v>0</v>
      </c>
      <c r="M85" s="428"/>
    </row>
    <row r="86" spans="2:13" x14ac:dyDescent="0.25">
      <c r="B86" s="1"/>
      <c r="C86" s="1"/>
      <c r="D86" s="1"/>
      <c r="E86" s="1"/>
    </row>
    <row r="87" spans="2:13" x14ac:dyDescent="0.25">
      <c r="B87" s="1"/>
      <c r="C87" s="1"/>
      <c r="D87" s="1"/>
      <c r="E87" s="1"/>
    </row>
    <row r="88" spans="2:13" x14ac:dyDescent="0.25">
      <c r="B88" s="516" t="s">
        <v>2438</v>
      </c>
      <c r="C88" s="517"/>
      <c r="D88" s="1" t="s">
        <v>2439</v>
      </c>
      <c r="E88" s="1"/>
    </row>
    <row r="89" spans="2:13" x14ac:dyDescent="0.25">
      <c r="B89" s="1"/>
      <c r="C89" s="1"/>
      <c r="D89" s="1"/>
      <c r="E89" s="1"/>
    </row>
    <row r="90" spans="2:13" x14ac:dyDescent="0.25">
      <c r="B90" s="1"/>
      <c r="C90" s="1"/>
      <c r="D90" s="1"/>
      <c r="E90" s="1"/>
    </row>
    <row r="91" spans="2:13" x14ac:dyDescent="0.25">
      <c r="B91" s="1"/>
      <c r="C91" s="1"/>
      <c r="D91" s="1"/>
      <c r="E91" s="1"/>
    </row>
  </sheetData>
  <mergeCells count="6">
    <mergeCell ref="I2:M2"/>
    <mergeCell ref="B2:B3"/>
    <mergeCell ref="C2:C3"/>
    <mergeCell ref="D2:D3"/>
    <mergeCell ref="E2:F2"/>
    <mergeCell ref="G2:G3"/>
  </mergeCells>
  <pageMargins left="0.7" right="0.7" top="0.75" bottom="0.75" header="0.3" footer="0.3"/>
  <pageSetup paperSize="9" scale="1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3</vt:i4>
      </vt:variant>
    </vt:vector>
  </HeadingPairs>
  <TitlesOfParts>
    <vt:vector size="9" baseType="lpstr">
      <vt:lpstr>Протокол</vt:lpstr>
      <vt:lpstr>Расчет</vt:lpstr>
      <vt:lpstr>Вводные</vt:lpstr>
      <vt:lpstr>Правило</vt:lpstr>
      <vt:lpstr>Оборудование</vt:lpstr>
      <vt:lpstr>Лист оценки</vt:lpstr>
      <vt:lpstr>Правило!_Hlk139297106</vt:lpstr>
      <vt:lpstr>Протокол!_Hlk139297106</vt:lpstr>
      <vt:lpstr>Расчет!Область_печати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2026-10-15T07:17:32Z</dcterms:modified>
</cp:coreProperties>
</file>