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codeName="ThisWorkbook" defaultThemeVersion="124226"/>
  <xr:revisionPtr revIDLastSave="0" documentId="13_ncr:1_{458CFD04-6FA4-44F4-80E5-01683B6EA76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محاسبات 1401" sheetId="18" r:id="rId1"/>
    <sheet name="محاسبات 1400" sheetId="2" r:id="rId2"/>
    <sheet name="دی" sheetId="19" r:id="rId3"/>
    <sheet name="بهمن" sheetId="20" r:id="rId4"/>
    <sheet name="اسفند" sheetId="2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21" l="1"/>
  <c r="R26" i="21" s="1"/>
  <c r="T26" i="21" s="1"/>
  <c r="U26" i="21" s="1"/>
  <c r="V26" i="21" s="1"/>
  <c r="W26" i="21" s="1"/>
  <c r="R25" i="21"/>
  <c r="T25" i="21" s="1"/>
  <c r="U25" i="21" s="1"/>
  <c r="V25" i="21" s="1"/>
  <c r="W25" i="21" s="1"/>
  <c r="O25" i="21"/>
  <c r="O24" i="21" l="1"/>
  <c r="R24" i="21" s="1"/>
  <c r="T24" i="21" s="1"/>
  <c r="U24" i="21" s="1"/>
  <c r="V24" i="21" s="1"/>
  <c r="W24" i="21" s="1"/>
  <c r="O23" i="21"/>
  <c r="R23" i="21" s="1"/>
  <c r="T23" i="21" s="1"/>
  <c r="U23" i="21" s="1"/>
  <c r="V23" i="21" s="1"/>
  <c r="W23" i="21" s="1"/>
  <c r="R22" i="21"/>
  <c r="T22" i="21" s="1"/>
  <c r="U22" i="21" s="1"/>
  <c r="V22" i="21" s="1"/>
  <c r="W22" i="21" s="1"/>
  <c r="O22" i="21"/>
  <c r="R21" i="21" l="1"/>
  <c r="T21" i="21" s="1"/>
  <c r="U21" i="21" s="1"/>
  <c r="V21" i="21" s="1"/>
  <c r="W21" i="21" s="1"/>
  <c r="O21" i="21"/>
  <c r="O20" i="21" l="1"/>
  <c r="R20" i="21" s="1"/>
  <c r="T20" i="21" s="1"/>
  <c r="U20" i="21" s="1"/>
  <c r="V20" i="21" s="1"/>
  <c r="W20" i="21" s="1"/>
  <c r="O19" i="21"/>
  <c r="R19" i="21" s="1"/>
  <c r="T19" i="21" s="1"/>
  <c r="U19" i="21" s="1"/>
  <c r="V19" i="21" s="1"/>
  <c r="W19" i="21" s="1"/>
  <c r="R18" i="21"/>
  <c r="T18" i="21" s="1"/>
  <c r="U18" i="21" s="1"/>
  <c r="V18" i="21" s="1"/>
  <c r="W18" i="21" s="1"/>
  <c r="O18" i="21"/>
  <c r="R17" i="21" l="1"/>
  <c r="T17" i="21" s="1"/>
  <c r="U17" i="21" s="1"/>
  <c r="V17" i="21" s="1"/>
  <c r="W17" i="21" s="1"/>
  <c r="O17" i="21"/>
  <c r="O37" i="19"/>
  <c r="R37" i="19" s="1"/>
  <c r="T37" i="19" s="1"/>
  <c r="U37" i="19" s="1"/>
  <c r="V37" i="19" s="1"/>
  <c r="W37" i="19" s="1"/>
  <c r="R16" i="21" l="1"/>
  <c r="T16" i="21" s="1"/>
  <c r="U16" i="21" s="1"/>
  <c r="V16" i="21" s="1"/>
  <c r="W16" i="21" s="1"/>
  <c r="O16" i="21"/>
  <c r="R14" i="21"/>
  <c r="T14" i="21" s="1"/>
  <c r="U14" i="21" s="1"/>
  <c r="V14" i="21" s="1"/>
  <c r="W14" i="21" s="1"/>
  <c r="O14" i="21"/>
  <c r="O13" i="21"/>
  <c r="R13" i="21" s="1"/>
  <c r="T13" i="21" s="1"/>
  <c r="U13" i="21" s="1"/>
  <c r="V13" i="21" s="1"/>
  <c r="W13" i="21" s="1"/>
  <c r="R12" i="21"/>
  <c r="T12" i="21" s="1"/>
  <c r="U12" i="21" s="1"/>
  <c r="V12" i="21" s="1"/>
  <c r="W12" i="21" s="1"/>
  <c r="O12" i="21"/>
  <c r="O11" i="21"/>
  <c r="R11" i="21" s="1"/>
  <c r="T11" i="21" s="1"/>
  <c r="U11" i="21" s="1"/>
  <c r="V11" i="21" s="1"/>
  <c r="W11" i="21" s="1"/>
  <c r="T10" i="21" l="1"/>
  <c r="U10" i="21" s="1"/>
  <c r="V10" i="21" s="1"/>
  <c r="W10" i="21" s="1"/>
  <c r="R10" i="21"/>
  <c r="O10" i="21"/>
  <c r="O9" i="21" l="1"/>
  <c r="R9" i="21" s="1"/>
  <c r="T9" i="21" s="1"/>
  <c r="U9" i="21" s="1"/>
  <c r="V9" i="21" s="1"/>
  <c r="W9" i="21" s="1"/>
  <c r="O8" i="21"/>
  <c r="R8" i="21" s="1"/>
  <c r="T8" i="21" s="1"/>
  <c r="U8" i="21" s="1"/>
  <c r="V8" i="21" s="1"/>
  <c r="W8" i="21" s="1"/>
  <c r="R7" i="21" l="1"/>
  <c r="T7" i="21" s="1"/>
  <c r="U7" i="21" s="1"/>
  <c r="V7" i="21" s="1"/>
  <c r="W7" i="21" s="1"/>
  <c r="O7" i="21"/>
  <c r="O6" i="21" l="1"/>
  <c r="R6" i="21" s="1"/>
  <c r="T6" i="21" s="1"/>
  <c r="U6" i="21" s="1"/>
  <c r="V6" i="21" s="1"/>
  <c r="W6" i="21" s="1"/>
  <c r="O5" i="21" l="1"/>
  <c r="R5" i="21" s="1"/>
  <c r="T5" i="21" s="1"/>
  <c r="U5" i="21" s="1"/>
  <c r="V5" i="21" s="1"/>
  <c r="W5" i="21" s="1"/>
  <c r="O4" i="21"/>
  <c r="R4" i="21" s="1"/>
  <c r="T4" i="21" s="1"/>
  <c r="U4" i="21" s="1"/>
  <c r="V4" i="21" s="1"/>
  <c r="W4" i="21" s="1"/>
  <c r="O3" i="21"/>
  <c r="R3" i="21" s="1"/>
  <c r="T3" i="21" s="1"/>
  <c r="U3" i="21" s="1"/>
  <c r="V3" i="21" l="1"/>
  <c r="W3" i="21" s="1"/>
  <c r="O2" i="21" l="1"/>
  <c r="R2" i="21" s="1"/>
  <c r="T2" i="21" s="1"/>
  <c r="U2" i="21" s="1"/>
  <c r="V2" i="21" s="1"/>
  <c r="W2" i="21" s="1"/>
  <c r="O63" i="20" l="1"/>
  <c r="R63" i="20" s="1"/>
  <c r="T63" i="20" s="1"/>
  <c r="U63" i="20" s="1"/>
  <c r="V63" i="20" s="1"/>
  <c r="W63" i="20" s="1"/>
  <c r="O62" i="20"/>
  <c r="R62" i="20" s="1"/>
  <c r="T62" i="20" s="1"/>
  <c r="U62" i="20" s="1"/>
  <c r="V62" i="20" s="1"/>
  <c r="W62" i="20" s="1"/>
  <c r="O61" i="20" l="1"/>
  <c r="R61" i="20" s="1"/>
  <c r="T61" i="20" s="1"/>
  <c r="U61" i="20" s="1"/>
  <c r="V61" i="20" s="1"/>
  <c r="W61" i="20" s="1"/>
  <c r="O60" i="20" l="1"/>
  <c r="R60" i="20" s="1"/>
  <c r="T60" i="20" s="1"/>
  <c r="U60" i="20" s="1"/>
  <c r="V60" i="20" s="1"/>
  <c r="W60" i="20" s="1"/>
  <c r="O59" i="20" l="1"/>
  <c r="R59" i="20" s="1"/>
  <c r="T59" i="20" s="1"/>
  <c r="U59" i="20" s="1"/>
  <c r="V59" i="20" s="1"/>
  <c r="W59" i="20" s="1"/>
  <c r="O58" i="20" l="1"/>
  <c r="R58" i="20" s="1"/>
  <c r="T58" i="20" s="1"/>
  <c r="U58" i="20" s="1"/>
  <c r="V58" i="20" s="1"/>
  <c r="W58" i="20" s="1"/>
  <c r="O55" i="20"/>
  <c r="R55" i="20" s="1"/>
  <c r="T55" i="20" s="1"/>
  <c r="U55" i="20" s="1"/>
  <c r="V55" i="20" s="1"/>
  <c r="W55" i="20" s="1"/>
  <c r="O57" i="20"/>
  <c r="R57" i="20" s="1"/>
  <c r="T57" i="20" s="1"/>
  <c r="U57" i="20" s="1"/>
  <c r="V57" i="20" s="1"/>
  <c r="W57" i="20" s="1"/>
  <c r="O56" i="20" l="1"/>
  <c r="R56" i="20" s="1"/>
  <c r="T56" i="20" s="1"/>
  <c r="U56" i="20" s="1"/>
  <c r="V56" i="20" s="1"/>
  <c r="W56" i="20" s="1"/>
  <c r="O54" i="20"/>
  <c r="R54" i="20" s="1"/>
  <c r="T54" i="20" s="1"/>
  <c r="U54" i="20" s="1"/>
  <c r="V54" i="20" s="1"/>
  <c r="W54" i="20" s="1"/>
  <c r="O53" i="20"/>
  <c r="R53" i="20" s="1"/>
  <c r="T53" i="20" s="1"/>
  <c r="U53" i="20" s="1"/>
  <c r="V53" i="20" s="1"/>
  <c r="W53" i="20" s="1"/>
  <c r="O9" i="20" l="1"/>
  <c r="R9" i="20" s="1"/>
  <c r="T9" i="20" s="1"/>
  <c r="U9" i="20" s="1"/>
  <c r="V9" i="20" s="1"/>
  <c r="W9" i="20" s="1"/>
  <c r="O48" i="20" l="1"/>
  <c r="R48" i="20" s="1"/>
  <c r="T48" i="20" s="1"/>
  <c r="U48" i="20" s="1"/>
  <c r="V48" i="20" s="1"/>
  <c r="W48" i="20" s="1"/>
  <c r="O52" i="20"/>
  <c r="R52" i="20" s="1"/>
  <c r="T52" i="20" s="1"/>
  <c r="U52" i="20" s="1"/>
  <c r="V52" i="20" s="1"/>
  <c r="W52" i="20" s="1"/>
  <c r="O51" i="20" l="1"/>
  <c r="R51" i="20" s="1"/>
  <c r="T51" i="20" s="1"/>
  <c r="U51" i="20" s="1"/>
  <c r="V51" i="20" s="1"/>
  <c r="W51" i="20" s="1"/>
  <c r="O50" i="20"/>
  <c r="R50" i="20" s="1"/>
  <c r="T50" i="20" s="1"/>
  <c r="U50" i="20" s="1"/>
  <c r="V50" i="20" s="1"/>
  <c r="W50" i="20" s="1"/>
  <c r="O49" i="20"/>
  <c r="R49" i="20" s="1"/>
  <c r="T49" i="20" s="1"/>
  <c r="U49" i="20" s="1"/>
  <c r="V49" i="20" s="1"/>
  <c r="W49" i="20" s="1"/>
  <c r="O47" i="20" l="1"/>
  <c r="R47" i="20" s="1"/>
  <c r="T47" i="20" s="1"/>
  <c r="U47" i="20" s="1"/>
  <c r="V47" i="20" s="1"/>
  <c r="W47" i="20" s="1"/>
  <c r="O46" i="20" l="1"/>
  <c r="R46" i="20" s="1"/>
  <c r="T46" i="20" s="1"/>
  <c r="U46" i="20" s="1"/>
  <c r="V46" i="20" s="1"/>
  <c r="W46" i="20" s="1"/>
  <c r="O45" i="20" l="1"/>
  <c r="R45" i="20" s="1"/>
  <c r="T45" i="20" s="1"/>
  <c r="U45" i="20" s="1"/>
  <c r="V45" i="20" s="1"/>
  <c r="W45" i="20" s="1"/>
  <c r="O44" i="20" l="1"/>
  <c r="R44" i="20" s="1"/>
  <c r="T44" i="20" s="1"/>
  <c r="U44" i="20" s="1"/>
  <c r="V44" i="20" s="1"/>
  <c r="W44" i="20" s="1"/>
  <c r="O33" i="20" l="1"/>
  <c r="R33" i="20" s="1"/>
  <c r="T33" i="20" s="1"/>
  <c r="U33" i="20" s="1"/>
  <c r="V33" i="20" s="1"/>
  <c r="W33" i="20" s="1"/>
  <c r="O43" i="20" l="1"/>
  <c r="R43" i="20" s="1"/>
  <c r="T43" i="20" s="1"/>
  <c r="U43" i="20" s="1"/>
  <c r="V43" i="20" s="1"/>
  <c r="W43" i="20" s="1"/>
  <c r="O42" i="20"/>
  <c r="R42" i="20" s="1"/>
  <c r="T42" i="20" s="1"/>
  <c r="U42" i="20" s="1"/>
  <c r="V42" i="20" s="1"/>
  <c r="W42" i="20" s="1"/>
  <c r="O41" i="20" l="1"/>
  <c r="R41" i="20" s="1"/>
  <c r="T41" i="20" s="1"/>
  <c r="U41" i="20" s="1"/>
  <c r="V41" i="20" s="1"/>
  <c r="W41" i="20" s="1"/>
  <c r="O40" i="20" l="1"/>
  <c r="R40" i="20" s="1"/>
  <c r="T40" i="20" s="1"/>
  <c r="U40" i="20" s="1"/>
  <c r="V40" i="20" s="1"/>
  <c r="W40" i="20" s="1"/>
  <c r="O39" i="20"/>
  <c r="R39" i="20" s="1"/>
  <c r="T39" i="20" s="1"/>
  <c r="U39" i="20" s="1"/>
  <c r="V39" i="20" s="1"/>
  <c r="W39" i="20" s="1"/>
  <c r="O38" i="20" l="1"/>
  <c r="R38" i="20" s="1"/>
  <c r="T38" i="20" s="1"/>
  <c r="U38" i="20" s="1"/>
  <c r="V38" i="20" s="1"/>
  <c r="W38" i="20" s="1"/>
  <c r="O37" i="20" l="1"/>
  <c r="R37" i="20" s="1"/>
  <c r="T37" i="20" s="1"/>
  <c r="U37" i="20" s="1"/>
  <c r="V37" i="20" s="1"/>
  <c r="W37" i="20" s="1"/>
  <c r="O36" i="20" l="1"/>
  <c r="R36" i="20" s="1"/>
  <c r="T36" i="20" s="1"/>
  <c r="U36" i="20" s="1"/>
  <c r="V36" i="20" s="1"/>
  <c r="W36" i="20" s="1"/>
  <c r="O35" i="20" l="1"/>
  <c r="R35" i="20" s="1"/>
  <c r="T35" i="20" s="1"/>
  <c r="U35" i="20" s="1"/>
  <c r="V35" i="20" s="1"/>
  <c r="W35" i="20" s="1"/>
  <c r="O34" i="20" l="1"/>
  <c r="R34" i="20" s="1"/>
  <c r="T34" i="20" s="1"/>
  <c r="U34" i="20" s="1"/>
  <c r="V34" i="20" s="1"/>
  <c r="W34" i="20" s="1"/>
  <c r="O32" i="20" l="1"/>
  <c r="R32" i="20" s="1"/>
  <c r="T32" i="20" s="1"/>
  <c r="U32" i="20" s="1"/>
  <c r="V32" i="20" s="1"/>
  <c r="W32" i="20" s="1"/>
  <c r="O31" i="20" l="1"/>
  <c r="R31" i="20" s="1"/>
  <c r="T31" i="20" s="1"/>
  <c r="U31" i="20" s="1"/>
  <c r="V31" i="20" s="1"/>
  <c r="W31" i="20" s="1"/>
  <c r="O30" i="20"/>
  <c r="R30" i="20" s="1"/>
  <c r="T30" i="20" s="1"/>
  <c r="U30" i="20" s="1"/>
  <c r="V30" i="20" s="1"/>
  <c r="W30" i="20" s="1"/>
  <c r="O29" i="20" l="1"/>
  <c r="R29" i="20" s="1"/>
  <c r="T29" i="20" s="1"/>
  <c r="U29" i="20" s="1"/>
  <c r="V29" i="20" s="1"/>
  <c r="W29" i="20" s="1"/>
  <c r="O28" i="20" l="1"/>
  <c r="R28" i="20" s="1"/>
  <c r="T28" i="20" s="1"/>
  <c r="U28" i="20" s="1"/>
  <c r="V28" i="20" s="1"/>
  <c r="W28" i="20" s="1"/>
  <c r="O27" i="20" l="1"/>
  <c r="R27" i="20" s="1"/>
  <c r="T27" i="20" s="1"/>
  <c r="U27" i="20" s="1"/>
  <c r="V27" i="20" s="1"/>
  <c r="W27" i="20" s="1"/>
  <c r="O26" i="20"/>
  <c r="R26" i="20" s="1"/>
  <c r="T26" i="20" s="1"/>
  <c r="U26" i="20" s="1"/>
  <c r="V26" i="20" s="1"/>
  <c r="W26" i="20" s="1"/>
  <c r="O25" i="20"/>
  <c r="R25" i="20" s="1"/>
  <c r="T25" i="20" s="1"/>
  <c r="U25" i="20" s="1"/>
  <c r="V25" i="20" s="1"/>
  <c r="W25" i="20" s="1"/>
  <c r="O24" i="20" l="1"/>
  <c r="R24" i="20" s="1"/>
  <c r="T24" i="20" s="1"/>
  <c r="U24" i="20" s="1"/>
  <c r="V24" i="20" s="1"/>
  <c r="W24" i="20" s="1"/>
  <c r="O23" i="20" l="1"/>
  <c r="R23" i="20" s="1"/>
  <c r="T23" i="20" s="1"/>
  <c r="U23" i="20" s="1"/>
  <c r="V23" i="20" s="1"/>
  <c r="W23" i="20" s="1"/>
  <c r="O21" i="20" l="1"/>
  <c r="R21" i="20" s="1"/>
  <c r="T21" i="20" s="1"/>
  <c r="U21" i="20" s="1"/>
  <c r="V21" i="20" s="1"/>
  <c r="W21" i="20" s="1"/>
  <c r="O20" i="20"/>
  <c r="R20" i="20" s="1"/>
  <c r="T20" i="20" s="1"/>
  <c r="U20" i="20" s="1"/>
  <c r="V20" i="20" s="1"/>
  <c r="W20" i="20" s="1"/>
  <c r="O19" i="20" l="1"/>
  <c r="R19" i="20" s="1"/>
  <c r="T19" i="20" s="1"/>
  <c r="O18" i="20" l="1"/>
  <c r="R18" i="20" s="1"/>
  <c r="T18" i="20" s="1"/>
  <c r="U18" i="20" s="1"/>
  <c r="V18" i="20" s="1"/>
  <c r="W18" i="20" s="1"/>
  <c r="O16" i="20" l="1"/>
  <c r="R16" i="20" s="1"/>
  <c r="T16" i="20" s="1"/>
  <c r="U16" i="20" s="1"/>
  <c r="V16" i="20" s="1"/>
  <c r="W16" i="20" s="1"/>
  <c r="O15" i="20" l="1"/>
  <c r="R15" i="20" s="1"/>
  <c r="T15" i="20" s="1"/>
  <c r="U15" i="20" s="1"/>
  <c r="V15" i="20" s="1"/>
  <c r="W15" i="20" s="1"/>
  <c r="O14" i="20" l="1"/>
  <c r="R14" i="20" s="1"/>
  <c r="T14" i="20" s="1"/>
  <c r="U14" i="20" s="1"/>
  <c r="V14" i="20" s="1"/>
  <c r="W14" i="20" s="1"/>
  <c r="O12" i="20" l="1"/>
  <c r="R12" i="20" s="1"/>
  <c r="T12" i="20" s="1"/>
  <c r="U12" i="20" s="1"/>
  <c r="V12" i="20" s="1"/>
  <c r="W12" i="20" s="1"/>
  <c r="O8" i="20"/>
  <c r="R8" i="20" s="1"/>
  <c r="T8" i="20" s="1"/>
  <c r="U8" i="20" s="1"/>
  <c r="V8" i="20" s="1"/>
  <c r="W8" i="20" s="1"/>
  <c r="O6" i="20"/>
  <c r="R6" i="20" s="1"/>
  <c r="T6" i="20" s="1"/>
  <c r="U6" i="20" s="1"/>
  <c r="V6" i="20" s="1"/>
  <c r="W6" i="20" s="1"/>
  <c r="O5" i="20" l="1"/>
  <c r="R5" i="20" s="1"/>
  <c r="T5" i="20" l="1"/>
  <c r="U5" i="20" s="1"/>
  <c r="V5" i="20" s="1"/>
  <c r="W5" i="20" s="1"/>
  <c r="O4" i="20"/>
  <c r="R4" i="20" s="1"/>
  <c r="T4" i="20" s="1"/>
  <c r="U4" i="20" s="1"/>
  <c r="V4" i="20" s="1"/>
  <c r="W4" i="20" s="1"/>
  <c r="O44" i="19" l="1"/>
  <c r="R44" i="19" s="1"/>
  <c r="T44" i="19" s="1"/>
  <c r="U44" i="19" s="1"/>
  <c r="V44" i="19" s="1"/>
  <c r="W44" i="19" s="1"/>
  <c r="O43" i="19"/>
  <c r="R43" i="19" s="1"/>
  <c r="T43" i="19" s="1"/>
  <c r="U43" i="19" s="1"/>
  <c r="V43" i="19" s="1"/>
  <c r="W43" i="19" s="1"/>
  <c r="O42" i="19" l="1"/>
  <c r="R42" i="19" s="1"/>
  <c r="T42" i="19" s="1"/>
  <c r="U42" i="19" s="1"/>
  <c r="V42" i="19" s="1"/>
  <c r="W42" i="19" s="1"/>
  <c r="O41" i="19" l="1"/>
  <c r="R41" i="19" s="1"/>
  <c r="T41" i="19" s="1"/>
  <c r="U41" i="19" s="1"/>
  <c r="V41" i="19" s="1"/>
  <c r="W41" i="19" s="1"/>
  <c r="O40" i="19" l="1"/>
  <c r="R40" i="19" s="1"/>
  <c r="T40" i="19" s="1"/>
  <c r="U40" i="19" s="1"/>
  <c r="V40" i="19" s="1"/>
  <c r="W40" i="19" s="1"/>
  <c r="O39" i="19" l="1"/>
  <c r="R39" i="19" s="1"/>
  <c r="T39" i="19" s="1"/>
  <c r="U39" i="19" s="1"/>
  <c r="V39" i="19" s="1"/>
  <c r="W39" i="19" s="1"/>
  <c r="O38" i="19" l="1"/>
  <c r="R38" i="19" s="1"/>
  <c r="T38" i="19" s="1"/>
  <c r="U38" i="19" s="1"/>
  <c r="V38" i="19" s="1"/>
  <c r="W38" i="19" s="1"/>
  <c r="O36" i="19" l="1"/>
  <c r="R36" i="19" s="1"/>
  <c r="T36" i="19" s="1"/>
  <c r="U36" i="19" s="1"/>
  <c r="V36" i="19" s="1"/>
  <c r="W36" i="19" s="1"/>
  <c r="O35" i="19"/>
  <c r="R35" i="19" s="1"/>
  <c r="T35" i="19" s="1"/>
  <c r="U35" i="19" s="1"/>
  <c r="V35" i="19" s="1"/>
  <c r="W35" i="19" s="1"/>
  <c r="O34" i="19" l="1"/>
  <c r="R34" i="19" s="1"/>
  <c r="T34" i="19" s="1"/>
  <c r="U34" i="19" s="1"/>
  <c r="V34" i="19" s="1"/>
  <c r="W34" i="19" s="1"/>
  <c r="O33" i="19" l="1"/>
  <c r="R33" i="19" s="1"/>
  <c r="T33" i="19" s="1"/>
  <c r="U33" i="19" s="1"/>
  <c r="V33" i="19" s="1"/>
  <c r="W33" i="19" s="1"/>
  <c r="O32" i="19"/>
  <c r="R32" i="19" s="1"/>
  <c r="T32" i="19" s="1"/>
  <c r="U32" i="19" s="1"/>
  <c r="V32" i="19" s="1"/>
  <c r="W32" i="19" s="1"/>
  <c r="O31" i="19" l="1"/>
  <c r="R31" i="19" s="1"/>
  <c r="T31" i="19" s="1"/>
  <c r="U31" i="19" s="1"/>
  <c r="V31" i="19" s="1"/>
  <c r="W31" i="19" s="1"/>
  <c r="O30" i="19" l="1"/>
  <c r="R30" i="19" s="1"/>
  <c r="T30" i="19" s="1"/>
  <c r="U30" i="19" s="1"/>
  <c r="V30" i="19" s="1"/>
  <c r="W30" i="19" s="1"/>
  <c r="O29" i="19" l="1"/>
  <c r="R29" i="19" s="1"/>
  <c r="T29" i="19" s="1"/>
  <c r="U29" i="19" s="1"/>
  <c r="V29" i="19" s="1"/>
  <c r="W29" i="19" s="1"/>
  <c r="O28" i="19" l="1"/>
  <c r="R28" i="19" s="1"/>
  <c r="T28" i="19" s="1"/>
  <c r="U28" i="19" s="1"/>
  <c r="V28" i="19" s="1"/>
  <c r="W28" i="19" s="1"/>
  <c r="O27" i="19" l="1"/>
  <c r="R27" i="19" s="1"/>
  <c r="T27" i="19" s="1"/>
  <c r="U27" i="19" s="1"/>
  <c r="V27" i="19" s="1"/>
  <c r="W27" i="19" s="1"/>
  <c r="O26" i="19" l="1"/>
  <c r="R26" i="19" s="1"/>
  <c r="T26" i="19" s="1"/>
  <c r="U26" i="19" s="1"/>
  <c r="V26" i="19" s="1"/>
  <c r="W26" i="19" s="1"/>
  <c r="O25" i="19" l="1"/>
  <c r="R25" i="19" s="1"/>
  <c r="T25" i="19" s="1"/>
  <c r="U25" i="19" s="1"/>
  <c r="V25" i="19" s="1"/>
  <c r="W25" i="19" s="1"/>
  <c r="O24" i="19" l="1"/>
  <c r="R24" i="19" s="1"/>
  <c r="T24" i="19" s="1"/>
  <c r="U24" i="19" s="1"/>
  <c r="V24" i="19" s="1"/>
  <c r="W24" i="19" s="1"/>
  <c r="O23" i="19" l="1"/>
  <c r="R23" i="19" s="1"/>
  <c r="T23" i="19" s="1"/>
  <c r="U23" i="19" s="1"/>
  <c r="V23" i="19" s="1"/>
  <c r="W23" i="19" s="1"/>
  <c r="O22" i="19"/>
  <c r="R22" i="19" s="1"/>
  <c r="T22" i="19" s="1"/>
  <c r="U22" i="19" s="1"/>
  <c r="V22" i="19" s="1"/>
  <c r="W22" i="19" s="1"/>
  <c r="O21" i="19" l="1"/>
  <c r="R21" i="19" s="1"/>
  <c r="T21" i="19" s="1"/>
  <c r="U21" i="19" s="1"/>
  <c r="V21" i="19" s="1"/>
  <c r="W21" i="19" s="1"/>
  <c r="O20" i="19" l="1"/>
  <c r="R20" i="19" s="1"/>
  <c r="T20" i="19" s="1"/>
  <c r="U20" i="19" s="1"/>
  <c r="V20" i="19" s="1"/>
  <c r="W20" i="19" s="1"/>
  <c r="O19" i="19"/>
  <c r="R19" i="19" s="1"/>
  <c r="T19" i="19" s="1"/>
  <c r="U19" i="19" s="1"/>
  <c r="V19" i="19" s="1"/>
  <c r="W19" i="19" s="1"/>
  <c r="O18" i="19"/>
  <c r="R18" i="19" s="1"/>
  <c r="T18" i="19" s="1"/>
  <c r="U18" i="19" s="1"/>
  <c r="V18" i="19" s="1"/>
  <c r="W18" i="19" s="1"/>
  <c r="O17" i="19" l="1"/>
  <c r="R17" i="19" s="1"/>
  <c r="T17" i="19" s="1"/>
  <c r="U17" i="19" s="1"/>
  <c r="V17" i="19" s="1"/>
  <c r="W17" i="19" s="1"/>
  <c r="O16" i="19" l="1"/>
  <c r="R16" i="19" s="1"/>
  <c r="T16" i="19" s="1"/>
  <c r="U16" i="19" s="1"/>
  <c r="V16" i="19" s="1"/>
  <c r="W16" i="19" s="1"/>
  <c r="O15" i="19" l="1"/>
  <c r="R15" i="19" s="1"/>
  <c r="T15" i="19" s="1"/>
  <c r="U15" i="19" s="1"/>
  <c r="V15" i="19" s="1"/>
  <c r="W15" i="19" s="1"/>
  <c r="O14" i="19" l="1"/>
  <c r="R14" i="19" s="1"/>
  <c r="T14" i="19" s="1"/>
  <c r="U14" i="19" s="1"/>
  <c r="V14" i="19" s="1"/>
  <c r="W14" i="19" s="1"/>
  <c r="O13" i="19" l="1"/>
  <c r="R13" i="19" s="1"/>
  <c r="T13" i="19" s="1"/>
  <c r="U13" i="19" s="1"/>
  <c r="V13" i="19" s="1"/>
  <c r="W13" i="19" s="1"/>
  <c r="O12" i="19" l="1"/>
  <c r="R12" i="19" s="1"/>
  <c r="T12" i="19" s="1"/>
  <c r="U12" i="19" s="1"/>
  <c r="V12" i="19" s="1"/>
  <c r="W12" i="19" s="1"/>
  <c r="O11" i="19" l="1"/>
  <c r="R11" i="19" s="1"/>
  <c r="T11" i="19" s="1"/>
  <c r="U11" i="19" s="1"/>
  <c r="V11" i="19" s="1"/>
  <c r="W11" i="19" s="1"/>
  <c r="O10" i="19"/>
  <c r="R10" i="19" s="1"/>
  <c r="T10" i="19" s="1"/>
  <c r="U10" i="19" s="1"/>
  <c r="V10" i="19" s="1"/>
  <c r="W10" i="19" s="1"/>
  <c r="O8" i="19" l="1"/>
  <c r="R8" i="19" s="1"/>
  <c r="T8" i="19" s="1"/>
  <c r="U8" i="19" s="1"/>
  <c r="V8" i="19" s="1"/>
  <c r="W8" i="19" s="1"/>
  <c r="O9" i="19" l="1"/>
  <c r="R9" i="19" s="1"/>
  <c r="T9" i="19" s="1"/>
  <c r="U9" i="19" s="1"/>
  <c r="V9" i="19" s="1"/>
  <c r="W9" i="19" s="1"/>
  <c r="O7" i="19" l="1"/>
  <c r="R7" i="19" s="1"/>
  <c r="T7" i="19" s="1"/>
  <c r="U7" i="19" s="1"/>
  <c r="V7" i="19" s="1"/>
  <c r="W7" i="19" s="1"/>
  <c r="O6" i="19" l="1"/>
  <c r="R6" i="19" s="1"/>
  <c r="T6" i="19" s="1"/>
  <c r="U6" i="19" s="1"/>
  <c r="V6" i="19" s="1"/>
  <c r="W6" i="19" s="1"/>
  <c r="O5" i="19" l="1"/>
  <c r="R5" i="19" s="1"/>
  <c r="T5" i="19" s="1"/>
  <c r="U5" i="19" s="1"/>
  <c r="V5" i="19" s="1"/>
  <c r="W5" i="19" s="1"/>
  <c r="O4" i="19" l="1"/>
  <c r="R4" i="19" s="1"/>
  <c r="T4" i="19" s="1"/>
  <c r="U4" i="19" s="1"/>
  <c r="V4" i="19" s="1"/>
  <c r="W4" i="19" s="1"/>
  <c r="O3" i="19"/>
  <c r="R3" i="19" s="1"/>
  <c r="T3" i="19" s="1"/>
  <c r="U3" i="19" s="1"/>
  <c r="V3" i="19" s="1"/>
  <c r="W3" i="19" s="1"/>
  <c r="O2" i="19"/>
  <c r="R2" i="19" s="1"/>
  <c r="T2" i="19" s="1"/>
  <c r="U2" i="19" s="1"/>
  <c r="V2" i="19" s="1"/>
  <c r="W2" i="19" s="1"/>
  <c r="E10" i="18" l="1"/>
  <c r="H10" i="18" s="1"/>
  <c r="J10" i="18" s="1"/>
  <c r="K10" i="18" s="1"/>
  <c r="L10" i="18" s="1"/>
  <c r="M10" i="18" s="1"/>
  <c r="E9" i="18"/>
  <c r="H9" i="18" s="1"/>
  <c r="J9" i="18" s="1"/>
  <c r="K9" i="18" s="1"/>
  <c r="L9" i="18" s="1"/>
  <c r="M9" i="18" s="1"/>
  <c r="E8" i="18"/>
  <c r="H8" i="18" s="1"/>
  <c r="J8" i="18" s="1"/>
  <c r="K8" i="18" s="1"/>
  <c r="L8" i="18" s="1"/>
  <c r="M8" i="18" s="1"/>
  <c r="E7" i="18"/>
  <c r="H7" i="18" s="1"/>
  <c r="J7" i="18" s="1"/>
  <c r="K7" i="18" s="1"/>
  <c r="L7" i="18" s="1"/>
  <c r="M7" i="18" s="1"/>
  <c r="E6" i="18"/>
  <c r="H6" i="18" s="1"/>
  <c r="J6" i="18" s="1"/>
  <c r="K6" i="18" s="1"/>
  <c r="L6" i="18" s="1"/>
  <c r="M6" i="18" s="1"/>
  <c r="E5" i="18"/>
  <c r="H5" i="18" s="1"/>
  <c r="J5" i="18" s="1"/>
  <c r="K5" i="18" s="1"/>
  <c r="L5" i="18" s="1"/>
  <c r="M5" i="18" s="1"/>
  <c r="E4" i="18"/>
  <c r="H4" i="18" s="1"/>
  <c r="J4" i="18" s="1"/>
  <c r="K4" i="18" s="1"/>
  <c r="L4" i="18" s="1"/>
  <c r="M4" i="18" s="1"/>
  <c r="E3" i="18"/>
  <c r="H3" i="18" s="1"/>
  <c r="J3" i="18" s="1"/>
  <c r="K3" i="18" s="1"/>
  <c r="L3" i="18" s="1"/>
  <c r="M3" i="18" s="1"/>
  <c r="K10" i="2" l="1"/>
  <c r="L10" i="2" s="1"/>
  <c r="M10" i="2" s="1"/>
  <c r="E10" i="2"/>
  <c r="H10" i="2" s="1"/>
  <c r="K9" i="2"/>
  <c r="E9" i="2"/>
  <c r="H9" i="2" s="1"/>
  <c r="K8" i="2"/>
  <c r="L8" i="2" s="1"/>
  <c r="E8" i="2"/>
  <c r="H8" i="2" s="1"/>
  <c r="K7" i="2"/>
  <c r="L7" i="2" s="1"/>
  <c r="E7" i="2"/>
  <c r="H7" i="2" s="1"/>
  <c r="K6" i="2"/>
  <c r="L6" i="2" s="1"/>
  <c r="M6" i="2" s="1"/>
  <c r="E6" i="2"/>
  <c r="H6" i="2" s="1"/>
  <c r="K5" i="2"/>
  <c r="E5" i="2"/>
  <c r="H5" i="2" s="1"/>
  <c r="K4" i="2"/>
  <c r="L4" i="2" s="1"/>
  <c r="E4" i="2"/>
  <c r="H4" i="2" s="1"/>
  <c r="K3" i="2"/>
  <c r="L3" i="2" s="1"/>
  <c r="M3" i="2" s="1"/>
  <c r="E3" i="2"/>
  <c r="H3" i="2" s="1"/>
  <c r="M7" i="2" l="1"/>
  <c r="M4" i="2"/>
  <c r="L5" i="2"/>
  <c r="M5" i="2" s="1"/>
  <c r="M8" i="2"/>
  <c r="L9" i="2"/>
  <c r="M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
  میلیون تومان0-25=0</t>
        </r>
        <r>
          <rPr>
            <sz val="9"/>
            <color indexed="81"/>
            <rFont val="Tahoma"/>
            <family val="2"/>
          </rPr>
          <t xml:space="preserve">
25-35=10%
35-50=20%
50-75=30%
75-200=35%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25787EAF-B085-420B-A271-4054342FD6A2}">
      <text>
        <r>
          <rPr>
            <b/>
            <sz val="9"/>
            <color indexed="81"/>
            <rFont val="Tahoma"/>
            <family val="2"/>
          </rPr>
          <t xml:space="preserve">
  میلیون تومان0-25=0</t>
        </r>
        <r>
          <rPr>
            <sz val="9"/>
            <color indexed="81"/>
            <rFont val="Tahoma"/>
            <family val="2"/>
          </rPr>
          <t xml:space="preserve">
25-35=10%
35-50=20%
50-75=30%
75-200=35%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ABB81418-A1B2-4B0A-ABDE-7760E32CAB22}">
      <text>
        <r>
          <rPr>
            <b/>
            <sz val="9"/>
            <color indexed="81"/>
            <rFont val="Tahoma"/>
            <family val="2"/>
          </rPr>
          <t xml:space="preserve">
  میلیون تومان0-25=0</t>
        </r>
        <r>
          <rPr>
            <sz val="9"/>
            <color indexed="81"/>
            <rFont val="Tahoma"/>
            <family val="2"/>
          </rPr>
          <t xml:space="preserve">
25-35=10%
35-50=20%
50-75=30%
75-200=35%</t>
        </r>
      </text>
    </comment>
  </commentList>
</comments>
</file>

<file path=xl/sharedStrings.xml><?xml version="1.0" encoding="utf-8"?>
<sst xmlns="http://schemas.openxmlformats.org/spreadsheetml/2006/main" count="1405" uniqueCount="829">
  <si>
    <t>ردیف</t>
  </si>
  <si>
    <t>بازه شرکت</t>
  </si>
  <si>
    <t>تعداد پرسنل</t>
  </si>
  <si>
    <t>یک ده هزارم فروش</t>
  </si>
  <si>
    <t>5---1</t>
  </si>
  <si>
    <t>10---6</t>
  </si>
  <si>
    <t>15---11</t>
  </si>
  <si>
    <t>25---16</t>
  </si>
  <si>
    <t>50---26</t>
  </si>
  <si>
    <t>150---51</t>
  </si>
  <si>
    <t>500---151</t>
  </si>
  <si>
    <t>500به بالا</t>
  </si>
  <si>
    <t>قیمت نهایی</t>
  </si>
  <si>
    <t>کارمزد موسسات رتبه بندی در ارزیابی شاخص های کسب وکار (کیفی) فعالان اقتصادی (1400)</t>
  </si>
  <si>
    <t>میزان فروش (ریال)</t>
  </si>
  <si>
    <t>هزینه متغیر (ریال)</t>
  </si>
  <si>
    <t>هزینه ثابت (ریال)</t>
  </si>
  <si>
    <t>جمع کل (ریال)</t>
  </si>
  <si>
    <t xml:space="preserve">درصد تخفبف </t>
  </si>
  <si>
    <t>ارزش افزوده</t>
  </si>
  <si>
    <t>متغیر (ریال)</t>
  </si>
  <si>
    <t>ثابت (ریال)</t>
  </si>
  <si>
    <t>جمع (ریال)</t>
  </si>
  <si>
    <t xml:space="preserve">جمع (ریال) پس از اعمال تخفیف </t>
  </si>
  <si>
    <t>یک ده هزارم فروش (ریال)</t>
  </si>
  <si>
    <t>کارشناس</t>
  </si>
  <si>
    <t xml:space="preserve">ایمیل </t>
  </si>
  <si>
    <t>شماره قرارداد</t>
  </si>
  <si>
    <t xml:space="preserve">شناسه ملی </t>
  </si>
  <si>
    <t>نام شرکت یا شخص</t>
  </si>
  <si>
    <t>جمع گرد شده ریال</t>
  </si>
  <si>
    <t>تمدید/جدید</t>
  </si>
  <si>
    <t>آدرس</t>
  </si>
  <si>
    <t>قیمت نهایی فاکتور</t>
  </si>
  <si>
    <t>شماره پیگیری کدال</t>
  </si>
  <si>
    <t xml:space="preserve">تاریخ قرارداد </t>
  </si>
  <si>
    <t xml:space="preserve">شماره تماس </t>
  </si>
  <si>
    <t xml:space="preserve">مبلغ واریزی1 </t>
  </si>
  <si>
    <t>تاریخ واریزی 1</t>
  </si>
  <si>
    <t>مبلغ  واریزی2</t>
  </si>
  <si>
    <t>تاریخ واریزی2</t>
  </si>
  <si>
    <t>فیش واریزی 2</t>
  </si>
  <si>
    <t xml:space="preserve">تاریخ  کدال </t>
  </si>
  <si>
    <t>جدید</t>
  </si>
  <si>
    <t>تاریخ ارسال به کمیته</t>
  </si>
  <si>
    <t>تاریخ ارجاع</t>
  </si>
  <si>
    <t>فیش واریزی 1</t>
  </si>
  <si>
    <t>تمدید</t>
  </si>
  <si>
    <t>صمیمی</t>
  </si>
  <si>
    <t>تاریخ کدال قبل</t>
  </si>
  <si>
    <t>شاملی</t>
  </si>
  <si>
    <t>16.67 مفاصا</t>
  </si>
  <si>
    <t>yasinkordi3652@icloud.com</t>
  </si>
  <si>
    <t>آقای کردی</t>
  </si>
  <si>
    <t>1401/03/22</t>
  </si>
  <si>
    <t>احمدی</t>
  </si>
  <si>
    <t>جمع پس از اعمال تخفیف</t>
  </si>
  <si>
    <t>جمع گرد شده (مبلغ قرارداد)</t>
  </si>
  <si>
    <t>مالیات بر ارزش افزوده</t>
  </si>
  <si>
    <t>09198841388- 62859</t>
  </si>
  <si>
    <t>آقای بهرامی</t>
  </si>
  <si>
    <t>داریا همراه پایتخت</t>
  </si>
  <si>
    <t>dariahamrahpaytakht@gmail.com</t>
  </si>
  <si>
    <t>خیابان جمهوری ، خیابان حافظ ، پاساژ چارسو ، طبقه منفی 1 ، واحد A24</t>
  </si>
  <si>
    <t>استان سیستان بلوچستان، شهر زاهدان، چهارراه رسولی، جنب بانک سپه</t>
  </si>
  <si>
    <t>تفتان گستر بلوچستان</t>
  </si>
  <si>
    <t>1401/09/30</t>
  </si>
  <si>
    <t xml:space="preserve">مسئول هماهنگی </t>
  </si>
  <si>
    <t xml:space="preserve">درصد تخفیف </t>
  </si>
  <si>
    <t>1401/10/03</t>
  </si>
  <si>
    <t>sosco.amir@yahoo.com</t>
  </si>
  <si>
    <t>سریر هور</t>
  </si>
  <si>
    <t>88102310- 09129594692</t>
  </si>
  <si>
    <t>میدان آرژانتین، خیابان شهید احمد قصیر، خیابان نهم، پلاک 1، برج بخارست، طبقه 14</t>
  </si>
  <si>
    <t>1401/10/04</t>
  </si>
  <si>
    <t>acc@mania-co.com</t>
  </si>
  <si>
    <t>آقای ابراهیمی</t>
  </si>
  <si>
    <t>09123357302- 43672</t>
  </si>
  <si>
    <t>10103933481</t>
  </si>
  <si>
    <t>1400/10/05</t>
  </si>
  <si>
    <t>بلوار آفریقا، خیابان علامه شهیدی ( دیدار جنوبی) ، خیابان سپهر، پلاک 5</t>
  </si>
  <si>
    <t>info@soroushtosseh.com</t>
  </si>
  <si>
    <t xml:space="preserve"> خیابان شریعتی، خیابان معلم ، پلاک 39 ،طبقه پنجم ، واحد شمالی</t>
  </si>
  <si>
    <t>86020480- 09901979730</t>
  </si>
  <si>
    <t>آقای پرورش</t>
  </si>
  <si>
    <t>سروش توسعه فردا</t>
  </si>
  <si>
    <t>1400/11/06</t>
  </si>
  <si>
    <t>1401/10/05</t>
  </si>
  <si>
    <t>استان بوشهر، شهر بوشهر، خیابان بازار ، کوچه رضائی ، قائم 3، ساختمان آرمات، پلاک 0</t>
  </si>
  <si>
    <t>samir.mehrasa@gmail.com</t>
  </si>
  <si>
    <t>خانم قاسمی</t>
  </si>
  <si>
    <t>09178530721</t>
  </si>
  <si>
    <t>سمیر تجارت مهر آسا</t>
  </si>
  <si>
    <t>خدابخش</t>
  </si>
  <si>
    <t>1401/10/07</t>
  </si>
  <si>
    <t>khadije.tohidi@dorshimi.com</t>
  </si>
  <si>
    <t>خانم توحیدی</t>
  </si>
  <si>
    <t>44268275- 09124349167</t>
  </si>
  <si>
    <t>در شیمی مرجان</t>
  </si>
  <si>
    <t>1400/10/26</t>
  </si>
  <si>
    <t>اشرفی اصفهانی، نرسیده به همت، رو به روی تیراژه، خیابان قموشی، خیابان هما، کوچه ارفعی، کوچه ششم ، پلاک 12</t>
  </si>
  <si>
    <t>banian_tejarat@yahoo.com</t>
  </si>
  <si>
    <t>1400/10/14</t>
  </si>
  <si>
    <t>77617911- 09127171505</t>
  </si>
  <si>
    <t>خیابان سعدی شمالی ،خیابان برادران قائدی، مجتمع اداری کاسپین، پلاک 238 ،طبقه سوم، واحد 36</t>
  </si>
  <si>
    <t>آقای نظام الدینی و خانم طالبی</t>
  </si>
  <si>
    <t>1401/10/10</t>
  </si>
  <si>
    <t>بانیان تجارت جهان تاب (تبصره 3 به ماده 3)</t>
  </si>
  <si>
    <t>1401/10/11</t>
  </si>
  <si>
    <t>خیابان کارگر جنوبی، بین چهارراه لشکر و میدان قزوین ،نبش کوچه نورکامی، پلاک یک، طبقه اول</t>
  </si>
  <si>
    <t>mmirkeshvari@yahoo.com</t>
  </si>
  <si>
    <t>آقای میر کشوری</t>
  </si>
  <si>
    <t>55428737- 09122764188</t>
  </si>
  <si>
    <t>نگهدار ابزار ایرانیان</t>
  </si>
  <si>
    <t>1400/11/10</t>
  </si>
  <si>
    <t>پرشین ابزار یدک</t>
  </si>
  <si>
    <t>kamrankh49@gmail.com</t>
  </si>
  <si>
    <t>مجتمع کشت و صنعت زرین دشت بیستون</t>
  </si>
  <si>
    <t>استان کرمانشاه، شهر کرمانشاه، دولت آباد، بلوار سنجابی(باهنر)،خیابان 45متری سوم علافها</t>
  </si>
  <si>
    <t>آقای خرمی زاده</t>
  </si>
  <si>
    <t>08338281736-09181311671</t>
  </si>
  <si>
    <t>استان کرمانشاه، شهر کرمانشاه، خیابان اربابی، ساختمان نازگل، طبقه اول</t>
  </si>
  <si>
    <t>صنایع شیواز بیستون</t>
  </si>
  <si>
    <t>88759216- 09123033923</t>
  </si>
  <si>
    <t>خیابان سهروردی شمالی،  خیابان خرمشهر، خیابان عربعلی،  شماره20 ، واحد3</t>
  </si>
  <si>
    <t>saeidghorbaniy@gmail.com</t>
  </si>
  <si>
    <t>آقای قربانی</t>
  </si>
  <si>
    <t>تیران اروند</t>
  </si>
  <si>
    <t>Y:\خانم عربی\1401\سمیر تجارت مهر آسا واریزی کامل.jpg</t>
  </si>
  <si>
    <t>Y:\خانم عربی\1401\سروش توسعه فردا واریزی کامل.pdf</t>
  </si>
  <si>
    <t>Y:\خانم عربی\1401\تفتان گستر بلوچستان واریزی کامل.pdf</t>
  </si>
  <si>
    <t>Y:\خانم عربی\1401\سریر هور واریزی کامل.jpg</t>
  </si>
  <si>
    <t>Y:\خانم عربی\1401\بانیان تجارت واریزی اول.pdf</t>
  </si>
  <si>
    <t>1401/10/12</t>
  </si>
  <si>
    <t>استان گیلان، شهرستان تالش، شهر هشتپر،گل سرخ، خیابان نهضت، کوچه نهضت 2، پلاک 77، طبقه همکف ، واحد 1</t>
  </si>
  <si>
    <t>parstejaratmazdaktalesh@gmail.com</t>
  </si>
  <si>
    <t>پارس تجارت مزدک تالش</t>
  </si>
  <si>
    <t>1400/09/20</t>
  </si>
  <si>
    <t>14006732200</t>
  </si>
  <si>
    <t>استان بوشهر، شهر بوشهر، خیابان مطهری،خیابان ابوشهر،ساختمان ابوشهر، طبقه 3، واحد 7</t>
  </si>
  <si>
    <t>majidfathi400@gmail.com</t>
  </si>
  <si>
    <t>آقای هلال بحر</t>
  </si>
  <si>
    <t>تعاونی بازرگانی مبین ققنوس دریای جنوب</t>
  </si>
  <si>
    <t>1401/10/13</t>
  </si>
  <si>
    <t>e.shoa@limaphone.com</t>
  </si>
  <si>
    <t>بلوار نلسون ماندلا ، بعد از تونل آرش ، بن بست ایرج ، پلاک 8 ، واحد 8</t>
  </si>
  <si>
    <t>22900000-09361893125</t>
  </si>
  <si>
    <t>داده ورزی لیما همراه</t>
  </si>
  <si>
    <t>خانم شعاع</t>
  </si>
  <si>
    <t>آرین تایر پویا</t>
  </si>
  <si>
    <t>Z.aminzadeh@arian-capital.com</t>
  </si>
  <si>
    <t>خانم امین زاده</t>
  </si>
  <si>
    <t xml:space="preserve"> کیلومتر 9 جاده مخصوص ، شهرک استقلال، خیابان جلال،بلوار نخ زرین پلاک 23</t>
  </si>
  <si>
    <t>1400/10/29</t>
  </si>
  <si>
    <t>09122903136- 48491 000(داخلی 444)</t>
  </si>
  <si>
    <t>اکسون فرآور راسا</t>
  </si>
  <si>
    <t>1400/11/17</t>
  </si>
  <si>
    <t>26806725- 09122020628</t>
  </si>
  <si>
    <t>آقای اینانلو</t>
  </si>
  <si>
    <t>bahram@exonfaravar.com</t>
  </si>
  <si>
    <t>زعفرانیه ،خیابان آصف، نبش کوچه سیمین، پلاک 6، واحد 308</t>
  </si>
  <si>
    <t>1401/10/14</t>
  </si>
  <si>
    <t>sorintejaratmaya4@gmail.com</t>
  </si>
  <si>
    <t>میدان پونک، بلوار میرزابابایی، ایران زمین شمالی، شکوفه دوم، 16 متری اول، شکوفه سوم شرقی، پلاک 11،طبقه 5</t>
  </si>
  <si>
    <t>سورین تجارت مایا</t>
  </si>
  <si>
    <t>1400/10/15</t>
  </si>
  <si>
    <t>09121498059- 44486200</t>
  </si>
  <si>
    <t>خانم گلپا</t>
  </si>
  <si>
    <t>آقای لطیفی- خانم قلی نژاد</t>
  </si>
  <si>
    <t>info@nka.co.ir</t>
  </si>
  <si>
    <t>استان اصفهان، شهر اصفهان، چهارراه توحید، مجتمع نگین، طبقه 2 ،واحد 212</t>
  </si>
  <si>
    <t>خانم امینی</t>
  </si>
  <si>
    <t>09135653448- 03136261116</t>
  </si>
  <si>
    <t>نگین کوثر آریا</t>
  </si>
  <si>
    <t>1400/11/14</t>
  </si>
  <si>
    <t>09173719497</t>
  </si>
  <si>
    <t>parskiancredit@gmail.com</t>
  </si>
  <si>
    <t>بزرگراه  فتح ، خيابان 15 متري سردخانه ، بزرگراه 65متري فتح ، پلاك 286 ، ساختمان مركز تجارت استيل ايران ، طبقه اول ، واحد 321</t>
  </si>
  <si>
    <t>آقای سراج</t>
  </si>
  <si>
    <t>66396969- 09126952179</t>
  </si>
  <si>
    <t>پویش مایا تجارت</t>
  </si>
  <si>
    <t xml:space="preserve">خیابان سعدی جنوبی، کوچه خوانساری، بن بست یکم، پلاک 5، واحد 2 </t>
  </si>
  <si>
    <t>info@psm-electronic.com</t>
  </si>
  <si>
    <t>پویا صنعت مارلیک</t>
  </si>
  <si>
    <t>1401/01/14</t>
  </si>
  <si>
    <t>09158797406- 05137057227</t>
  </si>
  <si>
    <t>آقای رحمتی و خانم احمدیان</t>
  </si>
  <si>
    <t>rusta.rice@gmail.com</t>
  </si>
  <si>
    <t>استان خراسان رضوی، شهر مشهد،  بلوار جانباز، مجتمع پاژ، اداری دو، طبقه پنجم، واحد 512</t>
  </si>
  <si>
    <t>1401/10/17</t>
  </si>
  <si>
    <t>ge.daryacolak@gmail.com</t>
  </si>
  <si>
    <t>خانم ترابی</t>
  </si>
  <si>
    <t>09351808535- 8527</t>
  </si>
  <si>
    <t>گسترش انرژی دریا کولاک</t>
  </si>
  <si>
    <t>ارغوان تجارت روستا (50 درصد)</t>
  </si>
  <si>
    <t>فلسطین شمالی، خیابان زرتشت غربی، خیابان رامندی 3، پلاک3، طبقه 7، واحد 28</t>
  </si>
  <si>
    <t>fatemetathesari@yahoo.com</t>
  </si>
  <si>
    <t>حمل و نقل بین المللی ستاره جهان رو آریا</t>
  </si>
  <si>
    <t>14004952254</t>
  </si>
  <si>
    <t>88989735- 09129227708</t>
  </si>
  <si>
    <t>خانم حدادیان</t>
  </si>
  <si>
    <t>استان سیستان بلوچستان، شهر زاهدان، چهارراه رسولی ،کوچه مولوی حسین بر 16، روبه روی بانک سپه ، پلاک 4، طبقه دوم</t>
  </si>
  <si>
    <t>naffiss.tejarat92@gmail.com</t>
  </si>
  <si>
    <t>کردی</t>
  </si>
  <si>
    <t>نفیس تجارت نور</t>
  </si>
  <si>
    <t>10500094306</t>
  </si>
  <si>
    <t xml:space="preserve">آقای عبدالهی نیا </t>
  </si>
  <si>
    <t>09155132060-05433221660</t>
  </si>
  <si>
    <t>office2@ekbatangroup.com</t>
  </si>
  <si>
    <t>خانم سید شعار</t>
  </si>
  <si>
    <t>91070087- 09358375816</t>
  </si>
  <si>
    <t>توسعه تجارت اکباتان</t>
  </si>
  <si>
    <t>10103655371</t>
  </si>
  <si>
    <t>میدان توحید،خیابان فرصت شیرازی، پلاک 142</t>
  </si>
  <si>
    <t>1401/10/18</t>
  </si>
  <si>
    <t>خیابان شهید  مطهری ،روبروی خیابان سرافراز، پلاک 322</t>
  </si>
  <si>
    <t>Sh.Kordlou@yasco.org</t>
  </si>
  <si>
    <t>خانم کردلو</t>
  </si>
  <si>
    <t>88863460- 09120727782</t>
  </si>
  <si>
    <t>10103510163</t>
  </si>
  <si>
    <t>1401/10/15</t>
  </si>
  <si>
    <t>استان خراسان رضوی، شهر مشهد ، جاده سنتو ، پارک علم و فناوری خراسان رضوی ، ساختمان دانش بنیان - واحد 223</t>
  </si>
  <si>
    <t>رهیافت های هوشمند صدری ایرانیان</t>
  </si>
  <si>
    <t>10380665779</t>
  </si>
  <si>
    <t>rahsun.co@gmail.com</t>
  </si>
  <si>
    <t>آقای قادری</t>
  </si>
  <si>
    <t>05191090368- 09151672730</t>
  </si>
  <si>
    <t>1401/10/20</t>
  </si>
  <si>
    <t>Y:\خانم عربی\1401\توسعه تجارت اکباتان واریزی کامل.JPG</t>
  </si>
  <si>
    <t>Y:\خانم عربی\1401\نفیس تجارت نور واریزی کامل.pdf</t>
  </si>
  <si>
    <t>Y:\خانم عربی\1401\ستاره جهان رو آریا واریزی کامل.pdf</t>
  </si>
  <si>
    <t>Y:\خانم عربی\1401\اکسون فرآور واریزی کامل.pdf</t>
  </si>
  <si>
    <t>Y:\خانم عربی\1401\مزدک تالش واریزی کامل.pdf</t>
  </si>
  <si>
    <t>Y:\خانم عربی\1401\صنایع شیواز بیستون واریزی کامل.png</t>
  </si>
  <si>
    <t>Y:\خانم عربی\1401\زرین دشت بیستون واریزی کامل.pdf</t>
  </si>
  <si>
    <t>Y:\خانم عربی\1401\پرشین ابزار یدک واریزی اول.pdf</t>
  </si>
  <si>
    <t>Y:\خانم عربی\1401\نگهدار ابزار ایرانیان واریزی اول.pdf</t>
  </si>
  <si>
    <t>1401/10/19</t>
  </si>
  <si>
    <t>1400/11/30</t>
  </si>
  <si>
    <t>خیابان ولیعصر، ابتدای بلوار میرداماد، مجتمع پایتخت، برج B،  طبقه 12، واحد 1204</t>
  </si>
  <si>
    <t>afsan.1369@yahoo.com</t>
  </si>
  <si>
    <t>آقای عرب</t>
  </si>
  <si>
    <t>09126466826</t>
  </si>
  <si>
    <t>تک تیم فن</t>
  </si>
  <si>
    <t>10102956984</t>
  </si>
  <si>
    <t>بلوار کشاورز ، خیابان جویبار ، کوچه نوربخش ، پلاک 36، طبقه سوم</t>
  </si>
  <si>
    <t>zg13670803@gmail.com</t>
  </si>
  <si>
    <t>خانم گلشن</t>
  </si>
  <si>
    <t>43000017-09393478002</t>
  </si>
  <si>
    <t>بانی رایان پرداز نو</t>
  </si>
  <si>
    <t>14004729104</t>
  </si>
  <si>
    <t>1400/11/13</t>
  </si>
  <si>
    <t>راد کیش</t>
  </si>
  <si>
    <t>استان البرز، شهر کرج،  کمالشهر، شهرک صنعتی بهارستان، گلستان ششم غربی، پلاک 158</t>
  </si>
  <si>
    <t>خانم مرادی</t>
  </si>
  <si>
    <t>09126586075</t>
  </si>
  <si>
    <t>10861524234</t>
  </si>
  <si>
    <t>خیابان میرداماد، میدان مادر، خیابان شاه نظری، کوچه دوم، پلاک 37، واحد 2</t>
  </si>
  <si>
    <t>info@nekuniru.com</t>
  </si>
  <si>
    <t>خانم کشاورز</t>
  </si>
  <si>
    <t>22222234- 09016886353</t>
  </si>
  <si>
    <t>نکو نیرو</t>
  </si>
  <si>
    <t>10101218291</t>
  </si>
  <si>
    <t>استان آذربایجان غربی، شهر ارومیه ، بلوار رجایی، پایین تر از ساختمان تامین اجتماعی، کوچه نجف زاده ،ساختمان پایا طبقه 2و3</t>
  </si>
  <si>
    <t>payasulduz@gmail.com</t>
  </si>
  <si>
    <t>خانم بابازاده</t>
  </si>
  <si>
    <t>09144391953- 04433864513</t>
  </si>
  <si>
    <t>14010024324</t>
  </si>
  <si>
    <t xml:space="preserve">بلوارآفریقا، خیابان عاطفی، پلاک 100 ، طبقه  زیرزمین </t>
  </si>
  <si>
    <t>info@takrantire.com</t>
  </si>
  <si>
    <t>آقای عسگرزایی</t>
  </si>
  <si>
    <t>26290290- 09124709034</t>
  </si>
  <si>
    <t>تکران تایر پارس</t>
  </si>
  <si>
    <t>1400/11/02</t>
  </si>
  <si>
    <t>14005323337</t>
  </si>
  <si>
    <t>آرتا تجارت ایرانیان خاورمیانه</t>
  </si>
  <si>
    <t>1400/12/14</t>
  </si>
  <si>
    <t>09355083339- 88808050</t>
  </si>
  <si>
    <t>خانم محرمی</t>
  </si>
  <si>
    <t>attiranian@gmail.com</t>
  </si>
  <si>
    <t>میدان ولیعصر، خیابان رودسر، کوچه گیلان ، پلاک 5 ، طبقه دوم واحد 10</t>
  </si>
  <si>
    <t>توسعه تاسیسات آترینا</t>
  </si>
  <si>
    <t>toseetasisatatrina@gmail.com</t>
  </si>
  <si>
    <t>09027877849- 78339000</t>
  </si>
  <si>
    <t>14004682147</t>
  </si>
  <si>
    <t>خیابان باهنر ( نیاوران ) - دوراهی دزاشیب - ساختمان اداری تجاری نیاوران - پلاک 527- طبقه هفتم - واحد یک</t>
  </si>
  <si>
    <t>n.moradizadeh@yasco.org</t>
  </si>
  <si>
    <t>یگانه اندیش صنعت(50 درصد و مفاصا)</t>
  </si>
  <si>
    <t>14007134670</t>
  </si>
  <si>
    <t>ماکان موتور</t>
  </si>
  <si>
    <t>خانم واشقانی</t>
  </si>
  <si>
    <t>09331804644- 56692740</t>
  </si>
  <si>
    <t>آقای جوکار</t>
  </si>
  <si>
    <t>kiavash_b73@yahoo.com</t>
  </si>
  <si>
    <t>سعادت آباد ، خیابان سرو شرقی ، بعد از کوچه چهارم ، پلاک 37، طبقه دوم، گروه عمرانی</t>
  </si>
  <si>
    <t>09307588211</t>
  </si>
  <si>
    <t>10800148038</t>
  </si>
  <si>
    <t>آقای شایان</t>
  </si>
  <si>
    <t>ماه دانه ایلیا</t>
  </si>
  <si>
    <t>14006516654</t>
  </si>
  <si>
    <t>kanonfc@gmail.com</t>
  </si>
  <si>
    <t>آقای شریعتمدار</t>
  </si>
  <si>
    <t>09121579587-22258811</t>
  </si>
  <si>
    <t>1401/10/24</t>
  </si>
  <si>
    <t>بزرگراه سعیدی محله بهرام آباد نبش خیابان مدنی ساختمان سوپرماک  طبقه دو واحد 22</t>
  </si>
  <si>
    <t>khaleghi.hamidreza@gmail.com</t>
  </si>
  <si>
    <t>آقای خالقی</t>
  </si>
  <si>
    <t>66319816- 09120903475</t>
  </si>
  <si>
    <t>آریا فلز پارس</t>
  </si>
  <si>
    <t>14007117733</t>
  </si>
  <si>
    <t>بازار آهن شادآباد خیابان بهار شمالی، جنب بانک دی قدیم، بلوک 228، طبقه 2،واحد 13</t>
  </si>
  <si>
    <t>خیابان ولیعصر، بالاتر از مولوی، خیابان مدرس، نبش کوچه رضایی، پلاک 14، طبقه 3</t>
  </si>
  <si>
    <t>leyla.nazari@fastos.net</t>
  </si>
  <si>
    <t>14003974100</t>
  </si>
  <si>
    <t>رایان دانه سبز</t>
  </si>
  <si>
    <t>14010337223</t>
  </si>
  <si>
    <t>خانم عبدالهی</t>
  </si>
  <si>
    <t>خیابان سهروردی شمالی،  خیابان خرمشهر، روبروی بانک شهر پلاک 31 طبقه 3 واحد 6</t>
  </si>
  <si>
    <t>hastiabdollahi01@gmail.com</t>
  </si>
  <si>
    <t>09909308958- 87700051</t>
  </si>
  <si>
    <t>akbarpour.amin@yahoo.com</t>
  </si>
  <si>
    <t>اقای اکبرپور</t>
  </si>
  <si>
    <t>22554460- 09125942004</t>
  </si>
  <si>
    <t>رادین تجارت تابان</t>
  </si>
  <si>
    <t>14008459719</t>
  </si>
  <si>
    <t>پاسداران، بوستان دوم، پلاک 6، واحد 5</t>
  </si>
  <si>
    <t>1401/10/21</t>
  </si>
  <si>
    <t>خیابان طالقانی، مجتمع نور،  طبقه 5 اداری، پلاک 1711</t>
  </si>
  <si>
    <t>1401/10/26</t>
  </si>
  <si>
    <t>1401/10/25</t>
  </si>
  <si>
    <t>تجارت بین الملل گاز دایان</t>
  </si>
  <si>
    <t>14003857033</t>
  </si>
  <si>
    <t xml:space="preserve">سعادت آباد ، بالاتر از میدان کاج ، خیابان علی اکبر، نبش خیابان بهزاد، پلاک 1 واحد 14 </t>
  </si>
  <si>
    <t>heshmati@dayangas.com</t>
  </si>
  <si>
    <t>خانم حشمتی</t>
  </si>
  <si>
    <t>22070718- 09128948144</t>
  </si>
  <si>
    <t>1400/10/01</t>
  </si>
  <si>
    <t>خیابان آزادی، روبروی ساختمان وزارت تعاون، کار و رفاه اجتماعی، پلاک 322، واحد2</t>
  </si>
  <si>
    <t>business.ptm@gmail.com</t>
  </si>
  <si>
    <t>خانم جعفری</t>
  </si>
  <si>
    <t>66192163- 09919219982</t>
  </si>
  <si>
    <t>10102987463</t>
  </si>
  <si>
    <t>10860183020</t>
  </si>
  <si>
    <t>داتیس مادایساتیس یزد</t>
  </si>
  <si>
    <t>استان یزد، شهر یزد، میدان عالم. بلور شهدای گمنام. شهرک پردیس.خیابان عمار. کوچه شهریار.کوچه عطار نیشابوری</t>
  </si>
  <si>
    <t>shimagro@parsagro.com</t>
  </si>
  <si>
    <t>09962700993</t>
  </si>
  <si>
    <t>خانم صالحی</t>
  </si>
  <si>
    <t>mohsenrahimi0735@gmail.com</t>
  </si>
  <si>
    <t>آقای رحیمی</t>
  </si>
  <si>
    <t>09921220735</t>
  </si>
  <si>
    <t>ایپک تجارت تایماز</t>
  </si>
  <si>
    <t>14008893259</t>
  </si>
  <si>
    <t xml:space="preserve">آذربایجان غربی، شهرستان خوی، خیابان بازارچه مرزی، گلگشت 1 </t>
  </si>
  <si>
    <t>1401/10/27</t>
  </si>
  <si>
    <t>خیابان ولیعصر، بالاتر از بهشتی ، روبرو هتل سیمرغ، پلاک 2208 ،طبقه سوم ، واحد 5</t>
  </si>
  <si>
    <t>09364431509</t>
  </si>
  <si>
    <t>آقای قهرمانی</t>
  </si>
  <si>
    <t>کشت و صنعت برنج کورش</t>
  </si>
  <si>
    <t>14006821180</t>
  </si>
  <si>
    <t>Ghahremani.peyman@kouroshrice.com</t>
  </si>
  <si>
    <t>استان اردبیل، شهر اردبیل، خیابان امام خمینی ، نرسیده به میدان جهاد ، جنب تعاون روستایی، پلاک 10</t>
  </si>
  <si>
    <t>mkhodayi2007@gmail.com</t>
  </si>
  <si>
    <t>آقای هنرمند</t>
  </si>
  <si>
    <t>04533359072- 09125767150</t>
  </si>
  <si>
    <t>آرتا جوجه سبلان</t>
  </si>
  <si>
    <t>10240066218</t>
  </si>
  <si>
    <t>یاوری</t>
  </si>
  <si>
    <t>14004561102</t>
  </si>
  <si>
    <t>مهندسی و خدمات ایفا صنعت تابا</t>
  </si>
  <si>
    <t>آقای بیان</t>
  </si>
  <si>
    <t>75041000- 09019075696</t>
  </si>
  <si>
    <t>بلوارمیرداماد، خیابان حصاری، پلاک 36، نبش کوچه اول</t>
  </si>
  <si>
    <t>bayan@tabaservice.com</t>
  </si>
  <si>
    <t xml:space="preserve"> میدان آرژانتین، بلوار نلسون ماندلا، نرسیده به چهار راه جهان کودک،خیابان ناوک ساختمان ناوک پلاک 7 واحد 4</t>
  </si>
  <si>
    <t>logistics@vamco-agri.com</t>
  </si>
  <si>
    <t>آقای رفسنجانی</t>
  </si>
  <si>
    <t>74502- 09129584702</t>
  </si>
  <si>
    <t>10101358944</t>
  </si>
  <si>
    <t>14008306662</t>
  </si>
  <si>
    <t>محله دروس ، خیابان شهیدرضاوارسته ، خیابان شهید یوسف کلاهدوز ، پلاک 308 ، طبقه اول ، واحد شمال غربی</t>
  </si>
  <si>
    <t>tarazi@azinhvac.com</t>
  </si>
  <si>
    <t>آقای ترازی</t>
  </si>
  <si>
    <t>25441500- 09126283110</t>
  </si>
  <si>
    <t>1401/10/28</t>
  </si>
  <si>
    <t>گروه صنعتی پاکشو</t>
  </si>
  <si>
    <t>09126490875-89316336- 89316354</t>
  </si>
  <si>
    <t>آقای مظاهری</t>
  </si>
  <si>
    <t>meghdad_mazaheri@yahoo.com</t>
  </si>
  <si>
    <t>خیابان بهشتی، خیابان پاکستان، کوچه هرات (دوم)، پلاک 29</t>
  </si>
  <si>
    <t>ahmad_hm1364@yahoo.com</t>
  </si>
  <si>
    <t>آقای حیات مقدم</t>
  </si>
  <si>
    <t>اکسین تجارت دیاراروند</t>
  </si>
  <si>
    <t>14008303070</t>
  </si>
  <si>
    <t>armin@sadafkish.co</t>
  </si>
  <si>
    <t xml:space="preserve"> جزیره کیش بازار پردیس ۱ غرفه ۲۷</t>
  </si>
  <si>
    <t>آقای ایوبی</t>
  </si>
  <si>
    <t>استان خوزستان، شهر خرمشهر، خیابان فردوسی ،خیابان کیومرث، کوچه فجر، شرکت اکسین تجارت دیار اروند</t>
  </si>
  <si>
    <t>1401/11/01</t>
  </si>
  <si>
    <t>09121119540- 09122269123</t>
  </si>
  <si>
    <t>خیابان سهروردی شمالی خیابان هویزه غربی خیابان مرغاب پلاک 3 طبقه 3</t>
  </si>
  <si>
    <t>خانم سبزیوند</t>
  </si>
  <si>
    <t>87700009- 09125102036</t>
  </si>
  <si>
    <t>کشت و صنعت خبره</t>
  </si>
  <si>
    <t>14004590654</t>
  </si>
  <si>
    <t>info@YTK-co.com</t>
  </si>
  <si>
    <t>خیابان سهروردی شمالی خیابان هویزه غربی خیابان مرغاب پلاک 3 طبقه 4</t>
  </si>
  <si>
    <t>elham.sabzivand@gmail.com</t>
  </si>
  <si>
    <t>کشت و صنعت کهن دانه</t>
  </si>
  <si>
    <t>همراه صدف کیش(50 درصد)</t>
  </si>
  <si>
    <t>1401/10/29</t>
  </si>
  <si>
    <t>پاکدشت-شهرک صنعتی عباس آباد، بلوار ان سینا، خیابان تلاشگران، خیابان کوشاوران 9، کوی 14 پلاک 2575</t>
  </si>
  <si>
    <t>kara.final@gmail.com</t>
  </si>
  <si>
    <t>آقای پاک نهال</t>
  </si>
  <si>
    <t>09121867003</t>
  </si>
  <si>
    <t xml:space="preserve">کارا الکترونیک مبنا </t>
  </si>
  <si>
    <t>1401/11/02</t>
  </si>
  <si>
    <t>shayanomranigroup@gmail.com</t>
  </si>
  <si>
    <t>میرداماد ، بین نفت جنوبی و شمس تبریزی ، ساختمان آرین، پلاک 232 ، طبقه 8 غربی</t>
  </si>
  <si>
    <t>1401/11/03</t>
  </si>
  <si>
    <t>سعادت آباد، سرو غربی، نرسیده به میدان کتاب، پلاک 151، شرکت فناپ تک</t>
  </si>
  <si>
    <t>m.bordkhani@fanaptech.ir</t>
  </si>
  <si>
    <t>خانم بردخانی</t>
  </si>
  <si>
    <t>1400/11/12</t>
  </si>
  <si>
    <t>09163351787-89519330داخلی 320</t>
  </si>
  <si>
    <t xml:space="preserve">احمدی </t>
  </si>
  <si>
    <t>niknampakhsh@outlook.com</t>
  </si>
  <si>
    <t>خیابان ستارخان - خیابان باقرخان - پ 28</t>
  </si>
  <si>
    <t>مفتاح رایانه افزار</t>
  </si>
  <si>
    <t>میدان هفتم تیر،خیابان قائم مقام فراهانی، کوچه شبنم، پلاک1، ساختمان مفتاح رایانه افزار</t>
  </si>
  <si>
    <t>10102332453</t>
  </si>
  <si>
    <t>1400/12/08</t>
  </si>
  <si>
    <t>خانم شهریاری و آقای زیبایی</t>
  </si>
  <si>
    <t>09338565036- 42922-09124792677</t>
  </si>
  <si>
    <t>استان قزوین، شهرستان آبیک، بخش مرکزی دهستان کوهپایه غربی، شهرک صنعتی کاسپین 1، بلوار میر عماد، خیابان سهروردی، پلاک صفر، طبقه همکف</t>
  </si>
  <si>
    <t>sabaelectronicsse@yahoo.com</t>
  </si>
  <si>
    <t>صبا الکترونیک اعتماد</t>
  </si>
  <si>
    <t>1400/12/03</t>
  </si>
  <si>
    <t>خانم نصرتی</t>
  </si>
  <si>
    <t>09392357527- 44381693</t>
  </si>
  <si>
    <t>1401/11/04</t>
  </si>
  <si>
    <t>Y:\خانم عربی\1401\نگین کوثر آریا واریزی کامل.pdf</t>
  </si>
  <si>
    <t>استحکام گستر عمرانی(مفاصا)</t>
  </si>
  <si>
    <t>بازرگانی نیکنام پخش پرشین(50درصد)</t>
  </si>
  <si>
    <t>تهویه آذین البرز(مفاصا)</t>
  </si>
  <si>
    <t>1401/11/05</t>
  </si>
  <si>
    <t>خیابان ولیعصر شمال میدان ونک کوچه نگار شماره 36 طبقه 2</t>
  </si>
  <si>
    <t>گوگلر تجارت</t>
  </si>
  <si>
    <t>h.shekarr@gmail.com</t>
  </si>
  <si>
    <t>آقای شکرابی</t>
  </si>
  <si>
    <t>88776100- 09124017876</t>
  </si>
  <si>
    <t>پرشیا خودرو</t>
  </si>
  <si>
    <t>efd@meftah.com-    F-COORDINATOR@meftah.com</t>
  </si>
  <si>
    <t>کیلومتر 6 جاده مخصوص لاین کند رو نرسیده به تهرانسر شرکت پرشیا خودرو</t>
  </si>
  <si>
    <t>Mahin.Rezaei@persiakhodro.ir</t>
  </si>
  <si>
    <t>خانم رضایی و شریعتی</t>
  </si>
  <si>
    <t>09122908439- 44531302</t>
  </si>
  <si>
    <t>آذربایجان غربی، شهر ارومیه، خیابان عطایی، کوچه دلگشا، ساختمان دلگشا، طبقه 6</t>
  </si>
  <si>
    <t>abo.ali.sina3@gmail.com</t>
  </si>
  <si>
    <t>شکوه آفتاب راه شاهین</t>
  </si>
  <si>
    <t>آقای دست شسته</t>
  </si>
  <si>
    <t>09144410948</t>
  </si>
  <si>
    <t>بازرگانی خلیل جمشیدی</t>
  </si>
  <si>
    <t>میدان ونک، خیابان ونک، نبش تک جنوبی، پلاک 2، واحد5</t>
  </si>
  <si>
    <t>jamshidi_trading@yahoo.com</t>
  </si>
  <si>
    <t>آقای جمشیدی</t>
  </si>
  <si>
    <t>09121969399</t>
  </si>
  <si>
    <t>آژند فیدار پایا سولدوز(50 درصد)</t>
  </si>
  <si>
    <t>1401/11/08</t>
  </si>
  <si>
    <t>09196029808- 66583711- 09126331640</t>
  </si>
  <si>
    <t>آقای احمدوندو آقای حسین پور</t>
  </si>
  <si>
    <t xml:space="preserve">خیابان بهشتی، بعد از خیابان میرزای شیرازی، نرسیده به ولیعصر، پلاک 500 </t>
  </si>
  <si>
    <t>اسمارت تکنولوژی قشم</t>
  </si>
  <si>
    <t>1401/02/04</t>
  </si>
  <si>
    <t>pouryaniknafs@gmail.com</t>
  </si>
  <si>
    <t>آقای نیک نفس</t>
  </si>
  <si>
    <t>09192333303- 85651100</t>
  </si>
  <si>
    <t>استان گلستان، شهر گرگان، خیابان ولیعصر ، عدالت شانزدهم ، مجتمع تجاری مرجان، طبقه 5 واحد 509</t>
  </si>
  <si>
    <t>Parshamrah.hamedsabahi@yahoo.com</t>
  </si>
  <si>
    <t>نوین ارتباط همراه صباحی استرآباد</t>
  </si>
  <si>
    <t>خانم کاویانی</t>
  </si>
  <si>
    <t>09361715651- 01732241016</t>
  </si>
  <si>
    <t>استان خراسان رضوی،  شهر مشهد،  بلوار احمدآباد،  نبش خیابان بهشت،  مجتمع موبایل،  طبقه 3 واحد 5</t>
  </si>
  <si>
    <t>radmanpazh@gmail.com</t>
  </si>
  <si>
    <t>14008646159</t>
  </si>
  <si>
    <t>خانم جلالی</t>
  </si>
  <si>
    <t>09120294005- 05134023</t>
  </si>
  <si>
    <t>99/12/20</t>
  </si>
  <si>
    <t>رادمان پاژ ارتباطات کیش</t>
  </si>
  <si>
    <t>1401/11/09</t>
  </si>
  <si>
    <t>بلوار قیطریه - خیابان شهید نامی پلاک 1 واحد 3</t>
  </si>
  <si>
    <t>tadarokgostar@yahoo.com</t>
  </si>
  <si>
    <t>آقای دریانیان</t>
  </si>
  <si>
    <t>09128345288- 22698860</t>
  </si>
  <si>
    <t>بازرگانی تدارک گستر شمال</t>
  </si>
  <si>
    <t>10102628624</t>
  </si>
  <si>
    <t>1400/11/20</t>
  </si>
  <si>
    <t>پیچ شمیران ،خیابان نور محمدی، کوچه طالقانی،  پلاک 6 ، طبقه اول،  واحد 3</t>
  </si>
  <si>
    <t>maryam.mohammadi@arsampishro.com</t>
  </si>
  <si>
    <t>خانم محمدی</t>
  </si>
  <si>
    <t>09126884708- 77620625</t>
  </si>
  <si>
    <t>تیسا صنعت برودت</t>
  </si>
  <si>
    <t>14005765030</t>
  </si>
  <si>
    <t>میدان ولیعصر ، ساختمان ایرانیان،  طبقه 4،  واحد 9</t>
  </si>
  <si>
    <t>NIKRAYANHAMRAHAYANDEH@GMAIL.COM</t>
  </si>
  <si>
    <t>خانم جوانمردی</t>
  </si>
  <si>
    <t>88890041- 09128506379</t>
  </si>
  <si>
    <t>1401/05/29</t>
  </si>
  <si>
    <t>14009131060</t>
  </si>
  <si>
    <t xml:space="preserve"> خیابان ولیعصر، بالاتر از طالقانی ، کوچه فیروزه ، پلاک 33،  مجتمع اداری و تجاری ولیعصر ، طبقه 6 ، واحد 79</t>
  </si>
  <si>
    <t>تامین پخش رایانه صنعت</t>
  </si>
  <si>
    <t>09364782811- 91007890</t>
  </si>
  <si>
    <t>خانم صد هزاری</t>
  </si>
  <si>
    <t>rayanehtamin@gmail.com</t>
  </si>
  <si>
    <t>بلوار قيطريه، نبش منصور پور حيدري، پلاك 71</t>
  </si>
  <si>
    <t>info@avatejaratsabaco.com</t>
  </si>
  <si>
    <t>آوا تجارت صبا</t>
  </si>
  <si>
    <t>10320512695</t>
  </si>
  <si>
    <t>آقای فقیهی</t>
  </si>
  <si>
    <t>09124370618</t>
  </si>
  <si>
    <t>1401/11/10</t>
  </si>
  <si>
    <t>سبحان اندیشه سورین</t>
  </si>
  <si>
    <t>14009962693</t>
  </si>
  <si>
    <t>1401/03/10</t>
  </si>
  <si>
    <t>استان بوشهر، شهر بوشهر، ولی عصر، کوچه قائم 3، بلوار ولیعصر،  پلاک 0، طبقه دوم</t>
  </si>
  <si>
    <t>ansari.zohreh1367@gmail.com</t>
  </si>
  <si>
    <t>خانم انصاری</t>
  </si>
  <si>
    <t>09176435451</t>
  </si>
  <si>
    <t>استان آذربایجان شرقی، شهر تبریز، خیابان ولیعصر، چهار راه شریعتی، روبروی ساختمان ایرداک،ساختمان دکتر عطاری، طبقه 5</t>
  </si>
  <si>
    <t>eliasasghary8@gmail.com</t>
  </si>
  <si>
    <t>آقای اصغری</t>
  </si>
  <si>
    <t>09144119688</t>
  </si>
  <si>
    <t>پیشگامان عصر تجارت نوین شرق</t>
  </si>
  <si>
    <t>10200301708</t>
  </si>
  <si>
    <t>parshamrah.hamedsabahi@yahoo.com</t>
  </si>
  <si>
    <t>استان گلستان، شهر گرگان، خیابان ولیعصر ، عدالت شانزدهم ، مجتمع تجاری مرجان، طبقه 5 واحد 504</t>
  </si>
  <si>
    <t>10700184498</t>
  </si>
  <si>
    <t>1401/02/18</t>
  </si>
  <si>
    <t>خدماتی پارس همراه صباحی</t>
  </si>
  <si>
    <t>خانم شعبانی</t>
  </si>
  <si>
    <t>info.vetemad@gmail.com</t>
  </si>
  <si>
    <t>خیابان کریمخان زند،خیابان قرنی،کوچه خسرو، پلاک27، واحد9</t>
  </si>
  <si>
    <t>ویسمن اعتماد</t>
  </si>
  <si>
    <t>14003879239</t>
  </si>
  <si>
    <t>09127753772-88853394</t>
  </si>
  <si>
    <t>1401/11/11</t>
  </si>
  <si>
    <t>نیک رایان همراه آینده(6.67 مفاصا)</t>
  </si>
  <si>
    <t>استان فارس، شهر شیراز، عفیف آباد، کوچه 1، پلاک 132</t>
  </si>
  <si>
    <t>jamaliadel804@gmail.com</t>
  </si>
  <si>
    <t>آقای جمالی</t>
  </si>
  <si>
    <t>09178368878</t>
  </si>
  <si>
    <t>بازرگانی مهر آذر فارس</t>
  </si>
  <si>
    <t>10530200670</t>
  </si>
  <si>
    <t>بلوار میرداماد,خیابان سنجابی,خیابان مینا,نبش داراب نیا,پلاک 2,واحد 14</t>
  </si>
  <si>
    <t>atefeasadi44@gmail.com</t>
  </si>
  <si>
    <t>خانم اسدی</t>
  </si>
  <si>
    <t>09198132135- 22271400</t>
  </si>
  <si>
    <t>کیهان گستر سیرجان</t>
  </si>
  <si>
    <t>14004507436</t>
  </si>
  <si>
    <t>1401/11/12</t>
  </si>
  <si>
    <t>شهرک غرب، بلوار دادمان، خیابان فخار مقدم، خیابان باران، نبش کوچه پامچال 2، پلاک 1</t>
  </si>
  <si>
    <t>Damavandi@tanaenergy.com</t>
  </si>
  <si>
    <t>کرپا</t>
  </si>
  <si>
    <t>10101188945</t>
  </si>
  <si>
    <t>info@korpa.ir</t>
  </si>
  <si>
    <t>خانم بیات</t>
  </si>
  <si>
    <t>09361772587- 88653260</t>
  </si>
  <si>
    <t>میدان ونک، خیابان ونک، روبروی کوچه لیلی، پلاک 24، واحد 23</t>
  </si>
  <si>
    <t>سهروردی شمالی، بن بست آجودانی، پلاک ۳</t>
  </si>
  <si>
    <t>yousef_709@yahoo.com</t>
  </si>
  <si>
    <t>09121715062</t>
  </si>
  <si>
    <t>خانم یوسف</t>
  </si>
  <si>
    <t>سامانه فناوری فرتاک</t>
  </si>
  <si>
    <t>14006440525</t>
  </si>
  <si>
    <t>خیابان 15 خرداد ، سبزه میدان ، بازار کفاشها ، پایین تر از آتش نشانی ، پلاک 102</t>
  </si>
  <si>
    <t>Mojriand.co@gmail.com</t>
  </si>
  <si>
    <t>مجریان دقیق</t>
  </si>
  <si>
    <t>10101839228</t>
  </si>
  <si>
    <t>55805761- 09056700114</t>
  </si>
  <si>
    <t>آقای پرصبر</t>
  </si>
  <si>
    <t>faeze.heshmati@baran-gostar.com</t>
  </si>
  <si>
    <t>26202597- 09109118876</t>
  </si>
  <si>
    <t>باران گستر آرام</t>
  </si>
  <si>
    <t>14005063579</t>
  </si>
  <si>
    <t>خیابان آفریقا شمالی ،خیابان عاطفی غربی، پلاک 81، طبقه سوم، واحد 301</t>
  </si>
  <si>
    <t>استان هرمزگان، شهرستان قشم،محله منازل سازمانی ، خیابان سرخس ، بن بست فینی ، طبقه همکف ،واحد 2</t>
  </si>
  <si>
    <t>خانم جاوید فر</t>
  </si>
  <si>
    <t>samira83javidfar@gmail.com</t>
  </si>
  <si>
    <t>مجتمع تولیدی فرآوری سالم غذای جزیره قشم</t>
  </si>
  <si>
    <t>14007419198</t>
  </si>
  <si>
    <t>07635240081-09125696447</t>
  </si>
  <si>
    <t>مدیریت تانا انرژی(ماده 6 و 12 و 13)</t>
  </si>
  <si>
    <t>1401/11/13</t>
  </si>
  <si>
    <t>09112831347- 01344229581-09364975064</t>
  </si>
  <si>
    <t>خیابان شریعتی ، خیابان معلم ، پلاک 39، طبقه پنجم، واحد جنوبی</t>
  </si>
  <si>
    <t>پویا پدیده اسپرلوس</t>
  </si>
  <si>
    <t>14005392775</t>
  </si>
  <si>
    <t>info@poyapadideh.com</t>
  </si>
  <si>
    <t>86020450- 09125440875</t>
  </si>
  <si>
    <t>1401/11/16</t>
  </si>
  <si>
    <t>استان هرمزگان، شهربندرعباس، خیابان گلشهر، مجتمع تجاری نخل، ورودی 3، طبقه 2، واحد c2</t>
  </si>
  <si>
    <t>imentejarat1398@yahoo.com</t>
  </si>
  <si>
    <t>09020494307</t>
  </si>
  <si>
    <t>ایمن تجارت نخل جنوب</t>
  </si>
  <si>
    <t>14006479001</t>
  </si>
  <si>
    <t>1401/11/17</t>
  </si>
  <si>
    <t>0533887933</t>
  </si>
  <si>
    <t>مواد زراعی و دامی ایران(50 درصد)</t>
  </si>
  <si>
    <t>استان بوشهر، شهر بوشهر، خیابان جبری(ولیعصر)،کوچه قائم 2،کوچه هامور 76،پلاک 2،ساختمان روما، طبقه 1، واحد2</t>
  </si>
  <si>
    <t>مهرداد مرادی</t>
  </si>
  <si>
    <t>2298148783</t>
  </si>
  <si>
    <t>شهرک صنعتی خاوران، سایت فلزتراشان، شهر ری، کوچه شقایق، پلاک 5، بلوک 109</t>
  </si>
  <si>
    <t>pooyaghateh5288@gmail.com</t>
  </si>
  <si>
    <t>09197087727- 33280650</t>
  </si>
  <si>
    <t xml:space="preserve">خانم فرجی </t>
  </si>
  <si>
    <t>گروه تولیدی و صنعتی پویا قطعه بادوام</t>
  </si>
  <si>
    <t>10320895733</t>
  </si>
  <si>
    <t>بلوار مرزداران، خیابان ایثار، پلاک 6</t>
  </si>
  <si>
    <t>info@jkb.ir</t>
  </si>
  <si>
    <t>آقای عباسی موحد</t>
  </si>
  <si>
    <t>جهان کالای بهروش</t>
  </si>
  <si>
    <t>10861081790</t>
  </si>
  <si>
    <t>44291489- 09125535002</t>
  </si>
  <si>
    <t>آقای دماوندی و آقای نجفی</t>
  </si>
  <si>
    <t>09121173293- 09123725724</t>
  </si>
  <si>
    <t>ّ</t>
  </si>
  <si>
    <t>1401/11/19</t>
  </si>
  <si>
    <t>1041/11/20</t>
  </si>
  <si>
    <t>1401/11/23</t>
  </si>
  <si>
    <t>مشاور و مهندسی پشتیبان تصمیم مدیران (50 درصد)</t>
  </si>
  <si>
    <t>1401/11/18</t>
  </si>
  <si>
    <t>1401/1123</t>
  </si>
  <si>
    <t>استان خراسان رضوی، شهر مشهد، بزرگراه پیامبر اعظم ، پیامبر اعظم 79 ، خیابان آزادی 133.1 ، پلاک 27</t>
  </si>
  <si>
    <t>mbahadori337@gmail.com</t>
  </si>
  <si>
    <t>خانم ارفعی</t>
  </si>
  <si>
    <t>09151180415- 05136513720</t>
  </si>
  <si>
    <t>گشتا صنعت مشهد</t>
  </si>
  <si>
    <t>10380454922</t>
  </si>
  <si>
    <t>09199156619- 36616170-09104647469</t>
  </si>
  <si>
    <t>آقای حیدر ویس- آقای مسگر پور</t>
  </si>
  <si>
    <t>خیابان شریعتی نرسیده به سیدخندان نبش کوچه اشراقی پلاک874</t>
  </si>
  <si>
    <t>commercial@payadarooyeh.com</t>
  </si>
  <si>
    <t>آقای باصری</t>
  </si>
  <si>
    <t>09127369786- 88511200</t>
  </si>
  <si>
    <t>10102208560</t>
  </si>
  <si>
    <t>hajizadeh.saeid@kourosh-lp.com</t>
  </si>
  <si>
    <t>آقای حاجی زاده</t>
  </si>
  <si>
    <t>09122456388- 79295000</t>
  </si>
  <si>
    <t>14008564485</t>
  </si>
  <si>
    <t>بلوار میرداماد، نبش کوچه نیل ، پلاک 241</t>
  </si>
  <si>
    <t>آزاد</t>
  </si>
  <si>
    <t>fatemeh.panahi1992@gmail.com</t>
  </si>
  <si>
    <t>خانم پناهی</t>
  </si>
  <si>
    <t>09382207205</t>
  </si>
  <si>
    <t>نوید گستر تلاشگران بندر گناوه</t>
  </si>
  <si>
    <t>14007311424</t>
  </si>
  <si>
    <t>10800096412</t>
  </si>
  <si>
    <t>خیابان سعدی شمالی ، خیابان شهید برادران قائدی ، پلاک 186 ، ساختمان هدایت ، طبقه سوم ، واحد 301</t>
  </si>
  <si>
    <t>pedramtejaratraad@gmail.com</t>
  </si>
  <si>
    <t>آقای سلطانی راد</t>
  </si>
  <si>
    <t>09121115527- 77685177</t>
  </si>
  <si>
    <t>پدرام تجارت راد</t>
  </si>
  <si>
    <t>14003520701</t>
  </si>
  <si>
    <t>1400/12/02</t>
  </si>
  <si>
    <t>1401/11/24</t>
  </si>
  <si>
    <t>پایا دارویه (50 درصد)</t>
  </si>
  <si>
    <t xml:space="preserve">پارسیان مهد خلیج فارس </t>
  </si>
  <si>
    <t>3490317122</t>
  </si>
  <si>
    <t>حبیب خلیفه</t>
  </si>
  <si>
    <t>خانم ناصری</t>
  </si>
  <si>
    <t>استان بوشهر، شهر بوشهر،روبروی درب خروج اداره بندر ،جنب بانک توسعه تعاون ، طبقه 4</t>
  </si>
  <si>
    <t>رضا شریفیان</t>
  </si>
  <si>
    <t>3490115643</t>
  </si>
  <si>
    <t>پرداخت فناوری اطلاعات و ارتباطات پاسارگاد آریان اروند(فناپ تک) (قسمت ارزیاب  ماده 6 حذف شد)</t>
  </si>
  <si>
    <t>10800100767</t>
  </si>
  <si>
    <t>پاسارگاد  مهد خلیج فارس( 50 درصد)</t>
  </si>
  <si>
    <t>استان بوشهر، شهر بوشهر،روبروی درب خروج اداره بندر ،جنب بانک توسعه تعاون ، طبقه4</t>
  </si>
  <si>
    <t>قاسم قایدی</t>
  </si>
  <si>
    <t>3520255804</t>
  </si>
  <si>
    <t>یوسف آباد، نبش خیابان 54، پلاک 412، طبقه دوم</t>
  </si>
  <si>
    <t>z.salimi@htparsian.com</t>
  </si>
  <si>
    <t>88601151-60</t>
  </si>
  <si>
    <t>خانم سلیمی</t>
  </si>
  <si>
    <t>سوا پارس</t>
  </si>
  <si>
    <t>10102281955</t>
  </si>
  <si>
    <t>141/11/26</t>
  </si>
  <si>
    <t>خیابان ولیعصر، بالاتر از پارک ساعی، بن بست گل، ساختمان گل،طبقه دوم، واحد205</t>
  </si>
  <si>
    <t>m.matlabpour@gmail.com</t>
  </si>
  <si>
    <t>آقای مطلب پور</t>
  </si>
  <si>
    <t>09123729498- 88652256-60</t>
  </si>
  <si>
    <t>شاهکار لاستیک جهان</t>
  </si>
  <si>
    <t>10800031497</t>
  </si>
  <si>
    <t>1400/12/17</t>
  </si>
  <si>
    <t>استان هرمزگان، بندرکنگ، میدان امام سجاد، مجتمع تجاری امین، طبقه دوم، واحد 1</t>
  </si>
  <si>
    <t>البدر طلایی آسیا</t>
  </si>
  <si>
    <t>10103171814</t>
  </si>
  <si>
    <t>09123729498- 88652256-61</t>
  </si>
  <si>
    <t>1401/11/25</t>
  </si>
  <si>
    <t>نیکران موتور پاسارگاد (7.8 مفاصا)</t>
  </si>
  <si>
    <t>1401/11/26</t>
  </si>
  <si>
    <t>Zarifi.Reza@HastiTamin.com</t>
  </si>
  <si>
    <t>بلوار میراداماد،  بین نیل و البرز، پلاک 253 ، طبقه دوم</t>
  </si>
  <si>
    <t>آقای ظریفی</t>
  </si>
  <si>
    <t>09122460120- 26420406</t>
  </si>
  <si>
    <t>10320286201</t>
  </si>
  <si>
    <t>1400/12/15</t>
  </si>
  <si>
    <t>هستی آرین تامین</t>
  </si>
  <si>
    <t>ce@japartgroup.com</t>
  </si>
  <si>
    <t>ژرف آیین پارت</t>
  </si>
  <si>
    <t>10102776790</t>
  </si>
  <si>
    <t>1401/01/27</t>
  </si>
  <si>
    <t>چهارراه سرهنگ سخایی، خیابان حافظ، پلاک 152 (بازار موبایل ایران)، طبقه 3، واحد 503</t>
  </si>
  <si>
    <t>1401/11/27</t>
  </si>
  <si>
    <t>1401/11/30</t>
  </si>
  <si>
    <t>استان بوشهر، شهر گناوه، خیابان باهنر کوچه شاهد 2</t>
  </si>
  <si>
    <t>کسر مفاصا</t>
  </si>
  <si>
    <t>آداک فن آوری مانیا(تبصره 3 و 4 به ماده 3)مفاصا 8.7</t>
  </si>
  <si>
    <t>1401/12/01</t>
  </si>
  <si>
    <t>1401/01/31</t>
  </si>
  <si>
    <t>خیابان ولیعصر،  بلوار میرداماد، مجتمع کامپوتر پایتخت، برجB،طبقه هفتم، واحد 703</t>
  </si>
  <si>
    <t>Info@rasahamrah.com</t>
  </si>
  <si>
    <t>09129495447- 88192601</t>
  </si>
  <si>
    <t>سعادت آباد، بالاتر از میدان کاج، خیابان شهید علی اکبر، پلاک 22، طبقه اول ،واحد اول</t>
  </si>
  <si>
    <t>behdampro91@yahoo.com</t>
  </si>
  <si>
    <t>خانم نصرت الهی</t>
  </si>
  <si>
    <t>بهدام پروتئین پارسیان</t>
  </si>
  <si>
    <t>9197708032- 22065061</t>
  </si>
  <si>
    <t>commercial@electrodesepahan.com</t>
  </si>
  <si>
    <t>خیابان طالقانی، بین خیابان بهار و خیابان شریعتی،  پلاک 66</t>
  </si>
  <si>
    <t>09918868870- 75219999</t>
  </si>
  <si>
    <t>خانم بهادری</t>
  </si>
  <si>
    <t>الکترود صنعت نگین سپاهان</t>
  </si>
  <si>
    <t>پارسیان بذر خاورمیانه</t>
  </si>
  <si>
    <t>14007333328</t>
  </si>
  <si>
    <t>میدان نیاوران خیابان پور ابتهاج کوچه خداوردی پلاک 285 لیدو سنتر طبقه 3 واحد 301</t>
  </si>
  <si>
    <t>ali.tavakoli63@gmail.com</t>
  </si>
  <si>
    <t>آقای توکلی</t>
  </si>
  <si>
    <t>26470356- 09192020319</t>
  </si>
  <si>
    <t>استان البرز، شهرکرج، شهرک صنعتی بهارستان، گلستان 6 غربی، بوستان شمالی ، پلاک 139</t>
  </si>
  <si>
    <t>m.pourreza@yasco.org</t>
  </si>
  <si>
    <t>آقای پوررضا</t>
  </si>
  <si>
    <t>09122641706- 02634761014</t>
  </si>
  <si>
    <t>بازرگانی صنعتی دان ارتباط گویا</t>
  </si>
  <si>
    <t>s.javadi@svi.ir</t>
  </si>
  <si>
    <t>خانم جوادی</t>
  </si>
  <si>
    <t>09121080179-58379000</t>
  </si>
  <si>
    <t>تجاری صنعتی پارس نسیم گیلان</t>
  </si>
  <si>
    <t>میدان هفت تیر، خیابان کریم خان زند، خیابان حسینی، نبش چهارم شرقی ، ساختمان 29 صنایع ورق ایران</t>
  </si>
  <si>
    <t>مرادیان</t>
  </si>
  <si>
    <t>زاگرس تجارت ماهان مهر</t>
  </si>
  <si>
    <t>استان گیلان، شهرآستارا، شهرک امامی، کوچه پردیس، پلاک صفر</t>
  </si>
  <si>
    <t>javad.m5731@gmail.com</t>
  </si>
  <si>
    <t>09364935186</t>
  </si>
  <si>
    <t>آقای مرادیان</t>
  </si>
  <si>
    <t>1401/12/02</t>
  </si>
  <si>
    <t>بلوار نلسون ماندلا، بلوار گلشهر ، پلاک 17، طبقه 4، واحد 12</t>
  </si>
  <si>
    <t>صبا پیشرو کالا</t>
  </si>
  <si>
    <t>tehrani@sabapishro.com</t>
  </si>
  <si>
    <t>آقای طهرانی</t>
  </si>
  <si>
    <t>22011888-09126114580</t>
  </si>
  <si>
    <t>99/11/04</t>
  </si>
  <si>
    <t>رسا همراه ایرانیان پایتخت(50 درصد</t>
  </si>
  <si>
    <t>بلوار نلسون ماندلا، بلوار گلشهر ، پلاک 46، واحد 2</t>
  </si>
  <si>
    <t>22056566- 09126114580</t>
  </si>
  <si>
    <t>پرتو مبین پاکان</t>
  </si>
  <si>
    <t>اقتصاد تجارت پرهام</t>
  </si>
  <si>
    <t>استان گیلان، شهرآستارا، محله محرم نژاد، بن بست پنجم،  پلاک صفر، پاساژ سهراب نژاد، طبقه اول</t>
  </si>
  <si>
    <t>خدماتی نور ساحل بوشهر</t>
  </si>
  <si>
    <t>استان بوشهر، شهر بوشهر، خیابان دهقان، روبروی عباسعلی، ساختمان فرح زاد، طبقه اول، واحد سه</t>
  </si>
  <si>
    <t>26218239- 09126114580</t>
  </si>
  <si>
    <t>شرکت سید محمد حسن طباطبایی و شرکاء</t>
  </si>
  <si>
    <t>1401/12/03</t>
  </si>
  <si>
    <t>میدان ونک، خیابان ملاصدرا ، بعد از بیمارستان بقیه الله، پلاک 214 طبقه 14 واحد 28</t>
  </si>
  <si>
    <t>INFO@NEGINTRADING.IR</t>
  </si>
  <si>
    <t>آقای مقدم</t>
  </si>
  <si>
    <t>09124548605- 88055970</t>
  </si>
  <si>
    <t>بازرگانی نگین تجارت ایده</t>
  </si>
  <si>
    <t>09194947275- 67385000-09129058088</t>
  </si>
  <si>
    <t>آقای کردبچه- آقای امین نژاد</t>
  </si>
  <si>
    <t>1401/12/04</t>
  </si>
  <si>
    <t>Y:\خانم عربی\1401\دریا کولاک واریزی کامل.pdf</t>
  </si>
  <si>
    <t xml:space="preserve">سعادت آباد ، بلوار سرو غربي، پلاك ٨٠، واحد ٥ </t>
  </si>
  <si>
    <t>mehrnooshahriari@gmail.com</t>
  </si>
  <si>
    <t>خانم شهریاری</t>
  </si>
  <si>
    <t>09121069811-٢٦٣٥٠١٧٧</t>
  </si>
  <si>
    <t>بزرگ الماس پارسیان</t>
  </si>
  <si>
    <t>خیابان جمهوری ، چهارراه حافظ ، ساختمان علاءالدین ، طبقه 6 ، واحد 611</t>
  </si>
  <si>
    <t>سورین همراه ایرانیان</t>
  </si>
  <si>
    <t>omidghanbariha@gmail.com</t>
  </si>
  <si>
    <t>آقای قنبری ها</t>
  </si>
  <si>
    <t>09202758002- 66723037</t>
  </si>
  <si>
    <t>استان خراسان رضوی، شهر مشهد، بلوار امامت ، امامت 14 ، پلاک 2</t>
  </si>
  <si>
    <t>p.sh.toosi@gmail.com</t>
  </si>
  <si>
    <t>آقای طوسی</t>
  </si>
  <si>
    <t>09391304285- 05136040952</t>
  </si>
  <si>
    <t>اتحادیه شرکتهای تعاونی کشاورزی گاوداران و دامداران صنعتی خراسان رضوی</t>
  </si>
  <si>
    <t>1401/12/06</t>
  </si>
  <si>
    <t>دام و طیور کورش (مفاصا 16درصد)</t>
  </si>
  <si>
    <t>استان البرز، مهرشهر ، منطقه ویژه اقتصادی فرودگاه پیام، بلوار شهید بابایی ، خیابان هشتم</t>
  </si>
  <si>
    <t>gunash.commercial@gmail.com</t>
  </si>
  <si>
    <t>خانم حسینی</t>
  </si>
  <si>
    <t>09912707955-02634008530</t>
  </si>
  <si>
    <t>گونش شیمی صنعت</t>
  </si>
  <si>
    <t>10320611969</t>
  </si>
  <si>
    <t>آبزی گوهر ناب مطاف</t>
  </si>
  <si>
    <t>استان بوشهر، شهر بوشهر، بن مانع، بلوار شهید چمران، کوچه مروارید، کوچه ساحل 3 ، پلاک صفر، طبقه سوم ، واحد 6</t>
  </si>
  <si>
    <t>خیابان ستارخان ، فلکه اول صادقیه، خیابان گلناز شمالی، نبش کوچه پانزدهم، پلاک 11 طبقه دوم واحد 5</t>
  </si>
  <si>
    <t>behmazjob@gmail.com</t>
  </si>
  <si>
    <t>خانم جمشیدی</t>
  </si>
  <si>
    <t>09122118590- 44374076</t>
  </si>
  <si>
    <t>ورنا همراه خاورمیانه</t>
  </si>
  <si>
    <t>چهارراه حافظ،کوچه ازهری، خیابان حافظ، پلاک250 حافظ،طبقه همکف،  واحد19</t>
  </si>
  <si>
    <t>khavarmianee@gmail.com</t>
  </si>
  <si>
    <t>خانم سهرابی</t>
  </si>
  <si>
    <t>09366350814- 66752000</t>
  </si>
  <si>
    <t>1400/09/08</t>
  </si>
  <si>
    <t>صنایع غذایی بهمز ره آورد جم(50 درصد)</t>
  </si>
  <si>
    <t>1401/12/07</t>
  </si>
  <si>
    <t>09122397492-56804153-09366958395</t>
  </si>
  <si>
    <t>خانم نظری و خانم حمزه</t>
  </si>
  <si>
    <t>09358706115</t>
  </si>
  <si>
    <t>آقای ملاح زاده</t>
  </si>
  <si>
    <t>سادات تجارت سروش سیراف</t>
  </si>
  <si>
    <t>سروش ملاح زاده</t>
  </si>
  <si>
    <t>14004580208</t>
  </si>
  <si>
    <t>3501202067</t>
  </si>
  <si>
    <t>Soroush.malahzadeh@yahoo.com</t>
  </si>
  <si>
    <t>استان بوشهر، شهر بوشهر، بلوار دهقان، روبروی برج اداره بندر، ساختمان شریف پور، طبقه دوم ، واحد 9</t>
  </si>
  <si>
    <t>استان بوشهر، شهر بوشهر، بلوار دهقان، روبروی برج اداره بندر، ساختمان شریف پور، طبقه دوم، واحد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</si>
</sst>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b/>
      <sz val="14"/>
      <color theme="1" tint="4.9989318521683403E-2"/>
      <name val="B Nazanin"/>
      <charset val="178"/>
    </font>
    <font>
      <sz val="14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B Nazanin"/>
      <charset val="178"/>
    </font>
    <font>
      <b/>
      <sz val="14"/>
      <name val="B Nazanin"/>
      <charset val="178"/>
    </font>
    <font>
      <b/>
      <sz val="14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11"/>
      <name val="B Nazanin"/>
      <charset val="178"/>
    </font>
    <font>
      <b/>
      <u/>
      <sz val="11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color theme="1" tint="4.9989318521683403E-2"/>
      <name val="B Nazanin"/>
      <charset val="178"/>
    </font>
    <font>
      <b/>
      <sz val="11"/>
      <color rgb="FFFF0000"/>
      <name val="B Nazanin"/>
      <charset val="178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164" fontId="4" fillId="0" borderId="0" xfId="0" applyNumberFormat="1" applyFont="1"/>
    <xf numFmtId="0" fontId="3" fillId="0" borderId="2" xfId="0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164" fontId="3" fillId="4" borderId="1" xfId="1" applyNumberFormat="1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164" fontId="3" fillId="5" borderId="1" xfId="1" applyNumberFormat="1" applyFont="1" applyFill="1" applyBorder="1" applyAlignment="1">
      <alignment horizontal="center"/>
    </xf>
    <xf numFmtId="164" fontId="3" fillId="5" borderId="6" xfId="1" applyNumberFormat="1" applyFont="1" applyFill="1" applyBorder="1" applyAlignment="1">
      <alignment horizontal="center"/>
    </xf>
    <xf numFmtId="9" fontId="3" fillId="6" borderId="1" xfId="2" applyFont="1" applyFill="1" applyBorder="1" applyAlignment="1" applyProtection="1">
      <alignment horizontal="center"/>
      <protection locked="0"/>
    </xf>
    <xf numFmtId="9" fontId="3" fillId="6" borderId="6" xfId="2" applyFont="1" applyFill="1" applyBorder="1" applyAlignment="1" applyProtection="1">
      <alignment horizontal="center"/>
      <protection locked="0"/>
    </xf>
    <xf numFmtId="164" fontId="3" fillId="5" borderId="3" xfId="1" applyNumberFormat="1" applyFont="1" applyFill="1" applyBorder="1" applyAlignment="1">
      <alignment horizontal="center"/>
    </xf>
    <xf numFmtId="164" fontId="3" fillId="5" borderId="5" xfId="1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6" fontId="3" fillId="0" borderId="9" xfId="0" applyNumberFormat="1" applyFont="1" applyBorder="1" applyAlignment="1">
      <alignment horizontal="center" vertical="center"/>
    </xf>
    <xf numFmtId="0" fontId="3" fillId="4" borderId="9" xfId="0" applyFont="1" applyFill="1" applyBorder="1" applyAlignment="1" applyProtection="1">
      <alignment horizontal="center"/>
      <protection locked="0"/>
    </xf>
    <xf numFmtId="164" fontId="3" fillId="4" borderId="9" xfId="1" applyNumberFormat="1" applyFont="1" applyFill="1" applyBorder="1" applyAlignment="1" applyProtection="1">
      <alignment horizontal="center"/>
      <protection locked="0"/>
    </xf>
    <xf numFmtId="164" fontId="3" fillId="0" borderId="9" xfId="1" applyNumberFormat="1" applyFont="1" applyFill="1" applyBorder="1" applyAlignment="1">
      <alignment horizontal="center"/>
    </xf>
    <xf numFmtId="164" fontId="3" fillId="5" borderId="9" xfId="1" applyNumberFormat="1" applyFont="1" applyFill="1" applyBorder="1" applyAlignment="1">
      <alignment horizontal="center"/>
    </xf>
    <xf numFmtId="9" fontId="3" fillId="6" borderId="9" xfId="2" applyFont="1" applyFill="1" applyBorder="1" applyAlignment="1" applyProtection="1">
      <alignment horizontal="center"/>
      <protection locked="0"/>
    </xf>
    <xf numFmtId="164" fontId="3" fillId="5" borderId="10" xfId="1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3" fontId="3" fillId="6" borderId="9" xfId="1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64" fontId="3" fillId="4" borderId="1" xfId="1" applyNumberFormat="1" applyFont="1" applyFill="1" applyBorder="1" applyAlignment="1" applyProtection="1">
      <alignment horizontal="center" vertical="center"/>
      <protection locked="0"/>
    </xf>
    <xf numFmtId="164" fontId="3" fillId="0" borderId="1" xfId="1" applyNumberFormat="1" applyFont="1" applyFill="1" applyBorder="1" applyAlignment="1">
      <alignment horizontal="center" vertical="center"/>
    </xf>
    <xf numFmtId="9" fontId="3" fillId="6" borderId="1" xfId="2" applyFont="1" applyFill="1" applyBorder="1" applyAlignment="1" applyProtection="1">
      <alignment horizontal="center" vertical="center"/>
      <protection locked="0"/>
    </xf>
    <xf numFmtId="164" fontId="3" fillId="5" borderId="9" xfId="1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  <protection locked="0"/>
    </xf>
    <xf numFmtId="164" fontId="3" fillId="4" borderId="9" xfId="1" applyNumberFormat="1" applyFont="1" applyFill="1" applyBorder="1" applyAlignment="1" applyProtection="1">
      <alignment horizontal="center" vertical="center"/>
      <protection locked="0"/>
    </xf>
    <xf numFmtId="164" fontId="3" fillId="0" borderId="9" xfId="1" applyNumberFormat="1" applyFont="1" applyFill="1" applyBorder="1" applyAlignment="1">
      <alignment horizontal="center" vertical="center"/>
    </xf>
    <xf numFmtId="9" fontId="3" fillId="6" borderId="9" xfId="2" applyFont="1" applyFill="1" applyBorder="1" applyAlignment="1" applyProtection="1">
      <alignment horizontal="center" vertical="center"/>
      <protection locked="0"/>
    </xf>
    <xf numFmtId="164" fontId="3" fillId="5" borderId="10" xfId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3" fillId="7" borderId="3" xfId="1" applyNumberFormat="1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 vertical="center"/>
    </xf>
    <xf numFmtId="3" fontId="10" fillId="7" borderId="1" xfId="0" applyNumberFormat="1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3" fillId="7" borderId="1" xfId="3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164" fontId="9" fillId="7" borderId="15" xfId="1" applyNumberFormat="1" applyFont="1" applyFill="1" applyBorder="1" applyAlignment="1">
      <alignment horizontal="center" vertical="center"/>
    </xf>
    <xf numFmtId="164" fontId="3" fillId="7" borderId="15" xfId="1" applyNumberFormat="1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 applyProtection="1">
      <alignment horizontal="center" vertical="center"/>
      <protection locked="0"/>
    </xf>
    <xf numFmtId="164" fontId="3" fillId="7" borderId="1" xfId="1" applyNumberFormat="1" applyFont="1" applyFill="1" applyBorder="1" applyAlignment="1" applyProtection="1">
      <alignment horizontal="center" vertical="center"/>
      <protection locked="0"/>
    </xf>
    <xf numFmtId="9" fontId="3" fillId="7" borderId="1" xfId="2" applyFont="1" applyFill="1" applyBorder="1" applyAlignment="1" applyProtection="1">
      <alignment horizontal="center" vertical="center"/>
      <protection locked="0"/>
    </xf>
    <xf numFmtId="164" fontId="3" fillId="7" borderId="9" xfId="1" applyNumberFormat="1" applyFont="1" applyFill="1" applyBorder="1" applyAlignment="1">
      <alignment horizontal="center" vertical="center"/>
    </xf>
    <xf numFmtId="164" fontId="3" fillId="7" borderId="10" xfId="1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/>
      <protection locked="0"/>
    </xf>
    <xf numFmtId="164" fontId="3" fillId="7" borderId="9" xfId="1" applyNumberFormat="1" applyFont="1" applyFill="1" applyBorder="1" applyAlignment="1" applyProtection="1">
      <alignment horizontal="center" vertical="center"/>
      <protection locked="0"/>
    </xf>
    <xf numFmtId="9" fontId="3" fillId="7" borderId="9" xfId="2" applyFont="1" applyFill="1" applyBorder="1" applyAlignment="1" applyProtection="1">
      <alignment horizontal="center" vertical="center"/>
      <protection locked="0"/>
    </xf>
    <xf numFmtId="164" fontId="9" fillId="7" borderId="1" xfId="1" applyNumberFormat="1" applyFont="1" applyFill="1" applyBorder="1" applyAlignment="1">
      <alignment horizontal="center" vertical="center"/>
    </xf>
    <xf numFmtId="3" fontId="3" fillId="7" borderId="9" xfId="1" applyNumberFormat="1" applyFont="1" applyFill="1" applyBorder="1" applyAlignment="1" applyProtection="1">
      <alignment horizontal="center" vertical="center"/>
      <protection locked="0"/>
    </xf>
    <xf numFmtId="164" fontId="9" fillId="7" borderId="1" xfId="1" applyNumberFormat="1" applyFont="1" applyFill="1" applyBorder="1" applyAlignment="1">
      <alignment horizontal="center" vertical="center" wrapText="1"/>
    </xf>
    <xf numFmtId="164" fontId="15" fillId="7" borderId="1" xfId="1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center" vertical="center" wrapText="1"/>
    </xf>
    <xf numFmtId="0" fontId="14" fillId="7" borderId="1" xfId="3" applyFont="1" applyFill="1" applyBorder="1" applyAlignment="1">
      <alignment horizontal="center" vertical="center"/>
    </xf>
    <xf numFmtId="3" fontId="10" fillId="7" borderId="15" xfId="0" applyNumberFormat="1" applyFont="1" applyFill="1" applyBorder="1" applyAlignment="1">
      <alignment horizontal="center" vertical="center"/>
    </xf>
    <xf numFmtId="0" fontId="5" fillId="7" borderId="15" xfId="3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3" fontId="3" fillId="5" borderId="9" xfId="1" applyNumberFormat="1" applyFont="1" applyFill="1" applyBorder="1" applyAlignment="1" applyProtection="1">
      <alignment horizontal="center"/>
    </xf>
    <xf numFmtId="3" fontId="3" fillId="5" borderId="9" xfId="1" applyNumberFormat="1" applyFont="1" applyFill="1" applyBorder="1" applyAlignment="1" applyProtection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 applyProtection="1">
      <alignment horizontal="center" vertical="center"/>
      <protection locked="0"/>
    </xf>
    <xf numFmtId="0" fontId="18" fillId="7" borderId="1" xfId="3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 wrapText="1"/>
    </xf>
    <xf numFmtId="164" fontId="3" fillId="5" borderId="1" xfId="1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0" fontId="19" fillId="7" borderId="1" xfId="3" applyFont="1" applyFill="1" applyBorder="1" applyAlignment="1">
      <alignment horizontal="center" vertical="center"/>
    </xf>
    <xf numFmtId="164" fontId="3" fillId="5" borderId="18" xfId="1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3" fontId="9" fillId="7" borderId="15" xfId="1" applyNumberFormat="1" applyFont="1" applyFill="1" applyBorder="1" applyAlignment="1">
      <alignment horizontal="center" vertical="center"/>
    </xf>
    <xf numFmtId="3" fontId="3" fillId="0" borderId="9" xfId="1" applyNumberFormat="1" applyFont="1" applyFill="1" applyBorder="1" applyAlignment="1">
      <alignment horizontal="center" vertical="center"/>
    </xf>
    <xf numFmtId="3" fontId="3" fillId="7" borderId="10" xfId="1" applyNumberFormat="1" applyFont="1" applyFill="1" applyBorder="1" applyAlignment="1">
      <alignment horizontal="center" vertical="center"/>
    </xf>
    <xf numFmtId="3" fontId="10" fillId="7" borderId="1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59\Public\&#1582;&#1575;&#1606;&#1605;%20&#1593;&#1585;&#1576;&#1740;\1401\&#1578;&#1608;&#1587;&#1593;&#1607;%20&#1578;&#1580;&#1575;&#1585;&#1578;%20&#1575;&#1705;&#1576;&#1575;&#1578;&#1575;&#1606;%20&#1608;&#1575;&#1585;&#1740;&#1586;&#1740;%20&#1705;&#1575;&#1605;&#1604;.JPG" TargetMode="External"/><Relationship Id="rId13" Type="http://schemas.openxmlformats.org/officeDocument/2006/relationships/hyperlink" Target="file:///\\192.168.10.59\Public\&#1582;&#1575;&#1606;&#1605;%20&#1593;&#1585;&#1576;&#1740;\1401\&#1589;&#1606;&#1575;&#1740;&#1593;%20&#1588;&#1740;&#1608;&#1575;&#1586;%20&#1576;&#1740;&#1587;&#1578;&#1608;&#1606;%20&#1608;&#1575;&#1585;&#1740;&#1586;&#1740;%20&#1705;&#1575;&#1605;&#1604;.png" TargetMode="External"/><Relationship Id="rId18" Type="http://schemas.openxmlformats.org/officeDocument/2006/relationships/hyperlink" Target="mailto:kiavash_b73@yahoo.com" TargetMode="External"/><Relationship Id="rId26" Type="http://schemas.openxmlformats.org/officeDocument/2006/relationships/hyperlink" Target="mailto:info@takrantire.com" TargetMode="External"/><Relationship Id="rId3" Type="http://schemas.openxmlformats.org/officeDocument/2006/relationships/hyperlink" Target="file:///\\192.168.10.59\Public\&#1582;&#1575;&#1606;&#1605;%20&#1593;&#1585;&#1576;&#1740;\1401\&#1578;&#1601;&#1578;&#1575;&#1606;%20&#1711;&#1587;&#1578;&#1585;%20&#1576;&#1604;&#1608;&#1670;&#1587;&#1578;&#1575;&#1606;%20&#1608;&#1575;&#1585;&#1740;&#1586;&#1740;%20&#1705;&#1575;&#1605;&#1604;.pdf" TargetMode="External"/><Relationship Id="rId21" Type="http://schemas.openxmlformats.org/officeDocument/2006/relationships/hyperlink" Target="mailto:toseetasisatatrina@gmail.com" TargetMode="External"/><Relationship Id="rId7" Type="http://schemas.openxmlformats.org/officeDocument/2006/relationships/hyperlink" Target="mailto:rahsun.co@gmail.com" TargetMode="External"/><Relationship Id="rId12" Type="http://schemas.openxmlformats.org/officeDocument/2006/relationships/hyperlink" Target="file:///\\192.168.10.59\Public\&#1582;&#1575;&#1606;&#1605;%20&#1593;&#1585;&#1576;&#1740;\1401\&#1605;&#1586;&#1583;&#1705;%20&#1578;&#1575;&#1604;&#1588;%20&#1608;&#1575;&#1585;&#1740;&#1586;&#1740;%20&#1705;&#1575;&#1605;&#1604;.pdf" TargetMode="External"/><Relationship Id="rId17" Type="http://schemas.openxmlformats.org/officeDocument/2006/relationships/hyperlink" Target="mailto:n.moradizadeh@yasco.org" TargetMode="External"/><Relationship Id="rId25" Type="http://schemas.openxmlformats.org/officeDocument/2006/relationships/hyperlink" Target="file:///\\192.168.10.59\Public\&#1582;&#1575;&#1606;&#1605;%20&#1593;&#1585;&#1576;&#1740;\1401\&#1606;&#1711;&#1740;&#1606;%20&#1705;&#1608;&#1579;&#1585;%20&#1570;&#1585;&#1740;&#1575;%20&#1608;&#1575;&#1585;&#1740;&#1586;&#1740;%20&#1705;&#1575;&#1605;&#1604;.pdf" TargetMode="External"/><Relationship Id="rId2" Type="http://schemas.openxmlformats.org/officeDocument/2006/relationships/hyperlink" Target="file:///\\192.168.10.59\Public\&#1582;&#1575;&#1606;&#1605;%20&#1593;&#1585;&#1576;&#1740;\1401\&#1587;&#1585;&#1608;&#1588;%20&#1578;&#1608;&#1587;&#1593;&#1607;%20&#1601;&#1585;&#1583;&#1575;%20&#1608;&#1575;&#1585;&#1740;&#1586;&#1740;%20&#1705;&#1575;&#1605;&#1604;.pdf" TargetMode="External"/><Relationship Id="rId16" Type="http://schemas.openxmlformats.org/officeDocument/2006/relationships/hyperlink" Target="file:///\\192.168.10.59\Public\&#1582;&#1575;&#1606;&#1605;%20&#1593;&#1585;&#1576;&#1740;\1401\&#1606;&#1711;&#1607;&#1583;&#1575;&#1585;%20&#1575;&#1576;&#1586;&#1575;&#1585;%20&#1575;&#1740;&#1585;&#1575;&#1606;&#1740;&#1575;&#1606;%20&#1608;&#1575;&#1585;&#1740;&#1586;&#1740;%20&#1575;&#1608;&#1604;.pdf" TargetMode="External"/><Relationship Id="rId20" Type="http://schemas.openxmlformats.org/officeDocument/2006/relationships/hyperlink" Target="mailto:info@psm-electronic.com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file:///\\192.168.10.59\Public\&#1582;&#1575;&#1606;&#1605;%20&#1593;&#1585;&#1576;&#1740;\1401\&#1587;&#1605;&#1740;&#1585;%20&#1578;&#1580;&#1575;&#1585;&#1578;%20&#1605;&#1607;&#1585;%20&#1570;&#1587;&#1575;%20&#1608;&#1575;&#1585;&#1740;&#1586;&#1740;%20&#1705;&#1575;&#1605;&#1604;.jpg" TargetMode="External"/><Relationship Id="rId6" Type="http://schemas.openxmlformats.org/officeDocument/2006/relationships/hyperlink" Target="mailto:rusta.rice@gmail.com" TargetMode="External"/><Relationship Id="rId11" Type="http://schemas.openxmlformats.org/officeDocument/2006/relationships/hyperlink" Target="file:///\\192.168.10.59\Public\&#1582;&#1575;&#1606;&#1605;%20&#1593;&#1585;&#1576;&#1740;\1401\&#1575;&#1705;&#1587;&#1608;&#1606;%20&#1601;&#1585;&#1570;&#1608;&#1585;%20&#1608;&#1575;&#1585;&#1740;&#1586;&#1740;%20&#1705;&#1575;&#1605;&#1604;.pdf" TargetMode="External"/><Relationship Id="rId24" Type="http://schemas.openxmlformats.org/officeDocument/2006/relationships/hyperlink" Target="mailto:bayan@tabaservice.com" TargetMode="External"/><Relationship Id="rId5" Type="http://schemas.openxmlformats.org/officeDocument/2006/relationships/hyperlink" Target="file:///\\192.168.10.59\Public\&#1582;&#1575;&#1606;&#1605;%20&#1593;&#1585;&#1576;&#1740;\1401\&#1576;&#1575;&#1606;&#1740;&#1575;&#1606;%20&#1578;&#1580;&#1575;&#1585;&#1578;%20&#1608;&#1575;&#1585;&#1740;&#1586;&#1740;%20&#1575;&#1608;&#1604;.pdf" TargetMode="External"/><Relationship Id="rId15" Type="http://schemas.openxmlformats.org/officeDocument/2006/relationships/hyperlink" Target="file:///\\192.168.10.59\Public\&#1582;&#1575;&#1606;&#1605;%20&#1593;&#1585;&#1576;&#1740;\1401\&#1662;&#1585;&#1588;&#1740;&#1606;%20&#1575;&#1576;&#1586;&#1575;&#1585;%20&#1740;&#1583;&#1705;%20&#1608;&#1575;&#1585;&#1740;&#1586;&#1740;%20&#1575;&#1608;&#1604;.pdf" TargetMode="External"/><Relationship Id="rId23" Type="http://schemas.openxmlformats.org/officeDocument/2006/relationships/hyperlink" Target="mailto:Ghahremani.peyman@kouroshrice.com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file:///\\192.168.10.59\Public\&#1582;&#1575;&#1606;&#1605;%20&#1593;&#1585;&#1576;&#1740;\1401\&#1587;&#1578;&#1575;&#1585;&#1607;%20&#1580;&#1607;&#1575;&#1606;%20&#1585;&#1608;%20&#1570;&#1585;&#1740;&#1575;%20&#1608;&#1575;&#1585;&#1740;&#1586;&#1740;%20&#1705;&#1575;&#1605;&#1604;.pdf" TargetMode="External"/><Relationship Id="rId19" Type="http://schemas.openxmlformats.org/officeDocument/2006/relationships/hyperlink" Target="mailto:hastiabdollahi01@gmail.com" TargetMode="External"/><Relationship Id="rId4" Type="http://schemas.openxmlformats.org/officeDocument/2006/relationships/hyperlink" Target="file:///\\192.168.10.59\Public\&#1582;&#1575;&#1606;&#1605;%20&#1593;&#1585;&#1576;&#1740;\1401\&#1587;&#1585;&#1740;&#1585;%20&#1607;&#1608;&#1585;%20&#1608;&#1575;&#1585;&#1740;&#1586;&#1740;%20&#1705;&#1575;&#1605;&#1604;.jpg" TargetMode="External"/><Relationship Id="rId9" Type="http://schemas.openxmlformats.org/officeDocument/2006/relationships/hyperlink" Target="file:///\\192.168.10.59\Public\&#1582;&#1575;&#1606;&#1605;%20&#1593;&#1585;&#1576;&#1740;\1401\&#1606;&#1601;&#1740;&#1587;%20&#1578;&#1580;&#1575;&#1585;&#1578;%20&#1606;&#1608;&#1585;%20&#1608;&#1575;&#1585;&#1740;&#1586;&#1740;%20&#1705;&#1575;&#1605;&#1604;.pdf" TargetMode="External"/><Relationship Id="rId14" Type="http://schemas.openxmlformats.org/officeDocument/2006/relationships/hyperlink" Target="file:///\\192.168.10.59\Public\&#1582;&#1575;&#1606;&#1605;%20&#1593;&#1585;&#1576;&#1740;\1401\&#1586;&#1585;&#1740;&#1606;%20&#1583;&#1588;&#1578;%20&#1576;&#1740;&#1587;&#1578;&#1608;&#1606;%20&#1608;&#1575;&#1585;&#1740;&#1586;&#1740;%20&#1705;&#1575;&#1605;&#1604;.pdf" TargetMode="External"/><Relationship Id="rId22" Type="http://schemas.openxmlformats.org/officeDocument/2006/relationships/hyperlink" Target="mailto:mohsenrahimi0735@gmail.com" TargetMode="External"/><Relationship Id="rId27" Type="http://schemas.openxmlformats.org/officeDocument/2006/relationships/hyperlink" Target="file:///\\192.168.10.59\Public\&#1582;&#1575;&#1606;&#1605;%20&#1593;&#1585;&#1576;&#1740;\1401\&#1583;&#1585;&#1740;&#1575;%20&#1705;&#1608;&#1604;&#1575;&#1705;%20&#1608;&#1575;&#1585;&#1740;&#1586;&#1740;%20&#1705;&#1575;&#1605;&#1604;.pdf" TargetMode="External"/><Relationship Id="rId30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tadarokgostar@yahoo.com" TargetMode="External"/><Relationship Id="rId18" Type="http://schemas.openxmlformats.org/officeDocument/2006/relationships/hyperlink" Target="mailto:h.shekarr@gmail.com" TargetMode="External"/><Relationship Id="rId26" Type="http://schemas.openxmlformats.org/officeDocument/2006/relationships/hyperlink" Target="mailto:kanonfc@gmail.com" TargetMode="External"/><Relationship Id="rId3" Type="http://schemas.openxmlformats.org/officeDocument/2006/relationships/hyperlink" Target="mailto:armin@sadafkish.co" TargetMode="External"/><Relationship Id="rId21" Type="http://schemas.openxmlformats.org/officeDocument/2006/relationships/hyperlink" Target="mailto:ahmad_hm1364@yahoo.com" TargetMode="External"/><Relationship Id="rId34" Type="http://schemas.openxmlformats.org/officeDocument/2006/relationships/comments" Target="../comments2.xml"/><Relationship Id="rId7" Type="http://schemas.openxmlformats.org/officeDocument/2006/relationships/hyperlink" Target="mailto:tarazi@azinhvac.com" TargetMode="External"/><Relationship Id="rId12" Type="http://schemas.openxmlformats.org/officeDocument/2006/relationships/hyperlink" Target="mailto:jamshidi_trading@yahoo.com" TargetMode="External"/><Relationship Id="rId17" Type="http://schemas.openxmlformats.org/officeDocument/2006/relationships/hyperlink" Target="mailto:parshamrah.hamedsabahi@yahoo.com" TargetMode="External"/><Relationship Id="rId25" Type="http://schemas.openxmlformats.org/officeDocument/2006/relationships/hyperlink" Target="mailto:info@jkb.ir" TargetMode="External"/><Relationship Id="rId33" Type="http://schemas.openxmlformats.org/officeDocument/2006/relationships/vmlDrawing" Target="../drawings/vmlDrawing2.vml"/><Relationship Id="rId2" Type="http://schemas.openxmlformats.org/officeDocument/2006/relationships/hyperlink" Target="mailto:elham.sabzivand@gmail.com" TargetMode="External"/><Relationship Id="rId16" Type="http://schemas.openxmlformats.org/officeDocument/2006/relationships/hyperlink" Target="mailto:maryam.mohammadi@arsampishro.com" TargetMode="External"/><Relationship Id="rId20" Type="http://schemas.openxmlformats.org/officeDocument/2006/relationships/hyperlink" Target="mailto:Mojriand.co@gmail.com" TargetMode="External"/><Relationship Id="rId29" Type="http://schemas.openxmlformats.org/officeDocument/2006/relationships/hyperlink" Target="mailto:ce@japartgroup.com" TargetMode="External"/><Relationship Id="rId1" Type="http://schemas.openxmlformats.org/officeDocument/2006/relationships/hyperlink" Target="mailto:info@YTK-co.com" TargetMode="External"/><Relationship Id="rId6" Type="http://schemas.openxmlformats.org/officeDocument/2006/relationships/hyperlink" Target="mailto:m.bordkhani@fanaptech.ir" TargetMode="External"/><Relationship Id="rId11" Type="http://schemas.openxmlformats.org/officeDocument/2006/relationships/hyperlink" Target="mailto:business.ptm@gmail.com" TargetMode="External"/><Relationship Id="rId24" Type="http://schemas.openxmlformats.org/officeDocument/2006/relationships/hyperlink" Target="mailto:info@korpa.ir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mailto:shayanomranigroup@gmail.com" TargetMode="External"/><Relationship Id="rId15" Type="http://schemas.openxmlformats.org/officeDocument/2006/relationships/hyperlink" Target="mailto:pouryaniknafs@gmail.com" TargetMode="External"/><Relationship Id="rId23" Type="http://schemas.openxmlformats.org/officeDocument/2006/relationships/hyperlink" Target="mailto:info@poyapadideh.com" TargetMode="External"/><Relationship Id="rId28" Type="http://schemas.openxmlformats.org/officeDocument/2006/relationships/hyperlink" Target="mailto:shayanomranigroup@gmail.com" TargetMode="External"/><Relationship Id="rId10" Type="http://schemas.openxmlformats.org/officeDocument/2006/relationships/hyperlink" Target="mailto:sabaelectronicsse@yahoo.com" TargetMode="External"/><Relationship Id="rId19" Type="http://schemas.openxmlformats.org/officeDocument/2006/relationships/hyperlink" Target="mailto:yousef_709@yahoo.com" TargetMode="External"/><Relationship Id="rId31" Type="http://schemas.openxmlformats.org/officeDocument/2006/relationships/hyperlink" Target="mailto:shayanomranigroup@gmail.com" TargetMode="External"/><Relationship Id="rId4" Type="http://schemas.openxmlformats.org/officeDocument/2006/relationships/hyperlink" Target="mailto:kara.final@gmail.com" TargetMode="External"/><Relationship Id="rId9" Type="http://schemas.openxmlformats.org/officeDocument/2006/relationships/hyperlink" Target="mailto:Mahin.Rezaei@persiakhodro.ir" TargetMode="External"/><Relationship Id="rId14" Type="http://schemas.openxmlformats.org/officeDocument/2006/relationships/hyperlink" Target="mailto:info@avatejaratsabaco.com" TargetMode="External"/><Relationship Id="rId22" Type="http://schemas.openxmlformats.org/officeDocument/2006/relationships/hyperlink" Target="mailto:faeze.heshmati@baran-gostar.com" TargetMode="External"/><Relationship Id="rId27" Type="http://schemas.openxmlformats.org/officeDocument/2006/relationships/hyperlink" Target="mailto:commercial@payadarooyeh.com" TargetMode="External"/><Relationship Id="rId30" Type="http://schemas.openxmlformats.org/officeDocument/2006/relationships/hyperlink" Target="mailto:fatemeh.panahi1992@gmail.com" TargetMode="External"/><Relationship Id="rId8" Type="http://schemas.openxmlformats.org/officeDocument/2006/relationships/hyperlink" Target="mailto:niknampakhsh@outlook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s.javadi@svi.ir" TargetMode="External"/><Relationship Id="rId7" Type="http://schemas.openxmlformats.org/officeDocument/2006/relationships/hyperlink" Target="mailto:Soroush.malahzadeh@yahoo.com" TargetMode="External"/><Relationship Id="rId2" Type="http://schemas.openxmlformats.org/officeDocument/2006/relationships/hyperlink" Target="mailto:pouryaniknafs@gmail.com" TargetMode="External"/><Relationship Id="rId1" Type="http://schemas.openxmlformats.org/officeDocument/2006/relationships/hyperlink" Target="mailto:Info@rasahamrah.com" TargetMode="External"/><Relationship Id="rId6" Type="http://schemas.openxmlformats.org/officeDocument/2006/relationships/hyperlink" Target="mailto:Soroush.malahzadeh@yahoo.com" TargetMode="External"/><Relationship Id="rId5" Type="http://schemas.openxmlformats.org/officeDocument/2006/relationships/hyperlink" Target="mailto:leyla.nazari@fastos.net" TargetMode="External"/><Relationship Id="rId10" Type="http://schemas.openxmlformats.org/officeDocument/2006/relationships/comments" Target="../comments3.xml"/><Relationship Id="rId4" Type="http://schemas.openxmlformats.org/officeDocument/2006/relationships/hyperlink" Target="mailto:mehrnooshahriari@gmail.com" TargetMode="Externa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M10"/>
  <sheetViews>
    <sheetView rightToLeft="1" workbookViewId="0">
      <selection activeCell="C3" sqref="C3:M3"/>
    </sheetView>
  </sheetViews>
  <sheetFormatPr defaultRowHeight="14.4" x14ac:dyDescent="0.3"/>
  <cols>
    <col min="1" max="1" width="6.109375" bestFit="1" customWidth="1"/>
    <col min="2" max="2" width="13.44140625" bestFit="1" customWidth="1"/>
    <col min="3" max="3" width="11.88671875" bestFit="1" customWidth="1"/>
    <col min="4" max="4" width="28.44140625" bestFit="1" customWidth="1"/>
    <col min="5" max="5" width="21.109375" bestFit="1" customWidth="1"/>
    <col min="6" max="6" width="15.5546875" bestFit="1" customWidth="1"/>
    <col min="7" max="7" width="18.88671875" bestFit="1" customWidth="1"/>
    <col min="8" max="8" width="21.109375" bestFit="1" customWidth="1"/>
    <col min="9" max="9" width="13.88671875" bestFit="1" customWidth="1"/>
    <col min="10" max="10" width="30.6640625" bestFit="1" customWidth="1"/>
    <col min="11" max="11" width="19.44140625" bestFit="1" customWidth="1"/>
    <col min="12" max="12" width="22.109375" bestFit="1" customWidth="1"/>
    <col min="13" max="13" width="21.109375" bestFit="1" customWidth="1"/>
  </cols>
  <sheetData>
    <row r="1" spans="1:13" s="1" customFormat="1" ht="24" thickBot="1" x14ac:dyDescent="0.4">
      <c r="A1" s="98" t="s">
        <v>13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s="1" customFormat="1" ht="24" thickBot="1" x14ac:dyDescent="0.4">
      <c r="A2" s="26" t="s">
        <v>0</v>
      </c>
      <c r="B2" s="27" t="s">
        <v>1</v>
      </c>
      <c r="C2" s="27" t="s">
        <v>2</v>
      </c>
      <c r="D2" s="27" t="s">
        <v>14</v>
      </c>
      <c r="E2" s="27" t="s">
        <v>3</v>
      </c>
      <c r="F2" s="27" t="s">
        <v>20</v>
      </c>
      <c r="G2" s="27" t="s">
        <v>21</v>
      </c>
      <c r="H2" s="27" t="s">
        <v>22</v>
      </c>
      <c r="I2" s="27" t="s">
        <v>18</v>
      </c>
      <c r="J2" s="27" t="s">
        <v>23</v>
      </c>
      <c r="K2" s="27" t="s">
        <v>30</v>
      </c>
      <c r="L2" s="27" t="s">
        <v>58</v>
      </c>
      <c r="M2" s="28" t="s">
        <v>12</v>
      </c>
    </row>
    <row r="3" spans="1:13" s="1" customFormat="1" ht="23.4" x14ac:dyDescent="0.75">
      <c r="A3" s="18">
        <v>1</v>
      </c>
      <c r="B3" s="19" t="s">
        <v>4</v>
      </c>
      <c r="C3" s="20">
        <v>1</v>
      </c>
      <c r="D3" s="21">
        <v>157660000000</v>
      </c>
      <c r="E3" s="22">
        <f>D3/10000</f>
        <v>15766000</v>
      </c>
      <c r="F3" s="22">
        <v>7908600</v>
      </c>
      <c r="G3" s="22">
        <v>98857500</v>
      </c>
      <c r="H3" s="22">
        <f>(F3*C3)+IF(C3&gt;0,G3,0)+(IF(E3&lt;137000000,E3,137000000))</f>
        <v>122532100</v>
      </c>
      <c r="I3" s="24">
        <v>0</v>
      </c>
      <c r="J3" s="22">
        <f>(1-I3)*H3</f>
        <v>122532100</v>
      </c>
      <c r="K3" s="100">
        <f>ROUNDDOWN(J3/100000,0)*100000</f>
        <v>122500000</v>
      </c>
      <c r="L3" s="23">
        <f>K3*0.09</f>
        <v>11025000</v>
      </c>
      <c r="M3" s="25">
        <f>L3+K3</f>
        <v>133525000</v>
      </c>
    </row>
    <row r="4" spans="1:13" s="1" customFormat="1" ht="23.4" x14ac:dyDescent="0.75">
      <c r="A4" s="3">
        <v>2</v>
      </c>
      <c r="B4" s="5" t="s">
        <v>5</v>
      </c>
      <c r="C4" s="9">
        <v>6</v>
      </c>
      <c r="D4" s="10">
        <v>1512000000000</v>
      </c>
      <c r="E4" s="4">
        <f t="shared" ref="E4:E10" si="0">D4/10000</f>
        <v>151200000</v>
      </c>
      <c r="F4" s="4">
        <v>6920025</v>
      </c>
      <c r="G4" s="4">
        <v>118629000</v>
      </c>
      <c r="H4" s="4">
        <f>(F4*C4)+IF(C4&gt;0,G4,0)+(IF(E4&lt;137000000,E4,137000000))</f>
        <v>297149150</v>
      </c>
      <c r="I4" s="14">
        <v>0</v>
      </c>
      <c r="J4" s="22">
        <f t="shared" ref="J4:J10" si="1">(1-I4)*H4</f>
        <v>297149150</v>
      </c>
      <c r="K4" s="100">
        <f t="shared" ref="K4:K10" si="2">ROUNDDOWN(J4/100000,0)*100000</f>
        <v>297100000</v>
      </c>
      <c r="L4" s="23">
        <f t="shared" ref="L4:L10" si="3">K4*0.09</f>
        <v>26739000</v>
      </c>
      <c r="M4" s="25">
        <f t="shared" ref="M4:M10" si="4">L4+K4</f>
        <v>323839000</v>
      </c>
    </row>
    <row r="5" spans="1:13" s="1" customFormat="1" ht="23.4" x14ac:dyDescent="0.75">
      <c r="A5" s="3">
        <v>3</v>
      </c>
      <c r="B5" s="5" t="s">
        <v>6</v>
      </c>
      <c r="C5" s="9">
        <v>14</v>
      </c>
      <c r="D5" s="10">
        <v>2801000000000</v>
      </c>
      <c r="E5" s="4">
        <f t="shared" si="0"/>
        <v>280100000</v>
      </c>
      <c r="F5" s="4">
        <v>5931450</v>
      </c>
      <c r="G5" s="4">
        <v>148286250</v>
      </c>
      <c r="H5" s="4">
        <f>(F5*C5)+IF(C5&gt;0,G5,0)+(IF(E5&lt;137000000,E5,137000000))</f>
        <v>368326550</v>
      </c>
      <c r="I5" s="14">
        <v>0</v>
      </c>
      <c r="J5" s="22">
        <f t="shared" si="1"/>
        <v>368326550</v>
      </c>
      <c r="K5" s="100">
        <f t="shared" si="2"/>
        <v>368300000</v>
      </c>
      <c r="L5" s="23">
        <f t="shared" si="3"/>
        <v>33147000</v>
      </c>
      <c r="M5" s="25">
        <f t="shared" si="4"/>
        <v>401447000</v>
      </c>
    </row>
    <row r="6" spans="1:13" s="1" customFormat="1" ht="23.4" x14ac:dyDescent="0.75">
      <c r="A6" s="3">
        <v>4</v>
      </c>
      <c r="B6" s="5" t="s">
        <v>7</v>
      </c>
      <c r="C6" s="9">
        <v>20</v>
      </c>
      <c r="D6" s="10">
        <v>7506000000000</v>
      </c>
      <c r="E6" s="4">
        <f t="shared" si="0"/>
        <v>750600000</v>
      </c>
      <c r="F6" s="4">
        <v>3954300</v>
      </c>
      <c r="G6" s="4">
        <v>197715000</v>
      </c>
      <c r="H6" s="4">
        <f>(F6*C6)+IF(C6&gt;0,G6,0)+(IF(E6&lt;198000000,E6,198000000))</f>
        <v>474801000</v>
      </c>
      <c r="I6" s="14">
        <v>0</v>
      </c>
      <c r="J6" s="22">
        <f t="shared" si="1"/>
        <v>474801000</v>
      </c>
      <c r="K6" s="100">
        <f t="shared" si="2"/>
        <v>474800000</v>
      </c>
      <c r="L6" s="23">
        <f t="shared" si="3"/>
        <v>42732000</v>
      </c>
      <c r="M6" s="25">
        <f t="shared" si="4"/>
        <v>517532000</v>
      </c>
    </row>
    <row r="7" spans="1:13" s="1" customFormat="1" ht="23.4" x14ac:dyDescent="0.75">
      <c r="A7" s="3">
        <v>5</v>
      </c>
      <c r="B7" s="5" t="s">
        <v>8</v>
      </c>
      <c r="C7" s="9">
        <v>40</v>
      </c>
      <c r="D7" s="10">
        <v>2623000000000</v>
      </c>
      <c r="E7" s="4">
        <f t="shared" si="0"/>
        <v>262300000</v>
      </c>
      <c r="F7" s="4">
        <v>3460013</v>
      </c>
      <c r="G7" s="4">
        <v>237258000</v>
      </c>
      <c r="H7" s="4">
        <f>IF((C7*F7)&gt;158172000,158172000,C7*F7)+IF(C7&gt;0,G7,0)+(IF(E7&lt;198000000,E7,198000000))</f>
        <v>573658520</v>
      </c>
      <c r="I7" s="14">
        <v>0</v>
      </c>
      <c r="J7" s="22">
        <f t="shared" si="1"/>
        <v>573658520</v>
      </c>
      <c r="K7" s="100">
        <f t="shared" si="2"/>
        <v>573600000</v>
      </c>
      <c r="L7" s="23">
        <f t="shared" si="3"/>
        <v>51624000</v>
      </c>
      <c r="M7" s="25">
        <f t="shared" si="4"/>
        <v>625224000</v>
      </c>
    </row>
    <row r="8" spans="1:13" s="1" customFormat="1" ht="23.4" x14ac:dyDescent="0.75">
      <c r="A8" s="3">
        <v>6</v>
      </c>
      <c r="B8" s="5" t="s">
        <v>9</v>
      </c>
      <c r="C8" s="9">
        <v>100</v>
      </c>
      <c r="D8" s="10">
        <v>5218000000000</v>
      </c>
      <c r="E8" s="4">
        <f t="shared" si="0"/>
        <v>521800000</v>
      </c>
      <c r="F8" s="4">
        <v>2965725</v>
      </c>
      <c r="G8" s="4">
        <v>296572500</v>
      </c>
      <c r="H8" s="4">
        <f>IF((C8*F8)&gt;395430000,395430000,C8*F8)+IF(C8&gt;0,G8,0)+(IF(E8&lt;296000000,E8,296000000))</f>
        <v>889145000</v>
      </c>
      <c r="I8" s="14">
        <v>0</v>
      </c>
      <c r="J8" s="22">
        <f t="shared" si="1"/>
        <v>889145000</v>
      </c>
      <c r="K8" s="100">
        <f t="shared" si="2"/>
        <v>889100000</v>
      </c>
      <c r="L8" s="23">
        <f t="shared" si="3"/>
        <v>80019000</v>
      </c>
      <c r="M8" s="25">
        <f t="shared" si="4"/>
        <v>969119000</v>
      </c>
    </row>
    <row r="9" spans="1:13" s="1" customFormat="1" ht="23.4" x14ac:dyDescent="0.75">
      <c r="A9" s="3">
        <v>7</v>
      </c>
      <c r="B9" s="5" t="s">
        <v>10</v>
      </c>
      <c r="C9" s="9">
        <v>425</v>
      </c>
      <c r="D9" s="10">
        <v>911754000000</v>
      </c>
      <c r="E9" s="4">
        <f t="shared" si="0"/>
        <v>91175400</v>
      </c>
      <c r="F9" s="4">
        <v>1977150</v>
      </c>
      <c r="G9" s="4">
        <v>494287500</v>
      </c>
      <c r="H9" s="4">
        <f>IF((C9*F9)&gt;494287500,494287500,C9*F9)+IF(C9&gt;0,G9,0)+(IF(E9&lt;296000000,E9,296000000))</f>
        <v>1079750400</v>
      </c>
      <c r="I9" s="14">
        <v>0</v>
      </c>
      <c r="J9" s="22">
        <f t="shared" si="1"/>
        <v>1079750400</v>
      </c>
      <c r="K9" s="100">
        <f t="shared" si="2"/>
        <v>1079700000</v>
      </c>
      <c r="L9" s="23">
        <f t="shared" si="3"/>
        <v>97173000</v>
      </c>
      <c r="M9" s="25">
        <f t="shared" si="4"/>
        <v>1176873000</v>
      </c>
    </row>
    <row r="10" spans="1:13" s="1" customFormat="1" ht="24" thickBot="1" x14ac:dyDescent="0.8">
      <c r="A10" s="6">
        <v>8</v>
      </c>
      <c r="B10" s="7" t="s">
        <v>11</v>
      </c>
      <c r="C10" s="11">
        <v>500</v>
      </c>
      <c r="D10" s="10">
        <v>3000000000000</v>
      </c>
      <c r="E10" s="8">
        <f t="shared" si="0"/>
        <v>300000000</v>
      </c>
      <c r="F10" s="8">
        <v>988575</v>
      </c>
      <c r="G10" s="8">
        <v>692002500</v>
      </c>
      <c r="H10" s="8">
        <f>IF((C10*F10)&gt;H11,494287500,C10*F10)+IF(C10&gt;0,G10,0)+(IF(E10&lt;296000000,E10,296000000))</f>
        <v>1482290000</v>
      </c>
      <c r="I10" s="15">
        <v>0</v>
      </c>
      <c r="J10" s="22">
        <f t="shared" si="1"/>
        <v>1482290000</v>
      </c>
      <c r="K10" s="100">
        <f t="shared" si="2"/>
        <v>1482200000</v>
      </c>
      <c r="L10" s="23">
        <f t="shared" si="3"/>
        <v>133398000</v>
      </c>
      <c r="M10" s="25">
        <f t="shared" si="4"/>
        <v>1615598000</v>
      </c>
    </row>
  </sheetData>
  <sheetProtection algorithmName="SHA-512" hashValue="lz3hACmIdPzNe/pQLikfUoeP7vxwlhVr9jYi9wtSwZXMfcpgj3SpopsGvYszaLBTBfIhBu4cSWzDpZImHvrmMw==" saltValue="8ScN2Z0oYpQasVKGTkSpRQ==" spinCount="100000" sheet="1" objects="1" scenario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1"/>
  <sheetViews>
    <sheetView rightToLeft="1" zoomScaleNormal="10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I4" sqref="I4"/>
    </sheetView>
  </sheetViews>
  <sheetFormatPr defaultColWidth="8.6640625" defaultRowHeight="23.7" customHeight="1" x14ac:dyDescent="0.35"/>
  <cols>
    <col min="1" max="1" width="5.33203125" style="1" customWidth="1"/>
    <col min="2" max="2" width="12" style="1" customWidth="1"/>
    <col min="3" max="3" width="12.109375" style="1" customWidth="1"/>
    <col min="4" max="4" width="21.33203125" style="1" customWidth="1"/>
    <col min="5" max="5" width="17.6640625" style="1" customWidth="1"/>
    <col min="6" max="6" width="14.6640625" style="1" customWidth="1"/>
    <col min="7" max="7" width="15.33203125" style="1" customWidth="1"/>
    <col min="8" max="9" width="22.109375" style="1" customWidth="1"/>
    <col min="10" max="10" width="14.109375" style="1" customWidth="1"/>
    <col min="11" max="11" width="32.109375" style="1" customWidth="1"/>
    <col min="12" max="12" width="15.5546875" style="1" customWidth="1"/>
    <col min="13" max="13" width="17.33203125" style="1" customWidth="1"/>
    <col min="14" max="16384" width="8.6640625" style="1"/>
  </cols>
  <sheetData>
    <row r="1" spans="1:13" ht="35.700000000000003" customHeight="1" thickBot="1" x14ac:dyDescent="0.4">
      <c r="A1" s="117" t="s">
        <v>13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3" ht="34.35" customHeight="1" thickBot="1" x14ac:dyDescent="0.4">
      <c r="A2" s="26" t="s">
        <v>0</v>
      </c>
      <c r="B2" s="27" t="s">
        <v>1</v>
      </c>
      <c r="C2" s="27" t="s">
        <v>2</v>
      </c>
      <c r="D2" s="27" t="s">
        <v>14</v>
      </c>
      <c r="E2" s="27" t="s">
        <v>3</v>
      </c>
      <c r="F2" s="27" t="s">
        <v>20</v>
      </c>
      <c r="G2" s="27" t="s">
        <v>21</v>
      </c>
      <c r="H2" s="27" t="s">
        <v>22</v>
      </c>
      <c r="I2" s="27" t="s">
        <v>30</v>
      </c>
      <c r="J2" s="27" t="s">
        <v>18</v>
      </c>
      <c r="K2" s="27" t="s">
        <v>23</v>
      </c>
      <c r="L2" s="27"/>
      <c r="M2" s="28" t="s">
        <v>12</v>
      </c>
    </row>
    <row r="3" spans="1:13" ht="23.7" customHeight="1" x14ac:dyDescent="0.75">
      <c r="A3" s="18">
        <v>1</v>
      </c>
      <c r="B3" s="19" t="s">
        <v>4</v>
      </c>
      <c r="C3" s="20">
        <v>1</v>
      </c>
      <c r="D3" s="21">
        <v>110970000000</v>
      </c>
      <c r="E3" s="22">
        <f>D3/10000</f>
        <v>11097000</v>
      </c>
      <c r="F3" s="22">
        <v>5880000</v>
      </c>
      <c r="G3" s="22">
        <v>73500000</v>
      </c>
      <c r="H3" s="23">
        <f>(F3*C3)+IF(C3&gt;0,G3,0)+(IF(E3&lt;102000000,E3,102000000))</f>
        <v>90477000</v>
      </c>
      <c r="I3" s="29">
        <v>85000000</v>
      </c>
      <c r="J3" s="24">
        <v>0</v>
      </c>
      <c r="K3" s="23">
        <f>(1-J3)*I3</f>
        <v>85000000</v>
      </c>
      <c r="L3" s="22">
        <f>K3*0.09</f>
        <v>7650000</v>
      </c>
      <c r="M3" s="25">
        <f>K3+L3</f>
        <v>92650000</v>
      </c>
    </row>
    <row r="4" spans="1:13" ht="23.7" customHeight="1" x14ac:dyDescent="0.75">
      <c r="A4" s="3">
        <v>2</v>
      </c>
      <c r="B4" s="5" t="s">
        <v>5</v>
      </c>
      <c r="C4" s="9">
        <v>9</v>
      </c>
      <c r="D4" s="10">
        <v>1296000000000</v>
      </c>
      <c r="E4" s="4">
        <f t="shared" ref="E4:E10" si="0">D4/10000</f>
        <v>129600000</v>
      </c>
      <c r="F4" s="4">
        <v>5145000</v>
      </c>
      <c r="G4" s="4">
        <v>88200000</v>
      </c>
      <c r="H4" s="12">
        <f>(F4*C4)+IF(C4&gt;0,G4,0)+(IF(E4&lt;102000000,E4,102000000))</f>
        <v>236505000</v>
      </c>
      <c r="I4" s="29">
        <v>129300000</v>
      </c>
      <c r="J4" s="14">
        <v>0</v>
      </c>
      <c r="K4" s="23">
        <f t="shared" ref="K4:K10" si="1">(1-J4)*I4</f>
        <v>129300000</v>
      </c>
      <c r="L4" s="4">
        <f t="shared" ref="L4:L10" si="2">K4*0.09</f>
        <v>11637000</v>
      </c>
      <c r="M4" s="16">
        <f t="shared" ref="M4:M10" si="3">K4+L4</f>
        <v>140937000</v>
      </c>
    </row>
    <row r="5" spans="1:13" ht="23.7" customHeight="1" x14ac:dyDescent="0.75">
      <c r="A5" s="3">
        <v>3</v>
      </c>
      <c r="B5" s="5" t="s">
        <v>6</v>
      </c>
      <c r="C5" s="9">
        <v>11</v>
      </c>
      <c r="D5" s="10">
        <v>351805000000</v>
      </c>
      <c r="E5" s="4">
        <f t="shared" si="0"/>
        <v>35180500</v>
      </c>
      <c r="F5" s="4">
        <v>4410000</v>
      </c>
      <c r="G5" s="4">
        <v>110250000</v>
      </c>
      <c r="H5" s="12">
        <f>(F5*C5)+IF(C5&gt;0,G5,0)+(IF(E5&lt;102000000,E5,102000000))</f>
        <v>193940500</v>
      </c>
      <c r="I5" s="29">
        <v>180800000</v>
      </c>
      <c r="J5" s="14">
        <v>0</v>
      </c>
      <c r="K5" s="23">
        <f t="shared" si="1"/>
        <v>180800000</v>
      </c>
      <c r="L5" s="4">
        <f t="shared" si="2"/>
        <v>16272000</v>
      </c>
      <c r="M5" s="16">
        <f t="shared" si="3"/>
        <v>197072000</v>
      </c>
    </row>
    <row r="6" spans="1:13" ht="23.7" customHeight="1" x14ac:dyDescent="0.75">
      <c r="A6" s="3">
        <v>4</v>
      </c>
      <c r="B6" s="5" t="s">
        <v>7</v>
      </c>
      <c r="C6" s="9">
        <v>25</v>
      </c>
      <c r="D6" s="10">
        <v>1377000000000</v>
      </c>
      <c r="E6" s="4">
        <f t="shared" si="0"/>
        <v>137700000</v>
      </c>
      <c r="F6" s="4">
        <v>2940000</v>
      </c>
      <c r="G6" s="4">
        <v>147000000</v>
      </c>
      <c r="H6" s="12">
        <f>(F6*C6)+IF(C6&gt;0,G6,0)+(IF(E6&lt;147000000,E6,147000000))</f>
        <v>358200000</v>
      </c>
      <c r="I6" s="29">
        <v>324000000</v>
      </c>
      <c r="J6" s="14">
        <v>0</v>
      </c>
      <c r="K6" s="23">
        <f t="shared" si="1"/>
        <v>324000000</v>
      </c>
      <c r="L6" s="4">
        <f t="shared" si="2"/>
        <v>29160000</v>
      </c>
      <c r="M6" s="16">
        <f t="shared" si="3"/>
        <v>353160000</v>
      </c>
    </row>
    <row r="7" spans="1:13" ht="23.7" customHeight="1" x14ac:dyDescent="0.75">
      <c r="A7" s="3">
        <v>5</v>
      </c>
      <c r="B7" s="5" t="s">
        <v>8</v>
      </c>
      <c r="C7" s="9">
        <v>30</v>
      </c>
      <c r="D7" s="10">
        <v>142448000000</v>
      </c>
      <c r="E7" s="4">
        <f t="shared" si="0"/>
        <v>14244800</v>
      </c>
      <c r="F7" s="4">
        <v>2572500</v>
      </c>
      <c r="G7" s="4">
        <v>176400000</v>
      </c>
      <c r="H7" s="12">
        <f>IF((C7*F7)&gt;117600000,117600000,C7*F7)+IF(C7&gt;0,G7,0)+(IF(E7&lt;147000000,E7,147000000))</f>
        <v>267819800</v>
      </c>
      <c r="I7" s="29">
        <v>385000000</v>
      </c>
      <c r="J7" s="14">
        <v>0</v>
      </c>
      <c r="K7" s="23">
        <f t="shared" si="1"/>
        <v>385000000</v>
      </c>
      <c r="L7" s="4">
        <f t="shared" si="2"/>
        <v>34650000</v>
      </c>
      <c r="M7" s="16">
        <f t="shared" si="3"/>
        <v>419650000</v>
      </c>
    </row>
    <row r="8" spans="1:13" ht="23.7" customHeight="1" x14ac:dyDescent="0.75">
      <c r="A8" s="3">
        <v>6</v>
      </c>
      <c r="B8" s="5" t="s">
        <v>9</v>
      </c>
      <c r="C8" s="9">
        <v>67</v>
      </c>
      <c r="D8" s="10">
        <v>1584000000000</v>
      </c>
      <c r="E8" s="4">
        <f t="shared" si="0"/>
        <v>158400000</v>
      </c>
      <c r="F8" s="4">
        <v>2205000</v>
      </c>
      <c r="G8" s="4">
        <v>220500000</v>
      </c>
      <c r="H8" s="12">
        <f>IF((C8*F8)&gt;294000000,294000000,C8*F8)+IF(C8&gt;0,G8,0)+(IF(E8&lt;220000000,E8,220000000))</f>
        <v>526635000</v>
      </c>
      <c r="I8" s="29">
        <v>449000000</v>
      </c>
      <c r="J8" s="14">
        <v>0</v>
      </c>
      <c r="K8" s="23">
        <f t="shared" si="1"/>
        <v>449000000</v>
      </c>
      <c r="L8" s="4">
        <f t="shared" si="2"/>
        <v>40410000</v>
      </c>
      <c r="M8" s="16">
        <f t="shared" si="3"/>
        <v>489410000</v>
      </c>
    </row>
    <row r="9" spans="1:13" ht="23.7" customHeight="1" x14ac:dyDescent="0.75">
      <c r="A9" s="3">
        <v>7</v>
      </c>
      <c r="B9" s="5" t="s">
        <v>10</v>
      </c>
      <c r="C9" s="9">
        <v>286</v>
      </c>
      <c r="D9" s="10">
        <v>16382000000000</v>
      </c>
      <c r="E9" s="4">
        <f t="shared" si="0"/>
        <v>1638200000</v>
      </c>
      <c r="F9" s="4">
        <v>1470000</v>
      </c>
      <c r="G9" s="4">
        <v>367500000</v>
      </c>
      <c r="H9" s="12">
        <f>IF((C9*F9)&gt;367500000,367500000,C9*F9)+IF(C9&gt;0,G9,0)+(IF(E9&lt;220000000,E9,220000000))</f>
        <v>955000000</v>
      </c>
      <c r="I9" s="29">
        <v>955000000</v>
      </c>
      <c r="J9" s="14">
        <v>0.05</v>
      </c>
      <c r="K9" s="23">
        <f t="shared" si="1"/>
        <v>907250000</v>
      </c>
      <c r="L9" s="4">
        <f t="shared" si="2"/>
        <v>81652500</v>
      </c>
      <c r="M9" s="16">
        <f t="shared" si="3"/>
        <v>988902500</v>
      </c>
    </row>
    <row r="10" spans="1:13" ht="23.7" customHeight="1" thickBot="1" x14ac:dyDescent="0.8">
      <c r="A10" s="6">
        <v>8</v>
      </c>
      <c r="B10" s="7" t="s">
        <v>11</v>
      </c>
      <c r="C10" s="11">
        <v>3454</v>
      </c>
      <c r="D10" s="10">
        <v>98784000000000</v>
      </c>
      <c r="E10" s="8">
        <f t="shared" si="0"/>
        <v>9878400000</v>
      </c>
      <c r="F10" s="8">
        <v>735000</v>
      </c>
      <c r="G10" s="8">
        <v>514500000</v>
      </c>
      <c r="H10" s="13">
        <f>IF((C10*F10)&gt;G15,367500000,C10*F10)+IF(C10&gt;0,G10,0)+(IF(E10&lt;220000000,E10,220000000))</f>
        <v>1102000000</v>
      </c>
      <c r="I10" s="29">
        <v>1100000000</v>
      </c>
      <c r="J10" s="14">
        <v>0.1</v>
      </c>
      <c r="K10" s="23">
        <f t="shared" si="1"/>
        <v>990000000</v>
      </c>
      <c r="L10" s="8">
        <f t="shared" si="2"/>
        <v>89100000</v>
      </c>
      <c r="M10" s="17">
        <f t="shared" si="3"/>
        <v>1079100000</v>
      </c>
    </row>
    <row r="11" spans="1:13" ht="23.7" customHeight="1" x14ac:dyDescent="0.35">
      <c r="F11" s="2"/>
    </row>
  </sheetData>
  <sheetProtection algorithmName="SHA-512" hashValue="P/4VWT70kPx2sN/2loJgqn2JPE1hYygb0xAGi9wzBpZ8XVmnoglOaHd35Kk6at8uzDJV1/cx4WeKgaxGUXO7kA==" saltValue="m8ljghBWppLBUICDe29pjA==" spinCount="100000" sheet="1" objects="1" scenarios="1"/>
  <mergeCells count="1"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50"/>
  <sheetViews>
    <sheetView rightToLeft="1" zoomScale="90" zoomScaleNormal="90" workbookViewId="0">
      <pane xSplit="5" ySplit="1" topLeftCell="I38" activePane="bottomRight" state="frozen"/>
      <selection pane="topRight" activeCell="F1" sqref="F1"/>
      <selection pane="bottomLeft" activeCell="A2" sqref="A2"/>
      <selection pane="bottomRight" activeCell="M42" sqref="M42"/>
    </sheetView>
  </sheetViews>
  <sheetFormatPr defaultRowHeight="14.4" x14ac:dyDescent="0.3"/>
  <cols>
    <col min="2" max="2" width="4.88671875" customWidth="1"/>
    <col min="3" max="3" width="15.109375" customWidth="1"/>
    <col min="4" max="4" width="25" customWidth="1"/>
    <col min="5" max="5" width="15.44140625" customWidth="1"/>
    <col min="6" max="6" width="16.33203125" customWidth="1"/>
    <col min="7" max="7" width="12.33203125" customWidth="1"/>
    <col min="8" max="8" width="25.5546875" customWidth="1"/>
    <col min="9" max="9" width="17.33203125" customWidth="1"/>
    <col min="10" max="10" width="31.109375" customWidth="1"/>
    <col min="11" max="11" width="44.6640625" customWidth="1"/>
    <col min="12" max="12" width="14.33203125" customWidth="1"/>
    <col min="13" max="13" width="8.109375" customWidth="1"/>
    <col min="14" max="14" width="21.6640625" customWidth="1"/>
    <col min="15" max="15" width="22.6640625" customWidth="1"/>
    <col min="16" max="16" width="20.44140625" customWidth="1"/>
    <col min="17" max="17" width="19.44140625" customWidth="1"/>
    <col min="18" max="18" width="22.6640625" customWidth="1"/>
    <col min="19" max="19" width="14.44140625" customWidth="1"/>
    <col min="20" max="20" width="23.6640625" customWidth="1"/>
    <col min="21" max="21" width="20.44140625" customWidth="1"/>
    <col min="22" max="22" width="16.33203125" customWidth="1"/>
    <col min="23" max="23" width="17.5546875" customWidth="1"/>
    <col min="24" max="24" width="17" customWidth="1"/>
    <col min="25" max="25" width="17.6640625" customWidth="1"/>
    <col min="26" max="26" width="14.44140625" customWidth="1"/>
    <col min="27" max="27" width="15" customWidth="1"/>
    <col min="28" max="28" width="30.6640625" customWidth="1"/>
    <col min="29" max="29" width="35.44140625" customWidth="1"/>
    <col min="30" max="30" width="11.33203125" customWidth="1"/>
    <col min="31" max="31" width="13.33203125" customWidth="1"/>
    <col min="32" max="33" width="13.6640625" customWidth="1"/>
    <col min="34" max="34" width="17.6640625" customWidth="1"/>
  </cols>
  <sheetData>
    <row r="1" spans="1:35" s="39" customFormat="1" ht="51" customHeight="1" x14ac:dyDescent="0.3">
      <c r="A1" s="97"/>
      <c r="B1" s="96"/>
      <c r="C1" s="30" t="s">
        <v>28</v>
      </c>
      <c r="D1" s="45" t="s">
        <v>29</v>
      </c>
      <c r="E1" s="45" t="s">
        <v>49</v>
      </c>
      <c r="F1" s="30" t="s">
        <v>35</v>
      </c>
      <c r="G1" s="31" t="s">
        <v>27</v>
      </c>
      <c r="H1" s="30" t="s">
        <v>36</v>
      </c>
      <c r="I1" s="30" t="s">
        <v>67</v>
      </c>
      <c r="J1" s="30" t="s">
        <v>26</v>
      </c>
      <c r="K1" s="30" t="s">
        <v>32</v>
      </c>
      <c r="L1" s="30" t="s">
        <v>31</v>
      </c>
      <c r="M1" s="31" t="s">
        <v>2</v>
      </c>
      <c r="N1" s="30" t="s">
        <v>14</v>
      </c>
      <c r="O1" s="31" t="s">
        <v>24</v>
      </c>
      <c r="P1" s="30" t="s">
        <v>15</v>
      </c>
      <c r="Q1" s="30" t="s">
        <v>16</v>
      </c>
      <c r="R1" s="30" t="s">
        <v>17</v>
      </c>
      <c r="S1" s="30" t="s">
        <v>68</v>
      </c>
      <c r="T1" s="31" t="s">
        <v>56</v>
      </c>
      <c r="U1" s="31" t="s">
        <v>57</v>
      </c>
      <c r="V1" s="30" t="s">
        <v>19</v>
      </c>
      <c r="W1" s="30" t="s">
        <v>33</v>
      </c>
      <c r="X1" s="30" t="s">
        <v>37</v>
      </c>
      <c r="Y1" s="30" t="s">
        <v>38</v>
      </c>
      <c r="Z1" s="30" t="s">
        <v>39</v>
      </c>
      <c r="AA1" s="30" t="s">
        <v>40</v>
      </c>
      <c r="AB1" s="30" t="s">
        <v>46</v>
      </c>
      <c r="AC1" s="30" t="s">
        <v>41</v>
      </c>
      <c r="AD1" s="30" t="s">
        <v>25</v>
      </c>
      <c r="AE1" s="30" t="s">
        <v>45</v>
      </c>
      <c r="AF1" s="31" t="s">
        <v>44</v>
      </c>
      <c r="AG1" s="30" t="s">
        <v>42</v>
      </c>
      <c r="AH1" s="32" t="s">
        <v>34</v>
      </c>
      <c r="AI1" s="38"/>
    </row>
    <row r="2" spans="1:35" s="49" customFormat="1" ht="62.4" customHeight="1" x14ac:dyDescent="0.3">
      <c r="A2" s="66"/>
      <c r="B2" s="57"/>
      <c r="C2" s="58">
        <v>14004972819</v>
      </c>
      <c r="D2" s="76" t="s">
        <v>71</v>
      </c>
      <c r="E2" s="76"/>
      <c r="F2" s="46" t="s">
        <v>74</v>
      </c>
      <c r="G2" s="58">
        <v>498</v>
      </c>
      <c r="H2" s="60" t="s">
        <v>72</v>
      </c>
      <c r="I2" s="58" t="s">
        <v>53</v>
      </c>
      <c r="J2" s="64" t="s">
        <v>70</v>
      </c>
      <c r="K2" s="61" t="s">
        <v>73</v>
      </c>
      <c r="L2" s="58" t="s">
        <v>43</v>
      </c>
      <c r="M2" s="33">
        <v>22</v>
      </c>
      <c r="N2" s="34">
        <v>90426000000</v>
      </c>
      <c r="O2" s="35">
        <f t="shared" ref="O2" si="0">N2/10000</f>
        <v>9042600</v>
      </c>
      <c r="P2" s="35">
        <v>3954300</v>
      </c>
      <c r="Q2" s="35">
        <v>197715000</v>
      </c>
      <c r="R2" s="35">
        <f>(P2*M2)+IF(M2&gt;0,Q2,0)+(IF(O2&lt;198000000,O2,198000000))</f>
        <v>293752200</v>
      </c>
      <c r="S2" s="36">
        <v>0</v>
      </c>
      <c r="T2" s="42">
        <f t="shared" ref="T2" si="1">(1-S2)*R2</f>
        <v>293752200</v>
      </c>
      <c r="U2" s="101">
        <f t="shared" ref="U2" si="2">ROUNDDOWN(T2/100000,0)*100000</f>
        <v>293700000</v>
      </c>
      <c r="V2" s="37">
        <f t="shared" ref="V2" si="3">U2*0.09</f>
        <v>26433000</v>
      </c>
      <c r="W2" s="44">
        <f t="shared" ref="W2" si="4">V2+U2</f>
        <v>320133000</v>
      </c>
      <c r="X2" s="62">
        <v>320133000</v>
      </c>
      <c r="Y2" s="62" t="s">
        <v>74</v>
      </c>
      <c r="Z2" s="63"/>
      <c r="AA2" s="63"/>
      <c r="AB2" s="64" t="s">
        <v>131</v>
      </c>
      <c r="AC2" s="48"/>
      <c r="AD2" s="48" t="s">
        <v>55</v>
      </c>
      <c r="AE2" s="46" t="s">
        <v>74</v>
      </c>
      <c r="AF2" s="48"/>
      <c r="AG2" s="46"/>
      <c r="AH2" s="51"/>
    </row>
    <row r="3" spans="1:35" s="49" customFormat="1" ht="41.4" customHeight="1" x14ac:dyDescent="0.3">
      <c r="A3" s="66"/>
      <c r="B3" s="57"/>
      <c r="C3" s="58">
        <v>14005202330</v>
      </c>
      <c r="D3" s="76" t="s">
        <v>65</v>
      </c>
      <c r="E3" s="76" t="s">
        <v>54</v>
      </c>
      <c r="F3" s="58" t="s">
        <v>69</v>
      </c>
      <c r="G3" s="58">
        <v>496</v>
      </c>
      <c r="H3" s="58">
        <v>9129594692</v>
      </c>
      <c r="I3" s="58" t="s">
        <v>53</v>
      </c>
      <c r="J3" s="64" t="s">
        <v>52</v>
      </c>
      <c r="K3" s="61" t="s">
        <v>64</v>
      </c>
      <c r="L3" s="58" t="s">
        <v>47</v>
      </c>
      <c r="M3" s="40">
        <v>2</v>
      </c>
      <c r="N3" s="41">
        <v>405500000000</v>
      </c>
      <c r="O3" s="42">
        <f>N3/10000</f>
        <v>40550000</v>
      </c>
      <c r="P3" s="42">
        <v>7908600</v>
      </c>
      <c r="Q3" s="42">
        <v>98857500</v>
      </c>
      <c r="R3" s="42">
        <f>(P3*M3)+IF(M3&gt;0,Q3,0)+(IF(O3&lt;137000000,O3,137000000))</f>
        <v>155224700</v>
      </c>
      <c r="S3" s="43">
        <v>0</v>
      </c>
      <c r="T3" s="42">
        <f>(1-S3)*R3</f>
        <v>155224700</v>
      </c>
      <c r="U3" s="101">
        <f>ROUNDDOWN(T3/100000,0)*100000</f>
        <v>155200000</v>
      </c>
      <c r="V3" s="37">
        <f>U3*0.09</f>
        <v>13968000</v>
      </c>
      <c r="W3" s="44">
        <f>V3+U3</f>
        <v>169168000</v>
      </c>
      <c r="X3" s="86">
        <v>169168000</v>
      </c>
      <c r="Y3" s="62" t="s">
        <v>69</v>
      </c>
      <c r="Z3" s="63"/>
      <c r="AA3" s="63"/>
      <c r="AB3" s="64" t="s">
        <v>130</v>
      </c>
      <c r="AC3" s="48"/>
      <c r="AD3" s="46" t="s">
        <v>55</v>
      </c>
      <c r="AE3" s="46" t="s">
        <v>66</v>
      </c>
      <c r="AF3" s="48"/>
      <c r="AG3" s="46"/>
      <c r="AH3" s="51"/>
    </row>
    <row r="4" spans="1:35" s="49" customFormat="1" ht="62.4" customHeight="1" x14ac:dyDescent="0.3">
      <c r="A4" s="66" t="s">
        <v>50</v>
      </c>
      <c r="B4" s="57"/>
      <c r="C4" s="58">
        <v>14007332842</v>
      </c>
      <c r="D4" s="76" t="s">
        <v>61</v>
      </c>
      <c r="E4" s="59"/>
      <c r="F4" s="58" t="s">
        <v>69</v>
      </c>
      <c r="G4" s="58">
        <v>497</v>
      </c>
      <c r="H4" s="60" t="s">
        <v>59</v>
      </c>
      <c r="I4" s="58" t="s">
        <v>60</v>
      </c>
      <c r="J4" s="68" t="s">
        <v>62</v>
      </c>
      <c r="K4" s="61" t="s">
        <v>63</v>
      </c>
      <c r="L4" s="58" t="s">
        <v>43</v>
      </c>
      <c r="M4" s="33">
        <v>190</v>
      </c>
      <c r="N4" s="104">
        <v>98433578000000</v>
      </c>
      <c r="O4" s="35">
        <f t="shared" ref="O4:O8" si="5">N4/10000</f>
        <v>9843357800</v>
      </c>
      <c r="P4" s="35">
        <v>1977150</v>
      </c>
      <c r="Q4" s="35">
        <v>494287500</v>
      </c>
      <c r="R4" s="35">
        <f>IF((M4*P4)&gt;494287500,494287500,M4*P4)+IF(M4&gt;0,Q4,0)+(IF(O4&lt;296000000,O4,296000000))</f>
        <v>1165946000</v>
      </c>
      <c r="S4" s="36">
        <v>0</v>
      </c>
      <c r="T4" s="42">
        <f t="shared" ref="T4:T8" si="6">(1-S4)*R4</f>
        <v>1165946000</v>
      </c>
      <c r="U4" s="101">
        <f t="shared" ref="U4:U8" si="7">ROUNDDOWN(T4/100000,0)*100000</f>
        <v>1165900000</v>
      </c>
      <c r="V4" s="37">
        <f t="shared" ref="V4:V8" si="8">U4*0.09</f>
        <v>104931000</v>
      </c>
      <c r="W4" s="44">
        <f t="shared" ref="W4:W8" si="9">V4+U4</f>
        <v>1270831000</v>
      </c>
      <c r="X4" s="86">
        <v>1076475470</v>
      </c>
      <c r="Y4" s="62" t="s">
        <v>69</v>
      </c>
      <c r="Z4" s="63" t="s">
        <v>51</v>
      </c>
      <c r="AA4" s="63"/>
      <c r="AB4" s="68"/>
      <c r="AC4" s="48"/>
      <c r="AD4" s="48" t="s">
        <v>48</v>
      </c>
      <c r="AE4" s="46" t="s">
        <v>69</v>
      </c>
      <c r="AF4" s="48"/>
      <c r="AG4" s="46"/>
      <c r="AH4" s="51"/>
    </row>
    <row r="5" spans="1:35" s="49" customFormat="1" ht="59.4" customHeight="1" x14ac:dyDescent="0.3">
      <c r="A5" s="66"/>
      <c r="B5" s="57"/>
      <c r="C5" s="60" t="s">
        <v>78</v>
      </c>
      <c r="D5" s="76" t="s">
        <v>716</v>
      </c>
      <c r="E5" s="59" t="s">
        <v>79</v>
      </c>
      <c r="F5" s="58" t="s">
        <v>106</v>
      </c>
      <c r="G5" s="58">
        <v>502</v>
      </c>
      <c r="H5" s="60" t="s">
        <v>77</v>
      </c>
      <c r="I5" s="58" t="s">
        <v>76</v>
      </c>
      <c r="J5" s="64" t="s">
        <v>75</v>
      </c>
      <c r="K5" s="61" t="s">
        <v>80</v>
      </c>
      <c r="L5" s="58" t="s">
        <v>47</v>
      </c>
      <c r="M5" s="33">
        <v>45</v>
      </c>
      <c r="N5" s="34">
        <v>3304000000000</v>
      </c>
      <c r="O5" s="35">
        <f t="shared" si="5"/>
        <v>330400000</v>
      </c>
      <c r="P5" s="35">
        <v>3460013</v>
      </c>
      <c r="Q5" s="35">
        <v>237258000</v>
      </c>
      <c r="R5" s="35">
        <f>IF((M5*P5)&gt;158172000,158172000,M5*P5)+IF(M5&gt;0,Q5,0)+(IF(O5&lt;198000000,O5,198000000))</f>
        <v>590958585</v>
      </c>
      <c r="S5" s="36">
        <v>0</v>
      </c>
      <c r="T5" s="42">
        <f t="shared" si="6"/>
        <v>590958585</v>
      </c>
      <c r="U5" s="101">
        <f t="shared" si="7"/>
        <v>590900000</v>
      </c>
      <c r="V5" s="37">
        <f t="shared" si="8"/>
        <v>53181000</v>
      </c>
      <c r="W5" s="44">
        <f t="shared" si="9"/>
        <v>644081000</v>
      </c>
      <c r="X5" s="86">
        <v>322040500</v>
      </c>
      <c r="Y5" s="62" t="s">
        <v>108</v>
      </c>
      <c r="Z5" s="63">
        <v>270632200</v>
      </c>
      <c r="AA5" s="63" t="s">
        <v>717</v>
      </c>
      <c r="AB5" s="64"/>
      <c r="AC5" s="48"/>
      <c r="AD5" s="48" t="s">
        <v>93</v>
      </c>
      <c r="AE5" s="46" t="s">
        <v>108</v>
      </c>
      <c r="AF5" s="48"/>
      <c r="AG5" s="46"/>
      <c r="AH5" s="51"/>
    </row>
    <row r="6" spans="1:35" s="49" customFormat="1" ht="58.2" customHeight="1" x14ac:dyDescent="0.3">
      <c r="A6" s="66"/>
      <c r="B6" s="57"/>
      <c r="C6" s="58">
        <v>10320187109</v>
      </c>
      <c r="D6" s="76" t="s">
        <v>85</v>
      </c>
      <c r="E6" s="76" t="s">
        <v>86</v>
      </c>
      <c r="F6" s="58" t="s">
        <v>87</v>
      </c>
      <c r="G6" s="58">
        <v>499</v>
      </c>
      <c r="H6" s="60" t="s">
        <v>83</v>
      </c>
      <c r="I6" s="58" t="s">
        <v>84</v>
      </c>
      <c r="J6" s="64" t="s">
        <v>81</v>
      </c>
      <c r="K6" s="61" t="s">
        <v>82</v>
      </c>
      <c r="L6" s="58" t="s">
        <v>47</v>
      </c>
      <c r="M6" s="33">
        <v>9</v>
      </c>
      <c r="N6" s="34">
        <v>2226000000000</v>
      </c>
      <c r="O6" s="35">
        <f t="shared" si="5"/>
        <v>222600000</v>
      </c>
      <c r="P6" s="35">
        <v>6920025</v>
      </c>
      <c r="Q6" s="35">
        <v>118629000</v>
      </c>
      <c r="R6" s="35">
        <f>(P6*M6)+IF(M6&gt;0,Q6,0)+(IF(O6&lt;137000000,O6,137000000))</f>
        <v>317909225</v>
      </c>
      <c r="S6" s="36">
        <v>0</v>
      </c>
      <c r="T6" s="42">
        <f t="shared" si="6"/>
        <v>317909225</v>
      </c>
      <c r="U6" s="101">
        <f t="shared" si="7"/>
        <v>317900000</v>
      </c>
      <c r="V6" s="37">
        <f t="shared" si="8"/>
        <v>28611000</v>
      </c>
      <c r="W6" s="44">
        <f t="shared" si="9"/>
        <v>346511000</v>
      </c>
      <c r="X6" s="86">
        <v>346511000</v>
      </c>
      <c r="Y6" s="62" t="s">
        <v>94</v>
      </c>
      <c r="Z6" s="63"/>
      <c r="AA6" s="63"/>
      <c r="AB6" s="64" t="s">
        <v>129</v>
      </c>
      <c r="AC6" s="48"/>
      <c r="AD6" s="46" t="s">
        <v>93</v>
      </c>
      <c r="AE6" s="46" t="s">
        <v>94</v>
      </c>
      <c r="AF6" s="48"/>
      <c r="AG6" s="46"/>
      <c r="AH6" s="51"/>
    </row>
    <row r="7" spans="1:35" s="49" customFormat="1" ht="45.6" customHeight="1" x14ac:dyDescent="0.3">
      <c r="A7" s="66"/>
      <c r="B7" s="57"/>
      <c r="C7" s="58">
        <v>14007971113</v>
      </c>
      <c r="D7" s="59" t="s">
        <v>92</v>
      </c>
      <c r="E7" s="59"/>
      <c r="F7" s="58" t="s">
        <v>87</v>
      </c>
      <c r="G7" s="58">
        <v>500</v>
      </c>
      <c r="H7" s="60" t="s">
        <v>91</v>
      </c>
      <c r="I7" s="58" t="s">
        <v>90</v>
      </c>
      <c r="J7" s="64" t="s">
        <v>89</v>
      </c>
      <c r="K7" s="61" t="s">
        <v>88</v>
      </c>
      <c r="L7" s="58" t="s">
        <v>47</v>
      </c>
      <c r="M7" s="33">
        <v>6</v>
      </c>
      <c r="N7" s="34">
        <v>83391000000</v>
      </c>
      <c r="O7" s="35">
        <f t="shared" si="5"/>
        <v>8339100</v>
      </c>
      <c r="P7" s="35">
        <v>6920025</v>
      </c>
      <c r="Q7" s="35">
        <v>118629000</v>
      </c>
      <c r="R7" s="35">
        <f>(P7*M7)+IF(M7&gt;0,Q7,0)+(IF(O7&lt;137000000,O7,137000000))</f>
        <v>168488250</v>
      </c>
      <c r="S7" s="36">
        <v>0</v>
      </c>
      <c r="T7" s="42">
        <f t="shared" si="6"/>
        <v>168488250</v>
      </c>
      <c r="U7" s="101">
        <f t="shared" si="7"/>
        <v>168400000</v>
      </c>
      <c r="V7" s="37">
        <f t="shared" si="8"/>
        <v>15156000</v>
      </c>
      <c r="W7" s="44">
        <f t="shared" si="9"/>
        <v>183556000</v>
      </c>
      <c r="X7" s="86">
        <v>183556000</v>
      </c>
      <c r="Y7" s="62" t="s">
        <v>94</v>
      </c>
      <c r="Z7" s="63"/>
      <c r="AA7" s="63"/>
      <c r="AB7" s="64" t="s">
        <v>128</v>
      </c>
      <c r="AC7" s="48"/>
      <c r="AD7" s="46" t="s">
        <v>55</v>
      </c>
      <c r="AE7" s="46" t="s">
        <v>94</v>
      </c>
      <c r="AF7" s="48"/>
      <c r="AG7" s="46"/>
      <c r="AH7" s="51"/>
    </row>
    <row r="8" spans="1:35" s="49" customFormat="1" ht="81" customHeight="1" x14ac:dyDescent="0.3">
      <c r="A8" s="66"/>
      <c r="B8" s="57"/>
      <c r="C8" s="58">
        <v>10102309116</v>
      </c>
      <c r="D8" s="59" t="s">
        <v>98</v>
      </c>
      <c r="E8" s="59" t="s">
        <v>99</v>
      </c>
      <c r="F8" s="58" t="s">
        <v>237</v>
      </c>
      <c r="G8" s="58">
        <v>519</v>
      </c>
      <c r="H8" s="60" t="s">
        <v>97</v>
      </c>
      <c r="I8" s="58" t="s">
        <v>96</v>
      </c>
      <c r="J8" s="64" t="s">
        <v>95</v>
      </c>
      <c r="K8" s="61" t="s">
        <v>100</v>
      </c>
      <c r="L8" s="58" t="s">
        <v>47</v>
      </c>
      <c r="M8" s="33">
        <v>19</v>
      </c>
      <c r="N8" s="34">
        <v>1067000000000</v>
      </c>
      <c r="O8" s="35">
        <f t="shared" si="5"/>
        <v>106700000</v>
      </c>
      <c r="P8" s="35">
        <v>3954300</v>
      </c>
      <c r="Q8" s="35">
        <v>197715000</v>
      </c>
      <c r="R8" s="35">
        <f>(P8*M8)+IF(M8&gt;0,Q8,0)+(IF(O8&lt;198000000,O8,198000000))</f>
        <v>379546700</v>
      </c>
      <c r="S8" s="36">
        <v>0.15</v>
      </c>
      <c r="T8" s="42">
        <f t="shared" si="6"/>
        <v>322614695</v>
      </c>
      <c r="U8" s="101">
        <f t="shared" si="7"/>
        <v>322600000</v>
      </c>
      <c r="V8" s="37">
        <f t="shared" si="8"/>
        <v>29034000</v>
      </c>
      <c r="W8" s="44">
        <f t="shared" si="9"/>
        <v>351634000</v>
      </c>
      <c r="X8" s="86">
        <v>351634000</v>
      </c>
      <c r="Y8" s="62" t="s">
        <v>237</v>
      </c>
      <c r="Z8" s="63"/>
      <c r="AA8" s="63"/>
      <c r="AB8" s="66"/>
      <c r="AC8" s="48"/>
      <c r="AD8" s="46" t="s">
        <v>55</v>
      </c>
      <c r="AE8" s="46" t="s">
        <v>237</v>
      </c>
      <c r="AF8" s="48"/>
      <c r="AG8" s="46"/>
      <c r="AH8" s="51"/>
    </row>
    <row r="9" spans="1:35" s="49" customFormat="1" ht="63" customHeight="1" x14ac:dyDescent="0.3">
      <c r="A9" s="66"/>
      <c r="B9" s="57"/>
      <c r="C9" s="58">
        <v>14004657566</v>
      </c>
      <c r="D9" s="76" t="s">
        <v>107</v>
      </c>
      <c r="E9" s="59" t="s">
        <v>102</v>
      </c>
      <c r="F9" s="58" t="s">
        <v>106</v>
      </c>
      <c r="G9" s="58">
        <v>501</v>
      </c>
      <c r="H9" s="82" t="s">
        <v>103</v>
      </c>
      <c r="I9" s="61" t="s">
        <v>105</v>
      </c>
      <c r="J9" s="68" t="s">
        <v>101</v>
      </c>
      <c r="K9" s="61" t="s">
        <v>104</v>
      </c>
      <c r="L9" s="58" t="s">
        <v>47</v>
      </c>
      <c r="M9" s="40">
        <v>4</v>
      </c>
      <c r="N9" s="41">
        <v>640990000000</v>
      </c>
      <c r="O9" s="42">
        <f>N9/10000</f>
        <v>64099000</v>
      </c>
      <c r="P9" s="42">
        <v>7908600</v>
      </c>
      <c r="Q9" s="42">
        <v>98857500</v>
      </c>
      <c r="R9" s="42">
        <f>(P9*M9)+IF(M9&gt;0,Q9,0)+(IF(O9&lt;137000000,O9,137000000))</f>
        <v>194590900</v>
      </c>
      <c r="S9" s="43">
        <v>0</v>
      </c>
      <c r="T9" s="42">
        <f>(1-S9)*R9</f>
        <v>194590900</v>
      </c>
      <c r="U9" s="101">
        <f>ROUNDDOWN(T9/100000,0)*100000</f>
        <v>194500000</v>
      </c>
      <c r="V9" s="37">
        <f>U9*0.09</f>
        <v>17505000</v>
      </c>
      <c r="W9" s="44">
        <f>V9+U9</f>
        <v>212005000</v>
      </c>
      <c r="X9" s="62">
        <v>112005000</v>
      </c>
      <c r="Y9" s="62" t="s">
        <v>106</v>
      </c>
      <c r="Z9" s="63">
        <v>100000000</v>
      </c>
      <c r="AA9" s="63" t="s">
        <v>303</v>
      </c>
      <c r="AB9" s="64" t="s">
        <v>132</v>
      </c>
      <c r="AC9" s="48"/>
      <c r="AD9" s="48" t="s">
        <v>55</v>
      </c>
      <c r="AE9" s="46" t="s">
        <v>108</v>
      </c>
      <c r="AF9" s="48"/>
      <c r="AG9" s="46"/>
      <c r="AH9" s="51"/>
    </row>
    <row r="10" spans="1:35" s="49" customFormat="1" ht="44.4" customHeight="1" x14ac:dyDescent="0.3">
      <c r="A10" s="66"/>
      <c r="B10" s="57"/>
      <c r="C10" s="58">
        <v>14004144265</v>
      </c>
      <c r="D10" s="59" t="s">
        <v>113</v>
      </c>
      <c r="E10" s="59" t="s">
        <v>114</v>
      </c>
      <c r="F10" s="58" t="s">
        <v>133</v>
      </c>
      <c r="G10" s="58">
        <v>505</v>
      </c>
      <c r="H10" s="60" t="s">
        <v>112</v>
      </c>
      <c r="I10" s="58" t="s">
        <v>111</v>
      </c>
      <c r="J10" s="68" t="s">
        <v>110</v>
      </c>
      <c r="K10" s="61" t="s">
        <v>109</v>
      </c>
      <c r="L10" s="58" t="s">
        <v>47</v>
      </c>
      <c r="M10" s="40">
        <v>5</v>
      </c>
      <c r="N10" s="41">
        <v>395920000000</v>
      </c>
      <c r="O10" s="42">
        <f>N10/10000</f>
        <v>39592000</v>
      </c>
      <c r="P10" s="42">
        <v>7908600</v>
      </c>
      <c r="Q10" s="42">
        <v>98857500</v>
      </c>
      <c r="R10" s="42">
        <f>(P10*M10)+IF(M10&gt;0,Q10,0)+(IF(O10&lt;137000000,O10,137000000))</f>
        <v>177992500</v>
      </c>
      <c r="S10" s="43">
        <v>0.05</v>
      </c>
      <c r="T10" s="42">
        <f>(1-S10)*R10</f>
        <v>169092875</v>
      </c>
      <c r="U10" s="101">
        <f>ROUNDDOWN(T10/100000,0)*100000</f>
        <v>169000000</v>
      </c>
      <c r="V10" s="37">
        <f>U10*0.09</f>
        <v>15210000</v>
      </c>
      <c r="W10" s="44">
        <f>V10+U10</f>
        <v>184210000</v>
      </c>
      <c r="X10" s="88">
        <v>84500000</v>
      </c>
      <c r="Y10" s="62" t="s">
        <v>133</v>
      </c>
      <c r="Z10" s="63">
        <v>99710000</v>
      </c>
      <c r="AA10" s="63" t="s">
        <v>489</v>
      </c>
      <c r="AB10" s="64" t="s">
        <v>236</v>
      </c>
      <c r="AC10" s="48"/>
      <c r="AD10" s="46" t="s">
        <v>55</v>
      </c>
      <c r="AE10" s="46"/>
      <c r="AF10" s="48"/>
      <c r="AG10" s="46"/>
      <c r="AH10" s="51"/>
    </row>
    <row r="11" spans="1:35" s="49" customFormat="1" ht="62.4" customHeight="1" x14ac:dyDescent="0.3">
      <c r="A11" s="66"/>
      <c r="B11" s="57"/>
      <c r="C11" s="58">
        <v>10103036696</v>
      </c>
      <c r="D11" s="76" t="s">
        <v>115</v>
      </c>
      <c r="E11" s="59" t="s">
        <v>114</v>
      </c>
      <c r="F11" s="58" t="s">
        <v>133</v>
      </c>
      <c r="G11" s="58">
        <v>506</v>
      </c>
      <c r="H11" s="60" t="s">
        <v>112</v>
      </c>
      <c r="I11" s="58" t="s">
        <v>111</v>
      </c>
      <c r="J11" s="68" t="s">
        <v>110</v>
      </c>
      <c r="K11" s="61" t="s">
        <v>109</v>
      </c>
      <c r="L11" s="58" t="s">
        <v>47</v>
      </c>
      <c r="M11" s="33">
        <v>26</v>
      </c>
      <c r="N11" s="34">
        <v>829896000000</v>
      </c>
      <c r="O11" s="35">
        <f t="shared" ref="O11:O14" si="10">N11/10000</f>
        <v>82989600</v>
      </c>
      <c r="P11" s="35">
        <v>3460013</v>
      </c>
      <c r="Q11" s="35">
        <v>237258000</v>
      </c>
      <c r="R11" s="35">
        <f>IF((M11*P11)&gt;158172000,158172000,M11*P11)+IF(M11&gt;0,Q11,0)+(IF(O11&lt;198000000,O11,198000000))</f>
        <v>410207938</v>
      </c>
      <c r="S11" s="36">
        <v>0.1</v>
      </c>
      <c r="T11" s="42">
        <f t="shared" ref="T11:T14" si="11">(1-S11)*R11</f>
        <v>369187144.19999999</v>
      </c>
      <c r="U11" s="101">
        <f t="shared" ref="U11:U14" si="12">ROUNDDOWN(T11/100000,0)*100000</f>
        <v>369100000</v>
      </c>
      <c r="V11" s="37">
        <f t="shared" ref="V11:V14" si="13">U11*0.09</f>
        <v>33219000</v>
      </c>
      <c r="W11" s="44">
        <f t="shared" ref="W11:W14" si="14">V11+U11</f>
        <v>402319000</v>
      </c>
      <c r="X11" s="62">
        <v>184550000</v>
      </c>
      <c r="Y11" s="62" t="s">
        <v>133</v>
      </c>
      <c r="Z11" s="63">
        <v>217769000</v>
      </c>
      <c r="AA11" s="63" t="s">
        <v>489</v>
      </c>
      <c r="AB11" s="64" t="s">
        <v>235</v>
      </c>
      <c r="AC11" s="48"/>
      <c r="AD11" s="48" t="s">
        <v>55</v>
      </c>
      <c r="AE11" s="46"/>
      <c r="AF11" s="48"/>
      <c r="AG11" s="46"/>
      <c r="AH11" s="51"/>
    </row>
    <row r="12" spans="1:35" s="49" customFormat="1" ht="47.4" customHeight="1" x14ac:dyDescent="0.3">
      <c r="A12" s="66"/>
      <c r="B12" s="57"/>
      <c r="C12" s="58">
        <v>10660176177</v>
      </c>
      <c r="D12" s="76" t="s">
        <v>117</v>
      </c>
      <c r="E12" s="76"/>
      <c r="F12" s="58" t="s">
        <v>133</v>
      </c>
      <c r="G12" s="58">
        <v>503</v>
      </c>
      <c r="H12" s="60" t="s">
        <v>120</v>
      </c>
      <c r="I12" s="58" t="s">
        <v>119</v>
      </c>
      <c r="J12" s="64" t="s">
        <v>116</v>
      </c>
      <c r="K12" s="61" t="s">
        <v>118</v>
      </c>
      <c r="L12" s="58" t="s">
        <v>43</v>
      </c>
      <c r="M12" s="33">
        <v>15</v>
      </c>
      <c r="N12" s="34">
        <v>926458000000</v>
      </c>
      <c r="O12" s="35">
        <f t="shared" si="10"/>
        <v>92645800</v>
      </c>
      <c r="P12" s="35">
        <v>5931450</v>
      </c>
      <c r="Q12" s="35">
        <v>148286250</v>
      </c>
      <c r="R12" s="35">
        <f>(P12*M12)+IF(M12&gt;0,Q12,0)+(IF(O12&lt;137000000,O12,137000000))</f>
        <v>329903800</v>
      </c>
      <c r="S12" s="36">
        <v>0.1</v>
      </c>
      <c r="T12" s="42">
        <f t="shared" si="11"/>
        <v>296913420</v>
      </c>
      <c r="U12" s="101">
        <f t="shared" si="12"/>
        <v>296900000</v>
      </c>
      <c r="V12" s="37">
        <f t="shared" si="13"/>
        <v>26721000</v>
      </c>
      <c r="W12" s="44">
        <f t="shared" si="14"/>
        <v>323621000</v>
      </c>
      <c r="X12" s="86">
        <v>323621000</v>
      </c>
      <c r="Y12" s="62" t="s">
        <v>161</v>
      </c>
      <c r="Z12" s="63"/>
      <c r="AA12" s="63"/>
      <c r="AB12" s="64" t="s">
        <v>234</v>
      </c>
      <c r="AC12" s="48"/>
      <c r="AD12" s="48" t="s">
        <v>93</v>
      </c>
      <c r="AE12" s="46" t="s">
        <v>214</v>
      </c>
      <c r="AF12" s="48"/>
      <c r="AG12" s="46"/>
      <c r="AH12" s="51"/>
    </row>
    <row r="13" spans="1:35" s="49" customFormat="1" ht="41.4" customHeight="1" x14ac:dyDescent="0.3">
      <c r="A13" s="66"/>
      <c r="B13" s="57"/>
      <c r="C13" s="58">
        <v>14010882276</v>
      </c>
      <c r="D13" s="76" t="s">
        <v>122</v>
      </c>
      <c r="E13" s="76"/>
      <c r="F13" s="58" t="s">
        <v>133</v>
      </c>
      <c r="G13" s="58">
        <v>504</v>
      </c>
      <c r="H13" s="60" t="s">
        <v>120</v>
      </c>
      <c r="I13" s="58" t="s">
        <v>119</v>
      </c>
      <c r="J13" s="64" t="s">
        <v>116</v>
      </c>
      <c r="K13" s="61" t="s">
        <v>121</v>
      </c>
      <c r="L13" s="58" t="s">
        <v>43</v>
      </c>
      <c r="M13" s="33">
        <v>17</v>
      </c>
      <c r="N13" s="34">
        <v>0</v>
      </c>
      <c r="O13" s="35">
        <f t="shared" si="10"/>
        <v>0</v>
      </c>
      <c r="P13" s="35">
        <v>3954300</v>
      </c>
      <c r="Q13" s="35">
        <v>197715000</v>
      </c>
      <c r="R13" s="35">
        <f>(P13*M13)+IF(M13&gt;0,Q13,0)+(IF(O13&lt;198000000,O13,198000000))</f>
        <v>264938100</v>
      </c>
      <c r="S13" s="36">
        <v>0.1</v>
      </c>
      <c r="T13" s="42">
        <f t="shared" si="11"/>
        <v>238444290</v>
      </c>
      <c r="U13" s="101">
        <f t="shared" si="12"/>
        <v>238400000</v>
      </c>
      <c r="V13" s="37">
        <f t="shared" si="13"/>
        <v>21456000</v>
      </c>
      <c r="W13" s="44">
        <f t="shared" si="14"/>
        <v>259856000</v>
      </c>
      <c r="X13" s="86">
        <v>259856000</v>
      </c>
      <c r="Y13" s="62" t="s">
        <v>214</v>
      </c>
      <c r="Z13" s="63"/>
      <c r="AA13" s="63"/>
      <c r="AB13" s="64" t="s">
        <v>233</v>
      </c>
      <c r="AC13" s="48"/>
      <c r="AD13" s="48" t="s">
        <v>93</v>
      </c>
      <c r="AE13" s="46" t="s">
        <v>214</v>
      </c>
      <c r="AF13" s="48"/>
      <c r="AG13" s="46"/>
      <c r="AH13" s="51"/>
    </row>
    <row r="14" spans="1:35" s="65" customFormat="1" ht="42" customHeight="1" x14ac:dyDescent="0.3">
      <c r="A14" s="66"/>
      <c r="B14" s="57"/>
      <c r="C14" s="58">
        <v>10862086655</v>
      </c>
      <c r="D14" s="59" t="s">
        <v>127</v>
      </c>
      <c r="E14" s="59"/>
      <c r="F14" s="58" t="s">
        <v>143</v>
      </c>
      <c r="G14" s="58">
        <v>507</v>
      </c>
      <c r="H14" s="60" t="s">
        <v>123</v>
      </c>
      <c r="I14" s="58" t="s">
        <v>126</v>
      </c>
      <c r="J14" s="64" t="s">
        <v>125</v>
      </c>
      <c r="K14" s="61" t="s">
        <v>124</v>
      </c>
      <c r="L14" s="58" t="s">
        <v>47</v>
      </c>
      <c r="M14" s="33">
        <v>15</v>
      </c>
      <c r="N14" s="34">
        <v>544815000000</v>
      </c>
      <c r="O14" s="35">
        <f t="shared" si="10"/>
        <v>54481500</v>
      </c>
      <c r="P14" s="35">
        <v>5931450</v>
      </c>
      <c r="Q14" s="35">
        <v>148286250</v>
      </c>
      <c r="R14" s="35">
        <f>(P14*M14)+IF(M14&gt;0,Q14,0)+(IF(O14&lt;137000000,O14,137000000))</f>
        <v>291739500</v>
      </c>
      <c r="S14" s="36">
        <v>0</v>
      </c>
      <c r="T14" s="42">
        <f t="shared" si="11"/>
        <v>291739500</v>
      </c>
      <c r="U14" s="101">
        <f t="shared" si="12"/>
        <v>291700000</v>
      </c>
      <c r="V14" s="37">
        <f t="shared" si="13"/>
        <v>26253000</v>
      </c>
      <c r="W14" s="44">
        <f t="shared" si="14"/>
        <v>317953000</v>
      </c>
      <c r="X14" s="62">
        <v>317953000</v>
      </c>
      <c r="Y14" s="62" t="s">
        <v>520</v>
      </c>
      <c r="Z14" s="63"/>
      <c r="AA14" s="63"/>
      <c r="AB14" s="64"/>
      <c r="AC14" s="66"/>
      <c r="AD14" s="66" t="s">
        <v>93</v>
      </c>
      <c r="AE14" s="58" t="s">
        <v>220</v>
      </c>
      <c r="AF14" s="66"/>
      <c r="AG14" s="58"/>
      <c r="AH14" s="67"/>
    </row>
    <row r="15" spans="1:35" s="49" customFormat="1" ht="55.2" customHeight="1" x14ac:dyDescent="0.3">
      <c r="A15" s="66"/>
      <c r="B15" s="57"/>
      <c r="C15" s="60" t="s">
        <v>138</v>
      </c>
      <c r="D15" s="59" t="s">
        <v>136</v>
      </c>
      <c r="E15" s="59" t="s">
        <v>137</v>
      </c>
      <c r="F15" s="58" t="s">
        <v>161</v>
      </c>
      <c r="G15" s="58">
        <v>509</v>
      </c>
      <c r="H15" s="82" t="s">
        <v>593</v>
      </c>
      <c r="I15" s="61" t="s">
        <v>168</v>
      </c>
      <c r="J15" s="64" t="s">
        <v>135</v>
      </c>
      <c r="K15" s="90" t="s">
        <v>134</v>
      </c>
      <c r="L15" s="58" t="s">
        <v>47</v>
      </c>
      <c r="M15" s="40">
        <v>1</v>
      </c>
      <c r="N15" s="41">
        <v>110970000000</v>
      </c>
      <c r="O15" s="42">
        <f>N15/10000</f>
        <v>11097000</v>
      </c>
      <c r="P15" s="42">
        <v>7908600</v>
      </c>
      <c r="Q15" s="42">
        <v>98857500</v>
      </c>
      <c r="R15" s="42">
        <f>(P15*M15)+IF(M15&gt;0,Q15,0)+(IF(O15&lt;137000000,O15,137000000))</f>
        <v>117863100</v>
      </c>
      <c r="S15" s="43">
        <v>0</v>
      </c>
      <c r="T15" s="42">
        <f>(1-S15)*R15</f>
        <v>117863100</v>
      </c>
      <c r="U15" s="101">
        <f>ROUNDDOWN(T15/100000,0)*100000</f>
        <v>117800000</v>
      </c>
      <c r="V15" s="37">
        <f>U15*0.09</f>
        <v>10602000</v>
      </c>
      <c r="W15" s="44">
        <f>V15+U15</f>
        <v>128402000</v>
      </c>
      <c r="X15" s="62">
        <v>128402000</v>
      </c>
      <c r="Y15" s="62" t="s">
        <v>161</v>
      </c>
      <c r="Z15" s="63"/>
      <c r="AA15" s="63"/>
      <c r="AB15" s="64" t="s">
        <v>232</v>
      </c>
      <c r="AC15" s="48"/>
      <c r="AD15" s="48" t="s">
        <v>55</v>
      </c>
      <c r="AE15" s="46" t="s">
        <v>161</v>
      </c>
      <c r="AF15" s="48"/>
      <c r="AG15" s="46"/>
      <c r="AH15" s="51"/>
    </row>
    <row r="16" spans="1:35" s="49" customFormat="1" ht="73.95" customHeight="1" x14ac:dyDescent="0.3">
      <c r="A16" s="66"/>
      <c r="B16" s="57"/>
      <c r="C16" s="102">
        <v>14011112484</v>
      </c>
      <c r="D16" s="75" t="s">
        <v>142</v>
      </c>
      <c r="E16" s="59"/>
      <c r="F16" s="58" t="s">
        <v>214</v>
      </c>
      <c r="G16" s="58">
        <v>515</v>
      </c>
      <c r="H16" s="60" t="s">
        <v>175</v>
      </c>
      <c r="I16" s="58" t="s">
        <v>141</v>
      </c>
      <c r="J16" s="64" t="s">
        <v>140</v>
      </c>
      <c r="K16" s="61" t="s">
        <v>139</v>
      </c>
      <c r="L16" s="58" t="s">
        <v>43</v>
      </c>
      <c r="M16" s="40">
        <v>1</v>
      </c>
      <c r="N16" s="41">
        <v>0</v>
      </c>
      <c r="O16" s="42">
        <f>N16/10000</f>
        <v>0</v>
      </c>
      <c r="P16" s="42">
        <v>7908600</v>
      </c>
      <c r="Q16" s="42">
        <v>98857500</v>
      </c>
      <c r="R16" s="42">
        <f>(P16*M16)+IF(M16&gt;0,Q16,0)+(IF(O16&lt;137000000,O16,137000000))</f>
        <v>106766100</v>
      </c>
      <c r="S16" s="43">
        <v>0</v>
      </c>
      <c r="T16" s="42">
        <f>(1-S16)*R16</f>
        <v>106766100</v>
      </c>
      <c r="U16" s="101">
        <f>ROUNDDOWN(T16/100000,0)*100000</f>
        <v>106700000</v>
      </c>
      <c r="V16" s="37">
        <f>U16*0.09</f>
        <v>9603000</v>
      </c>
      <c r="W16" s="44">
        <f>V16+U16</f>
        <v>116303000</v>
      </c>
      <c r="X16" s="62"/>
      <c r="Y16" s="62"/>
      <c r="Z16" s="63"/>
      <c r="AA16" s="63"/>
      <c r="AB16" s="91"/>
      <c r="AC16" s="48"/>
      <c r="AD16" s="48"/>
      <c r="AE16" s="46"/>
      <c r="AF16" s="48"/>
      <c r="AG16" s="46"/>
      <c r="AH16" s="51"/>
    </row>
    <row r="17" spans="1:34" s="49" customFormat="1" ht="55.2" customHeight="1" x14ac:dyDescent="0.3">
      <c r="A17" s="66"/>
      <c r="B17" s="57"/>
      <c r="C17" s="58">
        <v>14010081430</v>
      </c>
      <c r="D17" s="59" t="s">
        <v>147</v>
      </c>
      <c r="E17" s="59"/>
      <c r="F17" s="58"/>
      <c r="G17" s="58"/>
      <c r="H17" s="60" t="s">
        <v>146</v>
      </c>
      <c r="I17" s="58" t="s">
        <v>148</v>
      </c>
      <c r="J17" s="64" t="s">
        <v>144</v>
      </c>
      <c r="K17" s="61" t="s">
        <v>145</v>
      </c>
      <c r="L17" s="58" t="s">
        <v>43</v>
      </c>
      <c r="M17" s="33">
        <v>14</v>
      </c>
      <c r="N17" s="34">
        <v>648968000000</v>
      </c>
      <c r="O17" s="35">
        <f t="shared" ref="O17:O18" si="15">N17/10000</f>
        <v>64896800</v>
      </c>
      <c r="P17" s="35">
        <v>5931450</v>
      </c>
      <c r="Q17" s="35">
        <v>148286250</v>
      </c>
      <c r="R17" s="35">
        <f>(P17*M17)+IF(M17&gt;0,Q17,0)+(IF(O17&lt;137000000,O17,137000000))</f>
        <v>296223350</v>
      </c>
      <c r="S17" s="36">
        <v>0</v>
      </c>
      <c r="T17" s="42">
        <f t="shared" ref="T17:T18" si="16">(1-S17)*R17</f>
        <v>296223350</v>
      </c>
      <c r="U17" s="101">
        <f t="shared" ref="U17:U18" si="17">ROUNDDOWN(T17/100000,0)*100000</f>
        <v>296200000</v>
      </c>
      <c r="V17" s="37">
        <f t="shared" ref="V17:V18" si="18">U17*0.09</f>
        <v>26658000</v>
      </c>
      <c r="W17" s="44">
        <f t="shared" ref="W17:W18" si="19">V17+U17</f>
        <v>322858000</v>
      </c>
      <c r="X17" s="62"/>
      <c r="Y17" s="62"/>
      <c r="Z17" s="63"/>
      <c r="AA17" s="63"/>
      <c r="AB17" s="66"/>
      <c r="AC17" s="48"/>
      <c r="AD17" s="48"/>
      <c r="AE17" s="46"/>
      <c r="AF17" s="48"/>
      <c r="AG17" s="46"/>
      <c r="AH17" s="51"/>
    </row>
    <row r="18" spans="1:34" s="49" customFormat="1" ht="63" customHeight="1" x14ac:dyDescent="0.3">
      <c r="A18" s="66"/>
      <c r="B18" s="57"/>
      <c r="C18" s="58">
        <v>14006433654</v>
      </c>
      <c r="D18" s="76" t="s">
        <v>149</v>
      </c>
      <c r="E18" s="76" t="s">
        <v>153</v>
      </c>
      <c r="F18" s="58" t="s">
        <v>214</v>
      </c>
      <c r="G18" s="58">
        <v>517</v>
      </c>
      <c r="H18" s="82" t="s">
        <v>154</v>
      </c>
      <c r="I18" s="58" t="s">
        <v>151</v>
      </c>
      <c r="J18" s="64" t="s">
        <v>150</v>
      </c>
      <c r="K18" s="61" t="s">
        <v>152</v>
      </c>
      <c r="L18" s="58" t="s">
        <v>47</v>
      </c>
      <c r="M18" s="33">
        <v>33</v>
      </c>
      <c r="N18" s="34">
        <v>2231000000000</v>
      </c>
      <c r="O18" s="35">
        <f t="shared" si="15"/>
        <v>223100000</v>
      </c>
      <c r="P18" s="35">
        <v>3460013</v>
      </c>
      <c r="Q18" s="35">
        <v>237258000</v>
      </c>
      <c r="R18" s="35">
        <f>IF((M18*P18)&gt;158172000,158172000,M18*P18)+IF(M18&gt;0,Q18,0)+(IF(O18&lt;198000000,O18,198000000))</f>
        <v>549438429</v>
      </c>
      <c r="S18" s="36">
        <v>0</v>
      </c>
      <c r="T18" s="42">
        <f t="shared" si="16"/>
        <v>549438429</v>
      </c>
      <c r="U18" s="101">
        <f t="shared" si="17"/>
        <v>549400000</v>
      </c>
      <c r="V18" s="37">
        <f t="shared" si="18"/>
        <v>49446000</v>
      </c>
      <c r="W18" s="44">
        <f t="shared" si="19"/>
        <v>598846000</v>
      </c>
      <c r="X18" s="62">
        <v>598846000</v>
      </c>
      <c r="Y18" s="62" t="s">
        <v>214</v>
      </c>
      <c r="Z18" s="63"/>
      <c r="AA18" s="63"/>
      <c r="AB18" s="66"/>
      <c r="AC18" s="48"/>
      <c r="AD18" s="48"/>
      <c r="AE18" s="46"/>
      <c r="AF18" s="48"/>
      <c r="AG18" s="46"/>
      <c r="AH18" s="51"/>
    </row>
    <row r="19" spans="1:34" s="49" customFormat="1" ht="57" customHeight="1" x14ac:dyDescent="0.3">
      <c r="A19" s="66"/>
      <c r="B19" s="57"/>
      <c r="C19" s="58">
        <v>14006020609</v>
      </c>
      <c r="D19" s="76" t="s">
        <v>155</v>
      </c>
      <c r="E19" s="59" t="s">
        <v>156</v>
      </c>
      <c r="F19" s="58" t="s">
        <v>161</v>
      </c>
      <c r="G19" s="58">
        <v>508</v>
      </c>
      <c r="H19" s="60" t="s">
        <v>157</v>
      </c>
      <c r="I19" s="58" t="s">
        <v>158</v>
      </c>
      <c r="J19" s="64" t="s">
        <v>159</v>
      </c>
      <c r="K19" s="61" t="s">
        <v>160</v>
      </c>
      <c r="L19" s="58" t="s">
        <v>47</v>
      </c>
      <c r="M19" s="40">
        <v>4</v>
      </c>
      <c r="N19" s="41">
        <v>199535000000</v>
      </c>
      <c r="O19" s="42">
        <f>N19/10000</f>
        <v>19953500</v>
      </c>
      <c r="P19" s="42">
        <v>7908600</v>
      </c>
      <c r="Q19" s="42">
        <v>98857500</v>
      </c>
      <c r="R19" s="42">
        <f>(P19*M19)+IF(M19&gt;0,Q19,0)+(IF(O19&lt;137000000,O19,137000000))</f>
        <v>150445400</v>
      </c>
      <c r="S19" s="43">
        <v>0</v>
      </c>
      <c r="T19" s="42">
        <f>(1-S19)*R19</f>
        <v>150445400</v>
      </c>
      <c r="U19" s="101">
        <f>ROUNDDOWN(T19/100000,0)*100000</f>
        <v>150400000</v>
      </c>
      <c r="V19" s="37">
        <f>U19*0.09</f>
        <v>13536000</v>
      </c>
      <c r="W19" s="44">
        <f>V19+U19</f>
        <v>163936000</v>
      </c>
      <c r="X19" s="86">
        <v>163936000</v>
      </c>
      <c r="Y19" s="62" t="s">
        <v>161</v>
      </c>
      <c r="Z19" s="63"/>
      <c r="AA19" s="63"/>
      <c r="AB19" s="64" t="s">
        <v>231</v>
      </c>
      <c r="AC19" s="48"/>
      <c r="AD19" s="46" t="s">
        <v>93</v>
      </c>
      <c r="AE19" s="46" t="s">
        <v>161</v>
      </c>
      <c r="AF19" s="48"/>
      <c r="AG19" s="46"/>
      <c r="AH19" s="51"/>
    </row>
    <row r="20" spans="1:34" s="49" customFormat="1" ht="49.2" customHeight="1" x14ac:dyDescent="0.3">
      <c r="A20" s="66"/>
      <c r="B20" s="57"/>
      <c r="C20" s="58">
        <v>14004342363</v>
      </c>
      <c r="D20" s="76" t="s">
        <v>164</v>
      </c>
      <c r="E20" s="76" t="s">
        <v>165</v>
      </c>
      <c r="F20" s="58" t="s">
        <v>161</v>
      </c>
      <c r="G20" s="58">
        <v>510</v>
      </c>
      <c r="H20" s="60" t="s">
        <v>166</v>
      </c>
      <c r="I20" s="58" t="s">
        <v>167</v>
      </c>
      <c r="J20" s="64" t="s">
        <v>162</v>
      </c>
      <c r="K20" s="61" t="s">
        <v>163</v>
      </c>
      <c r="L20" s="58" t="s">
        <v>47</v>
      </c>
      <c r="M20" s="33">
        <v>31</v>
      </c>
      <c r="N20" s="34">
        <v>5134000000000</v>
      </c>
      <c r="O20" s="35">
        <f t="shared" ref="O20:O21" si="20">N20/10000</f>
        <v>513400000</v>
      </c>
      <c r="P20" s="35">
        <v>3460013</v>
      </c>
      <c r="Q20" s="35">
        <v>237258000</v>
      </c>
      <c r="R20" s="35">
        <f>IF((M20*P20)&gt;158172000,158172000,M20*P20)+IF(M20&gt;0,Q20,0)+(IF(O20&lt;198000000,O20,198000000))</f>
        <v>542518403</v>
      </c>
      <c r="S20" s="36">
        <v>0</v>
      </c>
      <c r="T20" s="42">
        <f t="shared" ref="T20:T21" si="21">(1-S20)*R20</f>
        <v>542518403</v>
      </c>
      <c r="U20" s="101">
        <f t="shared" ref="U20:U21" si="22">ROUNDDOWN(T20/100000,0)*100000</f>
        <v>542500000</v>
      </c>
      <c r="V20" s="37">
        <f t="shared" ref="V20:V21" si="23">U20*0.09</f>
        <v>48825000</v>
      </c>
      <c r="W20" s="44">
        <f t="shared" ref="W20:W21" si="24">V20+U20</f>
        <v>591325000</v>
      </c>
      <c r="X20" s="62">
        <v>591325000</v>
      </c>
      <c r="Y20" s="62" t="s">
        <v>326</v>
      </c>
      <c r="Z20" s="63"/>
      <c r="AA20" s="63"/>
      <c r="AB20" s="64"/>
      <c r="AC20" s="48"/>
      <c r="AD20" s="48" t="s">
        <v>55</v>
      </c>
      <c r="AE20" s="46" t="s">
        <v>161</v>
      </c>
      <c r="AF20" s="48"/>
      <c r="AG20" s="46"/>
      <c r="AH20" s="51"/>
    </row>
    <row r="21" spans="1:34" s="49" customFormat="1" ht="75" customHeight="1" x14ac:dyDescent="0.3">
      <c r="A21" s="66"/>
      <c r="B21" s="57"/>
      <c r="C21" s="58">
        <v>14006374657</v>
      </c>
      <c r="D21" s="76" t="s">
        <v>173</v>
      </c>
      <c r="E21" s="76" t="s">
        <v>174</v>
      </c>
      <c r="F21" s="58" t="s">
        <v>189</v>
      </c>
      <c r="G21" s="58">
        <v>511</v>
      </c>
      <c r="H21" s="60" t="s">
        <v>172</v>
      </c>
      <c r="I21" s="58" t="s">
        <v>171</v>
      </c>
      <c r="J21" s="64" t="s">
        <v>169</v>
      </c>
      <c r="K21" s="61" t="s">
        <v>170</v>
      </c>
      <c r="L21" s="58" t="s">
        <v>47</v>
      </c>
      <c r="M21" s="33">
        <v>8</v>
      </c>
      <c r="N21" s="34">
        <v>67484000000</v>
      </c>
      <c r="O21" s="35">
        <f t="shared" si="20"/>
        <v>6748400</v>
      </c>
      <c r="P21" s="35">
        <v>6920025</v>
      </c>
      <c r="Q21" s="35">
        <v>118629000</v>
      </c>
      <c r="R21" s="35">
        <f t="shared" ref="R21:R27" si="25">(P21*M21)+IF(M21&gt;0,Q21,0)+(IF(O21&lt;137000000,O21,137000000))</f>
        <v>180737600</v>
      </c>
      <c r="S21" s="36">
        <v>0</v>
      </c>
      <c r="T21" s="42">
        <f t="shared" si="21"/>
        <v>180737600</v>
      </c>
      <c r="U21" s="101">
        <f t="shared" si="22"/>
        <v>180700000</v>
      </c>
      <c r="V21" s="37">
        <f t="shared" si="23"/>
        <v>16263000</v>
      </c>
      <c r="W21" s="44">
        <f t="shared" si="24"/>
        <v>196963000</v>
      </c>
      <c r="X21" s="86">
        <v>196963000</v>
      </c>
      <c r="Y21" s="62" t="s">
        <v>214</v>
      </c>
      <c r="Z21" s="63"/>
      <c r="AA21" s="63"/>
      <c r="AB21" s="64" t="s">
        <v>441</v>
      </c>
      <c r="AC21" s="48"/>
      <c r="AD21" s="48" t="s">
        <v>93</v>
      </c>
      <c r="AE21" s="46" t="s">
        <v>237</v>
      </c>
      <c r="AF21" s="48"/>
      <c r="AG21" s="46"/>
      <c r="AH21" s="51"/>
    </row>
    <row r="22" spans="1:34" s="49" customFormat="1" ht="68.400000000000006" customHeight="1" x14ac:dyDescent="0.3">
      <c r="A22" s="66"/>
      <c r="B22" s="57"/>
      <c r="C22" s="58">
        <v>14007658637</v>
      </c>
      <c r="D22" s="59" t="s">
        <v>180</v>
      </c>
      <c r="E22" s="74"/>
      <c r="F22" s="58"/>
      <c r="G22" s="58"/>
      <c r="H22" s="60" t="s">
        <v>179</v>
      </c>
      <c r="I22" s="58" t="s">
        <v>178</v>
      </c>
      <c r="J22" s="64" t="s">
        <v>176</v>
      </c>
      <c r="K22" s="90" t="s">
        <v>177</v>
      </c>
      <c r="L22" s="58" t="s">
        <v>43</v>
      </c>
      <c r="M22" s="40">
        <v>5</v>
      </c>
      <c r="N22" s="41">
        <v>1710000000</v>
      </c>
      <c r="O22" s="42">
        <f>N22/10000</f>
        <v>171000</v>
      </c>
      <c r="P22" s="42">
        <v>7908600</v>
      </c>
      <c r="Q22" s="42">
        <v>98857500</v>
      </c>
      <c r="R22" s="42">
        <f t="shared" si="25"/>
        <v>138571500</v>
      </c>
      <c r="S22" s="43">
        <v>0</v>
      </c>
      <c r="T22" s="42">
        <f>(1-S22)*R22</f>
        <v>138571500</v>
      </c>
      <c r="U22" s="101">
        <f>ROUNDDOWN(T22/100000,0)*100000</f>
        <v>138500000</v>
      </c>
      <c r="V22" s="37">
        <f>U22*0.09</f>
        <v>12465000</v>
      </c>
      <c r="W22" s="44">
        <f>V22+U22</f>
        <v>150965000</v>
      </c>
      <c r="X22" s="86"/>
      <c r="Y22" s="89"/>
      <c r="Z22" s="63"/>
      <c r="AA22" s="63"/>
      <c r="AB22" s="64"/>
      <c r="AC22" s="48"/>
      <c r="AD22" s="46"/>
      <c r="AE22" s="46"/>
      <c r="AF22" s="48"/>
      <c r="AG22" s="46"/>
      <c r="AH22" s="51"/>
    </row>
    <row r="23" spans="1:34" s="49" customFormat="1" ht="48.6" customHeight="1" x14ac:dyDescent="0.3">
      <c r="A23" s="66"/>
      <c r="B23" s="57"/>
      <c r="C23" s="58">
        <v>10195004585</v>
      </c>
      <c r="D23" s="59" t="s">
        <v>183</v>
      </c>
      <c r="E23" s="74"/>
      <c r="F23" s="58" t="s">
        <v>237</v>
      </c>
      <c r="G23" s="58">
        <v>518</v>
      </c>
      <c r="H23" s="82" t="s">
        <v>638</v>
      </c>
      <c r="I23" s="61" t="s">
        <v>639</v>
      </c>
      <c r="J23" s="64" t="s">
        <v>182</v>
      </c>
      <c r="K23" s="90" t="s">
        <v>181</v>
      </c>
      <c r="L23" s="58" t="s">
        <v>43</v>
      </c>
      <c r="M23" s="40">
        <v>5</v>
      </c>
      <c r="N23" s="41">
        <v>103513000000</v>
      </c>
      <c r="O23" s="42">
        <f>N23/10000</f>
        <v>10351300</v>
      </c>
      <c r="P23" s="42">
        <v>7908600</v>
      </c>
      <c r="Q23" s="42">
        <v>98857500</v>
      </c>
      <c r="R23" s="42">
        <f t="shared" si="25"/>
        <v>148751800</v>
      </c>
      <c r="S23" s="43">
        <v>5.8500000000000003E-2</v>
      </c>
      <c r="T23" s="42">
        <f>(1-S23)*R23</f>
        <v>140049819.69999999</v>
      </c>
      <c r="U23" s="101">
        <f>ROUNDDOWN(T23/100000,0)*100000</f>
        <v>140000000</v>
      </c>
      <c r="V23" s="37">
        <f>U23*0.09</f>
        <v>12600000</v>
      </c>
      <c r="W23" s="44">
        <f>V23+U23</f>
        <v>152600000</v>
      </c>
      <c r="X23" s="62">
        <v>152600000</v>
      </c>
      <c r="Y23" s="62" t="s">
        <v>410</v>
      </c>
      <c r="Z23" s="63"/>
      <c r="AA23" s="63"/>
      <c r="AB23" s="64"/>
      <c r="AC23" s="48"/>
      <c r="AD23" s="48" t="s">
        <v>55</v>
      </c>
      <c r="AE23" s="46" t="s">
        <v>628</v>
      </c>
      <c r="AF23" s="48"/>
      <c r="AG23" s="46"/>
      <c r="AH23" s="51"/>
    </row>
    <row r="24" spans="1:34" s="49" customFormat="1" ht="47.4" customHeight="1" x14ac:dyDescent="0.3">
      <c r="A24" s="66"/>
      <c r="B24" s="57"/>
      <c r="C24" s="58">
        <v>14005635805</v>
      </c>
      <c r="D24" s="59" t="s">
        <v>194</v>
      </c>
      <c r="E24" s="59" t="s">
        <v>184</v>
      </c>
      <c r="F24" s="58" t="s">
        <v>189</v>
      </c>
      <c r="G24" s="58">
        <v>512</v>
      </c>
      <c r="H24" s="60" t="s">
        <v>185</v>
      </c>
      <c r="I24" s="61" t="s">
        <v>186</v>
      </c>
      <c r="J24" s="64" t="s">
        <v>187</v>
      </c>
      <c r="K24" s="61" t="s">
        <v>188</v>
      </c>
      <c r="L24" s="58" t="s">
        <v>47</v>
      </c>
      <c r="M24" s="33">
        <v>6</v>
      </c>
      <c r="N24" s="34">
        <v>570285000000</v>
      </c>
      <c r="O24" s="35">
        <f t="shared" ref="O24:O37" si="26">N24/10000</f>
        <v>57028500</v>
      </c>
      <c r="P24" s="35">
        <v>6920025</v>
      </c>
      <c r="Q24" s="35">
        <v>118629000</v>
      </c>
      <c r="R24" s="35">
        <f t="shared" si="25"/>
        <v>217177650</v>
      </c>
      <c r="S24" s="36">
        <v>0.1</v>
      </c>
      <c r="T24" s="42">
        <f t="shared" ref="T24:T37" si="27">(1-S24)*R24</f>
        <v>195459885</v>
      </c>
      <c r="U24" s="101">
        <f t="shared" ref="U24:U37" si="28">ROUNDDOWN(T24/100000,0)*100000</f>
        <v>195400000</v>
      </c>
      <c r="V24" s="37">
        <f t="shared" ref="V24:V37" si="29">U24*0.09</f>
        <v>17586000</v>
      </c>
      <c r="W24" s="44">
        <f t="shared" ref="W24:W37" si="30">V24+U24</f>
        <v>212986000</v>
      </c>
      <c r="X24" s="70">
        <v>112986000</v>
      </c>
      <c r="Y24" s="62" t="s">
        <v>419</v>
      </c>
      <c r="Z24" s="92"/>
      <c r="AA24" s="92"/>
      <c r="AB24" s="93"/>
      <c r="AC24" s="52"/>
      <c r="AD24" s="52" t="s">
        <v>55</v>
      </c>
      <c r="AE24" s="47" t="s">
        <v>227</v>
      </c>
      <c r="AF24" s="52"/>
      <c r="AG24" s="47"/>
      <c r="AH24" s="53"/>
    </row>
    <row r="25" spans="1:34" s="65" customFormat="1" ht="43.2" customHeight="1" x14ac:dyDescent="0.3">
      <c r="A25" s="66"/>
      <c r="B25" s="57"/>
      <c r="C25" s="60"/>
      <c r="D25" s="59" t="s">
        <v>193</v>
      </c>
      <c r="E25" s="59"/>
      <c r="F25" s="58" t="s">
        <v>303</v>
      </c>
      <c r="G25" s="58">
        <v>522</v>
      </c>
      <c r="H25" s="60" t="s">
        <v>192</v>
      </c>
      <c r="I25" s="58" t="s">
        <v>191</v>
      </c>
      <c r="J25" s="68" t="s">
        <v>190</v>
      </c>
      <c r="K25" s="61" t="s">
        <v>327</v>
      </c>
      <c r="L25" s="58" t="s">
        <v>43</v>
      </c>
      <c r="M25" s="33">
        <v>6</v>
      </c>
      <c r="N25" s="34">
        <v>3101000000</v>
      </c>
      <c r="O25" s="35">
        <f t="shared" si="26"/>
        <v>310100</v>
      </c>
      <c r="P25" s="35">
        <v>6920025</v>
      </c>
      <c r="Q25" s="35">
        <v>118629000</v>
      </c>
      <c r="R25" s="35">
        <f t="shared" si="25"/>
        <v>160459250</v>
      </c>
      <c r="S25" s="36">
        <v>0</v>
      </c>
      <c r="T25" s="42">
        <f t="shared" si="27"/>
        <v>160459250</v>
      </c>
      <c r="U25" s="101">
        <f t="shared" si="28"/>
        <v>160400000</v>
      </c>
      <c r="V25" s="37">
        <f t="shared" si="29"/>
        <v>14436000</v>
      </c>
      <c r="W25" s="44">
        <f t="shared" si="30"/>
        <v>174836000</v>
      </c>
      <c r="X25" s="70">
        <v>174836000</v>
      </c>
      <c r="Y25" s="71" t="s">
        <v>354</v>
      </c>
      <c r="Z25" s="63"/>
      <c r="AA25" s="63"/>
      <c r="AB25" s="64" t="s">
        <v>780</v>
      </c>
      <c r="AC25" s="66"/>
      <c r="AD25" s="72" t="s">
        <v>367</v>
      </c>
      <c r="AE25" s="73" t="s">
        <v>354</v>
      </c>
      <c r="AF25" s="66"/>
      <c r="AG25" s="58"/>
      <c r="AH25" s="66"/>
    </row>
    <row r="26" spans="1:34" s="49" customFormat="1" ht="43.95" customHeight="1" x14ac:dyDescent="0.3">
      <c r="A26" s="66"/>
      <c r="B26" s="57"/>
      <c r="C26" s="60" t="s">
        <v>198</v>
      </c>
      <c r="D26" s="76" t="s">
        <v>197</v>
      </c>
      <c r="E26" s="59"/>
      <c r="F26" s="58" t="s">
        <v>189</v>
      </c>
      <c r="G26" s="58">
        <v>514</v>
      </c>
      <c r="H26" s="60" t="s">
        <v>199</v>
      </c>
      <c r="I26" s="58" t="s">
        <v>200</v>
      </c>
      <c r="J26" s="68" t="s">
        <v>196</v>
      </c>
      <c r="K26" s="69" t="s">
        <v>195</v>
      </c>
      <c r="L26" s="58" t="s">
        <v>43</v>
      </c>
      <c r="M26" s="33">
        <v>15</v>
      </c>
      <c r="N26" s="34">
        <v>195490000000</v>
      </c>
      <c r="O26" s="35">
        <f t="shared" si="26"/>
        <v>19549000</v>
      </c>
      <c r="P26" s="35">
        <v>5931450</v>
      </c>
      <c r="Q26" s="35">
        <v>148286250</v>
      </c>
      <c r="R26" s="35">
        <f t="shared" si="25"/>
        <v>256807000</v>
      </c>
      <c r="S26" s="36">
        <v>0</v>
      </c>
      <c r="T26" s="42">
        <f t="shared" si="27"/>
        <v>256807000</v>
      </c>
      <c r="U26" s="101">
        <f t="shared" si="28"/>
        <v>256800000</v>
      </c>
      <c r="V26" s="37">
        <f t="shared" si="29"/>
        <v>23112000</v>
      </c>
      <c r="W26" s="44">
        <f t="shared" si="30"/>
        <v>279912000</v>
      </c>
      <c r="X26" s="56">
        <v>279912000</v>
      </c>
      <c r="Y26" s="71" t="s">
        <v>214</v>
      </c>
      <c r="Z26" s="63"/>
      <c r="AA26" s="63"/>
      <c r="AB26" s="64" t="s">
        <v>230</v>
      </c>
      <c r="AC26" s="48"/>
      <c r="AD26" s="72" t="s">
        <v>55</v>
      </c>
      <c r="AE26" s="73" t="s">
        <v>214</v>
      </c>
      <c r="AF26" s="48"/>
      <c r="AG26" s="46"/>
      <c r="AH26" s="48"/>
    </row>
    <row r="27" spans="1:34" s="49" customFormat="1" ht="59.4" customHeight="1" x14ac:dyDescent="0.3">
      <c r="A27" s="66" t="s">
        <v>203</v>
      </c>
      <c r="B27" s="57"/>
      <c r="C27" s="60" t="s">
        <v>205</v>
      </c>
      <c r="D27" s="59" t="s">
        <v>204</v>
      </c>
      <c r="E27" s="59"/>
      <c r="F27" s="58" t="s">
        <v>189</v>
      </c>
      <c r="G27" s="58">
        <v>513</v>
      </c>
      <c r="H27" s="60" t="s">
        <v>207</v>
      </c>
      <c r="I27" s="58" t="s">
        <v>206</v>
      </c>
      <c r="J27" s="64" t="s">
        <v>202</v>
      </c>
      <c r="K27" s="61" t="s">
        <v>201</v>
      </c>
      <c r="L27" s="58" t="s">
        <v>43</v>
      </c>
      <c r="M27" s="33">
        <v>10</v>
      </c>
      <c r="N27" s="34">
        <v>560387000000</v>
      </c>
      <c r="O27" s="35">
        <f t="shared" si="26"/>
        <v>56038700</v>
      </c>
      <c r="P27" s="35">
        <v>6920025</v>
      </c>
      <c r="Q27" s="35">
        <v>118629000</v>
      </c>
      <c r="R27" s="35">
        <f t="shared" si="25"/>
        <v>243867950</v>
      </c>
      <c r="S27" s="36">
        <v>0</v>
      </c>
      <c r="T27" s="42">
        <f t="shared" si="27"/>
        <v>243867950</v>
      </c>
      <c r="U27" s="101">
        <f t="shared" si="28"/>
        <v>243800000</v>
      </c>
      <c r="V27" s="37">
        <f t="shared" si="29"/>
        <v>21942000</v>
      </c>
      <c r="W27" s="44">
        <f t="shared" si="30"/>
        <v>265742000</v>
      </c>
      <c r="X27" s="94">
        <v>265742000</v>
      </c>
      <c r="Y27" s="94" t="s">
        <v>189</v>
      </c>
      <c r="Z27" s="63"/>
      <c r="AA27" s="63"/>
      <c r="AB27" s="64" t="s">
        <v>229</v>
      </c>
      <c r="AC27" s="48"/>
      <c r="AD27" s="48" t="s">
        <v>93</v>
      </c>
      <c r="AE27" s="46" t="s">
        <v>189</v>
      </c>
      <c r="AF27" s="48"/>
      <c r="AG27" s="46"/>
      <c r="AH27" s="48"/>
    </row>
    <row r="28" spans="1:34" s="49" customFormat="1" ht="59.4" customHeight="1" x14ac:dyDescent="0.3">
      <c r="A28" s="66" t="s">
        <v>50</v>
      </c>
      <c r="B28" s="57"/>
      <c r="C28" s="60" t="s">
        <v>212</v>
      </c>
      <c r="D28" s="59" t="s">
        <v>211</v>
      </c>
      <c r="E28" s="59"/>
      <c r="F28" s="58" t="s">
        <v>214</v>
      </c>
      <c r="G28" s="58">
        <v>516</v>
      </c>
      <c r="H28" s="60" t="s">
        <v>210</v>
      </c>
      <c r="I28" s="58" t="s">
        <v>209</v>
      </c>
      <c r="J28" s="64" t="s">
        <v>208</v>
      </c>
      <c r="K28" s="61" t="s">
        <v>213</v>
      </c>
      <c r="L28" s="58" t="s">
        <v>43</v>
      </c>
      <c r="M28" s="33">
        <v>23</v>
      </c>
      <c r="N28" s="34">
        <v>630737000000</v>
      </c>
      <c r="O28" s="35">
        <f t="shared" si="26"/>
        <v>63073700</v>
      </c>
      <c r="P28" s="35">
        <v>3954300</v>
      </c>
      <c r="Q28" s="35">
        <v>197715000</v>
      </c>
      <c r="R28" s="35">
        <f>(P28*M28)+IF(M28&gt;0,Q28,0)+(IF(O28&lt;198000000,O28,198000000))</f>
        <v>351737600</v>
      </c>
      <c r="S28" s="36">
        <v>0</v>
      </c>
      <c r="T28" s="42">
        <f t="shared" si="27"/>
        <v>351737600</v>
      </c>
      <c r="U28" s="101">
        <f t="shared" si="28"/>
        <v>351700000</v>
      </c>
      <c r="V28" s="37">
        <f t="shared" si="29"/>
        <v>31653000</v>
      </c>
      <c r="W28" s="44">
        <f t="shared" si="30"/>
        <v>383353000</v>
      </c>
      <c r="X28" s="103">
        <v>383353000</v>
      </c>
      <c r="Y28" s="94" t="s">
        <v>214</v>
      </c>
      <c r="Z28" s="63"/>
      <c r="AA28" s="63"/>
      <c r="AB28" s="64" t="s">
        <v>228</v>
      </c>
      <c r="AC28" s="48"/>
      <c r="AD28" s="48" t="s">
        <v>48</v>
      </c>
      <c r="AE28" s="46" t="s">
        <v>214</v>
      </c>
      <c r="AF28" s="48"/>
      <c r="AG28" s="46"/>
      <c r="AH28" s="48"/>
    </row>
    <row r="29" spans="1:34" s="49" customFormat="1" ht="59.4" customHeight="1" x14ac:dyDescent="0.3">
      <c r="A29" s="66"/>
      <c r="B29" s="57"/>
      <c r="C29" s="60" t="s">
        <v>219</v>
      </c>
      <c r="D29" s="76" t="s">
        <v>287</v>
      </c>
      <c r="E29" s="59"/>
      <c r="F29" s="58" t="s">
        <v>227</v>
      </c>
      <c r="G29" s="58">
        <v>520</v>
      </c>
      <c r="H29" s="60" t="s">
        <v>218</v>
      </c>
      <c r="I29" s="58" t="s">
        <v>217</v>
      </c>
      <c r="J29" s="64" t="s">
        <v>216</v>
      </c>
      <c r="K29" s="61" t="s">
        <v>215</v>
      </c>
      <c r="L29" s="58" t="s">
        <v>43</v>
      </c>
      <c r="M29" s="33">
        <v>18</v>
      </c>
      <c r="N29" s="34">
        <v>465868000000</v>
      </c>
      <c r="O29" s="35">
        <f t="shared" si="26"/>
        <v>46586800</v>
      </c>
      <c r="P29" s="35">
        <v>3954300</v>
      </c>
      <c r="Q29" s="35">
        <v>197715000</v>
      </c>
      <c r="R29" s="35">
        <f>(P29*M29)+IF(M29&gt;0,Q29,0)+(IF(O29&lt;198000000,O29,198000000))</f>
        <v>315479200</v>
      </c>
      <c r="S29" s="36">
        <v>0.1</v>
      </c>
      <c r="T29" s="42">
        <f t="shared" si="27"/>
        <v>283931280</v>
      </c>
      <c r="U29" s="101">
        <f t="shared" si="28"/>
        <v>283900000</v>
      </c>
      <c r="V29" s="37">
        <f t="shared" si="29"/>
        <v>25551000</v>
      </c>
      <c r="W29" s="44">
        <f t="shared" si="30"/>
        <v>309451000</v>
      </c>
      <c r="X29" s="81">
        <v>139250000</v>
      </c>
      <c r="Y29" s="103" t="s">
        <v>328</v>
      </c>
      <c r="Z29" s="63">
        <v>154728450</v>
      </c>
      <c r="AA29" s="63" t="s">
        <v>626</v>
      </c>
      <c r="AB29" s="66"/>
      <c r="AC29" s="48"/>
      <c r="AD29" s="48"/>
      <c r="AE29" s="46"/>
      <c r="AF29" s="48"/>
      <c r="AG29" s="46"/>
      <c r="AH29" s="48"/>
    </row>
    <row r="30" spans="1:34" s="49" customFormat="1" ht="59.4" customHeight="1" x14ac:dyDescent="0.3">
      <c r="A30" s="66"/>
      <c r="B30" s="57"/>
      <c r="C30" s="60" t="s">
        <v>223</v>
      </c>
      <c r="D30" s="76" t="s">
        <v>222</v>
      </c>
      <c r="E30" s="59"/>
      <c r="F30" s="58"/>
      <c r="G30" s="58"/>
      <c r="H30" s="60" t="s">
        <v>226</v>
      </c>
      <c r="I30" s="58" t="s">
        <v>225</v>
      </c>
      <c r="J30" s="64" t="s">
        <v>224</v>
      </c>
      <c r="K30" s="61" t="s">
        <v>221</v>
      </c>
      <c r="L30" s="58" t="s">
        <v>43</v>
      </c>
      <c r="M30" s="33">
        <v>22</v>
      </c>
      <c r="N30" s="34">
        <v>169684000000</v>
      </c>
      <c r="O30" s="35">
        <f t="shared" si="26"/>
        <v>16968400</v>
      </c>
      <c r="P30" s="35">
        <v>3954300</v>
      </c>
      <c r="Q30" s="35">
        <v>197715000</v>
      </c>
      <c r="R30" s="35">
        <f>(P30*M30)+IF(M30&gt;0,Q30,0)+(IF(O30&lt;198000000,O30,198000000))</f>
        <v>301678000</v>
      </c>
      <c r="S30" s="36">
        <v>0.1</v>
      </c>
      <c r="T30" s="42">
        <f t="shared" si="27"/>
        <v>271510200</v>
      </c>
      <c r="U30" s="101">
        <f t="shared" si="28"/>
        <v>271500000</v>
      </c>
      <c r="V30" s="37">
        <f t="shared" si="29"/>
        <v>24435000</v>
      </c>
      <c r="W30" s="44">
        <f t="shared" si="30"/>
        <v>295935000</v>
      </c>
      <c r="X30" s="103"/>
      <c r="Y30" s="103"/>
      <c r="Z30" s="63"/>
      <c r="AA30" s="63"/>
      <c r="AB30" s="66"/>
      <c r="AC30" s="48"/>
      <c r="AD30" s="48"/>
      <c r="AE30" s="46"/>
      <c r="AF30" s="48"/>
      <c r="AG30" s="46"/>
      <c r="AH30" s="48"/>
    </row>
    <row r="31" spans="1:34" s="49" customFormat="1" ht="61.95" customHeight="1" x14ac:dyDescent="0.3">
      <c r="A31" s="66"/>
      <c r="B31" s="57"/>
      <c r="C31" s="60" t="s">
        <v>244</v>
      </c>
      <c r="D31" s="59" t="s">
        <v>243</v>
      </c>
      <c r="E31" s="59" t="s">
        <v>238</v>
      </c>
      <c r="F31" s="58" t="s">
        <v>303</v>
      </c>
      <c r="G31" s="58">
        <v>525</v>
      </c>
      <c r="H31" s="60" t="s">
        <v>242</v>
      </c>
      <c r="I31" s="58" t="s">
        <v>241</v>
      </c>
      <c r="J31" s="64" t="s">
        <v>240</v>
      </c>
      <c r="K31" s="61" t="s">
        <v>239</v>
      </c>
      <c r="L31" s="58" t="s">
        <v>47</v>
      </c>
      <c r="M31" s="33">
        <v>20</v>
      </c>
      <c r="N31" s="34">
        <v>5796000000000</v>
      </c>
      <c r="O31" s="35">
        <f t="shared" si="26"/>
        <v>579600000</v>
      </c>
      <c r="P31" s="35">
        <v>3954300</v>
      </c>
      <c r="Q31" s="35">
        <v>197715000</v>
      </c>
      <c r="R31" s="35">
        <f>(P31*M31)+IF(M31&gt;0,Q31,0)+(IF(O31&lt;198000000,O31,198000000))</f>
        <v>474801000</v>
      </c>
      <c r="S31" s="36">
        <v>0</v>
      </c>
      <c r="T31" s="42">
        <f t="shared" si="27"/>
        <v>474801000</v>
      </c>
      <c r="U31" s="101">
        <f t="shared" si="28"/>
        <v>474800000</v>
      </c>
      <c r="V31" s="37">
        <f t="shared" si="29"/>
        <v>42732000</v>
      </c>
      <c r="W31" s="44">
        <f t="shared" si="30"/>
        <v>517532000</v>
      </c>
      <c r="X31" s="92">
        <v>517532000</v>
      </c>
      <c r="Y31" s="103" t="s">
        <v>329</v>
      </c>
      <c r="Z31" s="63"/>
      <c r="AA31" s="63"/>
      <c r="AB31" s="66"/>
      <c r="AC31" s="48"/>
      <c r="AD31" s="48" t="s">
        <v>93</v>
      </c>
      <c r="AE31" s="46"/>
      <c r="AF31" s="48"/>
      <c r="AG31" s="46"/>
      <c r="AH31" s="48"/>
    </row>
    <row r="32" spans="1:34" s="49" customFormat="1" ht="45" customHeight="1" x14ac:dyDescent="0.3">
      <c r="A32" s="66"/>
      <c r="B32" s="57"/>
      <c r="C32" s="60" t="s">
        <v>256</v>
      </c>
      <c r="D32" s="59" t="s">
        <v>252</v>
      </c>
      <c r="E32" s="59"/>
      <c r="F32" s="58"/>
      <c r="G32" s="58"/>
      <c r="H32" s="82" t="s">
        <v>255</v>
      </c>
      <c r="I32" s="58" t="s">
        <v>254</v>
      </c>
      <c r="J32" s="64" t="s">
        <v>286</v>
      </c>
      <c r="K32" s="61" t="s">
        <v>253</v>
      </c>
      <c r="L32" s="58" t="s">
        <v>43</v>
      </c>
      <c r="M32" s="33">
        <v>35</v>
      </c>
      <c r="N32" s="34">
        <v>141147000000</v>
      </c>
      <c r="O32" s="35">
        <f t="shared" si="26"/>
        <v>14114700</v>
      </c>
      <c r="P32" s="35">
        <v>3460013</v>
      </c>
      <c r="Q32" s="35">
        <v>237258000</v>
      </c>
      <c r="R32" s="35">
        <f>IF((M32*P32)&gt;158172000,158172000,M32*P32)+IF(M32&gt;0,Q32,0)+(IF(O32&lt;198000000,O32,198000000))</f>
        <v>372473155</v>
      </c>
      <c r="S32" s="36">
        <v>0</v>
      </c>
      <c r="T32" s="42">
        <f t="shared" si="27"/>
        <v>372473155</v>
      </c>
      <c r="U32" s="101">
        <f t="shared" si="28"/>
        <v>372400000</v>
      </c>
      <c r="V32" s="37">
        <f t="shared" si="29"/>
        <v>33516000</v>
      </c>
      <c r="W32" s="44">
        <f t="shared" si="30"/>
        <v>405916000</v>
      </c>
      <c r="X32" s="94"/>
      <c r="Y32" s="94"/>
      <c r="Z32" s="63"/>
      <c r="AA32" s="63"/>
      <c r="AB32" s="66"/>
      <c r="AC32" s="48"/>
      <c r="AD32" s="48"/>
      <c r="AE32" s="46"/>
      <c r="AF32" s="48"/>
      <c r="AG32" s="46"/>
      <c r="AH32" s="48"/>
    </row>
    <row r="33" spans="1:34" s="49" customFormat="1" ht="45" customHeight="1" x14ac:dyDescent="0.3">
      <c r="A33" s="66"/>
      <c r="B33" s="57"/>
      <c r="C33" s="60" t="s">
        <v>262</v>
      </c>
      <c r="D33" s="59" t="s">
        <v>261</v>
      </c>
      <c r="E33" s="59"/>
      <c r="F33" s="58"/>
      <c r="G33" s="58"/>
      <c r="H33" s="82" t="s">
        <v>260</v>
      </c>
      <c r="I33" s="58" t="s">
        <v>259</v>
      </c>
      <c r="J33" s="64" t="s">
        <v>258</v>
      </c>
      <c r="K33" s="61" t="s">
        <v>257</v>
      </c>
      <c r="L33" s="58" t="s">
        <v>43</v>
      </c>
      <c r="M33" s="33">
        <v>10</v>
      </c>
      <c r="N33" s="34">
        <v>243994000000</v>
      </c>
      <c r="O33" s="35">
        <f t="shared" si="26"/>
        <v>24399400</v>
      </c>
      <c r="P33" s="35">
        <v>6920025</v>
      </c>
      <c r="Q33" s="35">
        <v>118629000</v>
      </c>
      <c r="R33" s="35">
        <f>(P33*M33)+IF(M33&gt;0,Q33,0)+(IF(O33&lt;137000000,O33,137000000))</f>
        <v>212228650</v>
      </c>
      <c r="S33" s="36">
        <v>0</v>
      </c>
      <c r="T33" s="42">
        <f t="shared" si="27"/>
        <v>212228650</v>
      </c>
      <c r="U33" s="101">
        <f t="shared" si="28"/>
        <v>212200000</v>
      </c>
      <c r="V33" s="37">
        <f t="shared" si="29"/>
        <v>19098000</v>
      </c>
      <c r="W33" s="44">
        <f t="shared" si="30"/>
        <v>231298000</v>
      </c>
      <c r="X33" s="94"/>
      <c r="Y33" s="94"/>
      <c r="Z33" s="63"/>
      <c r="AA33" s="63"/>
      <c r="AB33" s="66"/>
      <c r="AC33" s="48"/>
      <c r="AD33" s="48"/>
      <c r="AE33" s="46"/>
      <c r="AF33" s="48"/>
      <c r="AG33" s="46"/>
      <c r="AH33" s="48"/>
    </row>
    <row r="34" spans="1:34" s="49" customFormat="1" ht="45" customHeight="1" x14ac:dyDescent="0.3">
      <c r="A34" s="66"/>
      <c r="B34" s="57"/>
      <c r="C34" s="60" t="s">
        <v>274</v>
      </c>
      <c r="D34" s="59" t="s">
        <v>272</v>
      </c>
      <c r="E34" s="59" t="s">
        <v>273</v>
      </c>
      <c r="F34" s="58" t="s">
        <v>303</v>
      </c>
      <c r="G34" s="58">
        <v>524</v>
      </c>
      <c r="H34" s="82" t="s">
        <v>271</v>
      </c>
      <c r="I34" s="58" t="s">
        <v>270</v>
      </c>
      <c r="J34" s="64" t="s">
        <v>269</v>
      </c>
      <c r="K34" s="61" t="s">
        <v>268</v>
      </c>
      <c r="L34" s="58" t="s">
        <v>47</v>
      </c>
      <c r="M34" s="33">
        <v>16</v>
      </c>
      <c r="N34" s="34">
        <v>3825000000000</v>
      </c>
      <c r="O34" s="35">
        <f t="shared" si="26"/>
        <v>382500000</v>
      </c>
      <c r="P34" s="35">
        <v>3954300</v>
      </c>
      <c r="Q34" s="35">
        <v>197715000</v>
      </c>
      <c r="R34" s="35">
        <f>(P34*M34)+IF(M34&gt;0,Q34,0)+(IF(O34&lt;198000000,O34,198000000))</f>
        <v>458983800</v>
      </c>
      <c r="S34" s="36">
        <v>0</v>
      </c>
      <c r="T34" s="42">
        <f t="shared" si="27"/>
        <v>458983800</v>
      </c>
      <c r="U34" s="101">
        <f t="shared" si="28"/>
        <v>458900000</v>
      </c>
      <c r="V34" s="37">
        <f t="shared" si="29"/>
        <v>41301000</v>
      </c>
      <c r="W34" s="44">
        <f t="shared" si="30"/>
        <v>500201000</v>
      </c>
      <c r="X34" s="42">
        <v>500201000</v>
      </c>
      <c r="Y34" s="94" t="s">
        <v>303</v>
      </c>
      <c r="Z34" s="63"/>
      <c r="AA34" s="63"/>
      <c r="AB34" s="66"/>
      <c r="AC34" s="48"/>
      <c r="AD34" s="48" t="s">
        <v>93</v>
      </c>
      <c r="AE34" s="46" t="s">
        <v>303</v>
      </c>
      <c r="AF34" s="48"/>
      <c r="AG34" s="46"/>
      <c r="AH34" s="48"/>
    </row>
    <row r="35" spans="1:34" s="49" customFormat="1" ht="45" customHeight="1" x14ac:dyDescent="0.3">
      <c r="A35" s="66"/>
      <c r="B35" s="57"/>
      <c r="C35" s="58">
        <v>14009134560</v>
      </c>
      <c r="D35" s="59" t="s">
        <v>275</v>
      </c>
      <c r="E35" s="59" t="s">
        <v>276</v>
      </c>
      <c r="F35" s="58" t="s">
        <v>227</v>
      </c>
      <c r="G35" s="58">
        <v>521</v>
      </c>
      <c r="H35" s="60" t="s">
        <v>277</v>
      </c>
      <c r="I35" s="58" t="s">
        <v>278</v>
      </c>
      <c r="J35" s="68" t="s">
        <v>279</v>
      </c>
      <c r="K35" s="61" t="s">
        <v>280</v>
      </c>
      <c r="L35" s="58" t="s">
        <v>47</v>
      </c>
      <c r="M35" s="33">
        <v>7</v>
      </c>
      <c r="N35" s="34">
        <v>414334000000</v>
      </c>
      <c r="O35" s="35">
        <f t="shared" si="26"/>
        <v>41433400</v>
      </c>
      <c r="P35" s="35">
        <v>6920025</v>
      </c>
      <c r="Q35" s="35">
        <v>118629000</v>
      </c>
      <c r="R35" s="35">
        <f>(P35*M35)+IF(M35&gt;0,Q35,0)+(IF(O35&lt;137000000,O35,137000000))</f>
        <v>208502575</v>
      </c>
      <c r="S35" s="36">
        <v>0</v>
      </c>
      <c r="T35" s="42">
        <f t="shared" si="27"/>
        <v>208502575</v>
      </c>
      <c r="U35" s="101">
        <f t="shared" si="28"/>
        <v>208500000</v>
      </c>
      <c r="V35" s="37">
        <f t="shared" si="29"/>
        <v>18765000</v>
      </c>
      <c r="W35" s="44">
        <f t="shared" si="30"/>
        <v>227265000</v>
      </c>
      <c r="X35" s="81">
        <v>227265000</v>
      </c>
      <c r="Y35" s="94" t="s">
        <v>227</v>
      </c>
      <c r="Z35" s="63"/>
      <c r="AA35" s="63"/>
      <c r="AB35" s="66"/>
      <c r="AC35" s="48"/>
      <c r="AD35" s="48" t="s">
        <v>93</v>
      </c>
      <c r="AE35" s="46" t="s">
        <v>303</v>
      </c>
      <c r="AF35" s="48"/>
      <c r="AG35" s="46"/>
      <c r="AH35" s="48"/>
    </row>
    <row r="36" spans="1:34" s="49" customFormat="1" ht="45" customHeight="1" x14ac:dyDescent="0.3">
      <c r="A36" s="66"/>
      <c r="B36" s="57"/>
      <c r="C36" s="60" t="s">
        <v>284</v>
      </c>
      <c r="D36" s="59" t="s">
        <v>281</v>
      </c>
      <c r="E36" s="59"/>
      <c r="F36" s="58"/>
      <c r="G36" s="58"/>
      <c r="H36" s="82" t="s">
        <v>283</v>
      </c>
      <c r="I36" s="58" t="s">
        <v>290</v>
      </c>
      <c r="J36" s="64" t="s">
        <v>282</v>
      </c>
      <c r="K36" s="61" t="s">
        <v>285</v>
      </c>
      <c r="L36" s="58" t="s">
        <v>43</v>
      </c>
      <c r="M36" s="33">
        <v>20</v>
      </c>
      <c r="N36" s="34">
        <v>184560000000</v>
      </c>
      <c r="O36" s="35">
        <f t="shared" si="26"/>
        <v>18456000</v>
      </c>
      <c r="P36" s="35">
        <v>3954300</v>
      </c>
      <c r="Q36" s="35">
        <v>197715000</v>
      </c>
      <c r="R36" s="35">
        <f>(P36*M36)+IF(M36&gt;0,Q36,0)+(IF(O36&lt;198000000,O36,198000000))</f>
        <v>295257000</v>
      </c>
      <c r="S36" s="36">
        <v>0</v>
      </c>
      <c r="T36" s="42">
        <f t="shared" si="27"/>
        <v>295257000</v>
      </c>
      <c r="U36" s="101">
        <f t="shared" si="28"/>
        <v>295200000</v>
      </c>
      <c r="V36" s="37">
        <f t="shared" si="29"/>
        <v>26568000</v>
      </c>
      <c r="W36" s="44">
        <f t="shared" si="30"/>
        <v>321768000</v>
      </c>
      <c r="X36" s="94"/>
      <c r="Y36" s="94"/>
      <c r="Z36" s="63"/>
      <c r="AA36" s="63"/>
      <c r="AB36" s="66"/>
      <c r="AC36" s="48"/>
      <c r="AD36" s="48"/>
      <c r="AE36" s="46"/>
      <c r="AF36" s="48"/>
      <c r="AG36" s="46"/>
      <c r="AH36" s="48"/>
    </row>
    <row r="37" spans="1:34" s="49" customFormat="1" ht="45" customHeight="1" x14ac:dyDescent="0.3">
      <c r="A37" s="66"/>
      <c r="B37" s="57"/>
      <c r="C37" s="60" t="s">
        <v>288</v>
      </c>
      <c r="D37" s="59" t="s">
        <v>289</v>
      </c>
      <c r="E37" s="59"/>
      <c r="F37" s="58" t="s">
        <v>303</v>
      </c>
      <c r="G37" s="58">
        <v>523</v>
      </c>
      <c r="H37" s="82" t="s">
        <v>291</v>
      </c>
      <c r="I37" s="58" t="s">
        <v>292</v>
      </c>
      <c r="J37" s="64" t="s">
        <v>293</v>
      </c>
      <c r="K37" s="61" t="s">
        <v>304</v>
      </c>
      <c r="L37" s="58" t="s">
        <v>43</v>
      </c>
      <c r="M37" s="33">
        <v>8</v>
      </c>
      <c r="N37" s="34">
        <v>3035000000000</v>
      </c>
      <c r="O37" s="35">
        <f t="shared" si="26"/>
        <v>303500000</v>
      </c>
      <c r="P37" s="35">
        <v>6920025</v>
      </c>
      <c r="Q37" s="35">
        <v>118629000</v>
      </c>
      <c r="R37" s="35">
        <f>(P37*M37)+IF(M37&gt;0,Q37,0)+(IF(O37&lt;137000000,O37,137000000))</f>
        <v>310989200</v>
      </c>
      <c r="S37" s="36">
        <v>0.1</v>
      </c>
      <c r="T37" s="42">
        <f t="shared" si="27"/>
        <v>279890280</v>
      </c>
      <c r="U37" s="101">
        <f t="shared" si="28"/>
        <v>279800000</v>
      </c>
      <c r="V37" s="37">
        <f t="shared" si="29"/>
        <v>25182000</v>
      </c>
      <c r="W37" s="44">
        <f t="shared" si="30"/>
        <v>304982000</v>
      </c>
      <c r="X37" s="42">
        <v>304982000</v>
      </c>
      <c r="Y37" s="94" t="s">
        <v>303</v>
      </c>
      <c r="Z37" s="63"/>
      <c r="AA37" s="63"/>
      <c r="AB37" s="66"/>
      <c r="AC37" s="48"/>
      <c r="AD37" s="48" t="s">
        <v>55</v>
      </c>
      <c r="AE37" s="46" t="s">
        <v>328</v>
      </c>
      <c r="AF37" s="48"/>
      <c r="AG37" s="46"/>
      <c r="AH37" s="48"/>
    </row>
    <row r="38" spans="1:34" s="49" customFormat="1" ht="45" customHeight="1" x14ac:dyDescent="0.3">
      <c r="A38" s="66"/>
      <c r="B38" s="57"/>
      <c r="C38" s="60" t="s">
        <v>309</v>
      </c>
      <c r="D38" s="59" t="s">
        <v>308</v>
      </c>
      <c r="E38" s="59"/>
      <c r="F38" s="58"/>
      <c r="G38" s="58"/>
      <c r="H38" s="82" t="s">
        <v>307</v>
      </c>
      <c r="I38" s="58" t="s">
        <v>306</v>
      </c>
      <c r="J38" s="64" t="s">
        <v>305</v>
      </c>
      <c r="K38" s="61" t="s">
        <v>310</v>
      </c>
      <c r="L38" s="58" t="s">
        <v>43</v>
      </c>
      <c r="M38" s="40">
        <v>3</v>
      </c>
      <c r="N38" s="41">
        <v>379632000000</v>
      </c>
      <c r="O38" s="42">
        <f>N38/10000</f>
        <v>37963200</v>
      </c>
      <c r="P38" s="42">
        <v>7908600</v>
      </c>
      <c r="Q38" s="42">
        <v>98857500</v>
      </c>
      <c r="R38" s="42">
        <f>(P38*M38)+IF(M38&gt;0,Q38,0)+(IF(O38&lt;137000000,O38,137000000))</f>
        <v>160546500</v>
      </c>
      <c r="S38" s="43">
        <v>0</v>
      </c>
      <c r="T38" s="42">
        <f>(1-S38)*R38</f>
        <v>160546500</v>
      </c>
      <c r="U38" s="101">
        <f>ROUNDDOWN(T38/100000,0)*100000</f>
        <v>160500000</v>
      </c>
      <c r="V38" s="37">
        <f>U38*0.09</f>
        <v>14445000</v>
      </c>
      <c r="W38" s="44">
        <f>V38+U38</f>
        <v>174945000</v>
      </c>
      <c r="X38" s="94"/>
      <c r="Y38" s="94"/>
      <c r="Z38" s="63"/>
      <c r="AA38" s="63"/>
      <c r="AB38" s="66"/>
      <c r="AC38" s="48"/>
      <c r="AD38" s="48"/>
      <c r="AE38" s="46"/>
      <c r="AF38" s="48"/>
      <c r="AG38" s="46"/>
      <c r="AH38" s="48"/>
    </row>
    <row r="39" spans="1:34" s="49" customFormat="1" ht="45" customHeight="1" x14ac:dyDescent="0.3">
      <c r="A39" s="66" t="s">
        <v>50</v>
      </c>
      <c r="B39" s="57"/>
      <c r="C39" s="60" t="s">
        <v>315</v>
      </c>
      <c r="D39" s="59" t="s">
        <v>314</v>
      </c>
      <c r="E39" s="59"/>
      <c r="F39" s="58" t="s">
        <v>384</v>
      </c>
      <c r="G39" s="58">
        <v>527</v>
      </c>
      <c r="H39" s="82" t="s">
        <v>319</v>
      </c>
      <c r="I39" s="58" t="s">
        <v>316</v>
      </c>
      <c r="J39" s="64" t="s">
        <v>318</v>
      </c>
      <c r="K39" s="61" t="s">
        <v>317</v>
      </c>
      <c r="L39" s="58" t="s">
        <v>43</v>
      </c>
      <c r="M39" s="40">
        <v>8</v>
      </c>
      <c r="N39" s="41">
        <v>0</v>
      </c>
      <c r="O39" s="42">
        <f>N39/10000</f>
        <v>0</v>
      </c>
      <c r="P39" s="42">
        <v>7908600</v>
      </c>
      <c r="Q39" s="42">
        <v>98857500</v>
      </c>
      <c r="R39" s="42">
        <f>(P39*M39)+IF(M39&gt;0,Q39,0)+(IF(O39&lt;137000000,O39,137000000))</f>
        <v>162126300</v>
      </c>
      <c r="S39" s="43">
        <v>0.1</v>
      </c>
      <c r="T39" s="42">
        <f>(1-S39)*R39</f>
        <v>145913670</v>
      </c>
      <c r="U39" s="101">
        <f>ROUNDDOWN(T39/100000,0)*100000</f>
        <v>145900000</v>
      </c>
      <c r="V39" s="37">
        <f>U39*0.09</f>
        <v>13131000</v>
      </c>
      <c r="W39" s="44">
        <f>V39+U39</f>
        <v>159031000</v>
      </c>
      <c r="X39" s="63">
        <v>159031000</v>
      </c>
      <c r="Y39" s="94" t="s">
        <v>354</v>
      </c>
      <c r="Z39" s="63"/>
      <c r="AA39" s="63"/>
      <c r="AB39" s="66"/>
      <c r="AC39" s="48"/>
      <c r="AD39" s="48" t="s">
        <v>93</v>
      </c>
      <c r="AE39" s="46" t="s">
        <v>354</v>
      </c>
      <c r="AF39" s="48"/>
      <c r="AG39" s="46"/>
      <c r="AH39" s="48"/>
    </row>
    <row r="40" spans="1:34" s="49" customFormat="1" ht="64.2" customHeight="1" x14ac:dyDescent="0.3">
      <c r="A40" s="66"/>
      <c r="B40" s="57"/>
      <c r="C40" s="60" t="s">
        <v>342</v>
      </c>
      <c r="D40" s="59" t="s">
        <v>343</v>
      </c>
      <c r="E40" s="59"/>
      <c r="F40" s="58"/>
      <c r="G40" s="58"/>
      <c r="H40" s="82" t="s">
        <v>346</v>
      </c>
      <c r="I40" s="58" t="s">
        <v>347</v>
      </c>
      <c r="J40" s="64" t="s">
        <v>345</v>
      </c>
      <c r="K40" s="61" t="s">
        <v>344</v>
      </c>
      <c r="L40" s="58" t="s">
        <v>43</v>
      </c>
      <c r="M40" s="40">
        <v>1</v>
      </c>
      <c r="N40" s="41">
        <v>0</v>
      </c>
      <c r="O40" s="42">
        <f>N40/10000</f>
        <v>0</v>
      </c>
      <c r="P40" s="42">
        <v>7908600</v>
      </c>
      <c r="Q40" s="42">
        <v>98857500</v>
      </c>
      <c r="R40" s="42">
        <f>(P40*M40)+IF(M40&gt;0,Q40,0)+(IF(O40&lt;137000000,O40,137000000))</f>
        <v>106766100</v>
      </c>
      <c r="S40" s="43">
        <v>0</v>
      </c>
      <c r="T40" s="42">
        <f>(1-S40)*R40</f>
        <v>106766100</v>
      </c>
      <c r="U40" s="101">
        <f>ROUNDDOWN(T40/100000,0)*100000</f>
        <v>106700000</v>
      </c>
      <c r="V40" s="37">
        <f>U40*0.09</f>
        <v>9603000</v>
      </c>
      <c r="W40" s="44">
        <f>V40+U40</f>
        <v>116303000</v>
      </c>
      <c r="X40" s="94"/>
      <c r="Y40" s="94"/>
      <c r="Z40" s="63"/>
      <c r="AA40" s="63"/>
      <c r="AB40" s="66"/>
      <c r="AC40" s="48"/>
      <c r="AD40" s="48"/>
      <c r="AE40" s="46"/>
      <c r="AF40" s="48"/>
      <c r="AG40" s="46"/>
      <c r="AH40" s="48"/>
    </row>
    <row r="41" spans="1:34" s="49" customFormat="1" ht="45" customHeight="1" x14ac:dyDescent="0.3">
      <c r="A41" s="66"/>
      <c r="B41" s="57"/>
      <c r="C41" s="60" t="s">
        <v>352</v>
      </c>
      <c r="D41" s="59" t="s">
        <v>351</v>
      </c>
      <c r="E41" s="59"/>
      <c r="F41" s="58"/>
      <c r="G41" s="58"/>
      <c r="H41" s="82" t="s">
        <v>350</v>
      </c>
      <c r="I41" s="58" t="s">
        <v>349</v>
      </c>
      <c r="J41" s="64" t="s">
        <v>348</v>
      </c>
      <c r="K41" s="61" t="s">
        <v>353</v>
      </c>
      <c r="L41" s="58" t="s">
        <v>43</v>
      </c>
      <c r="M41" s="40">
        <v>1</v>
      </c>
      <c r="N41" s="41">
        <v>0</v>
      </c>
      <c r="O41" s="42">
        <f>N41/10000</f>
        <v>0</v>
      </c>
      <c r="P41" s="42">
        <v>7908600</v>
      </c>
      <c r="Q41" s="42">
        <v>98857500</v>
      </c>
      <c r="R41" s="42">
        <f>(P41*M41)+IF(M41&gt;0,Q41,0)+(IF(O41&lt;137000000,O41,137000000))</f>
        <v>106766100</v>
      </c>
      <c r="S41" s="43">
        <v>0</v>
      </c>
      <c r="T41" s="42">
        <f>(1-S41)*R41</f>
        <v>106766100</v>
      </c>
      <c r="U41" s="101">
        <f>ROUNDDOWN(T41/100000,0)*100000</f>
        <v>106700000</v>
      </c>
      <c r="V41" s="37">
        <f>U41*0.09</f>
        <v>9603000</v>
      </c>
      <c r="W41" s="44">
        <f>V41+U41</f>
        <v>116303000</v>
      </c>
      <c r="X41" s="94"/>
      <c r="Y41" s="94"/>
      <c r="Z41" s="63"/>
      <c r="AA41" s="63"/>
      <c r="AB41" s="66"/>
      <c r="AC41" s="48"/>
      <c r="AD41" s="48"/>
      <c r="AE41" s="46"/>
      <c r="AF41" s="48"/>
      <c r="AG41" s="46"/>
      <c r="AH41" s="48"/>
    </row>
    <row r="42" spans="1:34" s="49" customFormat="1" ht="45" customHeight="1" x14ac:dyDescent="0.3">
      <c r="A42" s="66"/>
      <c r="B42" s="57"/>
      <c r="C42" s="60" t="s">
        <v>359</v>
      </c>
      <c r="D42" s="59" t="s">
        <v>358</v>
      </c>
      <c r="F42" s="59" t="s">
        <v>354</v>
      </c>
      <c r="G42" s="58">
        <v>526</v>
      </c>
      <c r="H42" s="82" t="s">
        <v>356</v>
      </c>
      <c r="I42" s="58" t="s">
        <v>357</v>
      </c>
      <c r="J42" s="105" t="s">
        <v>360</v>
      </c>
      <c r="K42" s="61" t="s">
        <v>355</v>
      </c>
      <c r="L42" s="58" t="s">
        <v>43</v>
      </c>
      <c r="M42" s="33">
        <v>54</v>
      </c>
      <c r="N42" s="34">
        <v>6697000000000</v>
      </c>
      <c r="O42" s="35">
        <f t="shared" ref="O42:O44" si="31">N42/10000</f>
        <v>669700000</v>
      </c>
      <c r="P42" s="35">
        <v>2965725</v>
      </c>
      <c r="Q42" s="35">
        <v>296572500</v>
      </c>
      <c r="R42" s="35">
        <f>IF((M42*P42)&gt;395430000,395430000,M42*P42)+IF(M42&gt;0,Q42,0)+(IF(O42&lt;296000000,O42,296000000))</f>
        <v>752721650</v>
      </c>
      <c r="S42" s="36">
        <v>0</v>
      </c>
      <c r="T42" s="42">
        <f t="shared" ref="T42:T44" si="32">(1-S42)*R42</f>
        <v>752721650</v>
      </c>
      <c r="U42" s="101">
        <f t="shared" ref="U42:U44" si="33">ROUNDDOWN(T42/100000,0)*100000</f>
        <v>752700000</v>
      </c>
      <c r="V42" s="37">
        <f t="shared" ref="V42:V44" si="34">U42*0.09</f>
        <v>67743000</v>
      </c>
      <c r="W42" s="44">
        <f t="shared" ref="W42:W44" si="35">V42+U42</f>
        <v>820443000</v>
      </c>
      <c r="X42" s="94"/>
      <c r="Y42" s="94"/>
      <c r="Z42" s="63"/>
      <c r="AA42" s="63"/>
      <c r="AB42" s="66"/>
      <c r="AC42" s="48"/>
      <c r="AD42" s="48" t="s">
        <v>93</v>
      </c>
      <c r="AE42" s="46" t="s">
        <v>754</v>
      </c>
      <c r="AF42" s="48"/>
      <c r="AG42" s="46"/>
      <c r="AH42" s="48"/>
    </row>
    <row r="43" spans="1:34" s="49" customFormat="1" ht="45" customHeight="1" x14ac:dyDescent="0.3">
      <c r="A43" s="66"/>
      <c r="B43" s="57"/>
      <c r="C43" s="60" t="s">
        <v>366</v>
      </c>
      <c r="D43" s="59" t="s">
        <v>365</v>
      </c>
      <c r="E43" s="59"/>
      <c r="F43" s="58"/>
      <c r="G43" s="58"/>
      <c r="H43" s="82" t="s">
        <v>364</v>
      </c>
      <c r="I43" s="58" t="s">
        <v>363</v>
      </c>
      <c r="J43" s="105" t="s">
        <v>362</v>
      </c>
      <c r="K43" s="61" t="s">
        <v>361</v>
      </c>
      <c r="L43" s="58" t="s">
        <v>43</v>
      </c>
      <c r="M43" s="33">
        <v>401</v>
      </c>
      <c r="N43" s="34">
        <v>2286000000000</v>
      </c>
      <c r="O43" s="35">
        <f t="shared" si="31"/>
        <v>228600000</v>
      </c>
      <c r="P43" s="35">
        <v>1977150</v>
      </c>
      <c r="Q43" s="35">
        <v>494287500</v>
      </c>
      <c r="R43" s="35">
        <f>IF((M43*P43)&gt;494287500,494287500,M43*P43)+IF(M43&gt;0,Q43,0)+(IF(O43&lt;296000000,O43,296000000))</f>
        <v>1217175000</v>
      </c>
      <c r="S43" s="36">
        <v>0</v>
      </c>
      <c r="T43" s="42">
        <f t="shared" si="32"/>
        <v>1217175000</v>
      </c>
      <c r="U43" s="101">
        <f t="shared" si="33"/>
        <v>1217100000</v>
      </c>
      <c r="V43" s="37">
        <f t="shared" si="34"/>
        <v>109539000</v>
      </c>
      <c r="W43" s="44">
        <f t="shared" si="35"/>
        <v>1326639000</v>
      </c>
      <c r="X43" s="94"/>
      <c r="Y43" s="94"/>
      <c r="Z43" s="63"/>
      <c r="AA43" s="63"/>
      <c r="AB43" s="66"/>
      <c r="AC43" s="48"/>
      <c r="AD43" s="48"/>
      <c r="AE43" s="46"/>
      <c r="AF43" s="48"/>
      <c r="AG43" s="46"/>
      <c r="AH43" s="48"/>
    </row>
    <row r="44" spans="1:34" s="49" customFormat="1" ht="45" customHeight="1" x14ac:dyDescent="0.3">
      <c r="A44" s="66"/>
      <c r="B44" s="57"/>
      <c r="C44" s="60" t="s">
        <v>368</v>
      </c>
      <c r="D44" s="59" t="s">
        <v>369</v>
      </c>
      <c r="E44" s="59"/>
      <c r="F44" s="58"/>
      <c r="G44" s="58"/>
      <c r="H44" s="82" t="s">
        <v>371</v>
      </c>
      <c r="I44" s="58" t="s">
        <v>370</v>
      </c>
      <c r="J44" s="64" t="s">
        <v>373</v>
      </c>
      <c r="K44" s="61" t="s">
        <v>372</v>
      </c>
      <c r="L44" s="58" t="s">
        <v>43</v>
      </c>
      <c r="M44" s="33">
        <v>110</v>
      </c>
      <c r="N44" s="34">
        <v>1402000000000</v>
      </c>
      <c r="O44" s="35">
        <f t="shared" si="31"/>
        <v>140200000</v>
      </c>
      <c r="P44" s="35">
        <v>2965725</v>
      </c>
      <c r="Q44" s="35">
        <v>296572500</v>
      </c>
      <c r="R44" s="35">
        <f>IF((M44*P44)&gt;395430000,395430000,M44*P44)+IF(M44&gt;0,Q44,0)+(IF(O44&lt;296000000,O44,296000000))</f>
        <v>763002250</v>
      </c>
      <c r="S44" s="36">
        <v>0</v>
      </c>
      <c r="T44" s="42">
        <f t="shared" si="32"/>
        <v>763002250</v>
      </c>
      <c r="U44" s="101">
        <f t="shared" si="33"/>
        <v>763000000</v>
      </c>
      <c r="V44" s="37">
        <f t="shared" si="34"/>
        <v>68670000</v>
      </c>
      <c r="W44" s="44">
        <f t="shared" si="35"/>
        <v>831670000</v>
      </c>
      <c r="X44" s="94"/>
      <c r="Y44" s="94"/>
      <c r="Z44" s="63"/>
      <c r="AA44" s="63"/>
      <c r="AB44" s="66"/>
      <c r="AC44" s="48"/>
      <c r="AD44" s="48"/>
      <c r="AE44" s="46"/>
      <c r="AF44" s="48"/>
      <c r="AG44" s="46"/>
      <c r="AH44" s="48"/>
    </row>
    <row r="45" spans="1:34" s="49" customFormat="1" ht="45" customHeight="1" x14ac:dyDescent="0.3">
      <c r="A45" s="66"/>
      <c r="B45" s="57"/>
      <c r="C45" s="60">
        <v>10100578556</v>
      </c>
      <c r="D45" s="59" t="s">
        <v>385</v>
      </c>
      <c r="E45" s="59"/>
      <c r="F45" s="58"/>
      <c r="G45" s="58"/>
      <c r="H45" s="82" t="s">
        <v>386</v>
      </c>
      <c r="I45" s="58" t="s">
        <v>387</v>
      </c>
      <c r="J45" s="105" t="s">
        <v>388</v>
      </c>
      <c r="K45" s="61" t="s">
        <v>389</v>
      </c>
      <c r="L45" s="58" t="s">
        <v>43</v>
      </c>
      <c r="M45" s="33">
        <v>1616</v>
      </c>
      <c r="N45" s="34">
        <v>51360000000000</v>
      </c>
      <c r="O45" s="35">
        <v>5136000000</v>
      </c>
      <c r="P45" s="35">
        <v>988575</v>
      </c>
      <c r="Q45" s="35">
        <v>692002500</v>
      </c>
      <c r="R45" s="35">
        <v>1482290000</v>
      </c>
      <c r="S45" s="36">
        <v>0.3</v>
      </c>
      <c r="T45" s="42">
        <v>1037602999.9999999</v>
      </c>
      <c r="U45" s="101">
        <v>1037600000</v>
      </c>
      <c r="V45" s="37">
        <v>93384000</v>
      </c>
      <c r="W45" s="44">
        <v>1130984000</v>
      </c>
      <c r="X45" s="94"/>
      <c r="Y45" s="94"/>
      <c r="Z45" s="63"/>
      <c r="AA45" s="63"/>
      <c r="AB45" s="66"/>
      <c r="AC45" s="48"/>
      <c r="AD45" s="48"/>
      <c r="AE45" s="46"/>
      <c r="AF45" s="48"/>
      <c r="AG45" s="46"/>
      <c r="AH45" s="48"/>
    </row>
    <row r="46" spans="1:34" s="49" customFormat="1" ht="45" customHeight="1" x14ac:dyDescent="0.3">
      <c r="A46" s="66"/>
      <c r="B46" s="57"/>
      <c r="C46" s="60"/>
      <c r="D46" s="59"/>
      <c r="E46" s="59"/>
      <c r="F46" s="58"/>
      <c r="G46" s="58"/>
      <c r="H46" s="82"/>
      <c r="I46" s="58"/>
      <c r="J46" s="64"/>
      <c r="K46" s="61"/>
      <c r="L46" s="58"/>
      <c r="M46" s="40"/>
      <c r="N46" s="41"/>
      <c r="O46" s="42"/>
      <c r="P46" s="42"/>
      <c r="Q46" s="42"/>
      <c r="R46" s="42"/>
      <c r="S46" s="43"/>
      <c r="T46" s="42"/>
      <c r="U46" s="101"/>
      <c r="V46" s="37"/>
      <c r="W46" s="44"/>
      <c r="X46" s="94"/>
      <c r="Y46" s="94"/>
      <c r="Z46" s="63"/>
      <c r="AA46" s="63"/>
      <c r="AB46" s="66"/>
      <c r="AC46" s="48"/>
      <c r="AD46" s="48"/>
      <c r="AE46" s="46"/>
      <c r="AF46" s="48"/>
      <c r="AG46" s="46"/>
      <c r="AH46" s="48"/>
    </row>
    <row r="47" spans="1:34" s="49" customFormat="1" ht="45" customHeight="1" x14ac:dyDescent="0.3">
      <c r="A47" s="66"/>
      <c r="B47" s="57"/>
      <c r="C47" s="60"/>
      <c r="D47" s="59"/>
      <c r="E47" s="59"/>
      <c r="F47" s="58"/>
      <c r="G47" s="58"/>
      <c r="H47" s="82"/>
      <c r="I47" s="58"/>
      <c r="J47" s="64"/>
      <c r="K47" s="61"/>
      <c r="L47" s="58"/>
      <c r="M47" s="33"/>
      <c r="N47" s="34"/>
      <c r="O47" s="35"/>
      <c r="P47" s="35"/>
      <c r="Q47" s="35"/>
      <c r="R47" s="35"/>
      <c r="S47" s="36"/>
      <c r="T47" s="42"/>
      <c r="U47" s="101"/>
      <c r="V47" s="37"/>
      <c r="W47" s="44"/>
      <c r="X47" s="94"/>
      <c r="Y47" s="94"/>
      <c r="Z47" s="63"/>
      <c r="AA47" s="63"/>
      <c r="AB47" s="66"/>
      <c r="AC47" s="48"/>
      <c r="AD47" s="48"/>
      <c r="AE47" s="46"/>
      <c r="AF47" s="48"/>
      <c r="AG47" s="46"/>
      <c r="AH47" s="48"/>
    </row>
    <row r="48" spans="1:34" s="49" customFormat="1" ht="45" customHeight="1" x14ac:dyDescent="0.3">
      <c r="A48" s="66"/>
      <c r="B48" s="57"/>
      <c r="C48" s="60"/>
      <c r="D48" s="59"/>
      <c r="E48" s="59"/>
      <c r="F48" s="58"/>
      <c r="G48" s="58"/>
      <c r="H48" s="82"/>
      <c r="I48" s="58"/>
      <c r="J48" s="64"/>
      <c r="K48" s="61"/>
      <c r="L48" s="58"/>
      <c r="M48" s="33"/>
      <c r="N48" s="34"/>
      <c r="O48" s="35"/>
      <c r="P48" s="35"/>
      <c r="Q48" s="35"/>
      <c r="R48" s="35"/>
      <c r="S48" s="36"/>
      <c r="T48" s="42"/>
      <c r="U48" s="101"/>
      <c r="V48" s="37"/>
      <c r="W48" s="44"/>
      <c r="X48" s="94"/>
      <c r="Y48" s="94"/>
      <c r="Z48" s="63"/>
      <c r="AA48" s="63"/>
      <c r="AB48" s="66"/>
      <c r="AC48" s="48"/>
      <c r="AD48" s="48"/>
      <c r="AE48" s="46"/>
      <c r="AF48" s="48"/>
      <c r="AG48" s="46"/>
      <c r="AH48" s="48"/>
    </row>
    <row r="49" spans="1:36" s="49" customFormat="1" ht="44.4" customHeight="1" x14ac:dyDescent="0.3">
      <c r="A49" s="66"/>
      <c r="B49" s="57"/>
      <c r="C49" s="95"/>
      <c r="D49" s="59"/>
      <c r="E49" s="59"/>
      <c r="F49" s="58"/>
      <c r="G49" s="58"/>
      <c r="H49" s="60"/>
      <c r="I49" s="58"/>
      <c r="J49" s="64"/>
      <c r="K49" s="61"/>
      <c r="L49" s="58"/>
      <c r="M49" s="77"/>
      <c r="N49" s="78"/>
      <c r="O49" s="62"/>
      <c r="P49" s="62"/>
      <c r="Q49" s="62"/>
      <c r="R49" s="62"/>
      <c r="S49" s="79"/>
      <c r="T49" s="80"/>
      <c r="U49" s="87"/>
      <c r="V49" s="62"/>
      <c r="W49" s="56"/>
      <c r="X49" s="94"/>
      <c r="Y49" s="94"/>
      <c r="Z49" s="63"/>
      <c r="AA49" s="63"/>
      <c r="AB49" s="66"/>
      <c r="AC49" s="48"/>
      <c r="AD49" s="46"/>
      <c r="AE49" s="46"/>
      <c r="AF49" s="46"/>
      <c r="AG49" s="46"/>
      <c r="AH49" s="46"/>
      <c r="AI49" s="54"/>
      <c r="AJ49" s="55"/>
    </row>
    <row r="50" spans="1:36" s="49" customFormat="1" ht="58.2" customHeight="1" x14ac:dyDescent="0.3">
      <c r="A50" s="66"/>
      <c r="B50" s="57"/>
      <c r="C50" s="60"/>
      <c r="D50" s="76"/>
      <c r="E50" s="76"/>
      <c r="F50" s="58"/>
      <c r="G50" s="58"/>
      <c r="H50" s="60"/>
      <c r="I50" s="58"/>
      <c r="J50" s="64"/>
      <c r="K50" s="90"/>
      <c r="L50" s="58"/>
      <c r="M50" s="83"/>
      <c r="N50" s="84"/>
      <c r="O50" s="80"/>
      <c r="P50" s="80"/>
      <c r="Q50" s="80"/>
      <c r="R50" s="80"/>
      <c r="S50" s="85"/>
      <c r="T50" s="80"/>
      <c r="U50" s="87"/>
      <c r="V50" s="80"/>
      <c r="W50" s="81"/>
      <c r="X50" s="56"/>
      <c r="Y50" s="71"/>
      <c r="Z50" s="63"/>
      <c r="AA50" s="63"/>
      <c r="AB50" s="68"/>
      <c r="AC50" s="48"/>
      <c r="AD50" s="46"/>
      <c r="AE50" s="46"/>
      <c r="AF50" s="46"/>
      <c r="AG50" s="46"/>
      <c r="AH50" s="46"/>
      <c r="AI50" s="50"/>
      <c r="AJ50" s="46"/>
    </row>
  </sheetData>
  <phoneticPr fontId="17" type="noConversion"/>
  <hyperlinks>
    <hyperlink ref="AB7" r:id="rId1" xr:uid="{A8F873AE-C5FD-4E97-A115-09528B288FA1}"/>
    <hyperlink ref="AB6" r:id="rId2" xr:uid="{371EF136-27FD-4546-92D5-868C9AA46888}"/>
    <hyperlink ref="AB3" r:id="rId3" xr:uid="{428F818B-245B-4556-9E4E-1879AFCED652}"/>
    <hyperlink ref="AB2" r:id="rId4" xr:uid="{9483FBA6-2643-4A62-97BB-694D04DA3BDB}"/>
    <hyperlink ref="AB9" r:id="rId5" xr:uid="{265D336D-498A-41DD-8124-03DE1BD90127}"/>
    <hyperlink ref="J24" r:id="rId6" xr:uid="{2D0CDB80-4A39-4A33-AEFC-51620099461D}"/>
    <hyperlink ref="J30" r:id="rId7" xr:uid="{C1F2C308-FFE9-4001-BA55-BCB15BCFD80C}"/>
    <hyperlink ref="AB28" r:id="rId8" xr:uid="{A99BB31C-8AB0-4AC6-848B-3F3651D02D4F}"/>
    <hyperlink ref="AB27" r:id="rId9" xr:uid="{AEC2C828-7576-4D69-BA19-DBA46546091F}"/>
    <hyperlink ref="AB26" r:id="rId10" xr:uid="{F12F6DB2-0B36-4BF6-964E-91027314E212}"/>
    <hyperlink ref="AB19" r:id="rId11" xr:uid="{CEAD2125-DB32-41A1-96C3-FB6FBD46756A}"/>
    <hyperlink ref="AB15" r:id="rId12" xr:uid="{F773E5C7-44B6-4CBC-BF89-60C8A5DD6B0C}"/>
    <hyperlink ref="AB13" r:id="rId13" xr:uid="{C939EC7C-B627-4558-95C3-74D8AC3BA809}"/>
    <hyperlink ref="AB12" r:id="rId14" xr:uid="{91B0B569-8C2D-4378-9D28-557575938816}"/>
    <hyperlink ref="AB11" r:id="rId15" xr:uid="{5CD89571-127B-40E2-A4DA-0520CEA5884F}"/>
    <hyperlink ref="AB10" r:id="rId16" xr:uid="{C3213803-0CDF-4A11-8B41-7D42855D1F40}"/>
    <hyperlink ref="J32" r:id="rId17" xr:uid="{02B5941C-8293-4798-A590-607E8F7821FD}"/>
    <hyperlink ref="J37" r:id="rId18" xr:uid="{11A13427-F8AF-486B-9B4E-9CE74692269A}"/>
    <hyperlink ref="J39" r:id="rId19" xr:uid="{9A5847FD-EE0E-471B-9225-4F113547AB00}"/>
    <hyperlink ref="J23" r:id="rId20" xr:uid="{C9795D42-9719-41F4-BB6B-784CC4364A72}"/>
    <hyperlink ref="J36" r:id="rId21" xr:uid="{8E09DC5E-8792-493D-97EF-EC0428F8F09E}"/>
    <hyperlink ref="J41" r:id="rId22" xr:uid="{92AF83A2-49FC-492F-BCE2-8705F0442F83}"/>
    <hyperlink ref="J42" r:id="rId23" xr:uid="{BE135293-37E4-492A-9C05-991504C78EE9}"/>
    <hyperlink ref="J44" r:id="rId24" xr:uid="{1A4B6232-179B-4BD7-A1F6-004BE2F17BDD}"/>
    <hyperlink ref="AB21" r:id="rId25" xr:uid="{0250D211-509E-48FC-99E7-B6269CBBECF6}"/>
    <hyperlink ref="J34" r:id="rId26" xr:uid="{7FD5506F-72CE-4E1E-B3D2-003662283245}"/>
    <hyperlink ref="AB25" r:id="rId27" xr:uid="{1B080FCB-E0DA-4CF0-A89E-42EFC16BF625}"/>
  </hyperlinks>
  <pageMargins left="0.7" right="0.7" top="0.75" bottom="0.75" header="0.3" footer="0.3"/>
  <pageSetup orientation="portrait" r:id="rId28"/>
  <legacy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2C28-9E10-40D8-8F19-1377E4A1FA65}">
  <dimension ref="A1:AI65"/>
  <sheetViews>
    <sheetView rightToLeft="1" workbookViewId="0">
      <pane xSplit="6" ySplit="1" topLeftCell="G63" activePane="bottomRight" state="frozen"/>
      <selection pane="topRight" activeCell="G1" sqref="G1"/>
      <selection pane="bottomLeft" activeCell="A2" sqref="A2"/>
      <selection pane="bottomRight" activeCell="H61" sqref="H61"/>
    </sheetView>
  </sheetViews>
  <sheetFormatPr defaultRowHeight="14.4" x14ac:dyDescent="0.3"/>
  <cols>
    <col min="1" max="1" width="7.6640625" customWidth="1"/>
    <col min="2" max="2" width="5.33203125" customWidth="1"/>
    <col min="3" max="3" width="15.109375" customWidth="1"/>
    <col min="4" max="4" width="25" customWidth="1"/>
    <col min="5" max="5" width="15.44140625" customWidth="1"/>
    <col min="6" max="6" width="15.33203125" customWidth="1"/>
    <col min="7" max="7" width="12.33203125" customWidth="1"/>
    <col min="8" max="8" width="25.5546875" customWidth="1"/>
    <col min="9" max="9" width="17.33203125" customWidth="1"/>
    <col min="10" max="10" width="31.109375" customWidth="1"/>
    <col min="11" max="11" width="44.6640625" customWidth="1"/>
    <col min="12" max="12" width="14.33203125" customWidth="1"/>
    <col min="13" max="13" width="8.109375" customWidth="1"/>
    <col min="14" max="14" width="28.88671875" customWidth="1"/>
    <col min="15" max="15" width="22.6640625" customWidth="1"/>
    <col min="16" max="16" width="20.44140625" customWidth="1"/>
    <col min="17" max="17" width="19.44140625" customWidth="1"/>
    <col min="18" max="18" width="22.6640625" customWidth="1"/>
    <col min="19" max="19" width="14.44140625" customWidth="1"/>
    <col min="20" max="20" width="23.6640625" customWidth="1"/>
    <col min="21" max="21" width="20.44140625" customWidth="1"/>
    <col min="22" max="22" width="16.33203125" customWidth="1"/>
    <col min="23" max="23" width="17.5546875" customWidth="1"/>
    <col min="24" max="24" width="17" customWidth="1"/>
    <col min="25" max="25" width="17.6640625" customWidth="1"/>
    <col min="26" max="26" width="14.44140625" customWidth="1"/>
    <col min="27" max="27" width="15" customWidth="1"/>
    <col min="28" max="28" width="30.6640625" customWidth="1"/>
    <col min="29" max="29" width="35.44140625" customWidth="1"/>
    <col min="30" max="30" width="11.33203125" customWidth="1"/>
    <col min="31" max="31" width="13.33203125" customWidth="1"/>
    <col min="32" max="33" width="13.6640625" customWidth="1"/>
    <col min="34" max="34" width="17.6640625" customWidth="1"/>
  </cols>
  <sheetData>
    <row r="1" spans="1:35" s="39" customFormat="1" ht="51" customHeight="1" x14ac:dyDescent="0.3">
      <c r="A1" s="97"/>
      <c r="B1" s="96" t="s">
        <v>0</v>
      </c>
      <c r="C1" s="30" t="s">
        <v>28</v>
      </c>
      <c r="D1" s="45" t="s">
        <v>29</v>
      </c>
      <c r="E1" s="45" t="s">
        <v>49</v>
      </c>
      <c r="F1" s="30" t="s">
        <v>35</v>
      </c>
      <c r="G1" s="31" t="s">
        <v>27</v>
      </c>
      <c r="H1" s="30" t="s">
        <v>36</v>
      </c>
      <c r="I1" s="30" t="s">
        <v>67</v>
      </c>
      <c r="J1" s="30" t="s">
        <v>26</v>
      </c>
      <c r="K1" s="30" t="s">
        <v>32</v>
      </c>
      <c r="L1" s="30" t="s">
        <v>31</v>
      </c>
      <c r="M1" s="31" t="s">
        <v>2</v>
      </c>
      <c r="N1" s="30" t="s">
        <v>14</v>
      </c>
      <c r="O1" s="31" t="s">
        <v>24</v>
      </c>
      <c r="P1" s="30" t="s">
        <v>15</v>
      </c>
      <c r="Q1" s="30" t="s">
        <v>16</v>
      </c>
      <c r="R1" s="30" t="s">
        <v>17</v>
      </c>
      <c r="S1" s="30" t="s">
        <v>68</v>
      </c>
      <c r="T1" s="31" t="s">
        <v>56</v>
      </c>
      <c r="U1" s="31" t="s">
        <v>57</v>
      </c>
      <c r="V1" s="30" t="s">
        <v>19</v>
      </c>
      <c r="W1" s="30" t="s">
        <v>33</v>
      </c>
      <c r="X1" s="30" t="s">
        <v>37</v>
      </c>
      <c r="Y1" s="30" t="s">
        <v>38</v>
      </c>
      <c r="Z1" s="30" t="s">
        <v>39</v>
      </c>
      <c r="AA1" s="30" t="s">
        <v>40</v>
      </c>
      <c r="AB1" s="30" t="s">
        <v>46</v>
      </c>
      <c r="AC1" s="30" t="s">
        <v>41</v>
      </c>
      <c r="AD1" s="30" t="s">
        <v>25</v>
      </c>
      <c r="AE1" s="30" t="s">
        <v>45</v>
      </c>
      <c r="AF1" s="31" t="s">
        <v>44</v>
      </c>
      <c r="AG1" s="30" t="s">
        <v>42</v>
      </c>
      <c r="AH1" s="32" t="s">
        <v>34</v>
      </c>
      <c r="AI1" s="38"/>
    </row>
    <row r="2" spans="1:35" s="49" customFormat="1" ht="62.4" customHeight="1" x14ac:dyDescent="0.3">
      <c r="A2" s="66"/>
      <c r="B2" s="57"/>
      <c r="C2" s="58">
        <v>10100578556</v>
      </c>
      <c r="D2" s="76" t="s">
        <v>385</v>
      </c>
      <c r="E2" s="76"/>
      <c r="F2" s="46"/>
      <c r="G2" s="58"/>
      <c r="H2" s="82" t="s">
        <v>386</v>
      </c>
      <c r="I2" s="58" t="s">
        <v>387</v>
      </c>
      <c r="J2" s="64" t="s">
        <v>388</v>
      </c>
      <c r="K2" s="61" t="s">
        <v>389</v>
      </c>
      <c r="L2" s="58" t="s">
        <v>43</v>
      </c>
      <c r="M2" s="33">
        <v>1616</v>
      </c>
      <c r="N2" s="34">
        <v>51360000000000</v>
      </c>
      <c r="O2" s="35">
        <v>5136000000</v>
      </c>
      <c r="P2" s="35">
        <v>988575</v>
      </c>
      <c r="Q2" s="35">
        <v>692002500</v>
      </c>
      <c r="R2" s="35">
        <v>1482290000</v>
      </c>
      <c r="S2" s="36">
        <v>0.3</v>
      </c>
      <c r="T2" s="42">
        <v>1037602999.9999999</v>
      </c>
      <c r="U2" s="101">
        <v>1037600000</v>
      </c>
      <c r="V2" s="37">
        <v>93384000</v>
      </c>
      <c r="W2" s="44">
        <v>1130984000</v>
      </c>
      <c r="X2" s="62"/>
      <c r="Y2" s="62"/>
      <c r="Z2" s="63"/>
      <c r="AA2" s="63"/>
      <c r="AB2" s="64"/>
      <c r="AC2" s="48"/>
      <c r="AD2" s="48"/>
      <c r="AE2" s="46"/>
      <c r="AF2" s="48"/>
      <c r="AG2" s="46"/>
      <c r="AH2" s="51"/>
    </row>
    <row r="3" spans="1:35" s="49" customFormat="1" ht="41.4" customHeight="1" x14ac:dyDescent="0.3">
      <c r="A3" s="66"/>
      <c r="B3" s="57"/>
      <c r="C3" s="58" t="s">
        <v>393</v>
      </c>
      <c r="D3" s="76" t="s">
        <v>392</v>
      </c>
      <c r="E3" s="76"/>
      <c r="F3" s="58" t="s">
        <v>398</v>
      </c>
      <c r="G3" s="58">
        <v>528</v>
      </c>
      <c r="H3" s="58">
        <v>9195786242</v>
      </c>
      <c r="I3" s="58" t="s">
        <v>391</v>
      </c>
      <c r="J3" s="64" t="s">
        <v>390</v>
      </c>
      <c r="K3" s="61" t="s">
        <v>397</v>
      </c>
      <c r="L3" s="58" t="s">
        <v>43</v>
      </c>
      <c r="M3" s="40">
        <v>1</v>
      </c>
      <c r="N3" s="41">
        <v>28705000000</v>
      </c>
      <c r="O3" s="42">
        <v>2870500</v>
      </c>
      <c r="P3" s="42">
        <v>7908600</v>
      </c>
      <c r="Q3" s="42">
        <v>98857500</v>
      </c>
      <c r="R3" s="42">
        <v>109636600</v>
      </c>
      <c r="S3" s="43">
        <v>0</v>
      </c>
      <c r="T3" s="42">
        <v>109636600</v>
      </c>
      <c r="U3" s="101">
        <v>109600000</v>
      </c>
      <c r="V3" s="37">
        <v>9864000</v>
      </c>
      <c r="W3" s="44">
        <v>119464000</v>
      </c>
      <c r="X3" s="86">
        <v>119464000</v>
      </c>
      <c r="Y3" s="62" t="s">
        <v>398</v>
      </c>
      <c r="Z3" s="63"/>
      <c r="AA3" s="63"/>
      <c r="AB3" s="64"/>
      <c r="AC3" s="48"/>
      <c r="AD3" s="46" t="s">
        <v>367</v>
      </c>
      <c r="AE3" s="46" t="s">
        <v>398</v>
      </c>
      <c r="AF3" s="48"/>
      <c r="AG3" s="46"/>
      <c r="AH3" s="51"/>
    </row>
    <row r="4" spans="1:35" s="49" customFormat="1" ht="62.4" customHeight="1" x14ac:dyDescent="0.3">
      <c r="A4" s="66" t="s">
        <v>50</v>
      </c>
      <c r="B4" s="57"/>
      <c r="C4" s="58">
        <v>10861572195</v>
      </c>
      <c r="D4" s="76" t="s">
        <v>409</v>
      </c>
      <c r="E4" s="59"/>
      <c r="F4" s="58" t="s">
        <v>398</v>
      </c>
      <c r="G4" s="58">
        <v>530</v>
      </c>
      <c r="H4" s="60" t="s">
        <v>399</v>
      </c>
      <c r="I4" s="58" t="s">
        <v>396</v>
      </c>
      <c r="J4" s="64" t="s">
        <v>394</v>
      </c>
      <c r="K4" s="61" t="s">
        <v>395</v>
      </c>
      <c r="L4" s="58" t="s">
        <v>43</v>
      </c>
      <c r="M4" s="33">
        <v>7</v>
      </c>
      <c r="N4" s="34">
        <v>20131000000</v>
      </c>
      <c r="O4" s="35">
        <f t="shared" ref="O4:O6" si="0">N4/10000</f>
        <v>2013100</v>
      </c>
      <c r="P4" s="35">
        <v>6920025</v>
      </c>
      <c r="Q4" s="35">
        <v>118629000</v>
      </c>
      <c r="R4" s="35">
        <f>(P4*M4)+IF(M4&gt;0,Q4,0)+(IF(O4&lt;137000000,O4,137000000))</f>
        <v>169082275</v>
      </c>
      <c r="S4" s="36">
        <v>0</v>
      </c>
      <c r="T4" s="42">
        <f t="shared" ref="T4:T6" si="1">(1-S4)*R4</f>
        <v>169082275</v>
      </c>
      <c r="U4" s="101">
        <f t="shared" ref="U4:U6" si="2">ROUNDDOWN(T4/100000,0)*100000</f>
        <v>169000000</v>
      </c>
      <c r="V4" s="37">
        <f t="shared" ref="V4:V6" si="3">U4*0.09</f>
        <v>15210000</v>
      </c>
      <c r="W4" s="44">
        <f t="shared" ref="W4:W6" si="4">V4+U4</f>
        <v>184210000</v>
      </c>
      <c r="X4" s="86">
        <v>92105000</v>
      </c>
      <c r="Y4" s="62" t="s">
        <v>416</v>
      </c>
      <c r="Z4" s="63"/>
      <c r="AA4" s="63"/>
      <c r="AB4" s="68"/>
      <c r="AC4" s="48"/>
      <c r="AD4" s="48" t="s">
        <v>93</v>
      </c>
      <c r="AE4" s="46" t="s">
        <v>468</v>
      </c>
      <c r="AF4" s="48"/>
      <c r="AG4" s="46"/>
      <c r="AH4" s="51"/>
    </row>
    <row r="5" spans="1:35" s="49" customFormat="1" ht="59.4" customHeight="1" x14ac:dyDescent="0.3">
      <c r="A5" s="66" t="s">
        <v>50</v>
      </c>
      <c r="B5" s="57"/>
      <c r="C5" s="60" t="s">
        <v>404</v>
      </c>
      <c r="D5" s="76" t="s">
        <v>403</v>
      </c>
      <c r="E5" s="59"/>
      <c r="F5" s="58" t="s">
        <v>445</v>
      </c>
      <c r="G5" s="58">
        <v>537</v>
      </c>
      <c r="H5" s="60" t="s">
        <v>402</v>
      </c>
      <c r="I5" s="58" t="s">
        <v>401</v>
      </c>
      <c r="J5" s="64" t="s">
        <v>405</v>
      </c>
      <c r="K5" s="61" t="s">
        <v>400</v>
      </c>
      <c r="L5" s="58" t="s">
        <v>43</v>
      </c>
      <c r="M5" s="33">
        <v>40</v>
      </c>
      <c r="N5" s="34">
        <v>6627000000000</v>
      </c>
      <c r="O5" s="35">
        <f t="shared" si="0"/>
        <v>662700000</v>
      </c>
      <c r="P5" s="35">
        <v>3460013</v>
      </c>
      <c r="Q5" s="35">
        <v>237258000</v>
      </c>
      <c r="R5" s="35">
        <f>IF((M5*P5)&gt;158172000,158172000,M5*P5)+IF(M5&gt;0,Q5,0)+(IF(O5&lt;198000000,O5,198000000))</f>
        <v>573658520</v>
      </c>
      <c r="S5" s="36">
        <v>0.1</v>
      </c>
      <c r="T5" s="42">
        <f t="shared" si="1"/>
        <v>516292668</v>
      </c>
      <c r="U5" s="101">
        <f t="shared" si="2"/>
        <v>516200000</v>
      </c>
      <c r="V5" s="37">
        <f t="shared" si="3"/>
        <v>46458000</v>
      </c>
      <c r="W5" s="44">
        <f t="shared" si="4"/>
        <v>562658000</v>
      </c>
      <c r="X5" s="86">
        <v>562658000</v>
      </c>
      <c r="Y5" s="62" t="s">
        <v>520</v>
      </c>
      <c r="Z5" s="63"/>
      <c r="AA5" s="63"/>
      <c r="AB5" s="64"/>
      <c r="AC5" s="48"/>
      <c r="AD5" s="48" t="s">
        <v>55</v>
      </c>
      <c r="AE5" s="46" t="s">
        <v>685</v>
      </c>
      <c r="AF5" s="48"/>
      <c r="AG5" s="46"/>
      <c r="AH5" s="51"/>
    </row>
    <row r="6" spans="1:35" s="49" customFormat="1" ht="58.2" customHeight="1" x14ac:dyDescent="0.3">
      <c r="A6" s="66" t="s">
        <v>50</v>
      </c>
      <c r="B6" s="57"/>
      <c r="C6" s="58">
        <v>14008064941</v>
      </c>
      <c r="D6" s="76" t="s">
        <v>408</v>
      </c>
      <c r="E6" s="76"/>
      <c r="F6" s="58" t="s">
        <v>445</v>
      </c>
      <c r="G6" s="58">
        <v>538</v>
      </c>
      <c r="H6" s="60" t="s">
        <v>402</v>
      </c>
      <c r="I6" s="58" t="s">
        <v>401</v>
      </c>
      <c r="J6" s="64" t="s">
        <v>407</v>
      </c>
      <c r="K6" s="61" t="s">
        <v>406</v>
      </c>
      <c r="L6" s="58" t="s">
        <v>43</v>
      </c>
      <c r="M6" s="33">
        <v>10</v>
      </c>
      <c r="N6" s="34">
        <v>738829000000</v>
      </c>
      <c r="O6" s="35">
        <f t="shared" si="0"/>
        <v>73882900</v>
      </c>
      <c r="P6" s="35">
        <v>6920025</v>
      </c>
      <c r="Q6" s="35">
        <v>118629000</v>
      </c>
      <c r="R6" s="35">
        <f>(P6*M6)+IF(M6&gt;0,Q6,0)+(IF(O6&lt;137000000,O6,137000000))</f>
        <v>261712150</v>
      </c>
      <c r="S6" s="36">
        <v>0.1</v>
      </c>
      <c r="T6" s="42">
        <f t="shared" si="1"/>
        <v>235540935</v>
      </c>
      <c r="U6" s="101">
        <f t="shared" si="2"/>
        <v>235500000</v>
      </c>
      <c r="V6" s="37">
        <f t="shared" si="3"/>
        <v>21195000</v>
      </c>
      <c r="W6" s="44">
        <f t="shared" si="4"/>
        <v>256695000</v>
      </c>
      <c r="X6" s="86">
        <v>256695000</v>
      </c>
      <c r="Y6" s="62" t="s">
        <v>489</v>
      </c>
      <c r="Z6" s="63"/>
      <c r="AA6" s="63"/>
      <c r="AB6" s="64"/>
      <c r="AC6" s="48"/>
      <c r="AD6" s="48" t="s">
        <v>48</v>
      </c>
      <c r="AE6" s="46" t="s">
        <v>685</v>
      </c>
      <c r="AF6" s="48"/>
      <c r="AG6" s="46"/>
      <c r="AH6" s="51"/>
    </row>
    <row r="7" spans="1:35" s="49" customFormat="1" ht="45.6" customHeight="1" x14ac:dyDescent="0.3">
      <c r="A7" s="66"/>
      <c r="B7" s="57"/>
      <c r="C7" s="58" t="s">
        <v>331</v>
      </c>
      <c r="D7" s="59" t="s">
        <v>330</v>
      </c>
      <c r="E7" s="59" t="s">
        <v>336</v>
      </c>
      <c r="F7" s="58" t="s">
        <v>398</v>
      </c>
      <c r="G7" s="58">
        <v>529</v>
      </c>
      <c r="H7" s="60" t="s">
        <v>335</v>
      </c>
      <c r="I7" s="58" t="s">
        <v>334</v>
      </c>
      <c r="J7" s="64" t="s">
        <v>333</v>
      </c>
      <c r="K7" s="61" t="s">
        <v>332</v>
      </c>
      <c r="L7" s="58" t="s">
        <v>47</v>
      </c>
      <c r="M7" s="33">
        <v>16</v>
      </c>
      <c r="N7" s="34">
        <v>347195000000</v>
      </c>
      <c r="O7" s="35">
        <v>34719500</v>
      </c>
      <c r="P7" s="35">
        <v>3954300</v>
      </c>
      <c r="Q7" s="35">
        <v>197715000</v>
      </c>
      <c r="R7" s="35">
        <v>295703300</v>
      </c>
      <c r="S7" s="36">
        <v>0</v>
      </c>
      <c r="T7" s="42">
        <v>295703300</v>
      </c>
      <c r="U7" s="101">
        <v>295700000</v>
      </c>
      <c r="V7" s="37">
        <v>26613000</v>
      </c>
      <c r="W7" s="44">
        <v>322313000</v>
      </c>
      <c r="X7" s="86"/>
      <c r="Y7" s="62"/>
      <c r="Z7" s="63"/>
      <c r="AA7" s="63"/>
      <c r="AB7" s="64"/>
      <c r="AC7" s="48"/>
      <c r="AD7" s="46"/>
      <c r="AE7" s="46"/>
      <c r="AF7" s="48"/>
      <c r="AG7" s="46"/>
      <c r="AH7" s="51"/>
    </row>
    <row r="8" spans="1:35" s="49" customFormat="1" ht="81" customHeight="1" x14ac:dyDescent="0.3">
      <c r="A8" s="66"/>
      <c r="B8" s="57"/>
      <c r="C8" s="58">
        <v>14005090829</v>
      </c>
      <c r="D8" s="59" t="s">
        <v>415</v>
      </c>
      <c r="E8" s="59"/>
      <c r="F8" s="58"/>
      <c r="G8" s="58"/>
      <c r="H8" s="60" t="s">
        <v>414</v>
      </c>
      <c r="I8" s="58" t="s">
        <v>413</v>
      </c>
      <c r="J8" s="64" t="s">
        <v>412</v>
      </c>
      <c r="K8" s="61" t="s">
        <v>411</v>
      </c>
      <c r="L8" s="58" t="s">
        <v>43</v>
      </c>
      <c r="M8" s="33">
        <v>134</v>
      </c>
      <c r="N8" s="34">
        <v>511400000000</v>
      </c>
      <c r="O8" s="35">
        <f t="shared" ref="O8" si="5">N8/10000</f>
        <v>51140000</v>
      </c>
      <c r="P8" s="35">
        <v>2965725</v>
      </c>
      <c r="Q8" s="35">
        <v>296572500</v>
      </c>
      <c r="R8" s="35">
        <f>IF((M8*P8)&gt;395430000,395430000,M8*P8)+IF(M8&gt;0,Q8,0)+(IF(O8&lt;296000000,O8,296000000))</f>
        <v>743142500</v>
      </c>
      <c r="S8" s="36">
        <v>0</v>
      </c>
      <c r="T8" s="42">
        <f t="shared" ref="T8" si="6">(1-S8)*R8</f>
        <v>743142500</v>
      </c>
      <c r="U8" s="101">
        <f t="shared" ref="U8" si="7">ROUNDDOWN(T8/100000,0)*100000</f>
        <v>743100000</v>
      </c>
      <c r="V8" s="37">
        <f t="shared" ref="V8" si="8">U8*0.09</f>
        <v>66879000</v>
      </c>
      <c r="W8" s="44">
        <f t="shared" ref="W8" si="9">V8+U8</f>
        <v>809979000</v>
      </c>
      <c r="X8" s="86"/>
      <c r="Y8" s="62"/>
      <c r="Z8" s="63"/>
      <c r="AA8" s="63"/>
      <c r="AB8" s="66"/>
      <c r="AC8" s="48"/>
      <c r="AD8" s="46"/>
      <c r="AE8" s="46"/>
      <c r="AF8" s="48"/>
      <c r="AG8" s="46"/>
      <c r="AH8" s="51"/>
    </row>
    <row r="9" spans="1:35" s="49" customFormat="1" ht="63" customHeight="1" x14ac:dyDescent="0.3">
      <c r="A9" s="66"/>
      <c r="B9" s="57"/>
      <c r="C9" s="58" t="s">
        <v>299</v>
      </c>
      <c r="D9" s="76" t="s">
        <v>298</v>
      </c>
      <c r="E9" s="59"/>
      <c r="F9" s="58" t="s">
        <v>416</v>
      </c>
      <c r="G9" s="58">
        <v>531</v>
      </c>
      <c r="H9" s="82" t="s">
        <v>302</v>
      </c>
      <c r="I9" s="61" t="s">
        <v>301</v>
      </c>
      <c r="J9" s="64" t="s">
        <v>300</v>
      </c>
      <c r="K9" s="61" t="s">
        <v>418</v>
      </c>
      <c r="L9" s="58" t="s">
        <v>43</v>
      </c>
      <c r="M9" s="40">
        <v>4</v>
      </c>
      <c r="N9" s="41">
        <v>0</v>
      </c>
      <c r="O9" s="42">
        <f>N9/10000</f>
        <v>0</v>
      </c>
      <c r="P9" s="42">
        <v>7908600</v>
      </c>
      <c r="Q9" s="42">
        <v>98857500</v>
      </c>
      <c r="R9" s="42">
        <f>(P9*M9)+IF(M9&gt;0,Q9,0)+(IF(O9&lt;137000000,O9,137000000))</f>
        <v>130491900</v>
      </c>
      <c r="S9" s="43">
        <v>0</v>
      </c>
      <c r="T9" s="42">
        <f>(1-S9)*R9</f>
        <v>130491900</v>
      </c>
      <c r="U9" s="101">
        <f>ROUNDDOWN(T9/100000,0)*100000</f>
        <v>130400000</v>
      </c>
      <c r="V9" s="37">
        <f>U9*0.09</f>
        <v>11736000</v>
      </c>
      <c r="W9" s="44">
        <f>V9+U9</f>
        <v>142136000</v>
      </c>
      <c r="X9" s="62">
        <v>124914000</v>
      </c>
      <c r="Y9" s="62" t="s">
        <v>410</v>
      </c>
      <c r="Z9" s="63">
        <v>17222000</v>
      </c>
      <c r="AA9" s="63" t="s">
        <v>754</v>
      </c>
      <c r="AB9" s="64"/>
      <c r="AC9" s="48"/>
      <c r="AD9" s="48" t="s">
        <v>55</v>
      </c>
      <c r="AE9" s="46" t="s">
        <v>416</v>
      </c>
      <c r="AF9" s="48"/>
      <c r="AG9" s="46"/>
      <c r="AH9" s="51"/>
    </row>
    <row r="10" spans="1:35" s="49" customFormat="1" ht="44.4" customHeight="1" x14ac:dyDescent="0.3">
      <c r="A10" s="66"/>
      <c r="B10" s="57"/>
      <c r="C10" s="58" t="s">
        <v>379</v>
      </c>
      <c r="D10" s="59" t="s">
        <v>444</v>
      </c>
      <c r="E10" s="59"/>
      <c r="F10" s="58" t="s">
        <v>416</v>
      </c>
      <c r="G10" s="58">
        <v>532</v>
      </c>
      <c r="H10" s="60" t="s">
        <v>383</v>
      </c>
      <c r="I10" s="58" t="s">
        <v>382</v>
      </c>
      <c r="J10" s="64" t="s">
        <v>381</v>
      </c>
      <c r="K10" s="61" t="s">
        <v>380</v>
      </c>
      <c r="L10" s="58" t="s">
        <v>43</v>
      </c>
      <c r="M10" s="40">
        <v>11</v>
      </c>
      <c r="N10" s="41">
        <v>219371000000</v>
      </c>
      <c r="O10" s="42">
        <v>21937100</v>
      </c>
      <c r="P10" s="42">
        <v>5931450</v>
      </c>
      <c r="Q10" s="42">
        <v>148286250</v>
      </c>
      <c r="R10" s="42">
        <v>235469300</v>
      </c>
      <c r="S10" s="43">
        <v>0.1</v>
      </c>
      <c r="T10" s="42">
        <v>211922370</v>
      </c>
      <c r="U10" s="101">
        <v>211900000</v>
      </c>
      <c r="V10" s="37">
        <v>19071000</v>
      </c>
      <c r="W10" s="44">
        <v>230971000</v>
      </c>
      <c r="X10" s="88">
        <v>120000000</v>
      </c>
      <c r="Y10" s="62" t="s">
        <v>416</v>
      </c>
      <c r="Z10" s="63">
        <v>110971000</v>
      </c>
      <c r="AA10" s="63" t="s">
        <v>717</v>
      </c>
      <c r="AB10" s="64"/>
      <c r="AC10" s="48"/>
      <c r="AD10" s="46" t="s">
        <v>367</v>
      </c>
      <c r="AE10" s="46"/>
      <c r="AF10" s="48"/>
      <c r="AG10" s="46"/>
      <c r="AH10" s="51"/>
    </row>
    <row r="11" spans="1:35" s="49" customFormat="1" ht="62.4" customHeight="1" x14ac:dyDescent="0.3">
      <c r="A11" s="66" t="s">
        <v>50</v>
      </c>
      <c r="B11" s="57"/>
      <c r="C11" s="58" t="s">
        <v>296</v>
      </c>
      <c r="D11" s="76" t="s">
        <v>442</v>
      </c>
      <c r="E11" s="59"/>
      <c r="F11" s="58" t="s">
        <v>416</v>
      </c>
      <c r="G11" s="58">
        <v>533</v>
      </c>
      <c r="H11" s="60" t="s">
        <v>295</v>
      </c>
      <c r="I11" s="58" t="s">
        <v>297</v>
      </c>
      <c r="J11" s="64" t="s">
        <v>417</v>
      </c>
      <c r="K11" s="61" t="s">
        <v>294</v>
      </c>
      <c r="L11" s="58" t="s">
        <v>43</v>
      </c>
      <c r="M11" s="33">
        <v>46</v>
      </c>
      <c r="N11" s="34">
        <v>9676000000000</v>
      </c>
      <c r="O11" s="35">
        <v>967600000</v>
      </c>
      <c r="P11" s="35">
        <v>3460013</v>
      </c>
      <c r="Q11" s="35">
        <v>237258000</v>
      </c>
      <c r="R11" s="35">
        <v>593430000</v>
      </c>
      <c r="S11" s="36">
        <v>0.24</v>
      </c>
      <c r="T11" s="42">
        <v>451006800</v>
      </c>
      <c r="U11" s="101">
        <v>451000000</v>
      </c>
      <c r="V11" s="37">
        <v>40590000</v>
      </c>
      <c r="W11" s="44">
        <v>491590000</v>
      </c>
      <c r="X11" s="62">
        <v>467010500</v>
      </c>
      <c r="Y11" s="62" t="s">
        <v>445</v>
      </c>
      <c r="Z11" s="63"/>
      <c r="AA11" s="63"/>
      <c r="AB11" s="64"/>
      <c r="AC11" s="48"/>
      <c r="AD11" s="48" t="s">
        <v>425</v>
      </c>
      <c r="AE11" s="46" t="s">
        <v>445</v>
      </c>
      <c r="AF11" s="48"/>
      <c r="AG11" s="46"/>
      <c r="AH11" s="51"/>
    </row>
    <row r="12" spans="1:35" s="49" customFormat="1" ht="85.95" customHeight="1" x14ac:dyDescent="0.3">
      <c r="A12" s="66"/>
      <c r="B12" s="57"/>
      <c r="C12" s="58">
        <v>14005530711</v>
      </c>
      <c r="D12" s="76" t="s">
        <v>673</v>
      </c>
      <c r="E12" s="76" t="s">
        <v>423</v>
      </c>
      <c r="F12" s="58" t="s">
        <v>440</v>
      </c>
      <c r="G12" s="58">
        <v>534</v>
      </c>
      <c r="H12" s="82" t="s">
        <v>424</v>
      </c>
      <c r="I12" s="58" t="s">
        <v>422</v>
      </c>
      <c r="J12" s="64" t="s">
        <v>421</v>
      </c>
      <c r="K12" s="61" t="s">
        <v>420</v>
      </c>
      <c r="L12" s="58" t="s">
        <v>47</v>
      </c>
      <c r="M12" s="33">
        <v>241</v>
      </c>
      <c r="N12" s="34">
        <v>3341000000000</v>
      </c>
      <c r="O12" s="35">
        <f t="shared" ref="O12" si="10">N12/10000</f>
        <v>334100000</v>
      </c>
      <c r="P12" s="35">
        <v>1977150</v>
      </c>
      <c r="Q12" s="35">
        <v>494287500</v>
      </c>
      <c r="R12" s="35">
        <f>IF((M12*P12)&gt;494287500,494287500,M12*P12)+IF(M12&gt;0,Q12,0)+(IF(O12&lt;296000000,O12,296000000))</f>
        <v>1266780650</v>
      </c>
      <c r="S12" s="36">
        <v>0.3</v>
      </c>
      <c r="T12" s="42">
        <f t="shared" ref="T12" si="11">(1-S12)*R12</f>
        <v>886746455</v>
      </c>
      <c r="U12" s="101">
        <f t="shared" ref="U12" si="12">ROUNDDOWN(T12/100000,0)*100000</f>
        <v>886700000</v>
      </c>
      <c r="V12" s="37">
        <f t="shared" ref="V12" si="13">U12*0.09</f>
        <v>79803000</v>
      </c>
      <c r="W12" s="44">
        <f t="shared" ref="W12" si="14">V12+U12</f>
        <v>966503000</v>
      </c>
      <c r="X12" s="86">
        <v>966503000</v>
      </c>
      <c r="Y12" s="62" t="s">
        <v>592</v>
      </c>
      <c r="Z12" s="63"/>
      <c r="AA12" s="63"/>
      <c r="AB12" s="64"/>
      <c r="AC12" s="48"/>
      <c r="AD12" s="48" t="s">
        <v>55</v>
      </c>
      <c r="AE12" s="46" t="s">
        <v>771</v>
      </c>
      <c r="AF12" s="48"/>
      <c r="AG12" s="46"/>
      <c r="AH12" s="51"/>
    </row>
    <row r="13" spans="1:35" s="49" customFormat="1" ht="41.4" customHeight="1" x14ac:dyDescent="0.3">
      <c r="A13" s="66"/>
      <c r="B13" s="57"/>
      <c r="C13" s="58" t="s">
        <v>250</v>
      </c>
      <c r="D13" s="76" t="s">
        <v>249</v>
      </c>
      <c r="E13" s="76" t="s">
        <v>251</v>
      </c>
      <c r="F13" s="58" t="s">
        <v>440</v>
      </c>
      <c r="G13" s="58">
        <v>536</v>
      </c>
      <c r="H13" s="60" t="s">
        <v>248</v>
      </c>
      <c r="I13" s="58" t="s">
        <v>247</v>
      </c>
      <c r="J13" s="64" t="s">
        <v>246</v>
      </c>
      <c r="K13" s="61" t="s">
        <v>245</v>
      </c>
      <c r="L13" s="58" t="s">
        <v>47</v>
      </c>
      <c r="M13" s="33">
        <v>50</v>
      </c>
      <c r="N13" s="34">
        <v>783938000000</v>
      </c>
      <c r="O13" s="35">
        <v>78393800</v>
      </c>
      <c r="P13" s="35">
        <v>3460013</v>
      </c>
      <c r="Q13" s="35">
        <v>237258000</v>
      </c>
      <c r="R13" s="35">
        <v>473823800</v>
      </c>
      <c r="S13" s="36">
        <v>0.2</v>
      </c>
      <c r="T13" s="42">
        <v>379059040</v>
      </c>
      <c r="U13" s="101">
        <v>379000000</v>
      </c>
      <c r="V13" s="37">
        <v>34110000</v>
      </c>
      <c r="W13" s="44">
        <v>413110000</v>
      </c>
      <c r="X13" s="86">
        <v>413110000</v>
      </c>
      <c r="Y13" s="62" t="s">
        <v>445</v>
      </c>
      <c r="Z13" s="63"/>
      <c r="AA13" s="63"/>
      <c r="AB13" s="64"/>
      <c r="AC13" s="48"/>
      <c r="AD13" s="48" t="s">
        <v>93</v>
      </c>
      <c r="AE13" s="46" t="s">
        <v>468</v>
      </c>
      <c r="AF13" s="48"/>
      <c r="AG13" s="46"/>
      <c r="AH13" s="51"/>
    </row>
    <row r="14" spans="1:35" s="65" customFormat="1" ht="42" customHeight="1" x14ac:dyDescent="0.3">
      <c r="A14" s="66"/>
      <c r="B14" s="57"/>
      <c r="C14" s="58">
        <v>10104094152</v>
      </c>
      <c r="D14" s="76" t="s">
        <v>443</v>
      </c>
      <c r="E14" s="59"/>
      <c r="F14" s="58" t="s">
        <v>440</v>
      </c>
      <c r="G14" s="58">
        <v>535</v>
      </c>
      <c r="H14" s="82" t="s">
        <v>469</v>
      </c>
      <c r="I14" s="61" t="s">
        <v>470</v>
      </c>
      <c r="J14" s="64" t="s">
        <v>426</v>
      </c>
      <c r="K14" s="61" t="s">
        <v>427</v>
      </c>
      <c r="L14" s="58" t="s">
        <v>43</v>
      </c>
      <c r="M14" s="33">
        <v>40</v>
      </c>
      <c r="N14" s="34">
        <v>1920000000000</v>
      </c>
      <c r="O14" s="35">
        <f t="shared" ref="O14:O16" si="15">N14/10000</f>
        <v>192000000</v>
      </c>
      <c r="P14" s="35">
        <v>3460013</v>
      </c>
      <c r="Q14" s="35">
        <v>237258000</v>
      </c>
      <c r="R14" s="35">
        <f>IF((M14*P14)&gt;158172000,158172000,M14*P14)+IF(M14&gt;0,Q14,0)+(IF(O14&lt;198000000,O14,198000000))</f>
        <v>567658520</v>
      </c>
      <c r="S14" s="36">
        <v>0.1191</v>
      </c>
      <c r="T14" s="42">
        <f t="shared" ref="T14:T16" si="16">(1-S14)*R14</f>
        <v>500050390.26800001</v>
      </c>
      <c r="U14" s="101">
        <f t="shared" ref="U14:U16" si="17">ROUNDDOWN(T14/100000,0)*100000</f>
        <v>500000000</v>
      </c>
      <c r="V14" s="37">
        <f t="shared" ref="V14:V16" si="18">U14*0.09</f>
        <v>45000000</v>
      </c>
      <c r="W14" s="44">
        <f t="shared" ref="W14:W16" si="19">V14+U14</f>
        <v>545000000</v>
      </c>
      <c r="X14" s="62">
        <v>250000000</v>
      </c>
      <c r="Y14" s="62" t="s">
        <v>489</v>
      </c>
      <c r="Z14" s="63">
        <v>295000000</v>
      </c>
      <c r="AA14" s="63" t="s">
        <v>626</v>
      </c>
      <c r="AB14" s="64"/>
      <c r="AC14" s="66"/>
      <c r="AD14" s="66" t="s">
        <v>55</v>
      </c>
      <c r="AE14" s="46" t="s">
        <v>520</v>
      </c>
      <c r="AF14" s="66"/>
      <c r="AG14" s="58"/>
      <c r="AH14" s="67"/>
    </row>
    <row r="15" spans="1:35" s="49" customFormat="1" ht="55.2" customHeight="1" x14ac:dyDescent="0.3">
      <c r="A15" s="66"/>
      <c r="B15" s="57"/>
      <c r="C15" s="60" t="s">
        <v>430</v>
      </c>
      <c r="D15" s="59" t="s">
        <v>428</v>
      </c>
      <c r="E15" s="59" t="s">
        <v>431</v>
      </c>
      <c r="F15" s="58" t="s">
        <v>489</v>
      </c>
      <c r="G15" s="58">
        <v>544</v>
      </c>
      <c r="H15" s="82" t="s">
        <v>433</v>
      </c>
      <c r="I15" s="61" t="s">
        <v>432</v>
      </c>
      <c r="J15" s="106" t="s">
        <v>452</v>
      </c>
      <c r="K15" s="90" t="s">
        <v>429</v>
      </c>
      <c r="L15" s="58" t="s">
        <v>47</v>
      </c>
      <c r="M15" s="33">
        <v>67</v>
      </c>
      <c r="N15" s="34">
        <v>1584000000000</v>
      </c>
      <c r="O15" s="35">
        <f t="shared" si="15"/>
        <v>158400000</v>
      </c>
      <c r="P15" s="35">
        <v>2965725</v>
      </c>
      <c r="Q15" s="35">
        <v>296572500</v>
      </c>
      <c r="R15" s="35">
        <f>IF((M15*P15)&gt;395430000,395430000,M15*P15)+IF(M15&gt;0,Q15,0)+(IF(O15&lt;296000000,O15,296000000))</f>
        <v>653676075</v>
      </c>
      <c r="S15" s="36">
        <v>0.2</v>
      </c>
      <c r="T15" s="42">
        <f t="shared" si="16"/>
        <v>522940860</v>
      </c>
      <c r="U15" s="101">
        <f t="shared" si="17"/>
        <v>522900000</v>
      </c>
      <c r="V15" s="37">
        <f t="shared" si="18"/>
        <v>47061000</v>
      </c>
      <c r="W15" s="44">
        <f t="shared" si="19"/>
        <v>569961000</v>
      </c>
      <c r="X15" s="62">
        <v>569961000</v>
      </c>
      <c r="Y15" s="62" t="s">
        <v>630</v>
      </c>
      <c r="Z15" s="63"/>
      <c r="AA15" s="63"/>
      <c r="AB15" s="64"/>
      <c r="AC15" s="48"/>
      <c r="AD15" s="66" t="s">
        <v>55</v>
      </c>
      <c r="AE15" s="46" t="s">
        <v>628</v>
      </c>
      <c r="AF15" s="48"/>
      <c r="AG15" s="46"/>
      <c r="AH15" s="51"/>
    </row>
    <row r="16" spans="1:35" s="49" customFormat="1" ht="73.95" customHeight="1" x14ac:dyDescent="0.3">
      <c r="A16" s="66"/>
      <c r="B16" s="57"/>
      <c r="C16" s="102">
        <v>10195005436</v>
      </c>
      <c r="D16" s="75" t="s">
        <v>436</v>
      </c>
      <c r="E16" s="59" t="s">
        <v>437</v>
      </c>
      <c r="F16" s="58" t="s">
        <v>664</v>
      </c>
      <c r="G16" s="58">
        <v>564</v>
      </c>
      <c r="H16" s="60" t="s">
        <v>439</v>
      </c>
      <c r="I16" s="58" t="s">
        <v>438</v>
      </c>
      <c r="J16" s="64" t="s">
        <v>435</v>
      </c>
      <c r="K16" s="61" t="s">
        <v>434</v>
      </c>
      <c r="L16" s="58" t="s">
        <v>47</v>
      </c>
      <c r="M16" s="33">
        <v>30</v>
      </c>
      <c r="N16" s="34">
        <v>2882000000000</v>
      </c>
      <c r="O16" s="35">
        <f t="shared" si="15"/>
        <v>288200000</v>
      </c>
      <c r="P16" s="35">
        <v>3460013</v>
      </c>
      <c r="Q16" s="35">
        <v>237258000</v>
      </c>
      <c r="R16" s="35">
        <f>IF((M16*P16)&gt;158172000,158172000,M16*P16)+IF(M16&gt;0,Q16,0)+(IF(O16&lt;198000000,O16,198000000))</f>
        <v>539058390</v>
      </c>
      <c r="S16" s="36">
        <v>0.1</v>
      </c>
      <c r="T16" s="42">
        <f t="shared" si="16"/>
        <v>485152551</v>
      </c>
      <c r="U16" s="101">
        <f t="shared" si="17"/>
        <v>485100000</v>
      </c>
      <c r="V16" s="37">
        <f t="shared" si="18"/>
        <v>43659000</v>
      </c>
      <c r="W16" s="44">
        <f t="shared" si="19"/>
        <v>528759000</v>
      </c>
      <c r="X16" s="62"/>
      <c r="Y16" s="62"/>
      <c r="Z16" s="63"/>
      <c r="AA16" s="63"/>
      <c r="AB16" s="91"/>
      <c r="AC16" s="48"/>
      <c r="AD16" s="48"/>
      <c r="AE16" s="46"/>
      <c r="AF16" s="48"/>
      <c r="AG16" s="46"/>
      <c r="AH16" s="51"/>
    </row>
    <row r="17" spans="1:34" s="49" customFormat="1" ht="55.2" customHeight="1" x14ac:dyDescent="0.3">
      <c r="A17" s="66"/>
      <c r="B17" s="57"/>
      <c r="C17" s="58" t="s">
        <v>341</v>
      </c>
      <c r="D17" s="76" t="s">
        <v>629</v>
      </c>
      <c r="E17" s="59"/>
      <c r="F17" s="58" t="s">
        <v>468</v>
      </c>
      <c r="G17" s="58">
        <v>543</v>
      </c>
      <c r="H17" s="60" t="s">
        <v>340</v>
      </c>
      <c r="I17" s="58" t="s">
        <v>339</v>
      </c>
      <c r="J17" s="64" t="s">
        <v>338</v>
      </c>
      <c r="K17" s="61" t="s">
        <v>337</v>
      </c>
      <c r="L17" s="58" t="s">
        <v>43</v>
      </c>
      <c r="M17" s="33">
        <v>62</v>
      </c>
      <c r="N17" s="34">
        <v>918820000000</v>
      </c>
      <c r="O17" s="35">
        <v>91882000</v>
      </c>
      <c r="P17" s="35">
        <v>2965725</v>
      </c>
      <c r="Q17" s="35">
        <v>296572500</v>
      </c>
      <c r="R17" s="35">
        <v>572329450</v>
      </c>
      <c r="S17" s="36">
        <v>0.2</v>
      </c>
      <c r="T17" s="42">
        <v>457863560</v>
      </c>
      <c r="U17" s="101">
        <v>457800000</v>
      </c>
      <c r="V17" s="37">
        <v>41202000</v>
      </c>
      <c r="W17" s="44">
        <v>499002000</v>
      </c>
      <c r="X17" s="62">
        <v>250000000</v>
      </c>
      <c r="Y17" s="62" t="s">
        <v>626</v>
      </c>
      <c r="Z17" s="63"/>
      <c r="AA17" s="63"/>
      <c r="AB17" s="66"/>
      <c r="AC17" s="48"/>
      <c r="AD17" s="48" t="s">
        <v>55</v>
      </c>
      <c r="AE17" s="46" t="s">
        <v>628</v>
      </c>
      <c r="AF17" s="48"/>
      <c r="AG17" s="46"/>
      <c r="AH17" s="51"/>
    </row>
    <row r="18" spans="1:34" s="49" customFormat="1" ht="63" customHeight="1" x14ac:dyDescent="0.3">
      <c r="A18" s="66"/>
      <c r="B18" s="57"/>
      <c r="C18" s="58">
        <v>14003700285</v>
      </c>
      <c r="D18" s="76" t="s">
        <v>447</v>
      </c>
      <c r="E18" s="76" t="s">
        <v>437</v>
      </c>
      <c r="F18" s="58" t="s">
        <v>445</v>
      </c>
      <c r="G18" s="58">
        <v>540</v>
      </c>
      <c r="H18" s="82" t="s">
        <v>450</v>
      </c>
      <c r="I18" s="58" t="s">
        <v>449</v>
      </c>
      <c r="J18" s="64" t="s">
        <v>448</v>
      </c>
      <c r="K18" s="61" t="s">
        <v>446</v>
      </c>
      <c r="L18" s="58" t="s">
        <v>47</v>
      </c>
      <c r="M18" s="33">
        <v>16</v>
      </c>
      <c r="N18" s="34">
        <v>823815000000</v>
      </c>
      <c r="O18" s="35">
        <f t="shared" ref="O18:O19" si="20">N18/10000</f>
        <v>82381500</v>
      </c>
      <c r="P18" s="35">
        <v>3954300</v>
      </c>
      <c r="Q18" s="35">
        <v>197715000</v>
      </c>
      <c r="R18" s="35">
        <f>(P18*M18)+IF(M18&gt;0,Q18,0)+(IF(O18&lt;198000000,O18,198000000))</f>
        <v>343365300</v>
      </c>
      <c r="S18" s="36">
        <v>0.2</v>
      </c>
      <c r="T18" s="42">
        <f t="shared" ref="T18:T19" si="21">(1-S18)*R18</f>
        <v>274692240</v>
      </c>
      <c r="U18" s="101">
        <f t="shared" ref="U18" si="22">ROUNDDOWN(T18/100000,0)*100000</f>
        <v>274600000</v>
      </c>
      <c r="V18" s="37">
        <f t="shared" ref="V18" si="23">U18*0.09</f>
        <v>24714000</v>
      </c>
      <c r="W18" s="44">
        <f t="shared" ref="W18" si="24">V18+U18</f>
        <v>299314000</v>
      </c>
      <c r="X18" s="62">
        <v>299314000</v>
      </c>
      <c r="Y18" s="62" t="s">
        <v>489</v>
      </c>
      <c r="Z18" s="63"/>
      <c r="AA18" s="63"/>
      <c r="AB18" s="66"/>
      <c r="AC18" s="48"/>
      <c r="AD18" s="48" t="s">
        <v>93</v>
      </c>
      <c r="AE18" s="46" t="s">
        <v>520</v>
      </c>
      <c r="AF18" s="48"/>
      <c r="AG18" s="46"/>
      <c r="AH18" s="51"/>
    </row>
    <row r="19" spans="1:34" s="49" customFormat="1" ht="57" customHeight="1" x14ac:dyDescent="0.3">
      <c r="A19" s="66"/>
      <c r="B19" s="57"/>
      <c r="C19" s="58">
        <v>10102769518</v>
      </c>
      <c r="D19" s="76" t="s">
        <v>451</v>
      </c>
      <c r="E19" s="59" t="s">
        <v>79</v>
      </c>
      <c r="F19" s="58" t="s">
        <v>468</v>
      </c>
      <c r="G19" s="58">
        <v>542</v>
      </c>
      <c r="H19" s="60" t="s">
        <v>456</v>
      </c>
      <c r="I19" s="58" t="s">
        <v>455</v>
      </c>
      <c r="J19" s="64" t="s">
        <v>454</v>
      </c>
      <c r="K19" s="61" t="s">
        <v>453</v>
      </c>
      <c r="L19" s="58" t="s">
        <v>47</v>
      </c>
      <c r="M19" s="33">
        <v>286</v>
      </c>
      <c r="N19" s="34">
        <v>16382000000000</v>
      </c>
      <c r="O19" s="35">
        <f t="shared" si="20"/>
        <v>1638200000</v>
      </c>
      <c r="P19" s="35">
        <v>1470000</v>
      </c>
      <c r="Q19" s="35">
        <v>367500000</v>
      </c>
      <c r="R19" s="62">
        <f>IF((M19*P19)&gt;367500000,367500000,M19*P19)+IF(M19&gt;0,Q19,0)+(IF(O19&lt;220000000,O19,220000000))</f>
        <v>955000000</v>
      </c>
      <c r="S19" s="36">
        <v>0.05</v>
      </c>
      <c r="T19" s="80">
        <f t="shared" si="21"/>
        <v>907250000</v>
      </c>
      <c r="U19" s="101">
        <v>907250000</v>
      </c>
      <c r="V19" s="107">
        <v>81652500</v>
      </c>
      <c r="W19" s="108">
        <v>988902500</v>
      </c>
      <c r="X19" s="86">
        <v>837663925</v>
      </c>
      <c r="Y19" s="62" t="s">
        <v>712</v>
      </c>
      <c r="Z19" s="63" t="s">
        <v>715</v>
      </c>
      <c r="AA19" s="63"/>
      <c r="AB19" s="64"/>
      <c r="AC19" s="48"/>
      <c r="AD19" s="48" t="s">
        <v>93</v>
      </c>
      <c r="AE19" s="46" t="s">
        <v>699</v>
      </c>
      <c r="AF19" s="48"/>
      <c r="AG19" s="46"/>
      <c r="AH19" s="51"/>
    </row>
    <row r="20" spans="1:34" s="49" customFormat="1" ht="49.2" customHeight="1" x14ac:dyDescent="0.3">
      <c r="A20" s="66"/>
      <c r="B20" s="57"/>
      <c r="C20" s="58">
        <v>14008491023</v>
      </c>
      <c r="D20" s="76" t="s">
        <v>459</v>
      </c>
      <c r="E20" s="76"/>
      <c r="F20" s="58" t="s">
        <v>520</v>
      </c>
      <c r="G20" s="58">
        <v>545</v>
      </c>
      <c r="H20" s="60" t="s">
        <v>461</v>
      </c>
      <c r="I20" s="58" t="s">
        <v>460</v>
      </c>
      <c r="J20" s="64" t="s">
        <v>458</v>
      </c>
      <c r="K20" s="61" t="s">
        <v>457</v>
      </c>
      <c r="L20" s="58" t="s">
        <v>43</v>
      </c>
      <c r="M20" s="40">
        <v>3</v>
      </c>
      <c r="N20" s="41">
        <v>0</v>
      </c>
      <c r="O20" s="42">
        <f>N20/10000</f>
        <v>0</v>
      </c>
      <c r="P20" s="42">
        <v>7908600</v>
      </c>
      <c r="Q20" s="42">
        <v>98857500</v>
      </c>
      <c r="R20" s="42">
        <f>(P20*M20)+IF(M20&gt;0,Q20,0)+(IF(O20&lt;137000000,O20,137000000))</f>
        <v>122583300</v>
      </c>
      <c r="S20" s="43">
        <v>0</v>
      </c>
      <c r="T20" s="42">
        <f>(1-S20)*R20</f>
        <v>122583300</v>
      </c>
      <c r="U20" s="101">
        <f>ROUNDDOWN(T20/100000,0)*100000</f>
        <v>122500000</v>
      </c>
      <c r="V20" s="37">
        <f>U20*0.09</f>
        <v>11025000</v>
      </c>
      <c r="W20" s="44">
        <f>V20+U20</f>
        <v>133525000</v>
      </c>
      <c r="X20" s="62">
        <v>133525000</v>
      </c>
      <c r="Y20" s="62" t="s">
        <v>520</v>
      </c>
      <c r="Z20" s="63"/>
      <c r="AA20" s="63"/>
      <c r="AB20" s="64"/>
      <c r="AC20" s="48"/>
      <c r="AD20" s="48" t="s">
        <v>55</v>
      </c>
      <c r="AE20" s="46" t="s">
        <v>520</v>
      </c>
      <c r="AF20" s="48"/>
      <c r="AG20" s="46"/>
      <c r="AH20" s="51"/>
    </row>
    <row r="21" spans="1:34" s="49" customFormat="1" ht="75" customHeight="1" x14ac:dyDescent="0.3">
      <c r="A21" s="66"/>
      <c r="B21" s="57"/>
      <c r="C21" s="60" t="s">
        <v>606</v>
      </c>
      <c r="D21" s="76" t="s">
        <v>462</v>
      </c>
      <c r="E21" s="76"/>
      <c r="F21" s="58" t="s">
        <v>468</v>
      </c>
      <c r="G21" s="58">
        <v>541</v>
      </c>
      <c r="H21" s="60" t="s">
        <v>466</v>
      </c>
      <c r="I21" s="58" t="s">
        <v>465</v>
      </c>
      <c r="J21" s="64" t="s">
        <v>464</v>
      </c>
      <c r="K21" s="61" t="s">
        <v>463</v>
      </c>
      <c r="L21" s="58" t="s">
        <v>43</v>
      </c>
      <c r="M21" s="40">
        <v>6</v>
      </c>
      <c r="N21" s="41">
        <v>0</v>
      </c>
      <c r="O21" s="42">
        <f>N21/10000</f>
        <v>0</v>
      </c>
      <c r="P21" s="42">
        <v>7908600</v>
      </c>
      <c r="Q21" s="42">
        <v>98857500</v>
      </c>
      <c r="R21" s="42">
        <f>(P21*M21)+IF(M21&gt;0,Q21,0)+(IF(O21&lt;137000000,O21,137000000))</f>
        <v>146309100</v>
      </c>
      <c r="S21" s="43">
        <v>0</v>
      </c>
      <c r="T21" s="42">
        <f>(1-S21)*R21</f>
        <v>146309100</v>
      </c>
      <c r="U21" s="101">
        <f>ROUNDDOWN(T21/100000,0)*100000</f>
        <v>146300000</v>
      </c>
      <c r="V21" s="37">
        <f>U21*0.09</f>
        <v>13167000</v>
      </c>
      <c r="W21" s="44">
        <f>V21+U21</f>
        <v>159467000</v>
      </c>
      <c r="X21" s="86">
        <v>159467000</v>
      </c>
      <c r="Y21" s="62" t="s">
        <v>545</v>
      </c>
      <c r="Z21" s="63"/>
      <c r="AA21" s="63"/>
      <c r="AB21" s="64"/>
      <c r="AC21" s="48"/>
      <c r="AD21" s="48" t="s">
        <v>367</v>
      </c>
      <c r="AE21" s="46" t="s">
        <v>545</v>
      </c>
      <c r="AF21" s="48"/>
      <c r="AG21" s="46"/>
      <c r="AH21" s="51"/>
    </row>
    <row r="22" spans="1:34" s="49" customFormat="1" ht="68.400000000000006" customHeight="1" x14ac:dyDescent="0.3">
      <c r="A22" s="66"/>
      <c r="B22" s="57"/>
      <c r="C22" s="58" t="s">
        <v>267</v>
      </c>
      <c r="D22" s="59" t="s">
        <v>467</v>
      </c>
      <c r="E22" s="74"/>
      <c r="F22" s="58" t="s">
        <v>445</v>
      </c>
      <c r="G22" s="58">
        <v>539</v>
      </c>
      <c r="H22" s="60" t="s">
        <v>266</v>
      </c>
      <c r="I22" s="58" t="s">
        <v>265</v>
      </c>
      <c r="J22" s="64" t="s">
        <v>264</v>
      </c>
      <c r="K22" s="90" t="s">
        <v>263</v>
      </c>
      <c r="L22" s="58" t="s">
        <v>43</v>
      </c>
      <c r="M22" s="40">
        <v>24</v>
      </c>
      <c r="N22" s="41">
        <v>580865000000</v>
      </c>
      <c r="O22" s="42">
        <v>58086500</v>
      </c>
      <c r="P22" s="42">
        <v>3954300</v>
      </c>
      <c r="Q22" s="42">
        <v>197715000</v>
      </c>
      <c r="R22" s="42">
        <v>350704700</v>
      </c>
      <c r="S22" s="43">
        <v>0</v>
      </c>
      <c r="T22" s="42">
        <v>350704700</v>
      </c>
      <c r="U22" s="101">
        <v>350700000</v>
      </c>
      <c r="V22" s="37">
        <v>31563000</v>
      </c>
      <c r="W22" s="44">
        <v>382263000</v>
      </c>
      <c r="X22" s="86"/>
      <c r="Y22" s="89"/>
      <c r="Z22" s="63"/>
      <c r="AA22" s="63"/>
      <c r="AB22" s="64"/>
      <c r="AC22" s="48"/>
      <c r="AD22" s="46"/>
      <c r="AE22" s="46"/>
      <c r="AF22" s="48"/>
      <c r="AG22" s="46"/>
      <c r="AH22" s="51"/>
    </row>
    <row r="23" spans="1:34" s="49" customFormat="1" ht="48.6" customHeight="1" x14ac:dyDescent="0.3">
      <c r="A23" s="66" t="s">
        <v>625</v>
      </c>
      <c r="B23" s="57"/>
      <c r="C23" s="58">
        <v>10980232582</v>
      </c>
      <c r="D23" s="59" t="s">
        <v>472</v>
      </c>
      <c r="E23" s="59" t="s">
        <v>473</v>
      </c>
      <c r="F23" s="58"/>
      <c r="G23" s="58"/>
      <c r="H23" s="60" t="s">
        <v>476</v>
      </c>
      <c r="I23" s="58" t="s">
        <v>475</v>
      </c>
      <c r="J23" s="64" t="s">
        <v>474</v>
      </c>
      <c r="K23" s="90" t="s">
        <v>471</v>
      </c>
      <c r="L23" s="58" t="s">
        <v>47</v>
      </c>
      <c r="M23" s="33">
        <v>31</v>
      </c>
      <c r="N23" s="34">
        <v>6260000000000</v>
      </c>
      <c r="O23" s="35">
        <f t="shared" ref="O23" si="25">N23/10000</f>
        <v>626000000</v>
      </c>
      <c r="P23" s="35">
        <v>3460013</v>
      </c>
      <c r="Q23" s="35">
        <v>237258000</v>
      </c>
      <c r="R23" s="35">
        <f>IF((M23*P23)&gt;158172000,158172000,M23*P23)+IF(M23&gt;0,Q23,0)+(IF(O23&lt;198000000,O23,198000000))</f>
        <v>542518403</v>
      </c>
      <c r="S23" s="36">
        <v>0.152</v>
      </c>
      <c r="T23" s="42">
        <f t="shared" ref="T23" si="26">(1-S23)*R23</f>
        <v>460055605.74399996</v>
      </c>
      <c r="U23" s="101">
        <f t="shared" ref="U23" si="27">ROUNDDOWN(T23/100000,0)*100000</f>
        <v>460000000</v>
      </c>
      <c r="V23" s="37">
        <f t="shared" ref="V23" si="28">U23*0.09</f>
        <v>41400000</v>
      </c>
      <c r="W23" s="44">
        <f t="shared" ref="W23" si="29">V23+U23</f>
        <v>501400000</v>
      </c>
      <c r="X23" s="62">
        <v>460000000</v>
      </c>
      <c r="Y23" s="62" t="s">
        <v>628</v>
      </c>
      <c r="Z23" s="63"/>
      <c r="AA23" s="63"/>
      <c r="AB23" s="64"/>
      <c r="AC23" s="48"/>
      <c r="AD23" s="48" t="s">
        <v>93</v>
      </c>
      <c r="AE23" s="46" t="s">
        <v>717</v>
      </c>
      <c r="AF23" s="48"/>
      <c r="AG23" s="46"/>
      <c r="AH23" s="51"/>
    </row>
    <row r="24" spans="1:34" s="49" customFormat="1" ht="47.4" customHeight="1" x14ac:dyDescent="0.3">
      <c r="A24" s="66"/>
      <c r="B24" s="57"/>
      <c r="C24" s="58">
        <v>14009590024</v>
      </c>
      <c r="D24" s="59" t="s">
        <v>479</v>
      </c>
      <c r="E24" s="59"/>
      <c r="F24" s="58" t="s">
        <v>599</v>
      </c>
      <c r="G24" s="58">
        <v>558</v>
      </c>
      <c r="H24" s="60" t="s">
        <v>481</v>
      </c>
      <c r="I24" s="61" t="s">
        <v>480</v>
      </c>
      <c r="J24" s="105" t="s">
        <v>478</v>
      </c>
      <c r="K24" s="61" t="s">
        <v>477</v>
      </c>
      <c r="L24" s="58" t="s">
        <v>43</v>
      </c>
      <c r="M24" s="40">
        <v>1</v>
      </c>
      <c r="N24" s="41">
        <v>309763000000</v>
      </c>
      <c r="O24" s="42">
        <f>N24/10000</f>
        <v>30976300</v>
      </c>
      <c r="P24" s="42">
        <v>7908600</v>
      </c>
      <c r="Q24" s="42">
        <v>98857500</v>
      </c>
      <c r="R24" s="42">
        <f>(P24*M24)+IF(M24&gt;0,Q24,0)+(IF(O24&lt;137000000,O24,137000000))</f>
        <v>137742400</v>
      </c>
      <c r="S24" s="43">
        <v>0</v>
      </c>
      <c r="T24" s="42">
        <f>(1-S24)*R24</f>
        <v>137742400</v>
      </c>
      <c r="U24" s="101">
        <f>ROUNDDOWN(T24/100000,0)*100000</f>
        <v>137700000</v>
      </c>
      <c r="V24" s="37">
        <f>U24*0.09</f>
        <v>12393000</v>
      </c>
      <c r="W24" s="44">
        <f>V24+U24</f>
        <v>150093000</v>
      </c>
      <c r="X24" s="70">
        <v>150093000</v>
      </c>
      <c r="Y24" s="62" t="s">
        <v>599</v>
      </c>
      <c r="Z24" s="92"/>
      <c r="AA24" s="92"/>
      <c r="AB24" s="93"/>
      <c r="AC24" s="52"/>
      <c r="AD24" s="52" t="s">
        <v>367</v>
      </c>
      <c r="AE24" s="47" t="s">
        <v>605</v>
      </c>
      <c r="AF24" s="52"/>
      <c r="AG24" s="47"/>
      <c r="AH24" s="53"/>
    </row>
    <row r="25" spans="1:34" s="65" customFormat="1" ht="43.2" customHeight="1" x14ac:dyDescent="0.3">
      <c r="A25" s="66" t="s">
        <v>50</v>
      </c>
      <c r="B25" s="57"/>
      <c r="C25" s="60" t="s">
        <v>484</v>
      </c>
      <c r="D25" s="59" t="s">
        <v>488</v>
      </c>
      <c r="E25" s="59" t="s">
        <v>487</v>
      </c>
      <c r="F25" s="58" t="s">
        <v>545</v>
      </c>
      <c r="G25" s="58">
        <v>551</v>
      </c>
      <c r="H25" s="60" t="s">
        <v>486</v>
      </c>
      <c r="I25" s="58" t="s">
        <v>485</v>
      </c>
      <c r="J25" s="68" t="s">
        <v>483</v>
      </c>
      <c r="K25" s="61" t="s">
        <v>482</v>
      </c>
      <c r="L25" s="58" t="s">
        <v>47</v>
      </c>
      <c r="M25" s="33">
        <v>40</v>
      </c>
      <c r="N25" s="34">
        <v>12333000000000</v>
      </c>
      <c r="O25" s="35">
        <f t="shared" ref="O25:O27" si="30">N25/10000</f>
        <v>1233300000</v>
      </c>
      <c r="P25" s="35">
        <v>3460013</v>
      </c>
      <c r="Q25" s="35">
        <v>237258000</v>
      </c>
      <c r="R25" s="35">
        <f>IF((M25*P25)&gt;158172000,158172000,M25*P25)+IF(M25&gt;0,Q25,0)+(IF(O25&lt;198000000,O25,198000000))</f>
        <v>573658520</v>
      </c>
      <c r="S25" s="36">
        <v>0.1</v>
      </c>
      <c r="T25" s="42">
        <f t="shared" ref="T25:T27" si="31">(1-S25)*R25</f>
        <v>516292668</v>
      </c>
      <c r="U25" s="101">
        <f t="shared" ref="U25:U27" si="32">ROUNDDOWN(T25/100000,0)*100000</f>
        <v>516200000</v>
      </c>
      <c r="V25" s="37">
        <f t="shared" ref="V25:V27" si="33">U25*0.09</f>
        <v>46458000</v>
      </c>
      <c r="W25" s="44">
        <f t="shared" ref="W25:W27" si="34">V25+U25</f>
        <v>562658000</v>
      </c>
      <c r="X25" s="70">
        <v>562658000</v>
      </c>
      <c r="Y25" s="62" t="s">
        <v>664</v>
      </c>
      <c r="Z25" s="63"/>
      <c r="AA25" s="63"/>
      <c r="AB25" s="64"/>
      <c r="AC25" s="66"/>
      <c r="AD25" s="72" t="s">
        <v>48</v>
      </c>
      <c r="AE25" s="73" t="s">
        <v>771</v>
      </c>
      <c r="AF25" s="66"/>
      <c r="AG25" s="58"/>
      <c r="AH25" s="66"/>
    </row>
    <row r="26" spans="1:34" s="49" customFormat="1" ht="43.95" customHeight="1" x14ac:dyDescent="0.3">
      <c r="A26" s="66"/>
      <c r="B26" s="57"/>
      <c r="C26" s="60" t="s">
        <v>495</v>
      </c>
      <c r="D26" s="76" t="s">
        <v>494</v>
      </c>
      <c r="E26" s="59" t="s">
        <v>496</v>
      </c>
      <c r="F26" s="58" t="s">
        <v>545</v>
      </c>
      <c r="G26" s="58">
        <v>548</v>
      </c>
      <c r="H26" s="60" t="s">
        <v>493</v>
      </c>
      <c r="I26" s="58" t="s">
        <v>492</v>
      </c>
      <c r="J26" s="64" t="s">
        <v>491</v>
      </c>
      <c r="K26" s="69" t="s">
        <v>490</v>
      </c>
      <c r="L26" s="58" t="s">
        <v>47</v>
      </c>
      <c r="M26" s="33">
        <v>8</v>
      </c>
      <c r="N26" s="34">
        <v>590223000000</v>
      </c>
      <c r="O26" s="35">
        <f t="shared" si="30"/>
        <v>59022300</v>
      </c>
      <c r="P26" s="35">
        <v>6920025</v>
      </c>
      <c r="Q26" s="35">
        <v>118629000</v>
      </c>
      <c r="R26" s="35">
        <f>(P26*M26)+IF(M26&gt;0,Q26,0)+(IF(O26&lt;137000000,O26,137000000))</f>
        <v>233011500</v>
      </c>
      <c r="S26" s="36">
        <v>0</v>
      </c>
      <c r="T26" s="42">
        <f t="shared" si="31"/>
        <v>233011500</v>
      </c>
      <c r="U26" s="101">
        <f t="shared" si="32"/>
        <v>233000000</v>
      </c>
      <c r="V26" s="37">
        <f t="shared" si="33"/>
        <v>20970000</v>
      </c>
      <c r="W26" s="44">
        <f t="shared" si="34"/>
        <v>253970000</v>
      </c>
      <c r="X26" s="56">
        <v>253970000</v>
      </c>
      <c r="Y26" s="71" t="s">
        <v>520</v>
      </c>
      <c r="Z26" s="63"/>
      <c r="AA26" s="63"/>
      <c r="AB26" s="64"/>
      <c r="AC26" s="48"/>
      <c r="AD26" s="72" t="s">
        <v>93</v>
      </c>
      <c r="AE26" s="73"/>
      <c r="AF26" s="48"/>
      <c r="AG26" s="46"/>
      <c r="AH26" s="48"/>
    </row>
    <row r="27" spans="1:34" s="49" customFormat="1" ht="59.4" customHeight="1" x14ac:dyDescent="0.3">
      <c r="A27" s="66" t="s">
        <v>50</v>
      </c>
      <c r="B27" s="57"/>
      <c r="C27" s="60" t="s">
        <v>502</v>
      </c>
      <c r="D27" s="59" t="s">
        <v>501</v>
      </c>
      <c r="E27" s="59"/>
      <c r="F27" s="58" t="s">
        <v>520</v>
      </c>
      <c r="G27" s="58">
        <v>547</v>
      </c>
      <c r="H27" s="60" t="s">
        <v>500</v>
      </c>
      <c r="I27" s="58" t="s">
        <v>499</v>
      </c>
      <c r="J27" s="64" t="s">
        <v>498</v>
      </c>
      <c r="K27" s="61" t="s">
        <v>497</v>
      </c>
      <c r="L27" s="58" t="s">
        <v>43</v>
      </c>
      <c r="M27" s="33">
        <v>14</v>
      </c>
      <c r="N27" s="34">
        <v>218594000000</v>
      </c>
      <c r="O27" s="35">
        <f t="shared" si="30"/>
        <v>21859400</v>
      </c>
      <c r="P27" s="35">
        <v>5931450</v>
      </c>
      <c r="Q27" s="35">
        <v>148286250</v>
      </c>
      <c r="R27" s="35">
        <f>(P27*M27)+IF(M27&gt;0,Q27,0)+(IF(O27&lt;137000000,O27,137000000))</f>
        <v>253185950</v>
      </c>
      <c r="S27" s="36">
        <v>0</v>
      </c>
      <c r="T27" s="42">
        <f t="shared" si="31"/>
        <v>253185950</v>
      </c>
      <c r="U27" s="101">
        <f t="shared" si="32"/>
        <v>253100000</v>
      </c>
      <c r="V27" s="37">
        <f t="shared" si="33"/>
        <v>22779000</v>
      </c>
      <c r="W27" s="44">
        <f t="shared" si="34"/>
        <v>275879000</v>
      </c>
      <c r="X27" s="94">
        <v>275879000</v>
      </c>
      <c r="Y27" s="94" t="s">
        <v>627</v>
      </c>
      <c r="Z27" s="63"/>
      <c r="AA27" s="63"/>
      <c r="AB27" s="64"/>
      <c r="AC27" s="48"/>
      <c r="AD27" s="48" t="s">
        <v>55</v>
      </c>
      <c r="AE27" s="46" t="s">
        <v>628</v>
      </c>
      <c r="AF27" s="48"/>
      <c r="AG27" s="46"/>
      <c r="AH27" s="48"/>
    </row>
    <row r="28" spans="1:34" s="49" customFormat="1" ht="59.4" customHeight="1" x14ac:dyDescent="0.3">
      <c r="A28" s="66"/>
      <c r="B28" s="57"/>
      <c r="C28" s="60" t="s">
        <v>508</v>
      </c>
      <c r="D28" s="76" t="s">
        <v>546</v>
      </c>
      <c r="E28" s="59" t="s">
        <v>507</v>
      </c>
      <c r="F28" s="58" t="s">
        <v>545</v>
      </c>
      <c r="G28" s="58">
        <v>553</v>
      </c>
      <c r="H28" s="60" t="s">
        <v>506</v>
      </c>
      <c r="I28" s="58" t="s">
        <v>505</v>
      </c>
      <c r="J28" s="109" t="s">
        <v>504</v>
      </c>
      <c r="K28" s="61" t="s">
        <v>503</v>
      </c>
      <c r="L28" s="58" t="s">
        <v>47</v>
      </c>
      <c r="M28" s="40">
        <v>3</v>
      </c>
      <c r="N28" s="41">
        <v>273115000000</v>
      </c>
      <c r="O28" s="42">
        <f>N28/10000</f>
        <v>27311500</v>
      </c>
      <c r="P28" s="42">
        <v>7908600</v>
      </c>
      <c r="Q28" s="42">
        <v>98857500</v>
      </c>
      <c r="R28" s="42">
        <f>(P28*M28)+IF(M28&gt;0,Q28,0)+(IF(O28&lt;137000000,O28,137000000))</f>
        <v>149894800</v>
      </c>
      <c r="S28" s="43">
        <v>0</v>
      </c>
      <c r="T28" s="42">
        <f>(1-S28)*R28</f>
        <v>149894800</v>
      </c>
      <c r="U28" s="101">
        <f>ROUNDDOWN(T28/100000,0)*100000</f>
        <v>149800000</v>
      </c>
      <c r="V28" s="37">
        <f>U28*0.09</f>
        <v>13482000</v>
      </c>
      <c r="W28" s="110">
        <f>V28+U28</f>
        <v>163282000</v>
      </c>
      <c r="X28" s="94"/>
      <c r="Y28" s="111"/>
      <c r="Z28" s="63"/>
      <c r="AA28" s="63"/>
      <c r="AB28" s="64"/>
      <c r="AC28" s="48"/>
      <c r="AD28" s="48"/>
      <c r="AE28" s="46"/>
      <c r="AF28" s="48"/>
      <c r="AG28" s="46"/>
      <c r="AH28" s="48"/>
    </row>
    <row r="29" spans="1:34" s="49" customFormat="1" ht="59.4" customHeight="1" x14ac:dyDescent="0.3">
      <c r="A29" s="66"/>
      <c r="B29" s="57"/>
      <c r="C29" s="60">
        <v>14008589761</v>
      </c>
      <c r="D29" s="76" t="s">
        <v>510</v>
      </c>
      <c r="E29" s="59"/>
      <c r="F29" s="58" t="s">
        <v>545</v>
      </c>
      <c r="G29" s="58">
        <v>552</v>
      </c>
      <c r="H29" s="60" t="s">
        <v>511</v>
      </c>
      <c r="I29" s="58" t="s">
        <v>512</v>
      </c>
      <c r="J29" s="64" t="s">
        <v>513</v>
      </c>
      <c r="K29" s="61" t="s">
        <v>509</v>
      </c>
      <c r="L29" s="58" t="s">
        <v>43</v>
      </c>
      <c r="M29" s="33">
        <v>11</v>
      </c>
      <c r="N29" s="34">
        <v>351805000000</v>
      </c>
      <c r="O29" s="35">
        <f t="shared" ref="O29:O30" si="35">N29/10000</f>
        <v>35180500</v>
      </c>
      <c r="P29" s="35">
        <v>5931450</v>
      </c>
      <c r="Q29" s="35">
        <v>148286250</v>
      </c>
      <c r="R29" s="35">
        <f>(P29*M29)+IF(M29&gt;0,Q29,0)+(IF(O29&lt;137000000,O29,137000000))</f>
        <v>248712700</v>
      </c>
      <c r="S29" s="36">
        <v>0.1</v>
      </c>
      <c r="T29" s="42">
        <f t="shared" ref="T29:T30" si="36">(1-S29)*R29</f>
        <v>223841430</v>
      </c>
      <c r="U29" s="101">
        <f t="shared" ref="U29:U30" si="37">ROUNDDOWN(T29/100000,0)*100000</f>
        <v>223800000</v>
      </c>
      <c r="V29" s="37">
        <f t="shared" ref="V29:V30" si="38">U29*0.09</f>
        <v>20142000</v>
      </c>
      <c r="W29" s="110">
        <f t="shared" ref="W29:W30" si="39">V29+U29</f>
        <v>243942000</v>
      </c>
      <c r="X29" s="62">
        <v>121971000</v>
      </c>
      <c r="Y29" s="112" t="s">
        <v>559</v>
      </c>
      <c r="Z29" s="63"/>
      <c r="AA29" s="63"/>
      <c r="AB29" s="66"/>
      <c r="AC29" s="48"/>
      <c r="AD29" s="48" t="s">
        <v>55</v>
      </c>
      <c r="AE29" s="46" t="s">
        <v>559</v>
      </c>
      <c r="AF29" s="48"/>
      <c r="AG29" s="46"/>
      <c r="AH29" s="48"/>
    </row>
    <row r="30" spans="1:34" s="49" customFormat="1" ht="59.4" customHeight="1" x14ac:dyDescent="0.3">
      <c r="A30" s="66" t="s">
        <v>50</v>
      </c>
      <c r="B30" s="57"/>
      <c r="C30" s="60" t="s">
        <v>517</v>
      </c>
      <c r="D30" s="76" t="s">
        <v>516</v>
      </c>
      <c r="E30" s="59"/>
      <c r="F30" s="58" t="s">
        <v>520</v>
      </c>
      <c r="G30" s="58">
        <v>546</v>
      </c>
      <c r="H30" s="60" t="s">
        <v>519</v>
      </c>
      <c r="I30" s="58" t="s">
        <v>518</v>
      </c>
      <c r="J30" s="64" t="s">
        <v>515</v>
      </c>
      <c r="K30" s="61" t="s">
        <v>514</v>
      </c>
      <c r="L30" s="58" t="s">
        <v>43</v>
      </c>
      <c r="M30" s="33">
        <v>337</v>
      </c>
      <c r="N30" s="34">
        <v>119383000000000</v>
      </c>
      <c r="O30" s="35">
        <f t="shared" si="35"/>
        <v>11938300000</v>
      </c>
      <c r="P30" s="35">
        <v>1977150</v>
      </c>
      <c r="Q30" s="35">
        <v>494287500</v>
      </c>
      <c r="R30" s="35">
        <f>IF((M30*P30)&gt;494287500,494287500,M30*P30)+IF(M30&gt;0,Q30,0)+(IF(O30&lt;296000000,O30,296000000))</f>
        <v>1284575000</v>
      </c>
      <c r="S30" s="36">
        <v>0.33800000000000002</v>
      </c>
      <c r="T30" s="42">
        <f t="shared" si="36"/>
        <v>850388649.99999988</v>
      </c>
      <c r="U30" s="101">
        <f t="shared" si="37"/>
        <v>850300000</v>
      </c>
      <c r="V30" s="37">
        <f t="shared" si="38"/>
        <v>76527000</v>
      </c>
      <c r="W30" s="44">
        <f t="shared" si="39"/>
        <v>926827000</v>
      </c>
      <c r="X30" s="92">
        <v>926827000</v>
      </c>
      <c r="Y30" s="103" t="s">
        <v>520</v>
      </c>
      <c r="Z30" s="63"/>
      <c r="AA30" s="63"/>
      <c r="AB30" s="66"/>
      <c r="AC30" s="48"/>
      <c r="AD30" s="48" t="s">
        <v>48</v>
      </c>
      <c r="AE30" s="46"/>
      <c r="AF30" s="48"/>
      <c r="AG30" s="46"/>
      <c r="AH30" s="48"/>
    </row>
    <row r="31" spans="1:34" s="49" customFormat="1" ht="73.95" customHeight="1" x14ac:dyDescent="0.3">
      <c r="A31" s="66"/>
      <c r="B31" s="57"/>
      <c r="C31" s="60" t="s">
        <v>522</v>
      </c>
      <c r="D31" s="59" t="s">
        <v>521</v>
      </c>
      <c r="E31" s="59" t="s">
        <v>523</v>
      </c>
      <c r="F31" s="58" t="s">
        <v>545</v>
      </c>
      <c r="G31" s="58">
        <v>550</v>
      </c>
      <c r="H31" s="60" t="s">
        <v>527</v>
      </c>
      <c r="I31" s="58" t="s">
        <v>526</v>
      </c>
      <c r="J31" s="64" t="s">
        <v>525</v>
      </c>
      <c r="K31" s="61" t="s">
        <v>524</v>
      </c>
      <c r="L31" s="58" t="s">
        <v>47</v>
      </c>
      <c r="M31" s="40">
        <v>4</v>
      </c>
      <c r="N31" s="41">
        <v>251821000000</v>
      </c>
      <c r="O31" s="42">
        <f>N31/10000</f>
        <v>25182100</v>
      </c>
      <c r="P31" s="42">
        <v>7908600</v>
      </c>
      <c r="Q31" s="42">
        <v>98857500</v>
      </c>
      <c r="R31" s="42">
        <f>(P31*M31)+IF(M31&gt;0,Q31,0)+(IF(O31&lt;137000000,O31,137000000))</f>
        <v>155674000</v>
      </c>
      <c r="S31" s="43">
        <v>0</v>
      </c>
      <c r="T31" s="42">
        <f>(1-S31)*R31</f>
        <v>155674000</v>
      </c>
      <c r="U31" s="101">
        <f>ROUNDDOWN(T31/100000,0)*100000</f>
        <v>155600000</v>
      </c>
      <c r="V31" s="37">
        <f>U31*0.09</f>
        <v>14004000</v>
      </c>
      <c r="W31" s="44">
        <f>V31+U31</f>
        <v>169604000</v>
      </c>
      <c r="X31" s="92">
        <v>169604000</v>
      </c>
      <c r="Y31" s="103" t="s">
        <v>545</v>
      </c>
      <c r="Z31" s="63"/>
      <c r="AA31" s="63"/>
      <c r="AB31" s="66"/>
      <c r="AC31" s="48"/>
      <c r="AD31" s="48" t="s">
        <v>367</v>
      </c>
      <c r="AE31" s="46" t="s">
        <v>559</v>
      </c>
      <c r="AF31" s="48"/>
      <c r="AG31" s="46"/>
      <c r="AH31" s="48"/>
    </row>
    <row r="32" spans="1:34" s="49" customFormat="1" ht="63.6" customHeight="1" x14ac:dyDescent="0.3">
      <c r="A32" s="66"/>
      <c r="B32" s="57"/>
      <c r="C32" s="60" t="s">
        <v>533</v>
      </c>
      <c r="D32" s="75" t="s">
        <v>532</v>
      </c>
      <c r="E32" s="75" t="s">
        <v>102</v>
      </c>
      <c r="F32" s="58"/>
      <c r="G32" s="58"/>
      <c r="H32" s="60" t="s">
        <v>531</v>
      </c>
      <c r="I32" s="58" t="s">
        <v>530</v>
      </c>
      <c r="J32" s="64" t="s">
        <v>529</v>
      </c>
      <c r="K32" s="61" t="s">
        <v>528</v>
      </c>
      <c r="L32" s="58" t="s">
        <v>47</v>
      </c>
      <c r="M32" s="40">
        <v>4</v>
      </c>
      <c r="N32" s="41">
        <v>20766000000</v>
      </c>
      <c r="O32" s="42">
        <f>N32/10000</f>
        <v>2076600</v>
      </c>
      <c r="P32" s="42">
        <v>7908600</v>
      </c>
      <c r="Q32" s="42">
        <v>98857500</v>
      </c>
      <c r="R32" s="42">
        <f>(P32*M32)+IF(M32&gt;0,Q32,0)+(IF(O32&lt;137000000,O32,137000000))</f>
        <v>132568500</v>
      </c>
      <c r="S32" s="43">
        <v>0</v>
      </c>
      <c r="T32" s="42">
        <f>(1-S32)*R32</f>
        <v>132568500</v>
      </c>
      <c r="U32" s="101">
        <f>ROUNDDOWN(T32/100000,0)*100000</f>
        <v>132500000</v>
      </c>
      <c r="V32" s="37">
        <f>U32*0.09</f>
        <v>11925000</v>
      </c>
      <c r="W32" s="44">
        <f>V32+U32</f>
        <v>144425000</v>
      </c>
      <c r="X32" s="113"/>
      <c r="Y32" s="71"/>
      <c r="Z32" s="63"/>
      <c r="AA32" s="63"/>
      <c r="AB32" s="68"/>
      <c r="AC32" s="48"/>
      <c r="AD32" s="48"/>
      <c r="AE32" s="46"/>
      <c r="AF32" s="48"/>
      <c r="AG32" s="46"/>
      <c r="AH32" s="48"/>
    </row>
    <row r="33" spans="1:34" s="49" customFormat="1" ht="45" customHeight="1" x14ac:dyDescent="0.3">
      <c r="A33" s="66"/>
      <c r="B33" s="57"/>
      <c r="C33" s="60" t="s">
        <v>536</v>
      </c>
      <c r="D33" s="59" t="s">
        <v>538</v>
      </c>
      <c r="E33" s="59" t="s">
        <v>537</v>
      </c>
      <c r="F33" s="58" t="s">
        <v>599</v>
      </c>
      <c r="G33" s="58">
        <v>559</v>
      </c>
      <c r="H33" s="82" t="s">
        <v>481</v>
      </c>
      <c r="I33" s="58" t="s">
        <v>480</v>
      </c>
      <c r="J33" s="105" t="s">
        <v>534</v>
      </c>
      <c r="K33" s="61" t="s">
        <v>535</v>
      </c>
      <c r="L33" s="58" t="s">
        <v>47</v>
      </c>
      <c r="M33" s="33">
        <v>6</v>
      </c>
      <c r="N33" s="34">
        <v>312626000000</v>
      </c>
      <c r="O33" s="35">
        <f t="shared" ref="O33" si="40">N33/10000</f>
        <v>31262600</v>
      </c>
      <c r="P33" s="35">
        <v>6920025</v>
      </c>
      <c r="Q33" s="35">
        <v>118629000</v>
      </c>
      <c r="R33" s="35">
        <f>(P33*M33)+IF(M33&gt;0,Q33,0)+(IF(O33&lt;137000000,O33,137000000))</f>
        <v>191411750</v>
      </c>
      <c r="S33" s="36">
        <v>0</v>
      </c>
      <c r="T33" s="42">
        <f t="shared" ref="T33" si="41">(1-S33)*R33</f>
        <v>191411750</v>
      </c>
      <c r="U33" s="101">
        <f t="shared" ref="U33" si="42">ROUNDDOWN(T33/100000,0)*100000</f>
        <v>191400000</v>
      </c>
      <c r="V33" s="37">
        <f t="shared" ref="V33" si="43">U33*0.09</f>
        <v>17226000</v>
      </c>
      <c r="W33" s="44">
        <f t="shared" ref="W33" si="44">V33+U33</f>
        <v>208626000</v>
      </c>
      <c r="X33" s="63">
        <v>208626000</v>
      </c>
      <c r="Y33" s="94" t="s">
        <v>599</v>
      </c>
      <c r="Z33" s="63"/>
      <c r="AA33" s="63"/>
      <c r="AB33" s="66"/>
      <c r="AC33" s="48"/>
      <c r="AD33" s="48" t="s">
        <v>367</v>
      </c>
      <c r="AE33" s="46" t="s">
        <v>605</v>
      </c>
      <c r="AF33" s="48"/>
      <c r="AG33" s="46"/>
      <c r="AH33" s="48"/>
    </row>
    <row r="34" spans="1:34" s="49" customFormat="1" ht="45" customHeight="1" x14ac:dyDescent="0.3">
      <c r="A34" s="66"/>
      <c r="B34" s="57"/>
      <c r="C34" s="60" t="s">
        <v>543</v>
      </c>
      <c r="D34" s="59" t="s">
        <v>542</v>
      </c>
      <c r="E34" s="59" t="s">
        <v>423</v>
      </c>
      <c r="F34" s="58" t="s">
        <v>545</v>
      </c>
      <c r="G34" s="58">
        <v>549</v>
      </c>
      <c r="H34" s="82" t="s">
        <v>544</v>
      </c>
      <c r="I34" s="58" t="s">
        <v>539</v>
      </c>
      <c r="J34" s="64" t="s">
        <v>540</v>
      </c>
      <c r="K34" s="61" t="s">
        <v>541</v>
      </c>
      <c r="L34" s="58" t="s">
        <v>47</v>
      </c>
      <c r="M34" s="33">
        <v>10</v>
      </c>
      <c r="N34" s="34">
        <v>1839000000000</v>
      </c>
      <c r="O34" s="35">
        <f t="shared" ref="O34:O39" si="45">N34/10000</f>
        <v>183900000</v>
      </c>
      <c r="P34" s="35">
        <v>6920025</v>
      </c>
      <c r="Q34" s="35">
        <v>118629000</v>
      </c>
      <c r="R34" s="35">
        <f>(P34*M34)+IF(M34&gt;0,Q34,0)+(IF(O34&lt;137000000,O34,137000000))</f>
        <v>324829250</v>
      </c>
      <c r="S34" s="36">
        <v>0</v>
      </c>
      <c r="T34" s="42">
        <f t="shared" ref="T34:T39" si="46">(1-S34)*R34</f>
        <v>324829250</v>
      </c>
      <c r="U34" s="101">
        <f t="shared" ref="U34:U39" si="47">ROUNDDOWN(T34/100000,0)*100000</f>
        <v>324800000</v>
      </c>
      <c r="V34" s="37">
        <f t="shared" ref="V34:V39" si="48">U34*0.09</f>
        <v>29232000</v>
      </c>
      <c r="W34" s="44">
        <f t="shared" ref="W34:W39" si="49">V34+U34</f>
        <v>354032000</v>
      </c>
      <c r="X34" s="63">
        <v>354032000</v>
      </c>
      <c r="Y34" s="94" t="s">
        <v>559</v>
      </c>
      <c r="Z34" s="63"/>
      <c r="AA34" s="63"/>
      <c r="AB34" s="66"/>
      <c r="AC34" s="48"/>
      <c r="AD34" s="48" t="s">
        <v>55</v>
      </c>
      <c r="AE34" s="46" t="s">
        <v>559</v>
      </c>
      <c r="AF34" s="48"/>
      <c r="AG34" s="46"/>
      <c r="AH34" s="48"/>
    </row>
    <row r="35" spans="1:34" s="49" customFormat="1" ht="74.400000000000006" customHeight="1" x14ac:dyDescent="0.3">
      <c r="A35" s="66"/>
      <c r="B35" s="57"/>
      <c r="C35" s="60" t="s">
        <v>552</v>
      </c>
      <c r="D35" s="59" t="s">
        <v>551</v>
      </c>
      <c r="E35" s="59"/>
      <c r="F35" s="58"/>
      <c r="G35" s="58"/>
      <c r="H35" s="82" t="s">
        <v>550</v>
      </c>
      <c r="I35" s="58" t="s">
        <v>549</v>
      </c>
      <c r="J35" s="64" t="s">
        <v>548</v>
      </c>
      <c r="K35" s="61" t="s">
        <v>547</v>
      </c>
      <c r="L35" s="58" t="s">
        <v>43</v>
      </c>
      <c r="M35" s="33">
        <v>20</v>
      </c>
      <c r="N35" s="34">
        <v>19455000000</v>
      </c>
      <c r="O35" s="35">
        <f t="shared" si="45"/>
        <v>1945500</v>
      </c>
      <c r="P35" s="35">
        <v>3954300</v>
      </c>
      <c r="Q35" s="35">
        <v>197715000</v>
      </c>
      <c r="R35" s="35">
        <f>(P35*M35)+IF(M35&gt;0,Q35,0)+(IF(O35&lt;198000000,O35,198000000))</f>
        <v>278746500</v>
      </c>
      <c r="S35" s="36">
        <v>0</v>
      </c>
      <c r="T35" s="42">
        <f t="shared" si="46"/>
        <v>278746500</v>
      </c>
      <c r="U35" s="101">
        <f t="shared" si="47"/>
        <v>278700000</v>
      </c>
      <c r="V35" s="37">
        <f t="shared" si="48"/>
        <v>25083000</v>
      </c>
      <c r="W35" s="44">
        <f t="shared" si="49"/>
        <v>303783000</v>
      </c>
      <c r="X35" s="63"/>
      <c r="Y35" s="94"/>
      <c r="Z35" s="63"/>
      <c r="AA35" s="63"/>
      <c r="AB35" s="66"/>
      <c r="AC35" s="48"/>
      <c r="AD35" s="48"/>
      <c r="AE35" s="46"/>
      <c r="AF35" s="48"/>
      <c r="AG35" s="46"/>
      <c r="AH35" s="48"/>
    </row>
    <row r="36" spans="1:34" s="49" customFormat="1" ht="45" customHeight="1" x14ac:dyDescent="0.3">
      <c r="A36" s="66" t="s">
        <v>50</v>
      </c>
      <c r="B36" s="57"/>
      <c r="C36" s="60" t="s">
        <v>558</v>
      </c>
      <c r="D36" s="59" t="s">
        <v>557</v>
      </c>
      <c r="E36" s="59"/>
      <c r="F36" s="58" t="s">
        <v>592</v>
      </c>
      <c r="G36" s="58">
        <v>554</v>
      </c>
      <c r="H36" s="82" t="s">
        <v>556</v>
      </c>
      <c r="I36" s="58" t="s">
        <v>555</v>
      </c>
      <c r="J36" s="64" t="s">
        <v>554</v>
      </c>
      <c r="K36" s="61" t="s">
        <v>553</v>
      </c>
      <c r="L36" s="58" t="s">
        <v>43</v>
      </c>
      <c r="M36" s="33">
        <v>9</v>
      </c>
      <c r="N36" s="34">
        <v>586889000000</v>
      </c>
      <c r="O36" s="35">
        <f t="shared" si="45"/>
        <v>58688900</v>
      </c>
      <c r="P36" s="35">
        <v>6920025</v>
      </c>
      <c r="Q36" s="35">
        <v>118629000</v>
      </c>
      <c r="R36" s="35">
        <f>(P36*M36)+IF(M36&gt;0,Q36,0)+(IF(O36&lt;137000000,O36,137000000))</f>
        <v>239598125</v>
      </c>
      <c r="S36" s="36">
        <v>0.1</v>
      </c>
      <c r="T36" s="42">
        <f t="shared" si="46"/>
        <v>215638312.5</v>
      </c>
      <c r="U36" s="101">
        <f t="shared" si="47"/>
        <v>215600000</v>
      </c>
      <c r="V36" s="37">
        <f t="shared" si="48"/>
        <v>19404000</v>
      </c>
      <c r="W36" s="44">
        <f t="shared" si="49"/>
        <v>235004000</v>
      </c>
      <c r="X36" s="114">
        <v>235004000</v>
      </c>
      <c r="Y36" s="94" t="s">
        <v>712</v>
      </c>
      <c r="Z36" s="63"/>
      <c r="AA36" s="63"/>
      <c r="AB36" s="66"/>
      <c r="AC36" s="48"/>
      <c r="AD36" s="48" t="s">
        <v>55</v>
      </c>
      <c r="AE36" s="46" t="s">
        <v>713</v>
      </c>
      <c r="AF36" s="48"/>
      <c r="AG36" s="46"/>
      <c r="AH36" s="48"/>
    </row>
    <row r="37" spans="1:34" s="49" customFormat="1" ht="45" customHeight="1" x14ac:dyDescent="0.3">
      <c r="A37" s="66"/>
      <c r="B37" s="57"/>
      <c r="C37" s="58">
        <v>10320208226</v>
      </c>
      <c r="D37" s="76" t="s">
        <v>591</v>
      </c>
      <c r="E37" s="59"/>
      <c r="F37" s="58" t="s">
        <v>592</v>
      </c>
      <c r="G37" s="58">
        <v>556</v>
      </c>
      <c r="H37" s="60" t="s">
        <v>624</v>
      </c>
      <c r="I37" s="61" t="s">
        <v>623</v>
      </c>
      <c r="J37" s="68" t="s">
        <v>561</v>
      </c>
      <c r="K37" s="61" t="s">
        <v>560</v>
      </c>
      <c r="L37" s="58" t="s">
        <v>43</v>
      </c>
      <c r="M37" s="33">
        <v>106</v>
      </c>
      <c r="N37" s="34">
        <v>6345000000000</v>
      </c>
      <c r="O37" s="35">
        <f t="shared" si="45"/>
        <v>634500000</v>
      </c>
      <c r="P37" s="35">
        <v>2965725</v>
      </c>
      <c r="Q37" s="35">
        <v>296572500</v>
      </c>
      <c r="R37" s="35">
        <f>IF((M37*P37)&gt;395430000,395430000,M37*P37)+IF(M37&gt;0,Q37,0)+(IF(O37&lt;296000000,O37,296000000))</f>
        <v>906939350</v>
      </c>
      <c r="S37" s="36">
        <v>0</v>
      </c>
      <c r="T37" s="42">
        <f t="shared" si="46"/>
        <v>906939350</v>
      </c>
      <c r="U37" s="101">
        <f t="shared" si="47"/>
        <v>906900000</v>
      </c>
      <c r="V37" s="37">
        <f t="shared" si="48"/>
        <v>81621000</v>
      </c>
      <c r="W37" s="44">
        <f t="shared" si="49"/>
        <v>988521000</v>
      </c>
      <c r="X37" s="115">
        <v>988521000</v>
      </c>
      <c r="Y37" s="94" t="s">
        <v>630</v>
      </c>
      <c r="Z37" s="63"/>
      <c r="AA37" s="63"/>
      <c r="AB37" s="66"/>
      <c r="AC37" s="48"/>
      <c r="AD37" s="48" t="s">
        <v>55</v>
      </c>
      <c r="AE37" s="46"/>
      <c r="AF37" s="48"/>
      <c r="AG37" s="46"/>
      <c r="AH37" s="48"/>
    </row>
    <row r="38" spans="1:34" s="49" customFormat="1" ht="45" customHeight="1" x14ac:dyDescent="0.3">
      <c r="A38" s="66"/>
      <c r="B38" s="57"/>
      <c r="C38" s="60" t="s">
        <v>563</v>
      </c>
      <c r="D38" s="59" t="s">
        <v>562</v>
      </c>
      <c r="E38" s="59"/>
      <c r="F38" s="58" t="s">
        <v>592</v>
      </c>
      <c r="G38" s="58">
        <v>555</v>
      </c>
      <c r="H38" s="82" t="s">
        <v>566</v>
      </c>
      <c r="I38" s="58" t="s">
        <v>565</v>
      </c>
      <c r="J38" s="64" t="s">
        <v>564</v>
      </c>
      <c r="K38" s="61" t="s">
        <v>567</v>
      </c>
      <c r="L38" s="58" t="s">
        <v>43</v>
      </c>
      <c r="M38" s="33">
        <v>27</v>
      </c>
      <c r="N38" s="34">
        <v>302626000000</v>
      </c>
      <c r="O38" s="35">
        <f t="shared" si="45"/>
        <v>30262600</v>
      </c>
      <c r="P38" s="35">
        <v>3460013</v>
      </c>
      <c r="Q38" s="35">
        <v>237258000</v>
      </c>
      <c r="R38" s="35">
        <f>IF((M38*P38)&gt;158172000,158172000,M38*P38)+IF(M38&gt;0,Q38,0)+(IF(O38&lt;198000000,O38,198000000))</f>
        <v>360940951</v>
      </c>
      <c r="S38" s="36">
        <v>0</v>
      </c>
      <c r="T38" s="42">
        <f t="shared" si="46"/>
        <v>360940951</v>
      </c>
      <c r="U38" s="101">
        <f t="shared" si="47"/>
        <v>360900000</v>
      </c>
      <c r="V38" s="37">
        <f t="shared" si="48"/>
        <v>32481000</v>
      </c>
      <c r="W38" s="44">
        <f t="shared" si="49"/>
        <v>393381000</v>
      </c>
      <c r="X38" s="63">
        <v>393381000</v>
      </c>
      <c r="Y38" s="94" t="s">
        <v>605</v>
      </c>
      <c r="Z38" s="63"/>
      <c r="AA38" s="63"/>
      <c r="AB38" s="66"/>
      <c r="AC38" s="48"/>
      <c r="AD38" s="48" t="s">
        <v>55</v>
      </c>
      <c r="AE38" s="46"/>
      <c r="AF38" s="48"/>
      <c r="AG38" s="46"/>
      <c r="AH38" s="48"/>
    </row>
    <row r="39" spans="1:34" s="49" customFormat="1" ht="45" customHeight="1" x14ac:dyDescent="0.3">
      <c r="A39" s="66"/>
      <c r="B39" s="57"/>
      <c r="C39" s="60" t="s">
        <v>573</v>
      </c>
      <c r="D39" s="59" t="s">
        <v>572</v>
      </c>
      <c r="E39" s="59"/>
      <c r="F39" s="58"/>
      <c r="G39" s="58"/>
      <c r="H39" s="82" t="s">
        <v>570</v>
      </c>
      <c r="I39" s="58" t="s">
        <v>571</v>
      </c>
      <c r="J39" s="64" t="s">
        <v>569</v>
      </c>
      <c r="K39" s="61" t="s">
        <v>568</v>
      </c>
      <c r="L39" s="58" t="s">
        <v>43</v>
      </c>
      <c r="M39" s="33">
        <v>25</v>
      </c>
      <c r="N39" s="34">
        <v>1377000000000</v>
      </c>
      <c r="O39" s="35">
        <f t="shared" si="45"/>
        <v>137700000</v>
      </c>
      <c r="P39" s="35">
        <v>3954300</v>
      </c>
      <c r="Q39" s="35">
        <v>197715000</v>
      </c>
      <c r="R39" s="35">
        <f>(P39*M39)+IF(M39&gt;0,Q39,0)+(IF(O39&lt;198000000,O39,198000000))</f>
        <v>434272500</v>
      </c>
      <c r="S39" s="36">
        <v>0.2</v>
      </c>
      <c r="T39" s="42">
        <f t="shared" si="46"/>
        <v>347418000</v>
      </c>
      <c r="U39" s="101">
        <f t="shared" si="47"/>
        <v>347400000</v>
      </c>
      <c r="V39" s="37">
        <f t="shared" si="48"/>
        <v>31266000</v>
      </c>
      <c r="W39" s="44">
        <f t="shared" si="49"/>
        <v>378666000</v>
      </c>
      <c r="X39" s="114"/>
      <c r="Y39" s="94"/>
      <c r="Z39" s="63"/>
      <c r="AA39" s="63"/>
      <c r="AB39" s="66"/>
      <c r="AC39" s="48"/>
      <c r="AD39" s="48"/>
      <c r="AE39" s="46"/>
      <c r="AF39" s="48"/>
      <c r="AG39" s="46"/>
      <c r="AH39" s="48"/>
    </row>
    <row r="40" spans="1:34" s="49" customFormat="1" ht="45" customHeight="1" x14ac:dyDescent="0.3">
      <c r="A40" s="66"/>
      <c r="B40" s="57"/>
      <c r="C40" s="60" t="s">
        <v>577</v>
      </c>
      <c r="D40" s="59" t="s">
        <v>576</v>
      </c>
      <c r="E40" s="59"/>
      <c r="F40" s="58"/>
      <c r="G40" s="58"/>
      <c r="H40" s="82" t="s">
        <v>578</v>
      </c>
      <c r="I40" s="58" t="s">
        <v>579</v>
      </c>
      <c r="J40" s="64" t="s">
        <v>575</v>
      </c>
      <c r="K40" s="61" t="s">
        <v>574</v>
      </c>
      <c r="L40" s="58" t="s">
        <v>43</v>
      </c>
      <c r="M40" s="40">
        <v>1</v>
      </c>
      <c r="N40" s="41">
        <v>200316000000</v>
      </c>
      <c r="O40" s="42">
        <f>N40/10000</f>
        <v>20031600</v>
      </c>
      <c r="P40" s="42">
        <v>7908600</v>
      </c>
      <c r="Q40" s="42">
        <v>98857500</v>
      </c>
      <c r="R40" s="42">
        <f t="shared" ref="R40:R47" si="50">(P40*M40)+IF(M40&gt;0,Q40,0)+(IF(O40&lt;137000000,O40,137000000))</f>
        <v>126797700</v>
      </c>
      <c r="S40" s="43">
        <v>0</v>
      </c>
      <c r="T40" s="42">
        <f>(1-S40)*R40</f>
        <v>126797700</v>
      </c>
      <c r="U40" s="101">
        <f>ROUNDDOWN(T40/100000,0)*100000</f>
        <v>126700000</v>
      </c>
      <c r="V40" s="37">
        <f>U40*0.09</f>
        <v>11403000</v>
      </c>
      <c r="W40" s="44">
        <f>V40+U40</f>
        <v>138103000</v>
      </c>
      <c r="X40" s="63"/>
      <c r="Y40" s="94"/>
      <c r="Z40" s="63"/>
      <c r="AA40" s="63"/>
      <c r="AB40" s="66"/>
      <c r="AC40" s="48"/>
      <c r="AD40" s="48"/>
      <c r="AE40" s="46"/>
      <c r="AF40" s="48"/>
      <c r="AG40" s="46"/>
      <c r="AH40" s="48"/>
    </row>
    <row r="41" spans="1:34" s="49" customFormat="1" ht="45" customHeight="1" x14ac:dyDescent="0.3">
      <c r="A41" s="66"/>
      <c r="B41" s="57"/>
      <c r="C41" s="60" t="s">
        <v>583</v>
      </c>
      <c r="D41" s="59" t="s">
        <v>582</v>
      </c>
      <c r="E41" s="59"/>
      <c r="F41" s="58" t="s">
        <v>599</v>
      </c>
      <c r="G41" s="58">
        <v>557</v>
      </c>
      <c r="H41" s="82" t="s">
        <v>581</v>
      </c>
      <c r="I41" s="58" t="s">
        <v>334</v>
      </c>
      <c r="J41" s="64" t="s">
        <v>580</v>
      </c>
      <c r="K41" s="61" t="s">
        <v>584</v>
      </c>
      <c r="L41" s="58" t="s">
        <v>43</v>
      </c>
      <c r="M41" s="33">
        <v>11</v>
      </c>
      <c r="N41" s="34">
        <v>509883000000</v>
      </c>
      <c r="O41" s="35">
        <f t="shared" ref="O41:O44" si="51">N41/10000</f>
        <v>50988300</v>
      </c>
      <c r="P41" s="35">
        <v>5931450</v>
      </c>
      <c r="Q41" s="35">
        <v>148286250</v>
      </c>
      <c r="R41" s="35">
        <f t="shared" si="50"/>
        <v>264520500</v>
      </c>
      <c r="S41" s="36">
        <v>0</v>
      </c>
      <c r="T41" s="42">
        <f t="shared" ref="T41:T44" si="52">(1-S41)*R41</f>
        <v>264520500</v>
      </c>
      <c r="U41" s="101">
        <f t="shared" ref="U41:U44" si="53">ROUNDDOWN(T41/100000,0)*100000</f>
        <v>264500000</v>
      </c>
      <c r="V41" s="37">
        <f t="shared" ref="V41:V44" si="54">U41*0.09</f>
        <v>23805000</v>
      </c>
      <c r="W41" s="44">
        <f t="shared" ref="W41:W44" si="55">V41+U41</f>
        <v>288305000</v>
      </c>
      <c r="X41" s="115">
        <v>288305000</v>
      </c>
      <c r="Y41" s="94" t="s">
        <v>599</v>
      </c>
      <c r="Z41" s="63"/>
      <c r="AA41" s="63"/>
      <c r="AB41" s="66"/>
      <c r="AC41" s="48"/>
      <c r="AD41" s="48" t="s">
        <v>367</v>
      </c>
      <c r="AE41" s="46" t="s">
        <v>605</v>
      </c>
      <c r="AF41" s="48"/>
      <c r="AG41" s="46"/>
      <c r="AH41" s="48"/>
    </row>
    <row r="42" spans="1:34" s="49" customFormat="1" ht="45" customHeight="1" x14ac:dyDescent="0.3">
      <c r="A42" s="66"/>
      <c r="B42" s="57"/>
      <c r="C42" s="60" t="s">
        <v>589</v>
      </c>
      <c r="D42" s="76" t="s">
        <v>588</v>
      </c>
      <c r="E42" s="59"/>
      <c r="F42" s="58"/>
      <c r="G42" s="58"/>
      <c r="H42" s="82" t="s">
        <v>590</v>
      </c>
      <c r="I42" s="58" t="s">
        <v>586</v>
      </c>
      <c r="J42" s="64" t="s">
        <v>587</v>
      </c>
      <c r="K42" s="61" t="s">
        <v>585</v>
      </c>
      <c r="L42" s="58" t="s">
        <v>43</v>
      </c>
      <c r="M42" s="33">
        <v>11</v>
      </c>
      <c r="N42" s="34">
        <v>450844000000</v>
      </c>
      <c r="O42" s="35">
        <f t="shared" si="51"/>
        <v>45084400</v>
      </c>
      <c r="P42" s="35">
        <v>5931450</v>
      </c>
      <c r="Q42" s="35">
        <v>148286250</v>
      </c>
      <c r="R42" s="35">
        <f t="shared" si="50"/>
        <v>258616600</v>
      </c>
      <c r="S42" s="36">
        <v>0</v>
      </c>
      <c r="T42" s="42">
        <f t="shared" si="52"/>
        <v>258616600</v>
      </c>
      <c r="U42" s="101">
        <f t="shared" si="53"/>
        <v>258600000</v>
      </c>
      <c r="V42" s="37">
        <f t="shared" si="54"/>
        <v>23274000</v>
      </c>
      <c r="W42" s="44">
        <f t="shared" si="55"/>
        <v>281874000</v>
      </c>
      <c r="X42" s="63"/>
      <c r="Y42" s="94"/>
      <c r="Z42" s="63"/>
      <c r="AA42" s="63"/>
      <c r="AB42" s="66"/>
      <c r="AC42" s="48"/>
      <c r="AD42" s="48"/>
      <c r="AE42" s="46"/>
      <c r="AF42" s="48"/>
      <c r="AG42" s="46"/>
      <c r="AH42" s="48"/>
    </row>
    <row r="43" spans="1:34" s="49" customFormat="1" ht="45" customHeight="1" x14ac:dyDescent="0.3">
      <c r="A43" s="66"/>
      <c r="B43" s="57"/>
      <c r="C43" s="60" t="s">
        <v>596</v>
      </c>
      <c r="D43" s="59" t="s">
        <v>595</v>
      </c>
      <c r="E43" s="59"/>
      <c r="F43" s="58" t="s">
        <v>605</v>
      </c>
      <c r="G43" s="58">
        <v>560</v>
      </c>
      <c r="H43" s="82" t="s">
        <v>598</v>
      </c>
      <c r="I43" s="58" t="s">
        <v>84</v>
      </c>
      <c r="J43" s="64" t="s">
        <v>597</v>
      </c>
      <c r="K43" s="61" t="s">
        <v>594</v>
      </c>
      <c r="L43" s="58" t="s">
        <v>43</v>
      </c>
      <c r="M43" s="33">
        <v>12</v>
      </c>
      <c r="N43" s="34">
        <v>2478000000000</v>
      </c>
      <c r="O43" s="35">
        <f t="shared" si="51"/>
        <v>247800000</v>
      </c>
      <c r="P43" s="35">
        <v>5931450</v>
      </c>
      <c r="Q43" s="35">
        <v>148286250</v>
      </c>
      <c r="R43" s="35">
        <f t="shared" si="50"/>
        <v>356463650</v>
      </c>
      <c r="S43" s="36">
        <v>0.21</v>
      </c>
      <c r="T43" s="42">
        <f t="shared" si="52"/>
        <v>281606283.5</v>
      </c>
      <c r="U43" s="101">
        <f t="shared" si="53"/>
        <v>281600000</v>
      </c>
      <c r="V43" s="37">
        <f t="shared" si="54"/>
        <v>25344000</v>
      </c>
      <c r="W43" s="44">
        <f t="shared" si="55"/>
        <v>306944000</v>
      </c>
      <c r="X43" s="63">
        <v>306944000</v>
      </c>
      <c r="Y43" s="94" t="s">
        <v>599</v>
      </c>
      <c r="Z43" s="63"/>
      <c r="AA43" s="63"/>
      <c r="AB43" s="66"/>
      <c r="AC43" s="48"/>
      <c r="AD43" s="48" t="s">
        <v>93</v>
      </c>
      <c r="AE43" s="46"/>
      <c r="AF43" s="48"/>
      <c r="AG43" s="46"/>
      <c r="AH43" s="48"/>
    </row>
    <row r="44" spans="1:34" s="49" customFormat="1" ht="45" customHeight="1" x14ac:dyDescent="0.3">
      <c r="A44" s="66"/>
      <c r="B44" s="57"/>
      <c r="C44" s="60" t="s">
        <v>604</v>
      </c>
      <c r="D44" s="59" t="s">
        <v>603</v>
      </c>
      <c r="E44" s="59" t="s">
        <v>165</v>
      </c>
      <c r="F44" s="58" t="s">
        <v>664</v>
      </c>
      <c r="G44" s="58">
        <v>565</v>
      </c>
      <c r="H44" s="82" t="s">
        <v>602</v>
      </c>
      <c r="I44" s="58" t="s">
        <v>539</v>
      </c>
      <c r="J44" s="64" t="s">
        <v>601</v>
      </c>
      <c r="K44" s="61" t="s">
        <v>600</v>
      </c>
      <c r="L44" s="58" t="s">
        <v>47</v>
      </c>
      <c r="M44" s="33">
        <v>11</v>
      </c>
      <c r="N44" s="34">
        <v>751630000000</v>
      </c>
      <c r="O44" s="35">
        <f t="shared" si="51"/>
        <v>75163000</v>
      </c>
      <c r="P44" s="35">
        <v>5931450</v>
      </c>
      <c r="Q44" s="35">
        <v>148286250</v>
      </c>
      <c r="R44" s="35">
        <f t="shared" si="50"/>
        <v>288695200</v>
      </c>
      <c r="S44" s="36">
        <v>0</v>
      </c>
      <c r="T44" s="42">
        <f t="shared" si="52"/>
        <v>288695200</v>
      </c>
      <c r="U44" s="101">
        <f t="shared" si="53"/>
        <v>288600000</v>
      </c>
      <c r="V44" s="37">
        <f t="shared" si="54"/>
        <v>25974000</v>
      </c>
      <c r="W44" s="44">
        <f t="shared" si="55"/>
        <v>314574000</v>
      </c>
      <c r="X44" s="63">
        <v>314574000</v>
      </c>
      <c r="Y44" s="94" t="s">
        <v>630</v>
      </c>
      <c r="Z44" s="63"/>
      <c r="AA44" s="63"/>
      <c r="AB44" s="66"/>
      <c r="AC44" s="48"/>
      <c r="AD44" s="48" t="s">
        <v>367</v>
      </c>
      <c r="AE44" s="46" t="s">
        <v>631</v>
      </c>
      <c r="AF44" s="48"/>
      <c r="AG44" s="46"/>
      <c r="AH44" s="48"/>
    </row>
    <row r="45" spans="1:34" s="49" customFormat="1" ht="45" customHeight="1" x14ac:dyDescent="0.3">
      <c r="A45" s="66"/>
      <c r="B45" s="57"/>
      <c r="C45" s="60" t="s">
        <v>610</v>
      </c>
      <c r="D45" s="59" t="s">
        <v>609</v>
      </c>
      <c r="E45" s="59"/>
      <c r="F45" s="58"/>
      <c r="G45" s="58"/>
      <c r="H45" s="82" t="s">
        <v>91</v>
      </c>
      <c r="I45" s="58" t="s">
        <v>90</v>
      </c>
      <c r="J45" s="64" t="s">
        <v>89</v>
      </c>
      <c r="K45" s="61" t="s">
        <v>608</v>
      </c>
      <c r="L45" s="58" t="s">
        <v>43</v>
      </c>
      <c r="M45" s="40">
        <v>2</v>
      </c>
      <c r="N45" s="41">
        <v>148224000000</v>
      </c>
      <c r="O45" s="42">
        <f>N45/10000</f>
        <v>14822400</v>
      </c>
      <c r="P45" s="42">
        <v>7908600</v>
      </c>
      <c r="Q45" s="42">
        <v>98857500</v>
      </c>
      <c r="R45" s="42">
        <f t="shared" si="50"/>
        <v>129497100</v>
      </c>
      <c r="S45" s="43">
        <v>0</v>
      </c>
      <c r="T45" s="42">
        <f>(1-S45)*R45</f>
        <v>129497100</v>
      </c>
      <c r="U45" s="101">
        <f>ROUNDDOWN(T45/100000,0)*100000</f>
        <v>129400000</v>
      </c>
      <c r="V45" s="37">
        <f>U45*0.09</f>
        <v>11646000</v>
      </c>
      <c r="W45" s="44">
        <f>V45+U45</f>
        <v>141046000</v>
      </c>
      <c r="X45" s="63"/>
      <c r="Y45" s="94"/>
      <c r="Z45" s="63"/>
      <c r="AA45" s="63"/>
      <c r="AB45" s="66"/>
      <c r="AC45" s="48"/>
      <c r="AD45" s="48"/>
      <c r="AE45" s="46"/>
      <c r="AF45" s="48"/>
      <c r="AG45" s="46"/>
      <c r="AH45" s="48"/>
    </row>
    <row r="46" spans="1:34" s="49" customFormat="1" ht="45" customHeight="1" x14ac:dyDescent="0.3">
      <c r="A46" s="66"/>
      <c r="B46" s="57"/>
      <c r="C46" s="60" t="s">
        <v>616</v>
      </c>
      <c r="D46" s="76" t="s">
        <v>615</v>
      </c>
      <c r="E46" s="59"/>
      <c r="F46" s="58"/>
      <c r="G46" s="58"/>
      <c r="H46" s="82" t="s">
        <v>613</v>
      </c>
      <c r="I46" s="58" t="s">
        <v>614</v>
      </c>
      <c r="J46" s="64" t="s">
        <v>612</v>
      </c>
      <c r="K46" s="61" t="s">
        <v>611</v>
      </c>
      <c r="L46" s="58" t="s">
        <v>43</v>
      </c>
      <c r="M46" s="33">
        <v>15</v>
      </c>
      <c r="N46" s="34">
        <v>137229000000</v>
      </c>
      <c r="O46" s="35">
        <f t="shared" ref="O46:O48" si="56">N46/10000</f>
        <v>13722900</v>
      </c>
      <c r="P46" s="35">
        <v>5931450</v>
      </c>
      <c r="Q46" s="35">
        <v>148286250</v>
      </c>
      <c r="R46" s="35">
        <f t="shared" si="50"/>
        <v>250980900</v>
      </c>
      <c r="S46" s="36">
        <v>0</v>
      </c>
      <c r="T46" s="42">
        <f t="shared" ref="T46:T48" si="57">(1-S46)*R46</f>
        <v>250980900</v>
      </c>
      <c r="U46" s="101">
        <f t="shared" ref="U46:U48" si="58">ROUNDDOWN(T46/100000,0)*100000</f>
        <v>250900000</v>
      </c>
      <c r="V46" s="37">
        <f t="shared" ref="V46:V48" si="59">U46*0.09</f>
        <v>22581000</v>
      </c>
      <c r="W46" s="44">
        <f t="shared" ref="W46:W48" si="60">V46+U46</f>
        <v>273481000</v>
      </c>
      <c r="X46" s="63"/>
      <c r="Y46" s="94"/>
      <c r="Z46" s="63"/>
      <c r="AA46" s="63"/>
      <c r="AB46" s="66"/>
      <c r="AC46" s="48"/>
      <c r="AD46" s="48"/>
      <c r="AE46" s="46"/>
      <c r="AF46" s="48"/>
      <c r="AG46" s="46"/>
      <c r="AH46" s="48"/>
    </row>
    <row r="47" spans="1:34" s="49" customFormat="1" ht="45" customHeight="1" x14ac:dyDescent="0.3">
      <c r="A47" s="66"/>
      <c r="B47" s="57"/>
      <c r="C47" s="60" t="s">
        <v>621</v>
      </c>
      <c r="D47" s="76" t="s">
        <v>620</v>
      </c>
      <c r="E47" s="59"/>
      <c r="F47" s="58" t="s">
        <v>605</v>
      </c>
      <c r="G47" s="58">
        <v>561</v>
      </c>
      <c r="H47" s="82" t="s">
        <v>622</v>
      </c>
      <c r="I47" s="58" t="s">
        <v>619</v>
      </c>
      <c r="J47" s="64" t="s">
        <v>618</v>
      </c>
      <c r="K47" s="61" t="s">
        <v>617</v>
      </c>
      <c r="L47" s="58" t="s">
        <v>43</v>
      </c>
      <c r="M47" s="33">
        <v>7</v>
      </c>
      <c r="N47" s="34">
        <v>20272000000</v>
      </c>
      <c r="O47" s="35">
        <f t="shared" si="56"/>
        <v>2027200</v>
      </c>
      <c r="P47" s="35">
        <v>6920025</v>
      </c>
      <c r="Q47" s="35">
        <v>118629000</v>
      </c>
      <c r="R47" s="35">
        <f t="shared" si="50"/>
        <v>169096375</v>
      </c>
      <c r="S47" s="36">
        <v>0</v>
      </c>
      <c r="T47" s="42">
        <f t="shared" si="57"/>
        <v>169096375</v>
      </c>
      <c r="U47" s="101">
        <f t="shared" si="58"/>
        <v>169000000</v>
      </c>
      <c r="V47" s="37">
        <f t="shared" si="59"/>
        <v>15210000</v>
      </c>
      <c r="W47" s="44">
        <f t="shared" si="60"/>
        <v>184210000</v>
      </c>
      <c r="X47" s="63">
        <v>184210000</v>
      </c>
      <c r="Y47" s="94" t="s">
        <v>605</v>
      </c>
      <c r="Z47" s="63"/>
      <c r="AA47" s="63"/>
      <c r="AB47" s="66"/>
      <c r="AC47" s="48"/>
      <c r="AD47" s="48" t="s">
        <v>367</v>
      </c>
      <c r="AE47" s="46" t="s">
        <v>628</v>
      </c>
      <c r="AF47" s="48"/>
      <c r="AG47" s="46"/>
      <c r="AH47" s="48"/>
    </row>
    <row r="48" spans="1:34" s="49" customFormat="1" ht="64.2" customHeight="1" x14ac:dyDescent="0.3">
      <c r="A48" s="66" t="s">
        <v>50</v>
      </c>
      <c r="B48" s="57"/>
      <c r="C48" s="60" t="s">
        <v>656</v>
      </c>
      <c r="D48" s="59" t="s">
        <v>666</v>
      </c>
      <c r="E48" s="59"/>
      <c r="F48" s="58" t="s">
        <v>664</v>
      </c>
      <c r="G48" s="58">
        <v>566</v>
      </c>
      <c r="H48" s="82" t="s">
        <v>295</v>
      </c>
      <c r="I48" s="58" t="s">
        <v>297</v>
      </c>
      <c r="J48" s="64" t="s">
        <v>417</v>
      </c>
      <c r="K48" s="61" t="s">
        <v>294</v>
      </c>
      <c r="L48" s="58" t="s">
        <v>43</v>
      </c>
      <c r="M48" s="33">
        <v>39</v>
      </c>
      <c r="N48" s="34">
        <v>41395000000000</v>
      </c>
      <c r="O48" s="35">
        <f t="shared" si="56"/>
        <v>4139500000</v>
      </c>
      <c r="P48" s="35">
        <v>3460013</v>
      </c>
      <c r="Q48" s="35">
        <v>237258000</v>
      </c>
      <c r="R48" s="35">
        <f>IF((M48*P48)&gt;158172000,158172000,M48*P48)+IF(M48&gt;0,Q48,0)+(IF(O48&lt;198000000,O48,198000000))</f>
        <v>570198507</v>
      </c>
      <c r="S48" s="36">
        <v>0.19</v>
      </c>
      <c r="T48" s="42">
        <f t="shared" si="57"/>
        <v>461860790.67000002</v>
      </c>
      <c r="U48" s="101">
        <f t="shared" si="58"/>
        <v>461800000</v>
      </c>
      <c r="V48" s="37">
        <f t="shared" si="59"/>
        <v>41562000</v>
      </c>
      <c r="W48" s="44">
        <f t="shared" si="60"/>
        <v>503362000</v>
      </c>
      <c r="X48" s="63">
        <v>250000000</v>
      </c>
      <c r="Y48" s="94"/>
      <c r="Z48" s="63"/>
      <c r="AA48" s="63"/>
      <c r="AB48" s="66"/>
      <c r="AC48" s="48"/>
      <c r="AD48" s="48" t="s">
        <v>55</v>
      </c>
      <c r="AE48" s="46" t="s">
        <v>713</v>
      </c>
      <c r="AF48" s="48"/>
      <c r="AG48" s="46"/>
      <c r="AH48" s="48"/>
    </row>
    <row r="49" spans="1:34" s="49" customFormat="1" ht="45" customHeight="1" x14ac:dyDescent="0.3">
      <c r="A49" s="66"/>
      <c r="B49" s="57"/>
      <c r="C49" s="60" t="s">
        <v>637</v>
      </c>
      <c r="D49" s="59" t="s">
        <v>636</v>
      </c>
      <c r="E49" s="59"/>
      <c r="F49" s="58"/>
      <c r="G49" s="58"/>
      <c r="H49" s="82" t="s">
        <v>635</v>
      </c>
      <c r="I49" s="58" t="s">
        <v>634</v>
      </c>
      <c r="J49" s="64" t="s">
        <v>633</v>
      </c>
      <c r="K49" s="61" t="s">
        <v>632</v>
      </c>
      <c r="L49" s="58" t="s">
        <v>43</v>
      </c>
      <c r="M49" s="33">
        <v>30</v>
      </c>
      <c r="N49" s="34">
        <v>142448000000</v>
      </c>
      <c r="O49" s="35">
        <f t="shared" ref="O49:O52" si="61">N49/10000</f>
        <v>14244800</v>
      </c>
      <c r="P49" s="35">
        <v>3460013</v>
      </c>
      <c r="Q49" s="35">
        <v>237258000</v>
      </c>
      <c r="R49" s="35">
        <f>IF((M49*P49)&gt;158172000,158172000,M49*P49)+IF(M49&gt;0,Q49,0)+(IF(O49&lt;198000000,O49,198000000))</f>
        <v>355303190</v>
      </c>
      <c r="S49" s="36">
        <v>0.1</v>
      </c>
      <c r="T49" s="42">
        <f t="shared" ref="T49:T52" si="62">(1-S49)*R49</f>
        <v>319772871</v>
      </c>
      <c r="U49" s="101">
        <f t="shared" ref="U49:U52" si="63">ROUNDDOWN(T49/100000,0)*100000</f>
        <v>319700000</v>
      </c>
      <c r="V49" s="37">
        <f t="shared" ref="V49:V52" si="64">U49*0.09</f>
        <v>28773000</v>
      </c>
      <c r="W49" s="44">
        <f t="shared" ref="W49:W52" si="65">V49+U49</f>
        <v>348473000</v>
      </c>
      <c r="X49" s="63"/>
      <c r="Y49" s="94"/>
      <c r="Z49" s="63"/>
      <c r="AA49" s="63"/>
      <c r="AB49" s="66"/>
      <c r="AC49" s="48"/>
      <c r="AD49" s="48"/>
      <c r="AE49" s="46"/>
      <c r="AF49" s="48"/>
      <c r="AG49" s="46"/>
      <c r="AH49" s="48"/>
    </row>
    <row r="50" spans="1:34" s="49" customFormat="1" ht="45" customHeight="1" x14ac:dyDescent="0.3">
      <c r="A50" s="66"/>
      <c r="B50" s="57"/>
      <c r="C50" s="60" t="s">
        <v>644</v>
      </c>
      <c r="D50" s="59" t="s">
        <v>665</v>
      </c>
      <c r="E50" s="59"/>
      <c r="F50" s="58" t="s">
        <v>628</v>
      </c>
      <c r="G50" s="58">
        <v>562</v>
      </c>
      <c r="H50" s="82" t="s">
        <v>643</v>
      </c>
      <c r="I50" s="58" t="s">
        <v>642</v>
      </c>
      <c r="J50" s="64" t="s">
        <v>641</v>
      </c>
      <c r="K50" s="61" t="s">
        <v>640</v>
      </c>
      <c r="L50" s="58" t="s">
        <v>43</v>
      </c>
      <c r="M50" s="33">
        <v>6</v>
      </c>
      <c r="N50" s="34">
        <v>109845000000</v>
      </c>
      <c r="O50" s="35">
        <f t="shared" si="61"/>
        <v>10984500</v>
      </c>
      <c r="P50" s="35">
        <v>6920025</v>
      </c>
      <c r="Q50" s="35">
        <v>118629000</v>
      </c>
      <c r="R50" s="35">
        <f>(P50*M50)+IF(M50&gt;0,Q50,0)+(IF(O50&lt;137000000,O50,137000000))</f>
        <v>171133650</v>
      </c>
      <c r="S50" s="36">
        <v>0</v>
      </c>
      <c r="T50" s="42">
        <f t="shared" si="62"/>
        <v>171133650</v>
      </c>
      <c r="U50" s="101">
        <f t="shared" si="63"/>
        <v>171100000</v>
      </c>
      <c r="V50" s="37">
        <f t="shared" si="64"/>
        <v>15399000</v>
      </c>
      <c r="W50" s="44">
        <f t="shared" si="65"/>
        <v>186499000</v>
      </c>
      <c r="X50" s="63">
        <v>100000000</v>
      </c>
      <c r="Y50" s="94" t="s">
        <v>697</v>
      </c>
      <c r="Z50" s="63"/>
      <c r="AA50" s="63"/>
      <c r="AB50" s="66"/>
      <c r="AC50" s="48"/>
      <c r="AD50" s="48" t="s">
        <v>55</v>
      </c>
      <c r="AE50" s="46"/>
      <c r="AF50" s="48"/>
      <c r="AG50" s="46"/>
      <c r="AH50" s="48"/>
    </row>
    <row r="51" spans="1:34" s="49" customFormat="1" ht="45" customHeight="1" x14ac:dyDescent="0.3">
      <c r="A51" s="66"/>
      <c r="B51" s="57"/>
      <c r="C51" s="60" t="s">
        <v>648</v>
      </c>
      <c r="D51" s="59" t="s">
        <v>797</v>
      </c>
      <c r="E51" s="59"/>
      <c r="F51" s="58" t="s">
        <v>664</v>
      </c>
      <c r="G51" s="58">
        <v>563</v>
      </c>
      <c r="H51" s="82" t="s">
        <v>647</v>
      </c>
      <c r="I51" s="58" t="s">
        <v>646</v>
      </c>
      <c r="J51" s="105" t="s">
        <v>645</v>
      </c>
      <c r="K51" s="61" t="s">
        <v>649</v>
      </c>
      <c r="L51" s="58" t="s">
        <v>43</v>
      </c>
      <c r="M51" s="33">
        <v>425</v>
      </c>
      <c r="N51" s="34">
        <v>911754000000</v>
      </c>
      <c r="O51" s="35">
        <f t="shared" si="61"/>
        <v>91175400</v>
      </c>
      <c r="P51" s="35">
        <v>1977150</v>
      </c>
      <c r="Q51" s="35">
        <v>494287500</v>
      </c>
      <c r="R51" s="35">
        <f>IF((M51*P51)&gt;494287500,494287500,M51*P51)+IF(M51&gt;0,Q51,0)+(IF(O51&lt;296000000,O51,296000000))</f>
        <v>1079750400</v>
      </c>
      <c r="S51" s="36">
        <v>0.16</v>
      </c>
      <c r="T51" s="42">
        <f t="shared" si="62"/>
        <v>906990336</v>
      </c>
      <c r="U51" s="101">
        <f t="shared" si="63"/>
        <v>906900000</v>
      </c>
      <c r="V51" s="37">
        <f t="shared" si="64"/>
        <v>81621000</v>
      </c>
      <c r="W51" s="44">
        <f t="shared" si="65"/>
        <v>988521000</v>
      </c>
      <c r="X51" s="63">
        <v>837340770</v>
      </c>
      <c r="Y51" s="94" t="s">
        <v>796</v>
      </c>
      <c r="Z51" s="63"/>
      <c r="AA51" s="63"/>
      <c r="AB51" s="66"/>
      <c r="AC51" s="48"/>
      <c r="AD51" s="48"/>
      <c r="AE51" s="46"/>
      <c r="AF51" s="48"/>
      <c r="AG51" s="46"/>
      <c r="AH51" s="48"/>
    </row>
    <row r="52" spans="1:34" s="49" customFormat="1" ht="45" customHeight="1" x14ac:dyDescent="0.3">
      <c r="A52" s="66" t="s">
        <v>650</v>
      </c>
      <c r="B52" s="57"/>
      <c r="C52" s="60" t="s">
        <v>655</v>
      </c>
      <c r="D52" s="59" t="s">
        <v>654</v>
      </c>
      <c r="E52" s="59"/>
      <c r="F52" s="58" t="s">
        <v>713</v>
      </c>
      <c r="G52" s="58">
        <v>573</v>
      </c>
      <c r="H52" s="82" t="s">
        <v>653</v>
      </c>
      <c r="I52" s="58" t="s">
        <v>652</v>
      </c>
      <c r="J52" s="64" t="s">
        <v>651</v>
      </c>
      <c r="K52" s="61" t="s">
        <v>714</v>
      </c>
      <c r="L52" s="58" t="s">
        <v>43</v>
      </c>
      <c r="M52" s="33">
        <v>21</v>
      </c>
      <c r="N52" s="34">
        <v>144712000000</v>
      </c>
      <c r="O52" s="35">
        <f t="shared" si="61"/>
        <v>14471200</v>
      </c>
      <c r="P52" s="35">
        <v>3954300</v>
      </c>
      <c r="Q52" s="35">
        <v>197715000</v>
      </c>
      <c r="R52" s="35">
        <f>(P52*M52)+IF(M52&gt;0,Q52,0)+(IF(O52&lt;198000000,O52,198000000))</f>
        <v>295226500</v>
      </c>
      <c r="S52" s="36">
        <v>0</v>
      </c>
      <c r="T52" s="42">
        <f t="shared" si="62"/>
        <v>295226500</v>
      </c>
      <c r="U52" s="101">
        <f t="shared" si="63"/>
        <v>295200000</v>
      </c>
      <c r="V52" s="37">
        <f t="shared" si="64"/>
        <v>26568000</v>
      </c>
      <c r="W52" s="44">
        <f t="shared" si="65"/>
        <v>321768000</v>
      </c>
      <c r="X52" s="63"/>
      <c r="Y52" s="94"/>
      <c r="Z52" s="63"/>
      <c r="AA52" s="63"/>
      <c r="AB52" s="66"/>
      <c r="AC52" s="48"/>
      <c r="AD52" s="48" t="s">
        <v>367</v>
      </c>
      <c r="AE52" s="46" t="s">
        <v>713</v>
      </c>
      <c r="AF52" s="48"/>
      <c r="AG52" s="46"/>
      <c r="AH52" s="48"/>
    </row>
    <row r="53" spans="1:34" s="49" customFormat="1" ht="51.6" customHeight="1" x14ac:dyDescent="0.3">
      <c r="A53" s="66"/>
      <c r="B53" s="57"/>
      <c r="C53" s="60" t="s">
        <v>667</v>
      </c>
      <c r="D53" s="59" t="s">
        <v>668</v>
      </c>
      <c r="E53" s="59"/>
      <c r="F53" s="58" t="s">
        <v>713</v>
      </c>
      <c r="G53" s="58">
        <v>567</v>
      </c>
      <c r="H53" s="82" t="s">
        <v>527</v>
      </c>
      <c r="I53" s="58" t="s">
        <v>669</v>
      </c>
      <c r="J53" s="105" t="s">
        <v>525</v>
      </c>
      <c r="K53" s="61" t="s">
        <v>670</v>
      </c>
      <c r="L53" s="58" t="s">
        <v>43</v>
      </c>
      <c r="M53" s="40">
        <v>1</v>
      </c>
      <c r="N53" s="41">
        <v>0</v>
      </c>
      <c r="O53" s="42">
        <f>N53/10000</f>
        <v>0</v>
      </c>
      <c r="P53" s="42">
        <v>7908600</v>
      </c>
      <c r="Q53" s="42">
        <v>98857500</v>
      </c>
      <c r="R53" s="42">
        <f>(P53*M53)+IF(M53&gt;0,Q53,0)+(IF(O53&lt;137000000,O53,137000000))</f>
        <v>106766100</v>
      </c>
      <c r="S53" s="43">
        <v>0</v>
      </c>
      <c r="T53" s="42">
        <f>(1-S53)*R53</f>
        <v>106766100</v>
      </c>
      <c r="U53" s="101">
        <f>ROUNDDOWN(T53/100000,0)*100000</f>
        <v>106700000</v>
      </c>
      <c r="V53" s="37">
        <f>U53*0.09</f>
        <v>9603000</v>
      </c>
      <c r="W53" s="44">
        <f>V53+U53</f>
        <v>116303000</v>
      </c>
      <c r="X53" s="63"/>
      <c r="Y53" s="94"/>
      <c r="Z53" s="63"/>
      <c r="AA53" s="63"/>
      <c r="AB53" s="66"/>
      <c r="AC53" s="48"/>
      <c r="AD53" s="48" t="s">
        <v>367</v>
      </c>
      <c r="AE53" s="46"/>
      <c r="AF53" s="48"/>
      <c r="AG53" s="46"/>
      <c r="AH53" s="48"/>
    </row>
    <row r="54" spans="1:34" s="49" customFormat="1" ht="45" customHeight="1" x14ac:dyDescent="0.3">
      <c r="A54" s="66"/>
      <c r="B54" s="57"/>
      <c r="C54" s="60" t="s">
        <v>672</v>
      </c>
      <c r="D54" s="59" t="s">
        <v>671</v>
      </c>
      <c r="E54" s="59"/>
      <c r="F54" s="58" t="s">
        <v>713</v>
      </c>
      <c r="G54" s="58">
        <v>568</v>
      </c>
      <c r="H54" s="82" t="s">
        <v>527</v>
      </c>
      <c r="I54" s="58" t="s">
        <v>669</v>
      </c>
      <c r="J54" s="105" t="s">
        <v>525</v>
      </c>
      <c r="K54" s="61" t="s">
        <v>670</v>
      </c>
      <c r="L54" s="58" t="s">
        <v>43</v>
      </c>
      <c r="M54" s="40">
        <v>1</v>
      </c>
      <c r="N54" s="41">
        <v>0</v>
      </c>
      <c r="O54" s="42">
        <f>N54/10000</f>
        <v>0</v>
      </c>
      <c r="P54" s="42">
        <v>7908600</v>
      </c>
      <c r="Q54" s="42">
        <v>98857500</v>
      </c>
      <c r="R54" s="42">
        <f>(P54*M54)+IF(M54&gt;0,Q54,0)+(IF(O54&lt;137000000,O54,137000000))</f>
        <v>106766100</v>
      </c>
      <c r="S54" s="43">
        <v>0</v>
      </c>
      <c r="T54" s="42">
        <f>(1-S54)*R54</f>
        <v>106766100</v>
      </c>
      <c r="U54" s="101">
        <f>ROUNDDOWN(T54/100000,0)*100000</f>
        <v>106700000</v>
      </c>
      <c r="V54" s="37">
        <f>U54*0.09</f>
        <v>9603000</v>
      </c>
      <c r="W54" s="44">
        <f>V54+U54</f>
        <v>116303000</v>
      </c>
      <c r="X54" s="63"/>
      <c r="Y54" s="94"/>
      <c r="Z54" s="63"/>
      <c r="AA54" s="63"/>
      <c r="AB54" s="66"/>
      <c r="AC54" s="48"/>
      <c r="AD54" s="48" t="s">
        <v>367</v>
      </c>
      <c r="AE54" s="46"/>
      <c r="AF54" s="48"/>
      <c r="AG54" s="46"/>
      <c r="AH54" s="48"/>
    </row>
    <row r="55" spans="1:34" s="49" customFormat="1" ht="45" customHeight="1" x14ac:dyDescent="0.3">
      <c r="A55" s="66"/>
      <c r="B55" s="57"/>
      <c r="C55" s="60" t="s">
        <v>678</v>
      </c>
      <c r="D55" s="59" t="s">
        <v>677</v>
      </c>
      <c r="E55" s="59"/>
      <c r="F55" s="58" t="s">
        <v>713</v>
      </c>
      <c r="G55" s="58">
        <v>569</v>
      </c>
      <c r="H55" s="82" t="s">
        <v>527</v>
      </c>
      <c r="I55" s="58" t="s">
        <v>669</v>
      </c>
      <c r="J55" s="105" t="s">
        <v>525</v>
      </c>
      <c r="K55" s="61" t="s">
        <v>676</v>
      </c>
      <c r="L55" s="58" t="s">
        <v>43</v>
      </c>
      <c r="M55" s="40">
        <v>1</v>
      </c>
      <c r="N55" s="41">
        <v>0</v>
      </c>
      <c r="O55" s="42">
        <f>N55/10000</f>
        <v>0</v>
      </c>
      <c r="P55" s="42">
        <v>7908600</v>
      </c>
      <c r="Q55" s="42">
        <v>98857500</v>
      </c>
      <c r="R55" s="42">
        <f>(P55*M55)+IF(M55&gt;0,Q55,0)+(IF(O55&lt;137000000,O55,137000000))</f>
        <v>106766100</v>
      </c>
      <c r="S55" s="43">
        <v>0</v>
      </c>
      <c r="T55" s="42">
        <f>(1-S55)*R55</f>
        <v>106766100</v>
      </c>
      <c r="U55" s="101">
        <f>ROUNDDOWN(T55/100000,0)*100000</f>
        <v>106700000</v>
      </c>
      <c r="V55" s="37">
        <f>U55*0.09</f>
        <v>9603000</v>
      </c>
      <c r="W55" s="44">
        <f>V55+U55</f>
        <v>116303000</v>
      </c>
      <c r="X55" s="63"/>
      <c r="Y55" s="94"/>
      <c r="Z55" s="63"/>
      <c r="AA55" s="63"/>
      <c r="AB55" s="66"/>
      <c r="AC55" s="48"/>
      <c r="AD55" s="48" t="s">
        <v>367</v>
      </c>
      <c r="AE55" s="46"/>
      <c r="AF55" s="48"/>
      <c r="AG55" s="46"/>
      <c r="AH55" s="48"/>
    </row>
    <row r="56" spans="1:34" s="49" customFormat="1" ht="45" customHeight="1" x14ac:dyDescent="0.3">
      <c r="A56" s="66" t="s">
        <v>50</v>
      </c>
      <c r="B56" s="57"/>
      <c r="C56" s="60" t="s">
        <v>674</v>
      </c>
      <c r="D56" s="75" t="s">
        <v>675</v>
      </c>
      <c r="E56" s="59"/>
      <c r="F56" s="58" t="s">
        <v>713</v>
      </c>
      <c r="G56" s="58">
        <v>572</v>
      </c>
      <c r="H56" s="82" t="s">
        <v>295</v>
      </c>
      <c r="I56" s="58" t="s">
        <v>297</v>
      </c>
      <c r="J56" s="64" t="s">
        <v>417</v>
      </c>
      <c r="K56" s="61" t="s">
        <v>294</v>
      </c>
      <c r="L56" s="58" t="s">
        <v>43</v>
      </c>
      <c r="M56" s="33">
        <v>35</v>
      </c>
      <c r="N56" s="34">
        <v>1396000000000</v>
      </c>
      <c r="O56" s="35">
        <f t="shared" ref="O56:O61" si="66">N56/10000</f>
        <v>139600000</v>
      </c>
      <c r="P56" s="35">
        <v>3460013</v>
      </c>
      <c r="Q56" s="35">
        <v>237258000</v>
      </c>
      <c r="R56" s="35">
        <f>IF((M56*P56)&gt;158172000,158172000,M56*P56)+IF(M56&gt;0,Q56,0)+(IF(O56&lt;198000000,O56,198000000))</f>
        <v>497958455</v>
      </c>
      <c r="S56" s="36">
        <v>0.28000000000000003</v>
      </c>
      <c r="T56" s="42">
        <f t="shared" ref="T56:T61" si="67">(1-S56)*R56</f>
        <v>358530087.59999996</v>
      </c>
      <c r="U56" s="101">
        <f t="shared" ref="U56:U61" si="68">ROUNDDOWN(T56/100000,0)*100000</f>
        <v>358500000</v>
      </c>
      <c r="V56" s="37">
        <f t="shared" ref="V56:V61" si="69">U56*0.09</f>
        <v>32265000</v>
      </c>
      <c r="W56" s="44">
        <f t="shared" ref="W56:W61" si="70">V56+U56</f>
        <v>390765000</v>
      </c>
      <c r="X56" s="63">
        <v>195382500</v>
      </c>
      <c r="Y56" s="94" t="s">
        <v>717</v>
      </c>
      <c r="Z56" s="63"/>
      <c r="AA56" s="63"/>
      <c r="AB56" s="66"/>
      <c r="AC56" s="48"/>
      <c r="AD56" s="48" t="s">
        <v>93</v>
      </c>
      <c r="AE56" s="46" t="s">
        <v>713</v>
      </c>
      <c r="AF56" s="48"/>
      <c r="AG56" s="46"/>
      <c r="AH56" s="48"/>
    </row>
    <row r="57" spans="1:34" s="49" customFormat="1" ht="45" customHeight="1" x14ac:dyDescent="0.3">
      <c r="A57" s="66"/>
      <c r="B57" s="57"/>
      <c r="C57" s="60" t="s">
        <v>684</v>
      </c>
      <c r="D57" s="75" t="s">
        <v>683</v>
      </c>
      <c r="E57" s="59" t="s">
        <v>692</v>
      </c>
      <c r="F57" s="58"/>
      <c r="G57" s="58"/>
      <c r="H57" s="82" t="s">
        <v>681</v>
      </c>
      <c r="I57" s="58" t="s">
        <v>682</v>
      </c>
      <c r="J57" s="64" t="s">
        <v>680</v>
      </c>
      <c r="K57" s="61" t="s">
        <v>679</v>
      </c>
      <c r="L57" s="58" t="s">
        <v>47</v>
      </c>
      <c r="M57" s="33">
        <v>33</v>
      </c>
      <c r="N57" s="34">
        <v>2755000000000</v>
      </c>
      <c r="O57" s="35">
        <f t="shared" si="66"/>
        <v>275500000</v>
      </c>
      <c r="P57" s="35">
        <v>3460013</v>
      </c>
      <c r="Q57" s="35">
        <v>237258000</v>
      </c>
      <c r="R57" s="35">
        <f>IF((M57*P57)&gt;158172000,158172000,M57*P57)+IF(M57&gt;0,Q57,0)+(IF(O57&lt;198000000,O57,198000000))</f>
        <v>549438429</v>
      </c>
      <c r="S57" s="36">
        <v>0.3</v>
      </c>
      <c r="T57" s="42">
        <f t="shared" si="67"/>
        <v>384606900.29999995</v>
      </c>
      <c r="U57" s="101">
        <f t="shared" si="68"/>
        <v>384600000</v>
      </c>
      <c r="V57" s="37">
        <f t="shared" si="69"/>
        <v>34614000</v>
      </c>
      <c r="W57" s="44">
        <f t="shared" si="70"/>
        <v>419214000</v>
      </c>
      <c r="X57" s="94"/>
      <c r="Y57" s="94"/>
      <c r="Z57" s="63"/>
      <c r="AA57" s="63"/>
      <c r="AB57" s="66"/>
      <c r="AC57" s="48"/>
      <c r="AD57" s="48"/>
      <c r="AE57" s="46"/>
      <c r="AF57" s="48"/>
      <c r="AG57" s="46"/>
      <c r="AH57" s="48"/>
    </row>
    <row r="58" spans="1:34" s="49" customFormat="1" ht="45" customHeight="1" x14ac:dyDescent="0.3">
      <c r="A58" s="66"/>
      <c r="B58" s="57"/>
      <c r="C58" s="60" t="s">
        <v>691</v>
      </c>
      <c r="D58" s="75" t="s">
        <v>690</v>
      </c>
      <c r="E58" s="59" t="s">
        <v>692</v>
      </c>
      <c r="F58" s="58" t="s">
        <v>713</v>
      </c>
      <c r="G58" s="58">
        <v>570</v>
      </c>
      <c r="H58" s="82" t="s">
        <v>689</v>
      </c>
      <c r="I58" s="58" t="s">
        <v>688</v>
      </c>
      <c r="J58" s="64" t="s">
        <v>687</v>
      </c>
      <c r="K58" s="61" t="s">
        <v>686</v>
      </c>
      <c r="L58" s="58" t="s">
        <v>47</v>
      </c>
      <c r="M58" s="33">
        <v>18</v>
      </c>
      <c r="N58" s="34">
        <v>3055000000000</v>
      </c>
      <c r="O58" s="35">
        <f t="shared" si="66"/>
        <v>305500000</v>
      </c>
      <c r="P58" s="35">
        <v>3954300</v>
      </c>
      <c r="Q58" s="35">
        <v>197715000</v>
      </c>
      <c r="R58" s="35">
        <f>(P58*M58)+IF(M58&gt;0,Q58,0)+(IF(O58&lt;198000000,O58,198000000))</f>
        <v>466892400</v>
      </c>
      <c r="S58" s="36">
        <v>0.2</v>
      </c>
      <c r="T58" s="42">
        <f t="shared" si="67"/>
        <v>373513920</v>
      </c>
      <c r="U58" s="101">
        <f t="shared" si="68"/>
        <v>373500000</v>
      </c>
      <c r="V58" s="37">
        <f t="shared" si="69"/>
        <v>33615000</v>
      </c>
      <c r="W58" s="44">
        <f t="shared" si="70"/>
        <v>407115000</v>
      </c>
      <c r="X58" s="63">
        <v>407115000</v>
      </c>
      <c r="Y58" s="94" t="s">
        <v>699</v>
      </c>
      <c r="Z58" s="63"/>
      <c r="AA58" s="63"/>
      <c r="AB58" s="66"/>
      <c r="AC58" s="48"/>
      <c r="AD58" s="48" t="s">
        <v>93</v>
      </c>
      <c r="AE58" s="46" t="s">
        <v>699</v>
      </c>
      <c r="AF58" s="48"/>
      <c r="AG58" s="46"/>
      <c r="AH58" s="48"/>
    </row>
    <row r="59" spans="1:34" s="49" customFormat="1" ht="51.6" customHeight="1" x14ac:dyDescent="0.3">
      <c r="A59" s="66"/>
      <c r="B59" s="57"/>
      <c r="C59" s="60" t="s">
        <v>695</v>
      </c>
      <c r="D59" s="75" t="s">
        <v>694</v>
      </c>
      <c r="E59" s="59" t="s">
        <v>692</v>
      </c>
      <c r="F59" s="58" t="s">
        <v>713</v>
      </c>
      <c r="G59" s="58">
        <v>571</v>
      </c>
      <c r="H59" s="82" t="s">
        <v>696</v>
      </c>
      <c r="I59" s="58" t="s">
        <v>688</v>
      </c>
      <c r="J59" s="64" t="s">
        <v>687</v>
      </c>
      <c r="K59" s="61" t="s">
        <v>693</v>
      </c>
      <c r="L59" s="58" t="s">
        <v>47</v>
      </c>
      <c r="M59" s="33">
        <v>29</v>
      </c>
      <c r="N59" s="34">
        <v>14872000000</v>
      </c>
      <c r="O59" s="35">
        <f t="shared" si="66"/>
        <v>1487200</v>
      </c>
      <c r="P59" s="35">
        <v>3460013</v>
      </c>
      <c r="Q59" s="35">
        <v>237258000</v>
      </c>
      <c r="R59" s="35">
        <f>IF((M59*P59)&gt;158172000,158172000,M59*P59)+IF(M59&gt;0,Q59,0)+(IF(O59&lt;198000000,O59,198000000))</f>
        <v>339085577</v>
      </c>
      <c r="S59" s="36">
        <v>0.15</v>
      </c>
      <c r="T59" s="42">
        <f t="shared" si="67"/>
        <v>288222740.44999999</v>
      </c>
      <c r="U59" s="101">
        <f t="shared" si="68"/>
        <v>288200000</v>
      </c>
      <c r="V59" s="37">
        <f t="shared" si="69"/>
        <v>25938000</v>
      </c>
      <c r="W59" s="44">
        <f t="shared" si="70"/>
        <v>314138000</v>
      </c>
      <c r="X59" s="63">
        <v>314138000</v>
      </c>
      <c r="Y59" s="94" t="s">
        <v>771</v>
      </c>
      <c r="Z59" s="63"/>
      <c r="AA59" s="63"/>
      <c r="AB59" s="66"/>
      <c r="AC59" s="48"/>
      <c r="AD59" s="48" t="s">
        <v>93</v>
      </c>
      <c r="AE59" s="46" t="s">
        <v>699</v>
      </c>
      <c r="AF59" s="48"/>
      <c r="AG59" s="46"/>
      <c r="AH59" s="48"/>
    </row>
    <row r="60" spans="1:34" s="49" customFormat="1" ht="45" customHeight="1" x14ac:dyDescent="0.3">
      <c r="A60" s="66"/>
      <c r="B60" s="57"/>
      <c r="C60" s="60" t="s">
        <v>704</v>
      </c>
      <c r="D60" s="75" t="s">
        <v>706</v>
      </c>
      <c r="E60" s="59" t="s">
        <v>705</v>
      </c>
      <c r="F60" s="58"/>
      <c r="G60" s="58"/>
      <c r="H60" s="82" t="s">
        <v>703</v>
      </c>
      <c r="I60" s="58" t="s">
        <v>702</v>
      </c>
      <c r="J60" s="64" t="s">
        <v>700</v>
      </c>
      <c r="K60" s="61" t="s">
        <v>701</v>
      </c>
      <c r="L60" s="58" t="s">
        <v>47</v>
      </c>
      <c r="M60" s="33">
        <v>100</v>
      </c>
      <c r="N60" s="34">
        <v>5218000000000</v>
      </c>
      <c r="O60" s="35">
        <f t="shared" si="66"/>
        <v>521800000</v>
      </c>
      <c r="P60" s="35">
        <v>2965725</v>
      </c>
      <c r="Q60" s="35">
        <v>296572500</v>
      </c>
      <c r="R60" s="35">
        <f>IF((M60*P60)&gt;395430000,395430000,M60*P60)+IF(M60&gt;0,Q60,0)+(IF(O60&lt;296000000,O60,296000000))</f>
        <v>889145000</v>
      </c>
      <c r="S60" s="36">
        <v>1.2500000000000001E-2</v>
      </c>
      <c r="T60" s="42">
        <f t="shared" si="67"/>
        <v>878030687.5</v>
      </c>
      <c r="U60" s="101">
        <f t="shared" si="68"/>
        <v>878000000</v>
      </c>
      <c r="V60" s="37">
        <f t="shared" si="69"/>
        <v>79020000</v>
      </c>
      <c r="W60" s="44">
        <f t="shared" si="70"/>
        <v>957020000</v>
      </c>
      <c r="X60" s="94"/>
      <c r="Y60" s="94"/>
      <c r="Z60" s="63"/>
      <c r="AA60" s="63"/>
      <c r="AB60" s="66"/>
      <c r="AC60" s="48"/>
      <c r="AD60" s="48"/>
      <c r="AE60" s="46"/>
      <c r="AF60" s="48"/>
      <c r="AG60" s="46"/>
      <c r="AH60" s="48"/>
    </row>
    <row r="61" spans="1:34" s="49" customFormat="1" ht="45" customHeight="1" x14ac:dyDescent="0.3">
      <c r="A61" s="66"/>
      <c r="B61" s="57"/>
      <c r="C61" s="60" t="s">
        <v>709</v>
      </c>
      <c r="D61" s="75" t="s">
        <v>708</v>
      </c>
      <c r="E61" s="59" t="s">
        <v>710</v>
      </c>
      <c r="F61" s="58"/>
      <c r="G61" s="58"/>
      <c r="H61" s="82" t="s">
        <v>777</v>
      </c>
      <c r="I61" s="61" t="s">
        <v>778</v>
      </c>
      <c r="J61" s="64" t="s">
        <v>707</v>
      </c>
      <c r="K61" s="61" t="s">
        <v>711</v>
      </c>
      <c r="L61" s="58" t="s">
        <v>47</v>
      </c>
      <c r="M61" s="33">
        <v>15</v>
      </c>
      <c r="N61" s="34">
        <v>5781000000000</v>
      </c>
      <c r="O61" s="35">
        <f t="shared" si="66"/>
        <v>578100000</v>
      </c>
      <c r="P61" s="35">
        <v>5931450</v>
      </c>
      <c r="Q61" s="35">
        <v>148286250</v>
      </c>
      <c r="R61" s="35">
        <f>(P61*M61)+IF(M61&gt;0,Q61,0)+(IF(O61&lt;137000000,O61,137000000))</f>
        <v>374258000</v>
      </c>
      <c r="S61" s="36">
        <v>0</v>
      </c>
      <c r="T61" s="42">
        <f t="shared" si="67"/>
        <v>374258000</v>
      </c>
      <c r="U61" s="101">
        <f t="shared" si="68"/>
        <v>374200000</v>
      </c>
      <c r="V61" s="37">
        <f t="shared" si="69"/>
        <v>33678000</v>
      </c>
      <c r="W61" s="44">
        <f t="shared" si="70"/>
        <v>407878000</v>
      </c>
      <c r="X61" s="94"/>
      <c r="Y61" s="94"/>
      <c r="Z61" s="63"/>
      <c r="AA61" s="63"/>
      <c r="AB61" s="66"/>
      <c r="AC61" s="48"/>
      <c r="AD61" s="48"/>
      <c r="AE61" s="46"/>
      <c r="AF61" s="48"/>
      <c r="AG61" s="46"/>
      <c r="AH61" s="48"/>
    </row>
    <row r="62" spans="1:34" s="49" customFormat="1" ht="45" customHeight="1" x14ac:dyDescent="0.3">
      <c r="A62" s="66"/>
      <c r="B62" s="57"/>
      <c r="C62" s="60" t="s">
        <v>378</v>
      </c>
      <c r="D62" s="59" t="s">
        <v>607</v>
      </c>
      <c r="E62" s="59"/>
      <c r="F62" s="58" t="s">
        <v>713</v>
      </c>
      <c r="G62" s="58">
        <v>574</v>
      </c>
      <c r="H62" s="82" t="s">
        <v>377</v>
      </c>
      <c r="I62" s="58" t="s">
        <v>376</v>
      </c>
      <c r="J62" s="105" t="s">
        <v>375</v>
      </c>
      <c r="K62" s="61" t="s">
        <v>374</v>
      </c>
      <c r="L62" s="58" t="s">
        <v>43</v>
      </c>
      <c r="M62" s="33">
        <v>24</v>
      </c>
      <c r="N62" s="34">
        <v>151722000000</v>
      </c>
      <c r="O62" s="35">
        <f>N62/10000</f>
        <v>15172200</v>
      </c>
      <c r="P62" s="35">
        <v>3954300</v>
      </c>
      <c r="Q62" s="35">
        <v>197715000</v>
      </c>
      <c r="R62" s="35">
        <f>(P62*M62)+IF(M62&gt;0,Q62,0)+(IF(O62&lt;198000000,O62,198000000))</f>
        <v>307790400</v>
      </c>
      <c r="S62" s="36">
        <v>0</v>
      </c>
      <c r="T62" s="42">
        <f>(1-S62)*R62</f>
        <v>307790400</v>
      </c>
      <c r="U62" s="101">
        <f>ROUNDDOWN(T62/100000,0)*100000</f>
        <v>307700000</v>
      </c>
      <c r="V62" s="37">
        <f>U62*0.09</f>
        <v>27693000</v>
      </c>
      <c r="W62" s="44">
        <f>V62+U62</f>
        <v>335393000</v>
      </c>
      <c r="X62" s="116">
        <v>153850000</v>
      </c>
      <c r="Y62" s="94" t="s">
        <v>771</v>
      </c>
      <c r="Z62" s="63"/>
      <c r="AA62" s="63"/>
      <c r="AB62" s="66"/>
      <c r="AC62" s="48"/>
      <c r="AD62" s="48" t="s">
        <v>55</v>
      </c>
      <c r="AE62" s="46" t="s">
        <v>771</v>
      </c>
      <c r="AF62" s="48"/>
      <c r="AG62" s="46"/>
      <c r="AH62" s="48"/>
    </row>
    <row r="63" spans="1:34" s="49" customFormat="1" ht="45" customHeight="1" x14ac:dyDescent="0.3">
      <c r="A63" s="66"/>
      <c r="B63" s="57"/>
      <c r="C63" s="60" t="s">
        <v>324</v>
      </c>
      <c r="D63" s="59" t="s">
        <v>323</v>
      </c>
      <c r="E63" s="59"/>
      <c r="F63" s="58" t="s">
        <v>713</v>
      </c>
      <c r="G63" s="58">
        <v>575</v>
      </c>
      <c r="H63" s="82" t="s">
        <v>322</v>
      </c>
      <c r="I63" s="58" t="s">
        <v>321</v>
      </c>
      <c r="J63" s="64" t="s">
        <v>320</v>
      </c>
      <c r="K63" s="61" t="s">
        <v>325</v>
      </c>
      <c r="L63" s="58" t="s">
        <v>43</v>
      </c>
      <c r="M63" s="40">
        <v>2</v>
      </c>
      <c r="N63" s="41">
        <v>6053000000</v>
      </c>
      <c r="O63" s="42">
        <f>N63/10000</f>
        <v>605300</v>
      </c>
      <c r="P63" s="42">
        <v>7908600</v>
      </c>
      <c r="Q63" s="42">
        <v>98857500</v>
      </c>
      <c r="R63" s="42">
        <f>(P63*M63)+IF(M63&gt;0,Q63,0)+(IF(O63&lt;137000000,O63,137000000))</f>
        <v>115280000</v>
      </c>
      <c r="S63" s="43">
        <v>0</v>
      </c>
      <c r="T63" s="42">
        <f>(1-S63)*R63</f>
        <v>115280000</v>
      </c>
      <c r="U63" s="101">
        <f>ROUNDDOWN(T63/100000,0)*100000</f>
        <v>115200000</v>
      </c>
      <c r="V63" s="37">
        <f>U63*0.09</f>
        <v>10368000</v>
      </c>
      <c r="W63" s="44">
        <f>V63+U63</f>
        <v>125568000</v>
      </c>
      <c r="X63" s="63">
        <v>125568000</v>
      </c>
      <c r="Y63" s="94" t="s">
        <v>713</v>
      </c>
      <c r="Z63" s="63"/>
      <c r="AA63" s="63"/>
      <c r="AB63" s="66"/>
      <c r="AC63" s="48"/>
      <c r="AD63" s="48" t="s">
        <v>367</v>
      </c>
      <c r="AE63" s="46" t="s">
        <v>713</v>
      </c>
      <c r="AF63" s="48"/>
      <c r="AG63" s="46"/>
      <c r="AH63" s="48"/>
    </row>
    <row r="64" spans="1:34" s="49" customFormat="1" ht="45" customHeight="1" x14ac:dyDescent="0.3">
      <c r="A64" s="66"/>
      <c r="B64" s="57"/>
      <c r="C64" s="60"/>
      <c r="D64" s="59"/>
      <c r="E64" s="59"/>
      <c r="F64" s="58"/>
      <c r="G64" s="58"/>
      <c r="H64" s="82"/>
      <c r="I64" s="58"/>
      <c r="J64" s="105"/>
      <c r="K64" s="61"/>
      <c r="L64" s="58"/>
      <c r="M64" s="33"/>
      <c r="N64" s="34"/>
      <c r="O64" s="35"/>
      <c r="P64" s="35"/>
      <c r="Q64" s="35"/>
      <c r="R64" s="35"/>
      <c r="S64" s="36"/>
      <c r="T64" s="42"/>
      <c r="U64" s="101"/>
      <c r="V64" s="37"/>
      <c r="W64" s="44"/>
      <c r="X64" s="94"/>
      <c r="Y64" s="94"/>
      <c r="Z64" s="63"/>
      <c r="AA64" s="63"/>
      <c r="AB64" s="66"/>
      <c r="AC64" s="48"/>
      <c r="AD64" s="48"/>
      <c r="AE64" s="46"/>
      <c r="AF64" s="48"/>
      <c r="AG64" s="46"/>
      <c r="AH64" s="48"/>
    </row>
    <row r="65" spans="1:34" s="49" customFormat="1" ht="45" customHeight="1" x14ac:dyDescent="0.3">
      <c r="A65" s="66"/>
      <c r="B65" s="57"/>
      <c r="C65" s="60"/>
      <c r="D65" s="75"/>
      <c r="E65" s="59"/>
      <c r="F65" s="58"/>
      <c r="G65" s="58"/>
      <c r="H65" s="82"/>
      <c r="I65" s="58"/>
      <c r="J65" s="64"/>
      <c r="K65" s="61"/>
      <c r="L65" s="58"/>
      <c r="M65" s="33"/>
      <c r="N65" s="34"/>
      <c r="O65" s="35"/>
      <c r="P65" s="35"/>
      <c r="Q65" s="35"/>
      <c r="R65" s="35"/>
      <c r="S65" s="36"/>
      <c r="T65" s="42"/>
      <c r="U65" s="101"/>
      <c r="V65" s="37"/>
      <c r="W65" s="44"/>
      <c r="X65" s="94"/>
      <c r="Y65" s="94"/>
      <c r="Z65" s="63"/>
      <c r="AA65" s="63"/>
      <c r="AB65" s="66"/>
      <c r="AC65" s="48"/>
      <c r="AD65" s="48"/>
      <c r="AE65" s="46"/>
      <c r="AF65" s="48"/>
      <c r="AG65" s="46"/>
      <c r="AH65" s="48"/>
    </row>
  </sheetData>
  <phoneticPr fontId="17" type="noConversion"/>
  <hyperlinks>
    <hyperlink ref="J5" r:id="rId1" xr:uid="{3E7B71EE-AE68-4A3B-9581-23CDAA5D39AB}"/>
    <hyperlink ref="J6" r:id="rId2" xr:uid="{A19BDBD0-476C-432B-8A8B-C3979D411F08}"/>
    <hyperlink ref="J4" r:id="rId3" xr:uid="{EF3072FF-9E9C-48B0-BE15-602763A70844}"/>
    <hyperlink ref="J8" r:id="rId4" xr:uid="{A1244455-B2BA-4E39-B03D-BF09EB4E89D4}"/>
    <hyperlink ref="J11" r:id="rId5" xr:uid="{CB7ED3F3-93D9-426E-AD31-1D3B61547741}"/>
    <hyperlink ref="J12" r:id="rId6" xr:uid="{5FA7549B-1439-42A4-A164-71F57C01EEF5}"/>
    <hyperlink ref="J10" r:id="rId7" xr:uid="{0437C57C-D1B5-4007-B65C-E9CB4D4C1F42}"/>
    <hyperlink ref="J14" r:id="rId8" xr:uid="{BDDE3750-A167-4D1B-B516-75E17C189445}"/>
    <hyperlink ref="J19" r:id="rId9" xr:uid="{9687C4C3-84DC-4FB2-9E3F-B0BABD341139}"/>
    <hyperlink ref="J16" r:id="rId10" xr:uid="{F5C88776-67DD-4231-8CFC-63C258805F7A}"/>
    <hyperlink ref="J17" r:id="rId11" xr:uid="{570B760D-9EF4-48B5-94BD-4C8F89FAC9B7}"/>
    <hyperlink ref="J21" r:id="rId12" xr:uid="{234C380E-354E-4F33-B188-C1D164947226}"/>
    <hyperlink ref="J26" r:id="rId13" xr:uid="{B51A24CC-32BE-424D-A8E7-4A6CAFEA470D}"/>
    <hyperlink ref="J30" r:id="rId14" xr:uid="{D01B73BD-86CD-41B8-945B-7608149AB75E}"/>
    <hyperlink ref="J23" r:id="rId15" xr:uid="{D933BB16-EF4B-40C5-8B2B-CC23F33D0E4F}"/>
    <hyperlink ref="J27" r:id="rId16" xr:uid="{E56872BA-6EF2-4BC4-9AC8-A66DD3C75808}"/>
    <hyperlink ref="J33" r:id="rId17" xr:uid="{BAAD7827-D0AA-4324-81E5-7E024B6F9A0C}"/>
    <hyperlink ref="J18" r:id="rId18" xr:uid="{0968DB72-944D-4AC6-A37C-BDB7373092FF}"/>
    <hyperlink ref="J39" r:id="rId19" xr:uid="{A75E33E2-F779-4B19-B94E-8B79E1710152}"/>
    <hyperlink ref="J40" r:id="rId20" xr:uid="{400AFC4B-7ECE-4384-AE97-9A7C16AF1055}"/>
    <hyperlink ref="J3" r:id="rId21" xr:uid="{5FFB4F84-FBEC-4DEB-B074-FAB9F254629A}"/>
    <hyperlink ref="J41" r:id="rId22" xr:uid="{90AD7EC3-06EE-4BD0-807E-5532ABB23F9F}"/>
    <hyperlink ref="J43" r:id="rId23" xr:uid="{1ECF730B-15DA-42A3-9822-99C90A8DEDCA}"/>
    <hyperlink ref="J38" r:id="rId24" xr:uid="{E69FB9A8-6608-4877-AC35-B0FAECFB5DA3}"/>
    <hyperlink ref="J47" r:id="rId25" xr:uid="{7A1287FE-B83A-444A-9C0E-8552F22F58A1}"/>
    <hyperlink ref="J9" r:id="rId26" xr:uid="{6CA7D222-D8FD-4786-826E-72821F19F8E5}"/>
    <hyperlink ref="J50" r:id="rId27" xr:uid="{4C1E9C44-EC2F-4B65-A16C-96C16040ABB4}"/>
    <hyperlink ref="J48" r:id="rId28" xr:uid="{E090F271-8C36-483A-844A-7EE159B7BB18}"/>
    <hyperlink ref="J61" r:id="rId29" xr:uid="{4EA9C121-F3E8-4334-BFF0-72B5F552EBFB}"/>
    <hyperlink ref="J52" r:id="rId30" xr:uid="{10AC72A6-B3F4-4F8E-AAFA-0FA10B0288E9}"/>
    <hyperlink ref="J56" r:id="rId31" xr:uid="{AD61A78A-2D2F-4598-8F00-5237F967ED57}"/>
  </hyperlinks>
  <pageMargins left="0.7" right="0.7" top="0.75" bottom="0.75" header="0.3" footer="0.3"/>
  <pageSetup orientation="portrait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536E-D3DE-4A71-80FD-FFB7B1254D6B}">
  <dimension ref="A1:AI66"/>
  <sheetViews>
    <sheetView rightToLeft="1" tabSelected="1" zoomScale="110" zoomScaleNormal="110" workbookViewId="0">
      <pane xSplit="5" ySplit="1" topLeftCell="J23" activePane="bottomRight" state="frozen"/>
      <selection pane="topRight" activeCell="F1" sqref="F1"/>
      <selection pane="bottomLeft" activeCell="A2" sqref="A2"/>
      <selection pane="bottomRight" activeCell="J26" sqref="J26"/>
    </sheetView>
  </sheetViews>
  <sheetFormatPr defaultRowHeight="14.4" x14ac:dyDescent="0.3"/>
  <cols>
    <col min="1" max="1" width="7.6640625" customWidth="1"/>
    <col min="2" max="2" width="5.33203125" customWidth="1"/>
    <col min="3" max="3" width="15.109375" customWidth="1"/>
    <col min="4" max="4" width="25" customWidth="1"/>
    <col min="5" max="5" width="15.44140625" customWidth="1"/>
    <col min="6" max="6" width="15.33203125" customWidth="1"/>
    <col min="7" max="7" width="12.33203125" customWidth="1"/>
    <col min="8" max="8" width="25.5546875" customWidth="1"/>
    <col min="9" max="9" width="17.33203125" customWidth="1"/>
    <col min="10" max="10" width="31.109375" customWidth="1"/>
    <col min="11" max="11" width="44.6640625" customWidth="1"/>
    <col min="12" max="12" width="14.33203125" customWidth="1"/>
    <col min="13" max="13" width="8.109375" customWidth="1"/>
    <col min="14" max="14" width="28.88671875" customWidth="1"/>
    <col min="15" max="15" width="22.6640625" customWidth="1"/>
    <col min="16" max="16" width="20.44140625" customWidth="1"/>
    <col min="17" max="17" width="19.44140625" customWidth="1"/>
    <col min="18" max="18" width="22.6640625" customWidth="1"/>
    <col min="19" max="19" width="14.44140625" customWidth="1"/>
    <col min="20" max="20" width="23.6640625" customWidth="1"/>
    <col min="21" max="21" width="20.44140625" customWidth="1"/>
    <col min="22" max="22" width="16.33203125" customWidth="1"/>
    <col min="23" max="23" width="17.5546875" customWidth="1"/>
    <col min="24" max="24" width="17" customWidth="1"/>
    <col min="25" max="25" width="17.6640625" customWidth="1"/>
    <col min="26" max="26" width="14.44140625" customWidth="1"/>
    <col min="27" max="27" width="15" customWidth="1"/>
    <col min="28" max="28" width="30.6640625" customWidth="1"/>
    <col min="29" max="29" width="35.44140625" customWidth="1"/>
    <col min="30" max="30" width="11.33203125" customWidth="1"/>
    <col min="31" max="31" width="13.33203125" customWidth="1"/>
    <col min="32" max="33" width="13.6640625" customWidth="1"/>
    <col min="34" max="34" width="17.6640625" customWidth="1"/>
  </cols>
  <sheetData>
    <row r="1" spans="1:35" s="39" customFormat="1" ht="51" customHeight="1" x14ac:dyDescent="0.3">
      <c r="A1" s="97"/>
      <c r="B1" s="96" t="s">
        <v>0</v>
      </c>
      <c r="C1" s="30" t="s">
        <v>28</v>
      </c>
      <c r="D1" s="45" t="s">
        <v>29</v>
      </c>
      <c r="E1" s="45" t="s">
        <v>49</v>
      </c>
      <c r="F1" s="30" t="s">
        <v>35</v>
      </c>
      <c r="G1" s="31" t="s">
        <v>27</v>
      </c>
      <c r="H1" s="30" t="s">
        <v>36</v>
      </c>
      <c r="I1" s="30" t="s">
        <v>67</v>
      </c>
      <c r="J1" s="30" t="s">
        <v>26</v>
      </c>
      <c r="K1" s="30" t="s">
        <v>32</v>
      </c>
      <c r="L1" s="30" t="s">
        <v>31</v>
      </c>
      <c r="M1" s="31" t="s">
        <v>2</v>
      </c>
      <c r="N1" s="30" t="s">
        <v>14</v>
      </c>
      <c r="O1" s="31" t="s">
        <v>24</v>
      </c>
      <c r="P1" s="30" t="s">
        <v>15</v>
      </c>
      <c r="Q1" s="30" t="s">
        <v>16</v>
      </c>
      <c r="R1" s="30" t="s">
        <v>17</v>
      </c>
      <c r="S1" s="30" t="s">
        <v>68</v>
      </c>
      <c r="T1" s="31" t="s">
        <v>56</v>
      </c>
      <c r="U1" s="31" t="s">
        <v>57</v>
      </c>
      <c r="V1" s="30" t="s">
        <v>19</v>
      </c>
      <c r="W1" s="30" t="s">
        <v>33</v>
      </c>
      <c r="X1" s="30" t="s">
        <v>37</v>
      </c>
      <c r="Y1" s="30" t="s">
        <v>38</v>
      </c>
      <c r="Z1" s="30" t="s">
        <v>39</v>
      </c>
      <c r="AA1" s="30" t="s">
        <v>40</v>
      </c>
      <c r="AB1" s="30" t="s">
        <v>46</v>
      </c>
      <c r="AC1" s="30" t="s">
        <v>41</v>
      </c>
      <c r="AD1" s="30" t="s">
        <v>25</v>
      </c>
      <c r="AE1" s="30" t="s">
        <v>45</v>
      </c>
      <c r="AF1" s="31" t="s">
        <v>44</v>
      </c>
      <c r="AG1" s="30" t="s">
        <v>42</v>
      </c>
      <c r="AH1" s="32" t="s">
        <v>34</v>
      </c>
      <c r="AI1" s="38"/>
    </row>
    <row r="2" spans="1:35" s="49" customFormat="1" ht="62.4" customHeight="1" x14ac:dyDescent="0.3">
      <c r="A2" s="66"/>
      <c r="B2" s="57"/>
      <c r="C2" s="58">
        <v>14008768156</v>
      </c>
      <c r="D2" s="76" t="s">
        <v>761</v>
      </c>
      <c r="E2" s="76" t="s">
        <v>718</v>
      </c>
      <c r="F2" s="46" t="s">
        <v>754</v>
      </c>
      <c r="G2" s="58">
        <v>578</v>
      </c>
      <c r="H2" s="82" t="s">
        <v>721</v>
      </c>
      <c r="I2" s="58" t="s">
        <v>171</v>
      </c>
      <c r="J2" s="64" t="s">
        <v>720</v>
      </c>
      <c r="K2" s="61" t="s">
        <v>719</v>
      </c>
      <c r="L2" s="58" t="s">
        <v>47</v>
      </c>
      <c r="M2" s="33">
        <v>9</v>
      </c>
      <c r="N2" s="34">
        <v>1296000000000</v>
      </c>
      <c r="O2" s="35">
        <f t="shared" ref="O2:O7" si="0">N2/10000</f>
        <v>129600000</v>
      </c>
      <c r="P2" s="35">
        <v>6920025</v>
      </c>
      <c r="Q2" s="35">
        <v>118629000</v>
      </c>
      <c r="R2" s="35">
        <f>(P2*M2)+IF(M2&gt;0,Q2,0)+(IF(O2&lt;137000000,O2,137000000))</f>
        <v>310509225</v>
      </c>
      <c r="S2" s="36">
        <v>0.14000000000000001</v>
      </c>
      <c r="T2" s="42">
        <f t="shared" ref="T2:T7" si="1">(1-S2)*R2</f>
        <v>267037933.5</v>
      </c>
      <c r="U2" s="101">
        <f t="shared" ref="U2" si="2">ROUNDDOWN(T2/100000,0)*100000</f>
        <v>267000000</v>
      </c>
      <c r="V2" s="37">
        <f t="shared" ref="V2:V7" si="3">U2*0.09</f>
        <v>24030000</v>
      </c>
      <c r="W2" s="44">
        <f t="shared" ref="W2:W7" si="4">V2+U2</f>
        <v>291030000</v>
      </c>
      <c r="X2" s="62">
        <v>145515000</v>
      </c>
      <c r="Y2" s="62" t="s">
        <v>754</v>
      </c>
      <c r="Z2" s="63"/>
      <c r="AA2" s="63"/>
      <c r="AB2" s="64"/>
      <c r="AC2" s="48"/>
      <c r="AD2" s="48" t="s">
        <v>55</v>
      </c>
      <c r="AE2" s="46" t="s">
        <v>779</v>
      </c>
      <c r="AF2" s="48"/>
      <c r="AG2" s="46"/>
      <c r="AH2" s="51"/>
    </row>
    <row r="3" spans="1:35" s="49" customFormat="1" ht="41.4" customHeight="1" x14ac:dyDescent="0.3">
      <c r="A3" s="66"/>
      <c r="B3" s="57"/>
      <c r="C3" s="58">
        <v>10320150755</v>
      </c>
      <c r="D3" s="76" t="s">
        <v>725</v>
      </c>
      <c r="E3" s="76"/>
      <c r="F3" s="46" t="s">
        <v>817</v>
      </c>
      <c r="G3" s="58">
        <v>582</v>
      </c>
      <c r="H3" s="58" t="s">
        <v>726</v>
      </c>
      <c r="I3" s="58" t="s">
        <v>724</v>
      </c>
      <c r="J3" s="64" t="s">
        <v>723</v>
      </c>
      <c r="K3" s="61" t="s">
        <v>722</v>
      </c>
      <c r="L3" s="58" t="s">
        <v>43</v>
      </c>
      <c r="M3" s="33">
        <v>32</v>
      </c>
      <c r="N3" s="34">
        <v>5317000000000</v>
      </c>
      <c r="O3" s="35">
        <f t="shared" si="0"/>
        <v>531700000</v>
      </c>
      <c r="P3" s="35">
        <v>3460013</v>
      </c>
      <c r="Q3" s="35">
        <v>237258000</v>
      </c>
      <c r="R3" s="35">
        <f>IF((M3*P3)&gt;158172000,158172000,M3*P3)+IF(M3&gt;0,Q3,0)+(IF(O3&lt;198000000,O3,198000000))</f>
        <v>545978416</v>
      </c>
      <c r="S3" s="36">
        <v>0.21229999999999999</v>
      </c>
      <c r="T3" s="42">
        <f t="shared" si="1"/>
        <v>430067198.28320003</v>
      </c>
      <c r="U3" s="101">
        <f>ROUNDDOWN(T3/100000,0)*100000</f>
        <v>430000000</v>
      </c>
      <c r="V3" s="37">
        <f t="shared" si="3"/>
        <v>38700000</v>
      </c>
      <c r="W3" s="44">
        <f t="shared" si="4"/>
        <v>468700000</v>
      </c>
      <c r="X3" s="86"/>
      <c r="Y3" s="62"/>
      <c r="Z3" s="63"/>
      <c r="AA3" s="63"/>
      <c r="AB3" s="64"/>
      <c r="AC3" s="48"/>
      <c r="AD3" s="46"/>
      <c r="AE3" s="46"/>
      <c r="AF3" s="48"/>
      <c r="AG3" s="46"/>
      <c r="AH3" s="51"/>
    </row>
    <row r="4" spans="1:35" s="49" customFormat="1" ht="62.4" customHeight="1" x14ac:dyDescent="0.3">
      <c r="A4" s="66"/>
      <c r="B4" s="57"/>
      <c r="C4" s="58">
        <v>14003549124</v>
      </c>
      <c r="D4" s="76" t="s">
        <v>731</v>
      </c>
      <c r="E4" s="59"/>
      <c r="F4" s="58"/>
      <c r="G4" s="58"/>
      <c r="H4" s="60" t="s">
        <v>729</v>
      </c>
      <c r="I4" s="58" t="s">
        <v>730</v>
      </c>
      <c r="J4" s="105" t="s">
        <v>727</v>
      </c>
      <c r="K4" s="61" t="s">
        <v>728</v>
      </c>
      <c r="L4" s="58" t="s">
        <v>43</v>
      </c>
      <c r="M4" s="33">
        <v>40</v>
      </c>
      <c r="N4" s="34">
        <v>0</v>
      </c>
      <c r="O4" s="35">
        <f t="shared" si="0"/>
        <v>0</v>
      </c>
      <c r="P4" s="35">
        <v>3460013</v>
      </c>
      <c r="Q4" s="35">
        <v>237258000</v>
      </c>
      <c r="R4" s="35">
        <f>IF((M4*P4)&gt;158172000,158172000,M4*P4)+IF(M4&gt;0,Q4,0)+(IF(O4&lt;198000000,O4,198000000))</f>
        <v>375658520</v>
      </c>
      <c r="S4" s="36">
        <v>0</v>
      </c>
      <c r="T4" s="42">
        <f t="shared" si="1"/>
        <v>375658520</v>
      </c>
      <c r="U4" s="101">
        <f t="shared" ref="U4:U7" si="5">ROUNDDOWN(T4/100000,0)*100000</f>
        <v>375600000</v>
      </c>
      <c r="V4" s="37">
        <f t="shared" si="3"/>
        <v>33804000</v>
      </c>
      <c r="W4" s="44">
        <f t="shared" si="4"/>
        <v>409404000</v>
      </c>
      <c r="X4" s="86"/>
      <c r="Y4" s="62"/>
      <c r="Z4" s="63"/>
      <c r="AA4" s="63"/>
      <c r="AB4" s="68"/>
      <c r="AC4" s="48"/>
      <c r="AD4" s="48"/>
      <c r="AE4" s="46"/>
      <c r="AF4" s="48"/>
      <c r="AG4" s="46"/>
      <c r="AH4" s="51"/>
    </row>
    <row r="5" spans="1:35" s="49" customFormat="1" ht="59.4" customHeight="1" x14ac:dyDescent="0.3">
      <c r="A5" s="66"/>
      <c r="B5" s="57"/>
      <c r="C5" s="60" t="s">
        <v>733</v>
      </c>
      <c r="D5" s="76" t="s">
        <v>732</v>
      </c>
      <c r="E5" s="59"/>
      <c r="F5" s="58"/>
      <c r="G5" s="58"/>
      <c r="H5" s="60" t="s">
        <v>737</v>
      </c>
      <c r="I5" s="58" t="s">
        <v>736</v>
      </c>
      <c r="J5" s="64" t="s">
        <v>735</v>
      </c>
      <c r="K5" s="61" t="s">
        <v>734</v>
      </c>
      <c r="L5" s="58" t="s">
        <v>43</v>
      </c>
      <c r="M5" s="33">
        <v>8</v>
      </c>
      <c r="N5" s="34">
        <v>76712000000</v>
      </c>
      <c r="O5" s="35">
        <f t="shared" si="0"/>
        <v>7671200</v>
      </c>
      <c r="P5" s="35">
        <v>6920025</v>
      </c>
      <c r="Q5" s="35">
        <v>118629000</v>
      </c>
      <c r="R5" s="35">
        <f>(P5*M5)+IF(M5&gt;0,Q5,0)+(IF(O5&lt;137000000,O5,137000000))</f>
        <v>181660400</v>
      </c>
      <c r="S5" s="36">
        <v>0</v>
      </c>
      <c r="T5" s="42">
        <f t="shared" si="1"/>
        <v>181660400</v>
      </c>
      <c r="U5" s="101">
        <f t="shared" si="5"/>
        <v>181600000</v>
      </c>
      <c r="V5" s="37">
        <f t="shared" si="3"/>
        <v>16344000</v>
      </c>
      <c r="W5" s="44">
        <f t="shared" si="4"/>
        <v>197944000</v>
      </c>
      <c r="X5" s="86"/>
      <c r="Y5" s="62"/>
      <c r="Z5" s="63"/>
      <c r="AA5" s="63"/>
      <c r="AB5" s="64"/>
      <c r="AC5" s="48"/>
      <c r="AD5" s="48"/>
      <c r="AE5" s="46"/>
      <c r="AF5" s="48"/>
      <c r="AG5" s="46"/>
      <c r="AH5" s="51"/>
    </row>
    <row r="6" spans="1:35" s="49" customFormat="1" ht="58.2" customHeight="1" x14ac:dyDescent="0.3">
      <c r="A6" s="66"/>
      <c r="B6" s="57"/>
      <c r="C6" s="58">
        <v>10103572255</v>
      </c>
      <c r="D6" s="76" t="s">
        <v>742</v>
      </c>
      <c r="E6" s="76"/>
      <c r="F6" s="58" t="s">
        <v>754</v>
      </c>
      <c r="G6" s="58">
        <v>576</v>
      </c>
      <c r="H6" s="60" t="s">
        <v>741</v>
      </c>
      <c r="I6" s="58" t="s">
        <v>740</v>
      </c>
      <c r="J6" s="64" t="s">
        <v>739</v>
      </c>
      <c r="K6" s="61" t="s">
        <v>738</v>
      </c>
      <c r="L6" s="58" t="s">
        <v>43</v>
      </c>
      <c r="M6" s="33">
        <v>50</v>
      </c>
      <c r="N6" s="34">
        <v>441301000000</v>
      </c>
      <c r="O6" s="35">
        <f t="shared" si="0"/>
        <v>44130100</v>
      </c>
      <c r="P6" s="35">
        <v>3460013</v>
      </c>
      <c r="Q6" s="35">
        <v>237258000</v>
      </c>
      <c r="R6" s="35">
        <f>IF((M6*P6)&gt;158172000,158172000,M6*P6)+IF(M6&gt;0,Q6,0)+(IF(O6&lt;198000000,O6,198000000))</f>
        <v>439560100</v>
      </c>
      <c r="S6" s="36">
        <v>0</v>
      </c>
      <c r="T6" s="42">
        <f t="shared" si="1"/>
        <v>439560100</v>
      </c>
      <c r="U6" s="101">
        <f t="shared" si="5"/>
        <v>439500000</v>
      </c>
      <c r="V6" s="37">
        <f t="shared" si="3"/>
        <v>39555000</v>
      </c>
      <c r="W6" s="44">
        <f t="shared" si="4"/>
        <v>479055000</v>
      </c>
      <c r="X6" s="86"/>
      <c r="Y6" s="62"/>
      <c r="Z6" s="63"/>
      <c r="AA6" s="63"/>
      <c r="AB6" s="64"/>
      <c r="AC6" s="48"/>
      <c r="AD6" s="48"/>
      <c r="AE6" s="46"/>
      <c r="AF6" s="48"/>
      <c r="AG6" s="46"/>
      <c r="AH6" s="51"/>
    </row>
    <row r="7" spans="1:35" s="49" customFormat="1" ht="45.6" customHeight="1" x14ac:dyDescent="0.3">
      <c r="A7" s="66"/>
      <c r="B7" s="57"/>
      <c r="C7" s="58">
        <v>10720309227</v>
      </c>
      <c r="D7" s="59" t="s">
        <v>746</v>
      </c>
      <c r="E7" s="59" t="s">
        <v>705</v>
      </c>
      <c r="F7" s="58" t="s">
        <v>754</v>
      </c>
      <c r="G7" s="58">
        <v>579</v>
      </c>
      <c r="H7" s="60" t="s">
        <v>745</v>
      </c>
      <c r="I7" s="58" t="s">
        <v>744</v>
      </c>
      <c r="J7" s="64" t="s">
        <v>743</v>
      </c>
      <c r="K7" s="61" t="s">
        <v>747</v>
      </c>
      <c r="L7" s="58" t="s">
        <v>47</v>
      </c>
      <c r="M7" s="33">
        <v>22</v>
      </c>
      <c r="N7" s="34">
        <v>643386000000</v>
      </c>
      <c r="O7" s="35">
        <f t="shared" si="0"/>
        <v>64338600</v>
      </c>
      <c r="P7" s="35">
        <v>3954300</v>
      </c>
      <c r="Q7" s="35">
        <v>197715000</v>
      </c>
      <c r="R7" s="35">
        <f>(P7*M7)+IF(M7&gt;0,Q7,0)+(IF(O7&lt;198000000,O7,198000000))</f>
        <v>349048200</v>
      </c>
      <c r="S7" s="36">
        <v>0.1</v>
      </c>
      <c r="T7" s="42">
        <f t="shared" si="1"/>
        <v>314143380</v>
      </c>
      <c r="U7" s="101">
        <f t="shared" si="5"/>
        <v>314100000</v>
      </c>
      <c r="V7" s="37">
        <f t="shared" si="3"/>
        <v>28269000</v>
      </c>
      <c r="W7" s="44">
        <f t="shared" si="4"/>
        <v>342369000</v>
      </c>
      <c r="X7" s="86">
        <v>342369000</v>
      </c>
      <c r="Y7" s="62" t="s">
        <v>754</v>
      </c>
      <c r="Z7" s="63"/>
      <c r="AA7" s="63"/>
      <c r="AB7" s="64"/>
      <c r="AC7" s="48"/>
      <c r="AD7" s="46" t="s">
        <v>55</v>
      </c>
      <c r="AE7" s="46" t="s">
        <v>771</v>
      </c>
      <c r="AF7" s="48"/>
      <c r="AG7" s="46"/>
      <c r="AH7" s="51"/>
    </row>
    <row r="8" spans="1:35" s="49" customFormat="1" ht="81" customHeight="1" x14ac:dyDescent="0.3">
      <c r="A8" s="66" t="s">
        <v>748</v>
      </c>
      <c r="B8" s="57"/>
      <c r="C8" s="58">
        <v>14010408489</v>
      </c>
      <c r="D8" s="59" t="s">
        <v>749</v>
      </c>
      <c r="E8" s="59"/>
      <c r="F8" s="58"/>
      <c r="G8" s="58"/>
      <c r="H8" s="60" t="s">
        <v>752</v>
      </c>
      <c r="I8" s="58" t="s">
        <v>753</v>
      </c>
      <c r="J8" s="64" t="s">
        <v>751</v>
      </c>
      <c r="K8" s="61" t="s">
        <v>750</v>
      </c>
      <c r="L8" s="58" t="s">
        <v>43</v>
      </c>
      <c r="M8" s="40">
        <v>5</v>
      </c>
      <c r="N8" s="41">
        <v>0</v>
      </c>
      <c r="O8" s="42">
        <f>N8/10000</f>
        <v>0</v>
      </c>
      <c r="P8" s="42">
        <v>7908600</v>
      </c>
      <c r="Q8" s="42">
        <v>98857500</v>
      </c>
      <c r="R8" s="42">
        <f>(P8*M8)+IF(M8&gt;0,Q8,0)+(IF(O8&lt;137000000,O8,137000000))</f>
        <v>138400500</v>
      </c>
      <c r="S8" s="43">
        <v>0</v>
      </c>
      <c r="T8" s="42">
        <f>(1-S8)*R8</f>
        <v>138400500</v>
      </c>
      <c r="U8" s="101">
        <f>ROUNDDOWN(T8/100000,0)*100000</f>
        <v>138400000</v>
      </c>
      <c r="V8" s="37">
        <f>U8*0.09</f>
        <v>12456000</v>
      </c>
      <c r="W8" s="44">
        <f>V8+U8</f>
        <v>150856000</v>
      </c>
      <c r="X8" s="86"/>
      <c r="Y8" s="62"/>
      <c r="Z8" s="63"/>
      <c r="AA8" s="63"/>
      <c r="AB8" s="66"/>
      <c r="AC8" s="48"/>
      <c r="AD8" s="46"/>
      <c r="AE8" s="46"/>
      <c r="AF8" s="48"/>
      <c r="AG8" s="46"/>
      <c r="AH8" s="51"/>
    </row>
    <row r="9" spans="1:35" s="49" customFormat="1" ht="48.6" customHeight="1" x14ac:dyDescent="0.3">
      <c r="A9" s="66"/>
      <c r="B9" s="57"/>
      <c r="C9" s="58">
        <v>10980232582</v>
      </c>
      <c r="D9" s="59" t="s">
        <v>472</v>
      </c>
      <c r="E9" s="59" t="s">
        <v>473</v>
      </c>
      <c r="F9" s="58" t="s">
        <v>754</v>
      </c>
      <c r="G9" s="58">
        <v>577</v>
      </c>
      <c r="H9" s="60" t="s">
        <v>476</v>
      </c>
      <c r="I9" s="58" t="s">
        <v>475</v>
      </c>
      <c r="J9" s="64" t="s">
        <v>474</v>
      </c>
      <c r="K9" s="90" t="s">
        <v>471</v>
      </c>
      <c r="L9" s="58" t="s">
        <v>47</v>
      </c>
      <c r="M9" s="33">
        <v>31</v>
      </c>
      <c r="N9" s="34">
        <v>6260000000000</v>
      </c>
      <c r="O9" s="35">
        <f t="shared" ref="O9:O10" si="6">N9/10000</f>
        <v>626000000</v>
      </c>
      <c r="P9" s="35">
        <v>3460013</v>
      </c>
      <c r="Q9" s="35">
        <v>237258000</v>
      </c>
      <c r="R9" s="35">
        <f>IF((M9*P9)&gt;158172000,158172000,M9*P9)+IF(M9&gt;0,Q9,0)+(IF(O9&lt;198000000,O9,198000000))</f>
        <v>542518403</v>
      </c>
      <c r="S9" s="36">
        <v>0.152</v>
      </c>
      <c r="T9" s="42">
        <f t="shared" ref="T9:T10" si="7">(1-S9)*R9</f>
        <v>460055605.74399996</v>
      </c>
      <c r="U9" s="101">
        <f t="shared" ref="U9:U10" si="8">ROUNDDOWN(T9/100000,0)*100000</f>
        <v>460000000</v>
      </c>
      <c r="V9" s="37">
        <f t="shared" ref="V9:V10" si="9">U9*0.09</f>
        <v>41400000</v>
      </c>
      <c r="W9" s="44">
        <f t="shared" ref="W9:W10" si="10">V9+U9</f>
        <v>501400000</v>
      </c>
      <c r="X9" s="62">
        <v>460000000</v>
      </c>
      <c r="Y9" s="62" t="s">
        <v>628</v>
      </c>
      <c r="Z9" s="63"/>
      <c r="AA9" s="63"/>
      <c r="AB9" s="64"/>
      <c r="AC9" s="48"/>
      <c r="AD9" s="48" t="s">
        <v>93</v>
      </c>
      <c r="AE9" s="46" t="s">
        <v>717</v>
      </c>
      <c r="AF9" s="48"/>
      <c r="AG9" s="46"/>
      <c r="AH9" s="51"/>
    </row>
    <row r="10" spans="1:35" s="49" customFormat="1" ht="44.4" customHeight="1" x14ac:dyDescent="0.3">
      <c r="A10" s="66"/>
      <c r="B10" s="57"/>
      <c r="C10" s="58">
        <v>14004815856</v>
      </c>
      <c r="D10" s="59" t="s">
        <v>756</v>
      </c>
      <c r="E10" s="59" t="s">
        <v>760</v>
      </c>
      <c r="F10" s="58"/>
      <c r="G10" s="58"/>
      <c r="H10" s="60" t="s">
        <v>759</v>
      </c>
      <c r="I10" s="58" t="s">
        <v>758</v>
      </c>
      <c r="J10" s="64" t="s">
        <v>757</v>
      </c>
      <c r="K10" s="61" t="s">
        <v>755</v>
      </c>
      <c r="L10" s="58" t="s">
        <v>47</v>
      </c>
      <c r="M10" s="33">
        <v>19</v>
      </c>
      <c r="N10" s="34">
        <v>34391000000000</v>
      </c>
      <c r="O10" s="35">
        <f t="shared" si="6"/>
        <v>3439100000</v>
      </c>
      <c r="P10" s="35">
        <v>3954300</v>
      </c>
      <c r="Q10" s="35">
        <v>197715000</v>
      </c>
      <c r="R10" s="35">
        <f>(P10*M10)+IF(M10&gt;0,Q10,0)+(IF(O10&lt;198000000,O10,198000000))</f>
        <v>470846700</v>
      </c>
      <c r="S10" s="36">
        <v>0</v>
      </c>
      <c r="T10" s="42">
        <f t="shared" si="7"/>
        <v>470846700</v>
      </c>
      <c r="U10" s="101">
        <f t="shared" si="8"/>
        <v>470800000</v>
      </c>
      <c r="V10" s="37">
        <f t="shared" si="9"/>
        <v>42372000</v>
      </c>
      <c r="W10" s="44">
        <f t="shared" si="10"/>
        <v>513172000</v>
      </c>
      <c r="X10" s="88">
        <v>513172000</v>
      </c>
      <c r="Y10" s="62" t="s">
        <v>771</v>
      </c>
      <c r="Z10" s="63"/>
      <c r="AA10" s="63"/>
      <c r="AB10" s="64"/>
      <c r="AC10" s="48"/>
      <c r="AD10" s="48" t="s">
        <v>93</v>
      </c>
      <c r="AE10" s="46" t="s">
        <v>771</v>
      </c>
      <c r="AF10" s="48"/>
      <c r="AG10" s="46"/>
      <c r="AH10" s="51"/>
    </row>
    <row r="11" spans="1:35" s="49" customFormat="1" ht="62.4" customHeight="1" x14ac:dyDescent="0.3">
      <c r="A11" s="66"/>
      <c r="B11" s="57"/>
      <c r="C11" s="58">
        <v>14008170043</v>
      </c>
      <c r="D11" s="76" t="s">
        <v>764</v>
      </c>
      <c r="E11" s="59"/>
      <c r="F11" s="58"/>
      <c r="G11" s="58"/>
      <c r="H11" s="60" t="s">
        <v>763</v>
      </c>
      <c r="I11" s="58" t="s">
        <v>758</v>
      </c>
      <c r="J11" s="64" t="s">
        <v>757</v>
      </c>
      <c r="K11" s="61" t="s">
        <v>762</v>
      </c>
      <c r="L11" s="58" t="s">
        <v>43</v>
      </c>
      <c r="M11" s="40">
        <v>4</v>
      </c>
      <c r="N11" s="41">
        <v>41006000000</v>
      </c>
      <c r="O11" s="42">
        <f>N11/10000</f>
        <v>4100600</v>
      </c>
      <c r="P11" s="42">
        <v>7908600</v>
      </c>
      <c r="Q11" s="42">
        <v>98857500</v>
      </c>
      <c r="R11" s="42">
        <f>(P11*M11)+IF(M11&gt;0,Q11,0)+(IF(O11&lt;137000000,O11,137000000))</f>
        <v>134592500</v>
      </c>
      <c r="S11" s="43">
        <v>0</v>
      </c>
      <c r="T11" s="42">
        <f>(1-S11)*R11</f>
        <v>134592500</v>
      </c>
      <c r="U11" s="101">
        <f>ROUNDDOWN(T11/100000,0)*100000</f>
        <v>134500000</v>
      </c>
      <c r="V11" s="37">
        <f>U11*0.09</f>
        <v>12105000</v>
      </c>
      <c r="W11" s="44">
        <f>V11+U11</f>
        <v>146605000</v>
      </c>
      <c r="X11" s="62"/>
      <c r="Y11" s="62"/>
      <c r="Z11" s="63"/>
      <c r="AA11" s="63"/>
      <c r="AB11" s="64"/>
      <c r="AC11" s="48"/>
      <c r="AD11" s="48"/>
      <c r="AE11" s="46"/>
      <c r="AF11" s="48"/>
      <c r="AG11" s="46"/>
      <c r="AH11" s="51"/>
    </row>
    <row r="12" spans="1:35" s="49" customFormat="1" ht="85.95" customHeight="1" x14ac:dyDescent="0.3">
      <c r="A12" s="66" t="s">
        <v>748</v>
      </c>
      <c r="B12" s="57"/>
      <c r="C12" s="58">
        <v>14011189201</v>
      </c>
      <c r="D12" s="76" t="s">
        <v>765</v>
      </c>
      <c r="E12" s="76"/>
      <c r="F12" s="58"/>
      <c r="G12" s="58"/>
      <c r="H12" s="82" t="s">
        <v>752</v>
      </c>
      <c r="I12" s="58" t="s">
        <v>753</v>
      </c>
      <c r="J12" s="64" t="s">
        <v>751</v>
      </c>
      <c r="K12" s="61" t="s">
        <v>766</v>
      </c>
      <c r="L12" s="58" t="s">
        <v>43</v>
      </c>
      <c r="M12" s="40">
        <v>5</v>
      </c>
      <c r="N12" s="41">
        <v>0</v>
      </c>
      <c r="O12" s="42">
        <f>N12/10000</f>
        <v>0</v>
      </c>
      <c r="P12" s="42">
        <v>7908600</v>
      </c>
      <c r="Q12" s="42">
        <v>98857500</v>
      </c>
      <c r="R12" s="42">
        <f>(P12*M12)+IF(M12&gt;0,Q12,0)+(IF(O12&lt;137000000,O12,137000000))</f>
        <v>138400500</v>
      </c>
      <c r="S12" s="43">
        <v>0</v>
      </c>
      <c r="T12" s="42">
        <f>(1-S12)*R12</f>
        <v>138400500</v>
      </c>
      <c r="U12" s="101">
        <f>ROUNDDOWN(T12/100000,0)*100000</f>
        <v>138400000</v>
      </c>
      <c r="V12" s="37">
        <f>U12*0.09</f>
        <v>12456000</v>
      </c>
      <c r="W12" s="44">
        <f>V12+U12</f>
        <v>150856000</v>
      </c>
      <c r="X12" s="86"/>
      <c r="Y12" s="62"/>
      <c r="Z12" s="63"/>
      <c r="AA12" s="63"/>
      <c r="AB12" s="64"/>
      <c r="AC12" s="48"/>
      <c r="AD12" s="48"/>
      <c r="AE12" s="46"/>
      <c r="AF12" s="48"/>
      <c r="AG12" s="46"/>
      <c r="AH12" s="51"/>
    </row>
    <row r="13" spans="1:35" s="49" customFormat="1" ht="41.4" customHeight="1" x14ac:dyDescent="0.3">
      <c r="A13" s="66" t="s">
        <v>748</v>
      </c>
      <c r="B13" s="57"/>
      <c r="C13" s="58">
        <v>10960039714</v>
      </c>
      <c r="D13" s="76" t="s">
        <v>767</v>
      </c>
      <c r="E13" s="76"/>
      <c r="F13" s="58"/>
      <c r="G13" s="58"/>
      <c r="H13" s="82" t="s">
        <v>752</v>
      </c>
      <c r="I13" s="58" t="s">
        <v>753</v>
      </c>
      <c r="J13" s="64" t="s">
        <v>751</v>
      </c>
      <c r="K13" s="61" t="s">
        <v>768</v>
      </c>
      <c r="L13" s="58" t="s">
        <v>43</v>
      </c>
      <c r="M13" s="40">
        <v>4</v>
      </c>
      <c r="N13" s="41">
        <v>20065000000</v>
      </c>
      <c r="O13" s="42">
        <f>N13/10000</f>
        <v>2006500</v>
      </c>
      <c r="P13" s="42">
        <v>7908600</v>
      </c>
      <c r="Q13" s="42">
        <v>98857500</v>
      </c>
      <c r="R13" s="42">
        <f>(P13*M13)+IF(M13&gt;0,Q13,0)+(IF(O13&lt;137000000,O13,137000000))</f>
        <v>132498400</v>
      </c>
      <c r="S13" s="43">
        <v>0</v>
      </c>
      <c r="T13" s="42">
        <f>(1-S13)*R13</f>
        <v>132498400</v>
      </c>
      <c r="U13" s="101">
        <f>ROUNDDOWN(T13/100000,0)*100000</f>
        <v>132400000</v>
      </c>
      <c r="V13" s="37">
        <f>U13*0.09</f>
        <v>11916000</v>
      </c>
      <c r="W13" s="44">
        <f>V13+U13</f>
        <v>144316000</v>
      </c>
      <c r="X13" s="86">
        <v>144316000</v>
      </c>
      <c r="Y13" s="62" t="s">
        <v>771</v>
      </c>
      <c r="Z13" s="63"/>
      <c r="AA13" s="63"/>
      <c r="AB13" s="64"/>
      <c r="AC13" s="48"/>
      <c r="AD13" s="48" t="s">
        <v>367</v>
      </c>
      <c r="AE13" s="46" t="s">
        <v>771</v>
      </c>
      <c r="AF13" s="48"/>
      <c r="AG13" s="46"/>
      <c r="AH13" s="51"/>
    </row>
    <row r="14" spans="1:35" s="65" customFormat="1" ht="42" customHeight="1" x14ac:dyDescent="0.3">
      <c r="A14" s="66"/>
      <c r="B14" s="57"/>
      <c r="C14" s="102">
        <v>10103943000</v>
      </c>
      <c r="D14" s="76" t="s">
        <v>770</v>
      </c>
      <c r="E14" s="59"/>
      <c r="F14" s="58"/>
      <c r="G14" s="58"/>
      <c r="H14" s="82" t="s">
        <v>769</v>
      </c>
      <c r="I14" s="61" t="s">
        <v>758</v>
      </c>
      <c r="J14" s="64" t="s">
        <v>757</v>
      </c>
      <c r="K14" s="61" t="s">
        <v>755</v>
      </c>
      <c r="L14" s="58" t="s">
        <v>43</v>
      </c>
      <c r="M14" s="40">
        <v>1</v>
      </c>
      <c r="N14" s="41">
        <v>1797000000000</v>
      </c>
      <c r="O14" s="42">
        <f>N14/10000</f>
        <v>179700000</v>
      </c>
      <c r="P14" s="42">
        <v>7908600</v>
      </c>
      <c r="Q14" s="42">
        <v>98857500</v>
      </c>
      <c r="R14" s="42">
        <f>(P14*M14)+IF(M14&gt;0,Q14,0)+(IF(O14&lt;137000000,O14,137000000))</f>
        <v>243766100</v>
      </c>
      <c r="S14" s="43">
        <v>0</v>
      </c>
      <c r="T14" s="42">
        <f>(1-S14)*R14</f>
        <v>243766100</v>
      </c>
      <c r="U14" s="101">
        <f>ROUNDDOWN(T14/100000,0)*100000</f>
        <v>243700000</v>
      </c>
      <c r="V14" s="37">
        <f>U14*0.09</f>
        <v>21933000</v>
      </c>
      <c r="W14" s="44">
        <f>V14+U14</f>
        <v>265633000</v>
      </c>
      <c r="X14" s="62"/>
      <c r="Y14" s="62"/>
      <c r="Z14" s="63"/>
      <c r="AA14" s="63"/>
      <c r="AB14" s="64"/>
      <c r="AC14" s="66"/>
      <c r="AD14" s="66"/>
      <c r="AE14" s="46"/>
      <c r="AF14" s="66"/>
      <c r="AG14" s="58"/>
      <c r="AH14" s="67"/>
    </row>
    <row r="15" spans="1:35" s="49" customFormat="1" ht="55.2" customHeight="1" x14ac:dyDescent="0.3">
      <c r="A15" s="66"/>
      <c r="B15" s="57"/>
      <c r="C15" s="60" t="s">
        <v>662</v>
      </c>
      <c r="D15" s="59" t="s">
        <v>661</v>
      </c>
      <c r="E15" s="59" t="s">
        <v>663</v>
      </c>
      <c r="F15" s="59" t="s">
        <v>754</v>
      </c>
      <c r="G15" s="58">
        <v>580</v>
      </c>
      <c r="H15" s="82" t="s">
        <v>660</v>
      </c>
      <c r="I15" s="61" t="s">
        <v>659</v>
      </c>
      <c r="J15" s="106" t="s">
        <v>658</v>
      </c>
      <c r="K15" s="90" t="s">
        <v>657</v>
      </c>
      <c r="L15" s="58" t="s">
        <v>47</v>
      </c>
      <c r="M15" s="33">
        <v>4</v>
      </c>
      <c r="N15" s="34">
        <v>484751000000</v>
      </c>
      <c r="O15" s="35">
        <v>48475100</v>
      </c>
      <c r="P15" s="35">
        <v>7908600</v>
      </c>
      <c r="Q15" s="35">
        <v>98857500</v>
      </c>
      <c r="R15" s="35">
        <v>178967000</v>
      </c>
      <c r="S15" s="36">
        <v>0.2175</v>
      </c>
      <c r="T15" s="42">
        <v>140041677.5</v>
      </c>
      <c r="U15" s="101">
        <v>140000000</v>
      </c>
      <c r="V15" s="37">
        <v>12600000</v>
      </c>
      <c r="W15" s="44">
        <v>152600000</v>
      </c>
      <c r="X15" s="62">
        <v>152600000</v>
      </c>
      <c r="Y15" s="62" t="s">
        <v>754</v>
      </c>
      <c r="Z15" s="63"/>
      <c r="AA15" s="63"/>
      <c r="AB15" s="64"/>
      <c r="AC15" s="48"/>
      <c r="AD15" s="66" t="s">
        <v>367</v>
      </c>
      <c r="AE15" s="46" t="s">
        <v>754</v>
      </c>
      <c r="AF15" s="48"/>
      <c r="AG15" s="46"/>
      <c r="AH15" s="51"/>
    </row>
    <row r="16" spans="1:35" s="49" customFormat="1" ht="73.95" customHeight="1" x14ac:dyDescent="0.3">
      <c r="A16" s="66"/>
      <c r="B16" s="57"/>
      <c r="C16" s="102">
        <v>10103313807</v>
      </c>
      <c r="D16" s="75" t="s">
        <v>776</v>
      </c>
      <c r="E16" s="59"/>
      <c r="F16" s="58"/>
      <c r="G16" s="58"/>
      <c r="H16" s="60" t="s">
        <v>775</v>
      </c>
      <c r="I16" s="58" t="s">
        <v>774</v>
      </c>
      <c r="J16" s="64" t="s">
        <v>773</v>
      </c>
      <c r="K16" s="61" t="s">
        <v>772</v>
      </c>
      <c r="L16" s="58" t="s">
        <v>43</v>
      </c>
      <c r="M16" s="33">
        <v>10</v>
      </c>
      <c r="N16" s="34">
        <v>445663000000</v>
      </c>
      <c r="O16" s="35">
        <f t="shared" ref="O16:O24" si="11">N16/10000</f>
        <v>44566300</v>
      </c>
      <c r="P16" s="35">
        <v>6920025</v>
      </c>
      <c r="Q16" s="35">
        <v>118629000</v>
      </c>
      <c r="R16" s="35">
        <f>(P16*M16)+IF(M16&gt;0,Q16,0)+(IF(O16&lt;137000000,O16,137000000))</f>
        <v>232395550</v>
      </c>
      <c r="S16" s="36">
        <v>0</v>
      </c>
      <c r="T16" s="42">
        <f t="shared" ref="T16:T24" si="12">(1-S16)*R16</f>
        <v>232395550</v>
      </c>
      <c r="U16" s="101">
        <f t="shared" ref="U16:U24" si="13">ROUNDDOWN(T16/100000,0)*100000</f>
        <v>232300000</v>
      </c>
      <c r="V16" s="37">
        <f t="shared" ref="V16:V24" si="14">U16*0.09</f>
        <v>20907000</v>
      </c>
      <c r="W16" s="44">
        <f t="shared" ref="W16:W24" si="15">V16+U16</f>
        <v>253207000</v>
      </c>
      <c r="X16" s="62"/>
      <c r="Y16" s="62"/>
      <c r="Z16" s="63"/>
      <c r="AA16" s="63"/>
      <c r="AB16" s="91"/>
      <c r="AC16" s="48"/>
      <c r="AD16" s="48"/>
      <c r="AE16" s="46"/>
      <c r="AF16" s="48"/>
      <c r="AG16" s="46"/>
      <c r="AH16" s="51"/>
    </row>
    <row r="17" spans="1:34" s="49" customFormat="1" ht="55.2" customHeight="1" x14ac:dyDescent="0.3">
      <c r="A17" s="66" t="s">
        <v>50</v>
      </c>
      <c r="B17" s="57"/>
      <c r="C17" s="58">
        <v>10102741598</v>
      </c>
      <c r="D17" s="76" t="s">
        <v>785</v>
      </c>
      <c r="E17" s="59"/>
      <c r="F17" s="58"/>
      <c r="G17" s="58"/>
      <c r="H17" s="60" t="s">
        <v>784</v>
      </c>
      <c r="I17" s="58" t="s">
        <v>783</v>
      </c>
      <c r="J17" s="64" t="s">
        <v>782</v>
      </c>
      <c r="K17" s="61" t="s">
        <v>781</v>
      </c>
      <c r="L17" s="58" t="s">
        <v>43</v>
      </c>
      <c r="M17" s="33">
        <v>7</v>
      </c>
      <c r="N17" s="34">
        <v>561446000000</v>
      </c>
      <c r="O17" s="35">
        <f t="shared" si="11"/>
        <v>56144600</v>
      </c>
      <c r="P17" s="35">
        <v>6920025</v>
      </c>
      <c r="Q17" s="35">
        <v>118629000</v>
      </c>
      <c r="R17" s="35">
        <f>(P17*M17)+IF(M17&gt;0,Q17,0)+(IF(O17&lt;137000000,O17,137000000))</f>
        <v>223213775</v>
      </c>
      <c r="S17" s="36">
        <v>0</v>
      </c>
      <c r="T17" s="42">
        <f t="shared" si="12"/>
        <v>223213775</v>
      </c>
      <c r="U17" s="101">
        <f t="shared" si="13"/>
        <v>223200000</v>
      </c>
      <c r="V17" s="37">
        <f t="shared" si="14"/>
        <v>20088000</v>
      </c>
      <c r="W17" s="44">
        <f t="shared" si="15"/>
        <v>243288000</v>
      </c>
      <c r="X17" s="62">
        <v>243288000</v>
      </c>
      <c r="Y17" s="62" t="s">
        <v>817</v>
      </c>
      <c r="Z17" s="63"/>
      <c r="AA17" s="63"/>
      <c r="AB17" s="66"/>
      <c r="AC17" s="48"/>
      <c r="AD17" s="48" t="s">
        <v>48</v>
      </c>
      <c r="AE17" s="46"/>
      <c r="AF17" s="48"/>
      <c r="AG17" s="46"/>
      <c r="AH17" s="51"/>
    </row>
    <row r="18" spans="1:34" s="49" customFormat="1" ht="45" customHeight="1" x14ac:dyDescent="0.3">
      <c r="A18" s="66"/>
      <c r="B18" s="57"/>
      <c r="C18" s="60" t="s">
        <v>313</v>
      </c>
      <c r="D18" s="75" t="s">
        <v>698</v>
      </c>
      <c r="E18" s="59"/>
      <c r="F18" s="58" t="s">
        <v>817</v>
      </c>
      <c r="G18" s="58">
        <v>581</v>
      </c>
      <c r="H18" s="82" t="s">
        <v>818</v>
      </c>
      <c r="I18" s="58" t="s">
        <v>819</v>
      </c>
      <c r="J18" s="64" t="s">
        <v>312</v>
      </c>
      <c r="K18" s="61" t="s">
        <v>311</v>
      </c>
      <c r="L18" s="58" t="s">
        <v>43</v>
      </c>
      <c r="M18" s="33">
        <v>335</v>
      </c>
      <c r="N18" s="34">
        <v>14330000000000</v>
      </c>
      <c r="O18" s="35">
        <f t="shared" si="11"/>
        <v>1433000000</v>
      </c>
      <c r="P18" s="35">
        <v>1977150</v>
      </c>
      <c r="Q18" s="35">
        <v>494287500</v>
      </c>
      <c r="R18" s="35">
        <f>IF((M18*P18)&gt;494287500,494287500,M18*P18)+IF(M18&gt;0,Q18,0)+(IF(O18&lt;296000000,O18,296000000))</f>
        <v>1284575000</v>
      </c>
      <c r="S18" s="36">
        <v>0</v>
      </c>
      <c r="T18" s="42">
        <f t="shared" si="12"/>
        <v>1284575000</v>
      </c>
      <c r="U18" s="101">
        <f t="shared" si="13"/>
        <v>1284500000</v>
      </c>
      <c r="V18" s="37">
        <f t="shared" si="14"/>
        <v>115605000</v>
      </c>
      <c r="W18" s="44">
        <f t="shared" si="15"/>
        <v>1400105000</v>
      </c>
      <c r="X18" s="63">
        <v>1299914000</v>
      </c>
      <c r="Y18" s="94" t="s">
        <v>699</v>
      </c>
      <c r="Z18" s="63"/>
      <c r="AA18" s="63"/>
      <c r="AB18" s="66"/>
      <c r="AC18" s="48"/>
      <c r="AD18" s="48" t="s">
        <v>48</v>
      </c>
      <c r="AE18" s="46"/>
      <c r="AF18" s="48"/>
      <c r="AG18" s="46"/>
      <c r="AH18" s="48"/>
    </row>
    <row r="19" spans="1:34" s="49" customFormat="1" ht="57" customHeight="1" x14ac:dyDescent="0.3">
      <c r="A19" s="66"/>
      <c r="B19" s="57"/>
      <c r="C19" s="58">
        <v>14007869181</v>
      </c>
      <c r="D19" s="76" t="s">
        <v>787</v>
      </c>
      <c r="E19" s="59"/>
      <c r="F19" s="58"/>
      <c r="G19" s="58"/>
      <c r="H19" s="60" t="s">
        <v>790</v>
      </c>
      <c r="I19" s="58" t="s">
        <v>789</v>
      </c>
      <c r="J19" s="64" t="s">
        <v>788</v>
      </c>
      <c r="K19" s="61" t="s">
        <v>786</v>
      </c>
      <c r="L19" s="58" t="s">
        <v>43</v>
      </c>
      <c r="M19" s="33">
        <v>20</v>
      </c>
      <c r="N19" s="34">
        <v>7506000000000</v>
      </c>
      <c r="O19" s="35">
        <f t="shared" si="11"/>
        <v>750600000</v>
      </c>
      <c r="P19" s="35">
        <v>3954300</v>
      </c>
      <c r="Q19" s="35">
        <v>197715000</v>
      </c>
      <c r="R19" s="35">
        <f>(P19*M19)+IF(M19&gt;0,Q19,0)+(IF(O19&lt;198000000,O19,198000000))</f>
        <v>474801000</v>
      </c>
      <c r="S19" s="36">
        <v>0</v>
      </c>
      <c r="T19" s="42">
        <f t="shared" si="12"/>
        <v>474801000</v>
      </c>
      <c r="U19" s="101">
        <f t="shared" si="13"/>
        <v>474800000</v>
      </c>
      <c r="V19" s="37">
        <f t="shared" si="14"/>
        <v>42732000</v>
      </c>
      <c r="W19" s="44">
        <f t="shared" si="15"/>
        <v>517532000</v>
      </c>
      <c r="X19" s="86"/>
      <c r="Y19" s="62"/>
      <c r="Z19" s="63"/>
      <c r="AA19" s="63"/>
      <c r="AB19" s="64"/>
      <c r="AC19" s="48"/>
      <c r="AD19" s="48"/>
      <c r="AE19" s="46"/>
      <c r="AF19" s="48"/>
      <c r="AG19" s="46"/>
      <c r="AH19" s="51"/>
    </row>
    <row r="20" spans="1:34" s="49" customFormat="1" ht="84" customHeight="1" x14ac:dyDescent="0.3">
      <c r="A20" s="66"/>
      <c r="B20" s="57"/>
      <c r="C20" s="58">
        <v>10380217223</v>
      </c>
      <c r="D20" s="76" t="s">
        <v>795</v>
      </c>
      <c r="E20" s="76"/>
      <c r="F20" s="58"/>
      <c r="G20" s="58"/>
      <c r="H20" s="60" t="s">
        <v>794</v>
      </c>
      <c r="I20" s="58" t="s">
        <v>793</v>
      </c>
      <c r="J20" s="64" t="s">
        <v>792</v>
      </c>
      <c r="K20" s="61" t="s">
        <v>791</v>
      </c>
      <c r="L20" s="58" t="s">
        <v>43</v>
      </c>
      <c r="M20" s="33">
        <v>14</v>
      </c>
      <c r="N20" s="34">
        <v>2801000000000</v>
      </c>
      <c r="O20" s="35">
        <f t="shared" si="11"/>
        <v>280100000</v>
      </c>
      <c r="P20" s="35">
        <v>5931450</v>
      </c>
      <c r="Q20" s="35">
        <v>148286250</v>
      </c>
      <c r="R20" s="35">
        <f>(P20*M20)+IF(M20&gt;0,Q20,0)+(IF(O20&lt;137000000,O20,137000000))</f>
        <v>368326550</v>
      </c>
      <c r="S20" s="36">
        <v>0</v>
      </c>
      <c r="T20" s="42">
        <f t="shared" si="12"/>
        <v>368326550</v>
      </c>
      <c r="U20" s="101">
        <f t="shared" si="13"/>
        <v>368300000</v>
      </c>
      <c r="V20" s="37">
        <f t="shared" si="14"/>
        <v>33147000</v>
      </c>
      <c r="W20" s="44">
        <f t="shared" si="15"/>
        <v>401447000</v>
      </c>
      <c r="X20" s="62"/>
      <c r="Y20" s="62"/>
      <c r="Z20" s="63"/>
      <c r="AA20" s="63"/>
      <c r="AB20" s="64"/>
      <c r="AC20" s="48"/>
      <c r="AD20" s="48"/>
      <c r="AE20" s="46"/>
      <c r="AF20" s="48"/>
      <c r="AG20" s="46"/>
      <c r="AH20" s="51"/>
    </row>
    <row r="21" spans="1:34" s="49" customFormat="1" ht="75" customHeight="1" x14ac:dyDescent="0.3">
      <c r="A21" s="66"/>
      <c r="B21" s="57"/>
      <c r="C21" s="60" t="s">
        <v>803</v>
      </c>
      <c r="D21" s="76" t="s">
        <v>802</v>
      </c>
      <c r="E21" s="76" t="s">
        <v>692</v>
      </c>
      <c r="F21" s="58"/>
      <c r="G21" s="58"/>
      <c r="H21" s="60" t="s">
        <v>801</v>
      </c>
      <c r="I21" s="58" t="s">
        <v>800</v>
      </c>
      <c r="J21" s="64" t="s">
        <v>799</v>
      </c>
      <c r="K21" s="61" t="s">
        <v>798</v>
      </c>
      <c r="L21" s="58" t="s">
        <v>47</v>
      </c>
      <c r="M21" s="33">
        <v>30</v>
      </c>
      <c r="N21" s="34">
        <v>1732000000000</v>
      </c>
      <c r="O21" s="35">
        <f t="shared" si="11"/>
        <v>173200000</v>
      </c>
      <c r="P21" s="35">
        <v>3460013</v>
      </c>
      <c r="Q21" s="35">
        <v>237258000</v>
      </c>
      <c r="R21" s="35">
        <f>IF((M21*P21)&gt;158172000,158172000,M21*P21)+IF(M21&gt;0,Q21,0)+(IF(O21&lt;198000000,O21,198000000))</f>
        <v>514258390</v>
      </c>
      <c r="S21" s="36">
        <v>0</v>
      </c>
      <c r="T21" s="42">
        <f t="shared" si="12"/>
        <v>514258390</v>
      </c>
      <c r="U21" s="101">
        <f t="shared" si="13"/>
        <v>514200000</v>
      </c>
      <c r="V21" s="37">
        <f t="shared" si="14"/>
        <v>46278000</v>
      </c>
      <c r="W21" s="44">
        <f t="shared" si="15"/>
        <v>560478000</v>
      </c>
      <c r="X21" s="86"/>
      <c r="Y21" s="62"/>
      <c r="Z21" s="63"/>
      <c r="AA21" s="63"/>
      <c r="AB21" s="64"/>
      <c r="AC21" s="48"/>
      <c r="AD21" s="48"/>
      <c r="AE21" s="46"/>
      <c r="AF21" s="48"/>
      <c r="AG21" s="46"/>
      <c r="AH21" s="51"/>
    </row>
    <row r="22" spans="1:34" s="49" customFormat="1" ht="68.400000000000006" customHeight="1" x14ac:dyDescent="0.3">
      <c r="A22" s="66" t="s">
        <v>748</v>
      </c>
      <c r="B22" s="57"/>
      <c r="C22" s="58">
        <v>14008019753</v>
      </c>
      <c r="D22" s="59" t="s">
        <v>804</v>
      </c>
      <c r="E22" s="74"/>
      <c r="F22" s="58"/>
      <c r="G22" s="58"/>
      <c r="H22" s="60" t="s">
        <v>752</v>
      </c>
      <c r="I22" s="58" t="s">
        <v>753</v>
      </c>
      <c r="J22" s="64" t="s">
        <v>751</v>
      </c>
      <c r="K22" s="90" t="s">
        <v>805</v>
      </c>
      <c r="L22" s="58" t="s">
        <v>43</v>
      </c>
      <c r="M22" s="33">
        <v>40</v>
      </c>
      <c r="N22" s="34">
        <v>2623000000000</v>
      </c>
      <c r="O22" s="35">
        <f t="shared" si="11"/>
        <v>262300000</v>
      </c>
      <c r="P22" s="35">
        <v>3460013</v>
      </c>
      <c r="Q22" s="35">
        <v>237258000</v>
      </c>
      <c r="R22" s="35">
        <f>IF((M22*P22)&gt;158172000,158172000,M22*P22)+IF(M22&gt;0,Q22,0)+(IF(O22&lt;198000000,O22,198000000))</f>
        <v>573658520</v>
      </c>
      <c r="S22" s="36">
        <v>0</v>
      </c>
      <c r="T22" s="42">
        <f t="shared" si="12"/>
        <v>573658520</v>
      </c>
      <c r="U22" s="101">
        <f t="shared" si="13"/>
        <v>573600000</v>
      </c>
      <c r="V22" s="37">
        <f t="shared" si="14"/>
        <v>51624000</v>
      </c>
      <c r="W22" s="44">
        <f t="shared" si="15"/>
        <v>625224000</v>
      </c>
      <c r="X22" s="86"/>
      <c r="Y22" s="89"/>
      <c r="Z22" s="63"/>
      <c r="AA22" s="63"/>
      <c r="AB22" s="64"/>
      <c r="AC22" s="48"/>
      <c r="AD22" s="46"/>
      <c r="AE22" s="46"/>
      <c r="AF22" s="48"/>
      <c r="AG22" s="46"/>
      <c r="AH22" s="51"/>
    </row>
    <row r="23" spans="1:34" s="49" customFormat="1" ht="48.6" customHeight="1" x14ac:dyDescent="0.3">
      <c r="A23" s="66"/>
      <c r="B23" s="57"/>
      <c r="C23" s="58">
        <v>10104057649</v>
      </c>
      <c r="D23" s="76" t="s">
        <v>816</v>
      </c>
      <c r="E23" s="59"/>
      <c r="F23" s="58" t="s">
        <v>817</v>
      </c>
      <c r="G23" s="58">
        <v>583</v>
      </c>
      <c r="H23" s="60" t="s">
        <v>809</v>
      </c>
      <c r="I23" s="58" t="s">
        <v>808</v>
      </c>
      <c r="J23" s="64" t="s">
        <v>807</v>
      </c>
      <c r="K23" s="90" t="s">
        <v>806</v>
      </c>
      <c r="L23" s="58" t="s">
        <v>43</v>
      </c>
      <c r="M23" s="33">
        <v>7</v>
      </c>
      <c r="N23" s="34">
        <v>7486000000000</v>
      </c>
      <c r="O23" s="35">
        <f t="shared" si="11"/>
        <v>748600000</v>
      </c>
      <c r="P23" s="35">
        <v>6920025</v>
      </c>
      <c r="Q23" s="35">
        <v>118629000</v>
      </c>
      <c r="R23" s="35">
        <f>(P23*M23)+IF(M23&gt;0,Q23,0)+(IF(O23&lt;137000000,O23,137000000))</f>
        <v>304069175</v>
      </c>
      <c r="S23" s="36">
        <v>0</v>
      </c>
      <c r="T23" s="42">
        <f t="shared" si="12"/>
        <v>304069175</v>
      </c>
      <c r="U23" s="101">
        <f t="shared" si="13"/>
        <v>304000000</v>
      </c>
      <c r="V23" s="37">
        <f t="shared" si="14"/>
        <v>27360000</v>
      </c>
      <c r="W23" s="44">
        <f t="shared" si="15"/>
        <v>331360000</v>
      </c>
      <c r="X23" s="62"/>
      <c r="Y23" s="62"/>
      <c r="Z23" s="63"/>
      <c r="AA23" s="63"/>
      <c r="AB23" s="64"/>
      <c r="AC23" s="48"/>
      <c r="AD23" s="48"/>
      <c r="AE23" s="46"/>
      <c r="AF23" s="48"/>
      <c r="AG23" s="46"/>
      <c r="AH23" s="51"/>
    </row>
    <row r="24" spans="1:34" s="49" customFormat="1" ht="47.4" customHeight="1" x14ac:dyDescent="0.3">
      <c r="A24" s="66"/>
      <c r="B24" s="57"/>
      <c r="C24" s="58">
        <v>14008545263</v>
      </c>
      <c r="D24" s="59" t="s">
        <v>810</v>
      </c>
      <c r="E24" s="59" t="s">
        <v>815</v>
      </c>
      <c r="F24" s="58"/>
      <c r="G24" s="58"/>
      <c r="H24" s="60" t="s">
        <v>814</v>
      </c>
      <c r="I24" s="61" t="s">
        <v>813</v>
      </c>
      <c r="J24" s="105" t="s">
        <v>812</v>
      </c>
      <c r="K24" s="61" t="s">
        <v>811</v>
      </c>
      <c r="L24" s="58" t="s">
        <v>47</v>
      </c>
      <c r="M24" s="33">
        <v>6</v>
      </c>
      <c r="N24" s="34">
        <v>1512000000000</v>
      </c>
      <c r="O24" s="35">
        <f t="shared" si="11"/>
        <v>151200000</v>
      </c>
      <c r="P24" s="35">
        <v>6920025</v>
      </c>
      <c r="Q24" s="35">
        <v>118629000</v>
      </c>
      <c r="R24" s="35">
        <f>(P24*M24)+IF(M24&gt;0,Q24,0)+(IF(O24&lt;137000000,O24,137000000))</f>
        <v>297149150</v>
      </c>
      <c r="S24" s="36">
        <v>0</v>
      </c>
      <c r="T24" s="42">
        <f t="shared" si="12"/>
        <v>297149150</v>
      </c>
      <c r="U24" s="101">
        <f t="shared" si="13"/>
        <v>297100000</v>
      </c>
      <c r="V24" s="37">
        <f t="shared" si="14"/>
        <v>26739000</v>
      </c>
      <c r="W24" s="44">
        <f t="shared" si="15"/>
        <v>323839000</v>
      </c>
      <c r="X24" s="70"/>
      <c r="Y24" s="62"/>
      <c r="Z24" s="92"/>
      <c r="AA24" s="92"/>
      <c r="AB24" s="93"/>
      <c r="AC24" s="52"/>
      <c r="AD24" s="52"/>
      <c r="AE24" s="47"/>
      <c r="AF24" s="52"/>
      <c r="AG24" s="47"/>
      <c r="AH24" s="53"/>
    </row>
    <row r="25" spans="1:34" s="65" customFormat="1" ht="43.2" customHeight="1" x14ac:dyDescent="0.3">
      <c r="A25" s="66"/>
      <c r="B25" s="57"/>
      <c r="C25" s="60" t="s">
        <v>824</v>
      </c>
      <c r="D25" s="59" t="s">
        <v>822</v>
      </c>
      <c r="E25" s="59" t="s">
        <v>251</v>
      </c>
      <c r="F25" s="58"/>
      <c r="G25" s="58"/>
      <c r="H25" s="60" t="s">
        <v>820</v>
      </c>
      <c r="I25" s="58" t="s">
        <v>821</v>
      </c>
      <c r="J25" s="64" t="s">
        <v>826</v>
      </c>
      <c r="K25" s="61" t="s">
        <v>827</v>
      </c>
      <c r="L25" s="58" t="s">
        <v>47</v>
      </c>
      <c r="M25" s="40">
        <v>2</v>
      </c>
      <c r="N25" s="41">
        <v>520094000000</v>
      </c>
      <c r="O25" s="42">
        <f>N25/10000</f>
        <v>52009400</v>
      </c>
      <c r="P25" s="42">
        <v>7908600</v>
      </c>
      <c r="Q25" s="42">
        <v>98857500</v>
      </c>
      <c r="R25" s="42">
        <f>(P25*M25)+IF(M25&gt;0,Q25,0)+(IF(O25&lt;137000000,O25,137000000))</f>
        <v>166684100</v>
      </c>
      <c r="S25" s="43">
        <v>0.1</v>
      </c>
      <c r="T25" s="42">
        <f>(1-S25)*R25</f>
        <v>150015690</v>
      </c>
      <c r="U25" s="101">
        <f>ROUNDDOWN(T25/100000,0)*100000</f>
        <v>150000000</v>
      </c>
      <c r="V25" s="37">
        <f>U25*0.09</f>
        <v>13500000</v>
      </c>
      <c r="W25" s="44">
        <f>V25+U25</f>
        <v>163500000</v>
      </c>
      <c r="X25" s="70"/>
      <c r="Y25" s="62"/>
      <c r="Z25" s="63"/>
      <c r="AA25" s="63"/>
      <c r="AB25" s="64"/>
      <c r="AC25" s="66"/>
      <c r="AD25" s="72"/>
      <c r="AE25" s="73"/>
      <c r="AF25" s="66"/>
      <c r="AG25" s="58"/>
      <c r="AH25" s="66"/>
    </row>
    <row r="26" spans="1:34" s="49" customFormat="1" ht="43.95" customHeight="1" x14ac:dyDescent="0.3">
      <c r="A26" s="66"/>
      <c r="B26" s="57"/>
      <c r="C26" s="60" t="s">
        <v>825</v>
      </c>
      <c r="D26" s="76" t="s">
        <v>823</v>
      </c>
      <c r="E26" s="59" t="s">
        <v>54</v>
      </c>
      <c r="F26" s="58"/>
      <c r="G26" s="58"/>
      <c r="H26" s="60" t="s">
        <v>820</v>
      </c>
      <c r="I26" s="58" t="s">
        <v>821</v>
      </c>
      <c r="J26" s="64" t="s">
        <v>826</v>
      </c>
      <c r="K26" s="61" t="s">
        <v>828</v>
      </c>
      <c r="L26" s="58" t="s">
        <v>47</v>
      </c>
      <c r="M26" s="40">
        <v>1</v>
      </c>
      <c r="N26" s="41">
        <v>157660000000</v>
      </c>
      <c r="O26" s="42">
        <f>N26/10000</f>
        <v>15766000</v>
      </c>
      <c r="P26" s="42">
        <v>7908600</v>
      </c>
      <c r="Q26" s="42">
        <v>98857500</v>
      </c>
      <c r="R26" s="42">
        <f>(P26*M26)+IF(M26&gt;0,Q26,0)+(IF(O26&lt;137000000,O26,137000000))</f>
        <v>122532100</v>
      </c>
      <c r="S26" s="43">
        <v>0</v>
      </c>
      <c r="T26" s="42">
        <f>(1-S26)*R26</f>
        <v>122532100</v>
      </c>
      <c r="U26" s="101">
        <f>ROUNDDOWN(T26/100000,0)*100000</f>
        <v>122500000</v>
      </c>
      <c r="V26" s="37">
        <f>U26*0.09</f>
        <v>11025000</v>
      </c>
      <c r="W26" s="44">
        <f>V26+U26</f>
        <v>133525000</v>
      </c>
      <c r="X26" s="56"/>
      <c r="Y26" s="71"/>
      <c r="Z26" s="63"/>
      <c r="AA26" s="63"/>
      <c r="AB26" s="64"/>
      <c r="AC26" s="48"/>
      <c r="AD26" s="72"/>
      <c r="AE26" s="73"/>
      <c r="AF26" s="48"/>
      <c r="AG26" s="46"/>
      <c r="AH26" s="48"/>
    </row>
    <row r="27" spans="1:34" s="49" customFormat="1" ht="59.4" customHeight="1" x14ac:dyDescent="0.3">
      <c r="A27" s="66"/>
      <c r="B27" s="57"/>
      <c r="C27" s="60"/>
      <c r="D27" s="59"/>
      <c r="E27" s="59"/>
      <c r="F27" s="58"/>
      <c r="G27" s="58"/>
      <c r="H27" s="60"/>
      <c r="I27" s="58"/>
      <c r="J27" s="64"/>
      <c r="K27" s="61"/>
      <c r="L27" s="58"/>
      <c r="M27" s="33"/>
      <c r="N27" s="34"/>
      <c r="O27" s="35"/>
      <c r="P27" s="35"/>
      <c r="Q27" s="35"/>
      <c r="R27" s="35"/>
      <c r="S27" s="36"/>
      <c r="T27" s="42"/>
      <c r="U27" s="101"/>
      <c r="V27" s="37"/>
      <c r="W27" s="44"/>
      <c r="X27" s="94"/>
      <c r="Y27" s="94"/>
      <c r="Z27" s="63"/>
      <c r="AA27" s="63"/>
      <c r="AB27" s="64"/>
      <c r="AC27" s="48"/>
      <c r="AD27" s="48"/>
      <c r="AE27" s="46"/>
      <c r="AF27" s="48"/>
      <c r="AG27" s="46"/>
      <c r="AH27" s="48"/>
    </row>
    <row r="28" spans="1:34" s="49" customFormat="1" ht="59.4" customHeight="1" x14ac:dyDescent="0.3">
      <c r="A28" s="66"/>
      <c r="B28" s="57"/>
      <c r="C28" s="60"/>
      <c r="D28" s="76"/>
      <c r="E28" s="59"/>
      <c r="F28" s="58"/>
      <c r="G28" s="58"/>
      <c r="H28" s="60"/>
      <c r="I28" s="58"/>
      <c r="J28" s="109"/>
      <c r="K28" s="61"/>
      <c r="L28" s="58"/>
      <c r="M28" s="40"/>
      <c r="N28" s="41"/>
      <c r="O28" s="42"/>
      <c r="P28" s="42"/>
      <c r="Q28" s="42"/>
      <c r="R28" s="42"/>
      <c r="S28" s="43"/>
      <c r="T28" s="42"/>
      <c r="U28" s="101"/>
      <c r="V28" s="37"/>
      <c r="W28" s="110"/>
      <c r="X28" s="94"/>
      <c r="Y28" s="111"/>
      <c r="Z28" s="63"/>
      <c r="AA28" s="63"/>
      <c r="AB28" s="64"/>
      <c r="AC28" s="48"/>
      <c r="AD28" s="48"/>
      <c r="AE28" s="46"/>
      <c r="AF28" s="48"/>
      <c r="AG28" s="46"/>
      <c r="AH28" s="48"/>
    </row>
    <row r="29" spans="1:34" s="49" customFormat="1" ht="59.4" customHeight="1" x14ac:dyDescent="0.3">
      <c r="A29" s="66"/>
      <c r="B29" s="57"/>
      <c r="C29" s="60"/>
      <c r="D29" s="76"/>
      <c r="E29" s="59"/>
      <c r="F29" s="58"/>
      <c r="G29" s="58"/>
      <c r="H29" s="60"/>
      <c r="I29" s="58"/>
      <c r="J29" s="64"/>
      <c r="K29" s="61"/>
      <c r="L29" s="58"/>
      <c r="M29" s="33"/>
      <c r="N29" s="34"/>
      <c r="O29" s="35"/>
      <c r="P29" s="35"/>
      <c r="Q29" s="35"/>
      <c r="R29" s="35"/>
      <c r="S29" s="36"/>
      <c r="T29" s="42"/>
      <c r="U29" s="101"/>
      <c r="V29" s="37"/>
      <c r="W29" s="110"/>
      <c r="X29" s="62"/>
      <c r="Y29" s="112"/>
      <c r="Z29" s="63"/>
      <c r="AA29" s="63"/>
      <c r="AB29" s="66"/>
      <c r="AC29" s="48"/>
      <c r="AD29" s="48"/>
      <c r="AE29" s="46"/>
      <c r="AF29" s="48"/>
      <c r="AG29" s="46"/>
      <c r="AH29" s="48"/>
    </row>
    <row r="30" spans="1:34" s="49" customFormat="1" ht="59.4" customHeight="1" x14ac:dyDescent="0.3">
      <c r="A30" s="66"/>
      <c r="B30" s="57"/>
      <c r="C30" s="60"/>
      <c r="D30" s="76"/>
      <c r="E30" s="59"/>
      <c r="F30" s="58"/>
      <c r="G30" s="58"/>
      <c r="H30" s="60"/>
      <c r="I30" s="58"/>
      <c r="J30" s="64"/>
      <c r="K30" s="61"/>
      <c r="L30" s="58"/>
      <c r="M30" s="33"/>
      <c r="N30" s="34"/>
      <c r="O30" s="35"/>
      <c r="P30" s="35"/>
      <c r="Q30" s="35"/>
      <c r="R30" s="35"/>
      <c r="S30" s="36"/>
      <c r="T30" s="42"/>
      <c r="U30" s="101"/>
      <c r="V30" s="37"/>
      <c r="W30" s="44"/>
      <c r="X30" s="92"/>
      <c r="Y30" s="103"/>
      <c r="Z30" s="63"/>
      <c r="AA30" s="63"/>
      <c r="AB30" s="66"/>
      <c r="AC30" s="48"/>
      <c r="AD30" s="48"/>
      <c r="AE30" s="46"/>
      <c r="AF30" s="48"/>
      <c r="AG30" s="46"/>
      <c r="AH30" s="48"/>
    </row>
    <row r="31" spans="1:34" s="49" customFormat="1" ht="73.95" customHeight="1" x14ac:dyDescent="0.3">
      <c r="A31" s="66"/>
      <c r="B31" s="57"/>
      <c r="C31" s="60"/>
      <c r="D31" s="59"/>
      <c r="E31" s="59"/>
      <c r="F31" s="58"/>
      <c r="G31" s="58"/>
      <c r="H31" s="60"/>
      <c r="I31" s="58"/>
      <c r="J31" s="64"/>
      <c r="K31" s="61"/>
      <c r="L31" s="58"/>
      <c r="M31" s="40"/>
      <c r="N31" s="41"/>
      <c r="O31" s="42"/>
      <c r="P31" s="42"/>
      <c r="Q31" s="42"/>
      <c r="R31" s="42"/>
      <c r="S31" s="43"/>
      <c r="T31" s="42"/>
      <c r="U31" s="101"/>
      <c r="V31" s="37"/>
      <c r="W31" s="44"/>
      <c r="X31" s="92"/>
      <c r="Y31" s="103"/>
      <c r="Z31" s="63"/>
      <c r="AA31" s="63"/>
      <c r="AB31" s="66"/>
      <c r="AC31" s="48"/>
      <c r="AD31" s="48"/>
      <c r="AE31" s="46"/>
      <c r="AF31" s="48"/>
      <c r="AG31" s="46"/>
      <c r="AH31" s="48"/>
    </row>
    <row r="32" spans="1:34" s="49" customFormat="1" ht="63.6" customHeight="1" x14ac:dyDescent="0.3">
      <c r="A32" s="66"/>
      <c r="B32" s="57"/>
      <c r="C32" s="60"/>
      <c r="D32" s="75"/>
      <c r="E32" s="75"/>
      <c r="F32" s="58"/>
      <c r="G32" s="58"/>
      <c r="H32" s="60"/>
      <c r="I32" s="58"/>
      <c r="J32" s="64"/>
      <c r="K32" s="61"/>
      <c r="L32" s="58"/>
      <c r="M32" s="40"/>
      <c r="N32" s="41"/>
      <c r="O32" s="42"/>
      <c r="P32" s="42"/>
      <c r="Q32" s="42"/>
      <c r="R32" s="42"/>
      <c r="S32" s="43"/>
      <c r="T32" s="42"/>
      <c r="U32" s="101"/>
      <c r="V32" s="37"/>
      <c r="W32" s="44"/>
      <c r="X32" s="113"/>
      <c r="Y32" s="71"/>
      <c r="Z32" s="63"/>
      <c r="AA32" s="63"/>
      <c r="AB32" s="68"/>
      <c r="AC32" s="48"/>
      <c r="AD32" s="48"/>
      <c r="AE32" s="46"/>
      <c r="AF32" s="48"/>
      <c r="AG32" s="46"/>
      <c r="AH32" s="48"/>
    </row>
    <row r="33" spans="1:34" s="49" customFormat="1" ht="45" customHeight="1" x14ac:dyDescent="0.3">
      <c r="A33" s="66"/>
      <c r="B33" s="57"/>
      <c r="C33" s="60"/>
      <c r="D33" s="59"/>
      <c r="E33" s="59"/>
      <c r="F33" s="58"/>
      <c r="G33" s="58"/>
      <c r="H33" s="82"/>
      <c r="I33" s="58"/>
      <c r="J33" s="105"/>
      <c r="K33" s="61"/>
      <c r="L33" s="58"/>
      <c r="M33" s="33"/>
      <c r="N33" s="34"/>
      <c r="O33" s="35"/>
      <c r="P33" s="35"/>
      <c r="Q33" s="35"/>
      <c r="R33" s="35"/>
      <c r="S33" s="36"/>
      <c r="T33" s="42"/>
      <c r="U33" s="101"/>
      <c r="V33" s="37"/>
      <c r="W33" s="44"/>
      <c r="X33" s="63"/>
      <c r="Y33" s="94"/>
      <c r="Z33" s="63"/>
      <c r="AA33" s="63"/>
      <c r="AB33" s="66"/>
      <c r="AC33" s="48"/>
      <c r="AD33" s="48"/>
      <c r="AE33" s="46"/>
      <c r="AF33" s="48"/>
      <c r="AG33" s="46"/>
      <c r="AH33" s="48"/>
    </row>
    <row r="34" spans="1:34" s="49" customFormat="1" ht="45" customHeight="1" x14ac:dyDescent="0.3">
      <c r="A34" s="66"/>
      <c r="B34" s="57"/>
      <c r="C34" s="60"/>
      <c r="D34" s="59"/>
      <c r="E34" s="59"/>
      <c r="F34" s="58"/>
      <c r="G34" s="58"/>
      <c r="H34" s="82"/>
      <c r="I34" s="58"/>
      <c r="J34" s="64"/>
      <c r="K34" s="61"/>
      <c r="L34" s="58"/>
      <c r="M34" s="33"/>
      <c r="N34" s="34"/>
      <c r="O34" s="35"/>
      <c r="P34" s="35"/>
      <c r="Q34" s="35"/>
      <c r="R34" s="35"/>
      <c r="S34" s="36"/>
      <c r="T34" s="42"/>
      <c r="U34" s="101"/>
      <c r="V34" s="37"/>
      <c r="W34" s="44"/>
      <c r="X34" s="63"/>
      <c r="Y34" s="94"/>
      <c r="Z34" s="63"/>
      <c r="AA34" s="63"/>
      <c r="AB34" s="66"/>
      <c r="AC34" s="48"/>
      <c r="AD34" s="48"/>
      <c r="AE34" s="46"/>
      <c r="AF34" s="48"/>
      <c r="AG34" s="46"/>
      <c r="AH34" s="48"/>
    </row>
    <row r="35" spans="1:34" s="49" customFormat="1" ht="74.400000000000006" customHeight="1" x14ac:dyDescent="0.3">
      <c r="A35" s="66"/>
      <c r="B35" s="57"/>
      <c r="C35" s="60"/>
      <c r="D35" s="59"/>
      <c r="E35" s="59"/>
      <c r="F35" s="58"/>
      <c r="G35" s="58"/>
      <c r="H35" s="82"/>
      <c r="I35" s="58"/>
      <c r="J35" s="64"/>
      <c r="K35" s="61"/>
      <c r="L35" s="58"/>
      <c r="M35" s="33"/>
      <c r="N35" s="34"/>
      <c r="O35" s="35"/>
      <c r="P35" s="35"/>
      <c r="Q35" s="35"/>
      <c r="R35" s="35"/>
      <c r="S35" s="36"/>
      <c r="T35" s="42"/>
      <c r="U35" s="101"/>
      <c r="V35" s="37"/>
      <c r="W35" s="44"/>
      <c r="X35" s="63"/>
      <c r="Y35" s="94"/>
      <c r="Z35" s="63"/>
      <c r="AA35" s="63"/>
      <c r="AB35" s="66"/>
      <c r="AC35" s="48"/>
      <c r="AD35" s="48"/>
      <c r="AE35" s="46"/>
      <c r="AF35" s="48"/>
      <c r="AG35" s="46"/>
      <c r="AH35" s="48"/>
    </row>
    <row r="36" spans="1:34" s="49" customFormat="1" ht="45" customHeight="1" x14ac:dyDescent="0.3">
      <c r="A36" s="66"/>
      <c r="B36" s="57"/>
      <c r="C36" s="60"/>
      <c r="D36" s="59"/>
      <c r="E36" s="59"/>
      <c r="F36" s="58"/>
      <c r="G36" s="58"/>
      <c r="H36" s="82"/>
      <c r="I36" s="58"/>
      <c r="J36" s="64"/>
      <c r="K36" s="61"/>
      <c r="L36" s="58"/>
      <c r="M36" s="33"/>
      <c r="N36" s="34"/>
      <c r="O36" s="35"/>
      <c r="P36" s="35"/>
      <c r="Q36" s="35"/>
      <c r="R36" s="35"/>
      <c r="S36" s="36"/>
      <c r="T36" s="42"/>
      <c r="U36" s="101"/>
      <c r="V36" s="37"/>
      <c r="W36" s="44"/>
      <c r="X36" s="114"/>
      <c r="Y36" s="94"/>
      <c r="Z36" s="63"/>
      <c r="AA36" s="63"/>
      <c r="AB36" s="66"/>
      <c r="AC36" s="48"/>
      <c r="AD36" s="48"/>
      <c r="AE36" s="46"/>
      <c r="AF36" s="48"/>
      <c r="AG36" s="46"/>
      <c r="AH36" s="48"/>
    </row>
    <row r="37" spans="1:34" s="49" customFormat="1" ht="45" customHeight="1" x14ac:dyDescent="0.3">
      <c r="A37" s="66"/>
      <c r="B37" s="57"/>
      <c r="C37" s="58"/>
      <c r="D37" s="76"/>
      <c r="E37" s="59"/>
      <c r="F37" s="58"/>
      <c r="G37" s="58"/>
      <c r="H37" s="60"/>
      <c r="I37" s="61"/>
      <c r="J37" s="68"/>
      <c r="K37" s="61"/>
      <c r="L37" s="58"/>
      <c r="M37" s="33"/>
      <c r="N37" s="34"/>
      <c r="O37" s="35"/>
      <c r="P37" s="35"/>
      <c r="Q37" s="35"/>
      <c r="R37" s="35"/>
      <c r="S37" s="36"/>
      <c r="T37" s="42"/>
      <c r="U37" s="101"/>
      <c r="V37" s="37"/>
      <c r="W37" s="44"/>
      <c r="X37" s="115"/>
      <c r="Y37" s="94"/>
      <c r="Z37" s="63"/>
      <c r="AA37" s="63"/>
      <c r="AB37" s="66"/>
      <c r="AC37" s="48"/>
      <c r="AD37" s="48"/>
      <c r="AE37" s="46"/>
      <c r="AF37" s="48"/>
      <c r="AG37" s="46"/>
      <c r="AH37" s="48"/>
    </row>
    <row r="38" spans="1:34" s="49" customFormat="1" ht="45" customHeight="1" x14ac:dyDescent="0.3">
      <c r="A38" s="66"/>
      <c r="B38" s="57"/>
      <c r="C38" s="60"/>
      <c r="D38" s="59"/>
      <c r="E38" s="59"/>
      <c r="F38" s="58"/>
      <c r="G38" s="58"/>
      <c r="H38" s="82"/>
      <c r="I38" s="58"/>
      <c r="J38" s="64"/>
      <c r="K38" s="61"/>
      <c r="L38" s="58"/>
      <c r="M38" s="33"/>
      <c r="N38" s="34"/>
      <c r="O38" s="35"/>
      <c r="P38" s="35"/>
      <c r="Q38" s="35"/>
      <c r="R38" s="35"/>
      <c r="S38" s="36"/>
      <c r="T38" s="42"/>
      <c r="U38" s="101"/>
      <c r="V38" s="37"/>
      <c r="W38" s="44"/>
      <c r="X38" s="63"/>
      <c r="Y38" s="94"/>
      <c r="Z38" s="63"/>
      <c r="AA38" s="63"/>
      <c r="AB38" s="66"/>
      <c r="AC38" s="48"/>
      <c r="AD38" s="48"/>
      <c r="AE38" s="46"/>
      <c r="AF38" s="48"/>
      <c r="AG38" s="46"/>
      <c r="AH38" s="48"/>
    </row>
    <row r="39" spans="1:34" s="49" customFormat="1" ht="45" customHeight="1" x14ac:dyDescent="0.3">
      <c r="A39" s="66"/>
      <c r="B39" s="57"/>
      <c r="C39" s="60"/>
      <c r="D39" s="59"/>
      <c r="E39" s="59"/>
      <c r="F39" s="58"/>
      <c r="G39" s="58"/>
      <c r="H39" s="82"/>
      <c r="I39" s="58"/>
      <c r="J39" s="64"/>
      <c r="K39" s="61"/>
      <c r="L39" s="58"/>
      <c r="M39" s="33"/>
      <c r="N39" s="34"/>
      <c r="O39" s="35"/>
      <c r="P39" s="35"/>
      <c r="Q39" s="35"/>
      <c r="R39" s="35"/>
      <c r="S39" s="36"/>
      <c r="T39" s="42"/>
      <c r="U39" s="101"/>
      <c r="V39" s="37"/>
      <c r="W39" s="44"/>
      <c r="X39" s="114"/>
      <c r="Y39" s="94"/>
      <c r="Z39" s="63"/>
      <c r="AA39" s="63"/>
      <c r="AB39" s="66"/>
      <c r="AC39" s="48"/>
      <c r="AD39" s="48"/>
      <c r="AE39" s="46"/>
      <c r="AF39" s="48"/>
      <c r="AG39" s="46"/>
      <c r="AH39" s="48"/>
    </row>
    <row r="40" spans="1:34" s="49" customFormat="1" ht="45" customHeight="1" x14ac:dyDescent="0.3">
      <c r="A40" s="66"/>
      <c r="B40" s="57"/>
      <c r="C40" s="60"/>
      <c r="D40" s="59"/>
      <c r="E40" s="59"/>
      <c r="F40" s="58"/>
      <c r="G40" s="58"/>
      <c r="H40" s="82"/>
      <c r="I40" s="58"/>
      <c r="J40" s="64"/>
      <c r="K40" s="61"/>
      <c r="L40" s="58"/>
      <c r="M40" s="40"/>
      <c r="N40" s="41"/>
      <c r="O40" s="42"/>
      <c r="P40" s="42"/>
      <c r="Q40" s="42"/>
      <c r="R40" s="42"/>
      <c r="S40" s="43"/>
      <c r="T40" s="42"/>
      <c r="U40" s="101"/>
      <c r="V40" s="37"/>
      <c r="W40" s="44"/>
      <c r="X40" s="63"/>
      <c r="Y40" s="94"/>
      <c r="Z40" s="63"/>
      <c r="AA40" s="63"/>
      <c r="AB40" s="66"/>
      <c r="AC40" s="48"/>
      <c r="AD40" s="48"/>
      <c r="AE40" s="46"/>
      <c r="AF40" s="48"/>
      <c r="AG40" s="46"/>
      <c r="AH40" s="48"/>
    </row>
    <row r="41" spans="1:34" s="49" customFormat="1" ht="45" customHeight="1" x14ac:dyDescent="0.3">
      <c r="A41" s="66"/>
      <c r="B41" s="57"/>
      <c r="C41" s="60"/>
      <c r="D41" s="59"/>
      <c r="E41" s="59"/>
      <c r="F41" s="58"/>
      <c r="G41" s="58"/>
      <c r="H41" s="82"/>
      <c r="I41" s="58"/>
      <c r="J41" s="64"/>
      <c r="K41" s="61"/>
      <c r="L41" s="58"/>
      <c r="M41" s="33"/>
      <c r="N41" s="34"/>
      <c r="O41" s="35"/>
      <c r="P41" s="35"/>
      <c r="Q41" s="35"/>
      <c r="R41" s="35"/>
      <c r="S41" s="36"/>
      <c r="T41" s="42"/>
      <c r="U41" s="101"/>
      <c r="V41" s="37"/>
      <c r="W41" s="44"/>
      <c r="X41" s="115"/>
      <c r="Y41" s="94"/>
      <c r="Z41" s="63"/>
      <c r="AA41" s="63"/>
      <c r="AB41" s="66"/>
      <c r="AC41" s="48"/>
      <c r="AD41" s="48"/>
      <c r="AE41" s="46"/>
      <c r="AF41" s="48"/>
      <c r="AG41" s="46"/>
      <c r="AH41" s="48"/>
    </row>
    <row r="42" spans="1:34" s="49" customFormat="1" ht="45" customHeight="1" x14ac:dyDescent="0.3">
      <c r="A42" s="66"/>
      <c r="B42" s="57"/>
      <c r="C42" s="60"/>
      <c r="D42" s="76"/>
      <c r="E42" s="59"/>
      <c r="F42" s="58"/>
      <c r="G42" s="58"/>
      <c r="H42" s="82"/>
      <c r="I42" s="58"/>
      <c r="J42" s="64"/>
      <c r="K42" s="61"/>
      <c r="L42" s="58"/>
      <c r="M42" s="33"/>
      <c r="N42" s="34"/>
      <c r="O42" s="35"/>
      <c r="P42" s="35"/>
      <c r="Q42" s="35"/>
      <c r="R42" s="35"/>
      <c r="S42" s="36"/>
      <c r="T42" s="42"/>
      <c r="U42" s="101"/>
      <c r="V42" s="37"/>
      <c r="W42" s="44"/>
      <c r="X42" s="63"/>
      <c r="Y42" s="94"/>
      <c r="Z42" s="63"/>
      <c r="AA42" s="63"/>
      <c r="AB42" s="66"/>
      <c r="AC42" s="48"/>
      <c r="AD42" s="48"/>
      <c r="AE42" s="46"/>
      <c r="AF42" s="48"/>
      <c r="AG42" s="46"/>
      <c r="AH42" s="48"/>
    </row>
    <row r="43" spans="1:34" s="49" customFormat="1" ht="45" customHeight="1" x14ac:dyDescent="0.3">
      <c r="A43" s="66"/>
      <c r="B43" s="57"/>
      <c r="C43" s="60"/>
      <c r="D43" s="59"/>
      <c r="E43" s="59"/>
      <c r="F43" s="58"/>
      <c r="G43" s="58"/>
      <c r="H43" s="82"/>
      <c r="I43" s="58"/>
      <c r="J43" s="64"/>
      <c r="K43" s="61"/>
      <c r="L43" s="58"/>
      <c r="M43" s="33"/>
      <c r="N43" s="34"/>
      <c r="O43" s="35"/>
      <c r="P43" s="35"/>
      <c r="Q43" s="35"/>
      <c r="R43" s="35"/>
      <c r="S43" s="36"/>
      <c r="T43" s="42"/>
      <c r="U43" s="101"/>
      <c r="V43" s="37"/>
      <c r="W43" s="44"/>
      <c r="X43" s="63"/>
      <c r="Y43" s="94"/>
      <c r="Z43" s="63"/>
      <c r="AA43" s="63"/>
      <c r="AB43" s="66"/>
      <c r="AC43" s="48"/>
      <c r="AD43" s="48"/>
      <c r="AE43" s="46"/>
      <c r="AF43" s="48"/>
      <c r="AG43" s="46"/>
      <c r="AH43" s="48"/>
    </row>
    <row r="44" spans="1:34" s="49" customFormat="1" ht="45" customHeight="1" x14ac:dyDescent="0.3">
      <c r="A44" s="66"/>
      <c r="B44" s="57"/>
      <c r="C44" s="60"/>
      <c r="D44" s="59"/>
      <c r="E44" s="59"/>
      <c r="F44" s="58"/>
      <c r="G44" s="58"/>
      <c r="H44" s="82"/>
      <c r="I44" s="58"/>
      <c r="J44" s="64"/>
      <c r="K44" s="61"/>
      <c r="L44" s="58"/>
      <c r="M44" s="33"/>
      <c r="N44" s="34"/>
      <c r="O44" s="35"/>
      <c r="P44" s="35"/>
      <c r="Q44" s="35"/>
      <c r="R44" s="35"/>
      <c r="S44" s="36"/>
      <c r="T44" s="42"/>
      <c r="U44" s="101"/>
      <c r="V44" s="37"/>
      <c r="W44" s="44"/>
      <c r="X44" s="63"/>
      <c r="Y44" s="94"/>
      <c r="Z44" s="63"/>
      <c r="AA44" s="63"/>
      <c r="AB44" s="66"/>
      <c r="AC44" s="48"/>
      <c r="AD44" s="48"/>
      <c r="AE44" s="46"/>
      <c r="AF44" s="48"/>
      <c r="AG44" s="46"/>
      <c r="AH44" s="48"/>
    </row>
    <row r="45" spans="1:34" s="49" customFormat="1" ht="45" customHeight="1" x14ac:dyDescent="0.3">
      <c r="A45" s="66"/>
      <c r="B45" s="57"/>
      <c r="C45" s="60"/>
      <c r="D45" s="59"/>
      <c r="E45" s="59"/>
      <c r="F45" s="58"/>
      <c r="G45" s="58"/>
      <c r="H45" s="82"/>
      <c r="I45" s="58"/>
      <c r="J45" s="64"/>
      <c r="K45" s="61"/>
      <c r="L45" s="58"/>
      <c r="M45" s="40"/>
      <c r="N45" s="41"/>
      <c r="O45" s="42"/>
      <c r="P45" s="42"/>
      <c r="Q45" s="42"/>
      <c r="R45" s="42"/>
      <c r="S45" s="43"/>
      <c r="T45" s="42"/>
      <c r="U45" s="101"/>
      <c r="V45" s="37"/>
      <c r="W45" s="44"/>
      <c r="X45" s="63"/>
      <c r="Y45" s="94"/>
      <c r="Z45" s="63"/>
      <c r="AA45" s="63"/>
      <c r="AB45" s="66"/>
      <c r="AC45" s="48"/>
      <c r="AD45" s="48"/>
      <c r="AE45" s="46"/>
      <c r="AF45" s="48"/>
      <c r="AG45" s="46"/>
      <c r="AH45" s="48"/>
    </row>
    <row r="46" spans="1:34" s="49" customFormat="1" ht="45" customHeight="1" x14ac:dyDescent="0.3">
      <c r="A46" s="66"/>
      <c r="B46" s="57"/>
      <c r="C46" s="60"/>
      <c r="D46" s="76"/>
      <c r="E46" s="59"/>
      <c r="F46" s="58"/>
      <c r="G46" s="58"/>
      <c r="H46" s="82"/>
      <c r="I46" s="58"/>
      <c r="J46" s="64"/>
      <c r="K46" s="61"/>
      <c r="L46" s="58"/>
      <c r="M46" s="33"/>
      <c r="N46" s="34"/>
      <c r="O46" s="35"/>
      <c r="P46" s="35"/>
      <c r="Q46" s="35"/>
      <c r="R46" s="35"/>
      <c r="S46" s="36"/>
      <c r="T46" s="42"/>
      <c r="U46" s="101"/>
      <c r="V46" s="37"/>
      <c r="W46" s="44"/>
      <c r="X46" s="63"/>
      <c r="Y46" s="94"/>
      <c r="Z46" s="63"/>
      <c r="AA46" s="63"/>
      <c r="AB46" s="66"/>
      <c r="AC46" s="48"/>
      <c r="AD46" s="48"/>
      <c r="AE46" s="46"/>
      <c r="AF46" s="48"/>
      <c r="AG46" s="46"/>
      <c r="AH46" s="48"/>
    </row>
    <row r="47" spans="1:34" s="49" customFormat="1" ht="45" customHeight="1" x14ac:dyDescent="0.3">
      <c r="A47" s="66"/>
      <c r="B47" s="57"/>
      <c r="C47" s="60"/>
      <c r="D47" s="76"/>
      <c r="E47" s="59"/>
      <c r="F47" s="58"/>
      <c r="G47" s="58"/>
      <c r="H47" s="82"/>
      <c r="I47" s="58"/>
      <c r="J47" s="64"/>
      <c r="K47" s="61"/>
      <c r="L47" s="58"/>
      <c r="M47" s="33"/>
      <c r="N47" s="34"/>
      <c r="O47" s="35"/>
      <c r="P47" s="35"/>
      <c r="Q47" s="35"/>
      <c r="R47" s="35"/>
      <c r="S47" s="36"/>
      <c r="T47" s="42"/>
      <c r="U47" s="101"/>
      <c r="V47" s="37"/>
      <c r="W47" s="44"/>
      <c r="X47" s="63"/>
      <c r="Y47" s="94"/>
      <c r="Z47" s="63"/>
      <c r="AA47" s="63"/>
      <c r="AB47" s="66"/>
      <c r="AC47" s="48"/>
      <c r="AD47" s="48"/>
      <c r="AE47" s="46"/>
      <c r="AF47" s="48"/>
      <c r="AG47" s="46"/>
      <c r="AH47" s="48"/>
    </row>
    <row r="48" spans="1:34" s="49" customFormat="1" ht="64.2" customHeight="1" x14ac:dyDescent="0.3">
      <c r="A48" s="66"/>
      <c r="B48" s="57"/>
      <c r="C48" s="60"/>
      <c r="D48" s="59"/>
      <c r="E48" s="59"/>
      <c r="F48" s="58"/>
      <c r="G48" s="58"/>
      <c r="H48" s="82"/>
      <c r="I48" s="58"/>
      <c r="J48" s="64"/>
      <c r="K48" s="61"/>
      <c r="L48" s="58"/>
      <c r="M48" s="33"/>
      <c r="N48" s="34"/>
      <c r="O48" s="35"/>
      <c r="P48" s="35"/>
      <c r="Q48" s="35"/>
      <c r="R48" s="35"/>
      <c r="S48" s="36"/>
      <c r="T48" s="42"/>
      <c r="U48" s="101"/>
      <c r="V48" s="37"/>
      <c r="W48" s="44"/>
      <c r="X48" s="63"/>
      <c r="Y48" s="94"/>
      <c r="Z48" s="63"/>
      <c r="AA48" s="63"/>
      <c r="AB48" s="66"/>
      <c r="AC48" s="48"/>
      <c r="AD48" s="48"/>
      <c r="AE48" s="46"/>
      <c r="AF48" s="48"/>
      <c r="AG48" s="46"/>
      <c r="AH48" s="48"/>
    </row>
    <row r="49" spans="1:34" s="49" customFormat="1" ht="45" customHeight="1" x14ac:dyDescent="0.3">
      <c r="A49" s="66"/>
      <c r="B49" s="57"/>
      <c r="C49" s="60"/>
      <c r="D49" s="59"/>
      <c r="E49" s="59"/>
      <c r="F49" s="58"/>
      <c r="G49" s="58"/>
      <c r="H49" s="82"/>
      <c r="I49" s="58"/>
      <c r="J49" s="64"/>
      <c r="K49" s="61"/>
      <c r="L49" s="58"/>
      <c r="M49" s="33"/>
      <c r="N49" s="34"/>
      <c r="O49" s="35"/>
      <c r="P49" s="35"/>
      <c r="Q49" s="35"/>
      <c r="R49" s="35"/>
      <c r="S49" s="36"/>
      <c r="T49" s="42"/>
      <c r="U49" s="101"/>
      <c r="V49" s="37"/>
      <c r="W49" s="44"/>
      <c r="X49" s="63"/>
      <c r="Y49" s="94"/>
      <c r="Z49" s="63"/>
      <c r="AA49" s="63"/>
      <c r="AB49" s="66"/>
      <c r="AC49" s="48"/>
      <c r="AD49" s="48"/>
      <c r="AE49" s="46"/>
      <c r="AF49" s="48"/>
      <c r="AG49" s="46"/>
      <c r="AH49" s="48"/>
    </row>
    <row r="50" spans="1:34" s="49" customFormat="1" ht="45" customHeight="1" x14ac:dyDescent="0.3">
      <c r="A50" s="66"/>
      <c r="B50" s="57"/>
      <c r="C50" s="60"/>
      <c r="D50" s="59"/>
      <c r="E50" s="59"/>
      <c r="F50" s="58"/>
      <c r="G50" s="58"/>
      <c r="H50" s="82"/>
      <c r="I50" s="58"/>
      <c r="J50" s="64"/>
      <c r="K50" s="61"/>
      <c r="L50" s="58"/>
      <c r="M50" s="33"/>
      <c r="N50" s="34"/>
      <c r="O50" s="35"/>
      <c r="P50" s="35"/>
      <c r="Q50" s="35"/>
      <c r="R50" s="35"/>
      <c r="S50" s="36"/>
      <c r="T50" s="42"/>
      <c r="U50" s="101"/>
      <c r="V50" s="37"/>
      <c r="W50" s="44"/>
      <c r="X50" s="63"/>
      <c r="Y50" s="94"/>
      <c r="Z50" s="63"/>
      <c r="AA50" s="63"/>
      <c r="AB50" s="66"/>
      <c r="AC50" s="48"/>
      <c r="AD50" s="48"/>
      <c r="AE50" s="46"/>
      <c r="AF50" s="48"/>
      <c r="AG50" s="46"/>
      <c r="AH50" s="48"/>
    </row>
    <row r="51" spans="1:34" s="49" customFormat="1" ht="45" customHeight="1" x14ac:dyDescent="0.3">
      <c r="A51" s="66"/>
      <c r="B51" s="57"/>
      <c r="C51" s="60"/>
      <c r="D51" s="59"/>
      <c r="E51" s="59"/>
      <c r="F51" s="58"/>
      <c r="G51" s="58"/>
      <c r="H51" s="82"/>
      <c r="I51" s="58"/>
      <c r="J51" s="105"/>
      <c r="K51" s="61"/>
      <c r="L51" s="58"/>
      <c r="M51" s="33"/>
      <c r="N51" s="34"/>
      <c r="O51" s="35"/>
      <c r="P51" s="35"/>
      <c r="Q51" s="35"/>
      <c r="R51" s="35"/>
      <c r="S51" s="36"/>
      <c r="T51" s="42"/>
      <c r="U51" s="101"/>
      <c r="V51" s="37"/>
      <c r="W51" s="44"/>
      <c r="X51" s="63"/>
      <c r="Y51" s="94"/>
      <c r="Z51" s="63"/>
      <c r="AA51" s="63"/>
      <c r="AB51" s="66"/>
      <c r="AC51" s="48"/>
      <c r="AD51" s="48"/>
      <c r="AE51" s="46"/>
      <c r="AF51" s="48"/>
      <c r="AG51" s="46"/>
      <c r="AH51" s="48"/>
    </row>
    <row r="52" spans="1:34" s="49" customFormat="1" ht="45" customHeight="1" x14ac:dyDescent="0.3">
      <c r="A52" s="66"/>
      <c r="B52" s="57"/>
      <c r="C52" s="60"/>
      <c r="D52" s="59"/>
      <c r="E52" s="59"/>
      <c r="F52" s="58"/>
      <c r="G52" s="58"/>
      <c r="H52" s="82"/>
      <c r="I52" s="58"/>
      <c r="J52" s="64"/>
      <c r="K52" s="61"/>
      <c r="L52" s="58"/>
      <c r="M52" s="33"/>
      <c r="N52" s="34"/>
      <c r="O52" s="35"/>
      <c r="P52" s="35"/>
      <c r="Q52" s="35"/>
      <c r="R52" s="35"/>
      <c r="S52" s="36"/>
      <c r="T52" s="42"/>
      <c r="U52" s="101"/>
      <c r="V52" s="37"/>
      <c r="W52" s="44"/>
      <c r="X52" s="63"/>
      <c r="Y52" s="94"/>
      <c r="Z52" s="63"/>
      <c r="AA52" s="63"/>
      <c r="AB52" s="66"/>
      <c r="AC52" s="48"/>
      <c r="AD52" s="48"/>
      <c r="AE52" s="46"/>
      <c r="AF52" s="48"/>
      <c r="AG52" s="46"/>
      <c r="AH52" s="48"/>
    </row>
    <row r="53" spans="1:34" s="49" customFormat="1" ht="45" customHeight="1" x14ac:dyDescent="0.3">
      <c r="A53" s="66"/>
      <c r="B53" s="57"/>
      <c r="C53" s="60"/>
      <c r="D53" s="59"/>
      <c r="E53" s="59"/>
      <c r="F53" s="58"/>
      <c r="G53" s="58"/>
      <c r="H53" s="82"/>
      <c r="I53" s="58"/>
      <c r="J53" s="64"/>
      <c r="K53" s="61"/>
      <c r="L53" s="58"/>
      <c r="M53" s="40"/>
      <c r="N53" s="41"/>
      <c r="O53" s="42"/>
      <c r="P53" s="42"/>
      <c r="Q53" s="42"/>
      <c r="R53" s="42"/>
      <c r="S53" s="43"/>
      <c r="T53" s="42"/>
      <c r="U53" s="101"/>
      <c r="V53" s="37"/>
      <c r="W53" s="44"/>
      <c r="X53" s="63"/>
      <c r="Y53" s="94"/>
      <c r="Z53" s="63"/>
      <c r="AA53" s="63"/>
      <c r="AB53" s="66"/>
      <c r="AC53" s="48"/>
      <c r="AD53" s="48"/>
      <c r="AE53" s="46"/>
      <c r="AF53" s="48"/>
      <c r="AG53" s="46"/>
      <c r="AH53" s="48"/>
    </row>
    <row r="54" spans="1:34" s="49" customFormat="1" ht="51.6" customHeight="1" x14ac:dyDescent="0.3">
      <c r="A54" s="66"/>
      <c r="B54" s="57"/>
      <c r="C54" s="60"/>
      <c r="D54" s="59"/>
      <c r="E54" s="59"/>
      <c r="F54" s="58"/>
      <c r="G54" s="58"/>
      <c r="H54" s="82"/>
      <c r="I54" s="58"/>
      <c r="J54" s="105"/>
      <c r="K54" s="61"/>
      <c r="L54" s="58"/>
      <c r="M54" s="40"/>
      <c r="N54" s="41"/>
      <c r="O54" s="42"/>
      <c r="P54" s="42"/>
      <c r="Q54" s="42"/>
      <c r="R54" s="42"/>
      <c r="S54" s="43"/>
      <c r="T54" s="42"/>
      <c r="U54" s="101"/>
      <c r="V54" s="37"/>
      <c r="W54" s="44"/>
      <c r="X54" s="63"/>
      <c r="Y54" s="94"/>
      <c r="Z54" s="63"/>
      <c r="AA54" s="63"/>
      <c r="AB54" s="66"/>
      <c r="AC54" s="48"/>
      <c r="AD54" s="48"/>
      <c r="AE54" s="46"/>
      <c r="AF54" s="48"/>
      <c r="AG54" s="46"/>
      <c r="AH54" s="48"/>
    </row>
    <row r="55" spans="1:34" s="49" customFormat="1" ht="45" customHeight="1" x14ac:dyDescent="0.3">
      <c r="A55" s="66"/>
      <c r="B55" s="57"/>
      <c r="C55" s="60"/>
      <c r="D55" s="59"/>
      <c r="E55" s="59"/>
      <c r="F55" s="58"/>
      <c r="G55" s="58"/>
      <c r="H55" s="82"/>
      <c r="I55" s="58"/>
      <c r="J55" s="105"/>
      <c r="K55" s="61"/>
      <c r="L55" s="58"/>
      <c r="M55" s="40"/>
      <c r="N55" s="41"/>
      <c r="O55" s="42"/>
      <c r="P55" s="42"/>
      <c r="Q55" s="42"/>
      <c r="R55" s="42"/>
      <c r="S55" s="43"/>
      <c r="T55" s="42"/>
      <c r="U55" s="101"/>
      <c r="V55" s="37"/>
      <c r="W55" s="44"/>
      <c r="X55" s="63"/>
      <c r="Y55" s="94"/>
      <c r="Z55" s="63"/>
      <c r="AA55" s="63"/>
      <c r="AB55" s="66"/>
      <c r="AC55" s="48"/>
      <c r="AD55" s="48"/>
      <c r="AE55" s="46"/>
      <c r="AF55" s="48"/>
      <c r="AG55" s="46"/>
      <c r="AH55" s="48"/>
    </row>
    <row r="56" spans="1:34" s="49" customFormat="1" ht="45" customHeight="1" x14ac:dyDescent="0.3">
      <c r="A56" s="66"/>
      <c r="B56" s="57"/>
      <c r="C56" s="60"/>
      <c r="D56" s="59"/>
      <c r="E56" s="59"/>
      <c r="F56" s="58"/>
      <c r="G56" s="58"/>
      <c r="H56" s="82"/>
      <c r="I56" s="58"/>
      <c r="J56" s="105"/>
      <c r="K56" s="61"/>
      <c r="L56" s="58"/>
      <c r="M56" s="40"/>
      <c r="N56" s="41"/>
      <c r="O56" s="42"/>
      <c r="P56" s="42"/>
      <c r="Q56" s="42"/>
      <c r="R56" s="42"/>
      <c r="S56" s="43"/>
      <c r="T56" s="42"/>
      <c r="U56" s="101"/>
      <c r="V56" s="37"/>
      <c r="W56" s="44"/>
      <c r="X56" s="63"/>
      <c r="Y56" s="94"/>
      <c r="Z56" s="63"/>
      <c r="AA56" s="63"/>
      <c r="AB56" s="66"/>
      <c r="AC56" s="48"/>
      <c r="AD56" s="48"/>
      <c r="AE56" s="46"/>
      <c r="AF56" s="48"/>
      <c r="AG56" s="46"/>
      <c r="AH56" s="48"/>
    </row>
    <row r="57" spans="1:34" s="49" customFormat="1" ht="45" customHeight="1" x14ac:dyDescent="0.3">
      <c r="A57" s="66"/>
      <c r="B57" s="57"/>
      <c r="C57" s="60"/>
      <c r="D57" s="75"/>
      <c r="E57" s="59"/>
      <c r="F57" s="58"/>
      <c r="G57" s="58"/>
      <c r="H57" s="82"/>
      <c r="I57" s="58"/>
      <c r="J57" s="64"/>
      <c r="K57" s="61"/>
      <c r="L57" s="58"/>
      <c r="M57" s="33"/>
      <c r="N57" s="34"/>
      <c r="O57" s="35"/>
      <c r="P57" s="35"/>
      <c r="Q57" s="35"/>
      <c r="R57" s="35"/>
      <c r="S57" s="36"/>
      <c r="T57" s="42"/>
      <c r="U57" s="101"/>
      <c r="V57" s="37"/>
      <c r="W57" s="44"/>
      <c r="X57" s="94"/>
      <c r="Y57" s="94"/>
      <c r="Z57" s="63"/>
      <c r="AA57" s="63"/>
      <c r="AB57" s="66"/>
      <c r="AC57" s="48"/>
      <c r="AD57" s="48"/>
      <c r="AE57" s="46"/>
      <c r="AF57" s="48"/>
      <c r="AG57" s="46"/>
      <c r="AH57" s="48"/>
    </row>
    <row r="58" spans="1:34" s="49" customFormat="1" ht="45" customHeight="1" x14ac:dyDescent="0.3">
      <c r="A58" s="66"/>
      <c r="B58" s="57"/>
      <c r="C58" s="60"/>
      <c r="D58" s="75"/>
      <c r="E58" s="59"/>
      <c r="F58" s="58"/>
      <c r="G58" s="58"/>
      <c r="H58" s="82"/>
      <c r="I58" s="58"/>
      <c r="J58" s="64"/>
      <c r="K58" s="61"/>
      <c r="L58" s="58"/>
      <c r="M58" s="33"/>
      <c r="N58" s="34"/>
      <c r="O58" s="35"/>
      <c r="P58" s="35"/>
      <c r="Q58" s="35"/>
      <c r="R58" s="35"/>
      <c r="S58" s="36"/>
      <c r="T58" s="42"/>
      <c r="U58" s="101"/>
      <c r="V58" s="37"/>
      <c r="W58" s="44"/>
      <c r="X58" s="94"/>
      <c r="Y58" s="94"/>
      <c r="Z58" s="63"/>
      <c r="AA58" s="63"/>
      <c r="AB58" s="66"/>
      <c r="AC58" s="48"/>
      <c r="AD58" s="48"/>
      <c r="AE58" s="46"/>
      <c r="AF58" s="48"/>
      <c r="AG58" s="46"/>
      <c r="AH58" s="48"/>
    </row>
    <row r="59" spans="1:34" s="49" customFormat="1" ht="45" customHeight="1" x14ac:dyDescent="0.3">
      <c r="A59" s="66"/>
      <c r="B59" s="57"/>
      <c r="C59" s="60"/>
      <c r="D59" s="75"/>
      <c r="E59" s="59"/>
      <c r="F59" s="58"/>
      <c r="G59" s="58"/>
      <c r="H59" s="82"/>
      <c r="I59" s="58"/>
      <c r="J59" s="64"/>
      <c r="K59" s="61"/>
      <c r="L59" s="58"/>
      <c r="M59" s="33"/>
      <c r="N59" s="34"/>
      <c r="O59" s="35"/>
      <c r="P59" s="35"/>
      <c r="Q59" s="35"/>
      <c r="R59" s="35"/>
      <c r="S59" s="36"/>
      <c r="T59" s="42"/>
      <c r="U59" s="101"/>
      <c r="V59" s="37"/>
      <c r="W59" s="44"/>
      <c r="X59" s="63"/>
      <c r="Y59" s="94"/>
      <c r="Z59" s="63"/>
      <c r="AA59" s="63"/>
      <c r="AB59" s="66"/>
      <c r="AC59" s="48"/>
      <c r="AD59" s="48"/>
      <c r="AE59" s="46"/>
      <c r="AF59" s="48"/>
      <c r="AG59" s="46"/>
      <c r="AH59" s="48"/>
    </row>
    <row r="60" spans="1:34" s="49" customFormat="1" ht="51.6" customHeight="1" x14ac:dyDescent="0.3">
      <c r="A60" s="66"/>
      <c r="B60" s="57"/>
      <c r="C60" s="60"/>
      <c r="D60" s="75"/>
      <c r="E60" s="59"/>
      <c r="F60" s="58"/>
      <c r="G60" s="58"/>
      <c r="H60" s="82"/>
      <c r="I60" s="58"/>
      <c r="J60" s="64"/>
      <c r="K60" s="61"/>
      <c r="L60" s="58"/>
      <c r="M60" s="33"/>
      <c r="N60" s="34"/>
      <c r="O60" s="35"/>
      <c r="P60" s="35"/>
      <c r="Q60" s="35"/>
      <c r="R60" s="35"/>
      <c r="S60" s="36"/>
      <c r="T60" s="42"/>
      <c r="U60" s="101"/>
      <c r="V60" s="37"/>
      <c r="W60" s="44"/>
      <c r="X60" s="94"/>
      <c r="Y60" s="94"/>
      <c r="Z60" s="63"/>
      <c r="AA60" s="63"/>
      <c r="AB60" s="66"/>
      <c r="AC60" s="48"/>
      <c r="AD60" s="48"/>
      <c r="AE60" s="46"/>
      <c r="AF60" s="48"/>
      <c r="AG60" s="46"/>
      <c r="AH60" s="48"/>
    </row>
    <row r="61" spans="1:34" s="49" customFormat="1" ht="45" customHeight="1" x14ac:dyDescent="0.3">
      <c r="A61" s="66"/>
      <c r="B61" s="57"/>
      <c r="C61" s="60"/>
      <c r="D61" s="75"/>
      <c r="E61" s="59"/>
      <c r="F61" s="58"/>
      <c r="G61" s="58"/>
      <c r="H61" s="82"/>
      <c r="I61" s="58"/>
      <c r="J61" s="64"/>
      <c r="K61" s="61"/>
      <c r="L61" s="58"/>
      <c r="M61" s="33"/>
      <c r="N61" s="34"/>
      <c r="O61" s="35"/>
      <c r="P61" s="35"/>
      <c r="Q61" s="35"/>
      <c r="R61" s="35"/>
      <c r="S61" s="36"/>
      <c r="T61" s="42"/>
      <c r="U61" s="101"/>
      <c r="V61" s="37"/>
      <c r="W61" s="44"/>
      <c r="X61" s="94"/>
      <c r="Y61" s="94"/>
      <c r="Z61" s="63"/>
      <c r="AA61" s="63"/>
      <c r="AB61" s="66"/>
      <c r="AC61" s="48"/>
      <c r="AD61" s="48"/>
      <c r="AE61" s="46"/>
      <c r="AF61" s="48"/>
      <c r="AG61" s="46"/>
      <c r="AH61" s="48"/>
    </row>
    <row r="62" spans="1:34" s="49" customFormat="1" ht="45" customHeight="1" x14ac:dyDescent="0.3">
      <c r="A62" s="66"/>
      <c r="B62" s="57"/>
      <c r="C62" s="60"/>
      <c r="D62" s="75"/>
      <c r="E62" s="59"/>
      <c r="F62" s="58"/>
      <c r="G62" s="58"/>
      <c r="H62" s="82"/>
      <c r="I62" s="58"/>
      <c r="J62" s="64"/>
      <c r="K62" s="61"/>
      <c r="L62" s="58"/>
      <c r="M62" s="33"/>
      <c r="N62" s="34"/>
      <c r="O62" s="35"/>
      <c r="P62" s="35"/>
      <c r="Q62" s="35"/>
      <c r="R62" s="35"/>
      <c r="S62" s="36"/>
      <c r="T62" s="42"/>
      <c r="U62" s="101"/>
      <c r="V62" s="37"/>
      <c r="W62" s="44"/>
      <c r="X62" s="94"/>
      <c r="Y62" s="94"/>
      <c r="Z62" s="63"/>
      <c r="AA62" s="63"/>
      <c r="AB62" s="66"/>
      <c r="AC62" s="48"/>
      <c r="AD62" s="48"/>
      <c r="AE62" s="46"/>
      <c r="AF62" s="48"/>
      <c r="AG62" s="46"/>
      <c r="AH62" s="48"/>
    </row>
    <row r="63" spans="1:34" s="49" customFormat="1" ht="45" customHeight="1" x14ac:dyDescent="0.3">
      <c r="A63" s="66"/>
      <c r="B63" s="57"/>
      <c r="C63" s="60"/>
      <c r="D63" s="59"/>
      <c r="E63" s="59"/>
      <c r="F63" s="58"/>
      <c r="G63" s="58"/>
      <c r="H63" s="82"/>
      <c r="I63" s="58"/>
      <c r="J63" s="105"/>
      <c r="K63" s="61"/>
      <c r="L63" s="58"/>
      <c r="M63" s="33"/>
      <c r="N63" s="34"/>
      <c r="O63" s="35"/>
      <c r="P63" s="35"/>
      <c r="Q63" s="35"/>
      <c r="R63" s="35"/>
      <c r="S63" s="36"/>
      <c r="T63" s="42"/>
      <c r="U63" s="101"/>
      <c r="V63" s="37"/>
      <c r="W63" s="44"/>
      <c r="X63" s="94"/>
      <c r="Y63" s="94"/>
      <c r="Z63" s="63"/>
      <c r="AA63" s="63"/>
      <c r="AB63" s="66"/>
      <c r="AC63" s="48"/>
      <c r="AD63" s="48"/>
      <c r="AE63" s="46"/>
      <c r="AF63" s="48"/>
      <c r="AG63" s="46"/>
      <c r="AH63" s="48"/>
    </row>
    <row r="64" spans="1:34" s="49" customFormat="1" ht="45" customHeight="1" x14ac:dyDescent="0.3">
      <c r="A64" s="66"/>
      <c r="B64" s="57"/>
      <c r="C64" s="60"/>
      <c r="D64" s="59"/>
      <c r="E64" s="59"/>
      <c r="F64" s="58"/>
      <c r="G64" s="58"/>
      <c r="H64" s="82"/>
      <c r="I64" s="58"/>
      <c r="J64" s="64"/>
      <c r="K64" s="61"/>
      <c r="L64" s="58"/>
      <c r="M64" s="40"/>
      <c r="N64" s="41"/>
      <c r="O64" s="42"/>
      <c r="P64" s="42"/>
      <c r="Q64" s="42"/>
      <c r="R64" s="42"/>
      <c r="S64" s="43"/>
      <c r="T64" s="42"/>
      <c r="U64" s="101"/>
      <c r="V64" s="37"/>
      <c r="W64" s="44"/>
      <c r="X64" s="63"/>
      <c r="Y64" s="94"/>
      <c r="Z64" s="63"/>
      <c r="AA64" s="63"/>
      <c r="AB64" s="66"/>
      <c r="AC64" s="48"/>
      <c r="AD64" s="48"/>
      <c r="AE64" s="46"/>
      <c r="AF64" s="48"/>
      <c r="AG64" s="46"/>
      <c r="AH64" s="48"/>
    </row>
    <row r="65" spans="1:34" s="49" customFormat="1" ht="45" customHeight="1" x14ac:dyDescent="0.3">
      <c r="A65" s="66"/>
      <c r="B65" s="57"/>
      <c r="C65" s="60"/>
      <c r="D65" s="59"/>
      <c r="E65" s="59"/>
      <c r="F65" s="58"/>
      <c r="G65" s="58"/>
      <c r="H65" s="82"/>
      <c r="I65" s="58"/>
      <c r="J65" s="105"/>
      <c r="K65" s="61"/>
      <c r="L65" s="58"/>
      <c r="M65" s="33"/>
      <c r="N65" s="34"/>
      <c r="O65" s="35"/>
      <c r="P65" s="35"/>
      <c r="Q65" s="35"/>
      <c r="R65" s="35"/>
      <c r="S65" s="36"/>
      <c r="T65" s="42"/>
      <c r="U65" s="101"/>
      <c r="V65" s="37"/>
      <c r="W65" s="44"/>
      <c r="X65" s="94"/>
      <c r="Y65" s="94"/>
      <c r="Z65" s="63"/>
      <c r="AA65" s="63"/>
      <c r="AB65" s="66"/>
      <c r="AC65" s="48"/>
      <c r="AD65" s="48"/>
      <c r="AE65" s="46"/>
      <c r="AF65" s="48"/>
      <c r="AG65" s="46"/>
      <c r="AH65" s="48"/>
    </row>
    <row r="66" spans="1:34" s="49" customFormat="1" ht="45" customHeight="1" x14ac:dyDescent="0.3">
      <c r="A66" s="66"/>
      <c r="B66" s="57"/>
      <c r="C66" s="60"/>
      <c r="D66" s="75"/>
      <c r="E66" s="59"/>
      <c r="F66" s="58"/>
      <c r="G66" s="58"/>
      <c r="H66" s="82"/>
      <c r="I66" s="58"/>
      <c r="J66" s="64"/>
      <c r="K66" s="61"/>
      <c r="L66" s="58"/>
      <c r="M66" s="33"/>
      <c r="N66" s="34"/>
      <c r="O66" s="35"/>
      <c r="P66" s="35"/>
      <c r="Q66" s="35"/>
      <c r="R66" s="35"/>
      <c r="S66" s="36"/>
      <c r="T66" s="42"/>
      <c r="U66" s="101"/>
      <c r="V66" s="37"/>
      <c r="W66" s="44"/>
      <c r="X66" s="94"/>
      <c r="Y66" s="94"/>
      <c r="Z66" s="63"/>
      <c r="AA66" s="63"/>
      <c r="AB66" s="66"/>
      <c r="AC66" s="48"/>
      <c r="AD66" s="48"/>
      <c r="AE66" s="46"/>
      <c r="AF66" s="48"/>
      <c r="AG66" s="46"/>
      <c r="AH66" s="48"/>
    </row>
  </sheetData>
  <phoneticPr fontId="17" type="noConversion"/>
  <hyperlinks>
    <hyperlink ref="J2" r:id="rId1" xr:uid="{C94711C1-56CF-4975-B61A-DE638051CC96}"/>
    <hyperlink ref="J9" r:id="rId2" xr:uid="{68026AB0-4201-478C-B7B4-60829D13D61F}"/>
    <hyperlink ref="J7" r:id="rId3" xr:uid="{9F8E09F5-7A56-4C1D-BEFA-4D12E2687056}"/>
    <hyperlink ref="J17" r:id="rId4" xr:uid="{38272A0F-9C1E-49A7-95F3-D7B03781E552}"/>
    <hyperlink ref="J18" r:id="rId5" xr:uid="{14D8F4E1-6AC2-4EBE-AA2B-A9956FB17BA1}"/>
    <hyperlink ref="J25" r:id="rId6" xr:uid="{0A312B4A-2C90-4988-B38E-8073ECD436D7}"/>
    <hyperlink ref="J26" r:id="rId7" xr:uid="{608D6CBE-3A84-4A02-AE2E-E175664B5CA0}"/>
  </hyperlinks>
  <pageMargins left="0.7" right="0.7" top="0.75" bottom="0.75" header="0.3" footer="0.3"/>
  <pageSetup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محاسبات 1401</vt:lpstr>
      <vt:lpstr>محاسبات 1400</vt:lpstr>
      <vt:lpstr>دی</vt:lpstr>
      <vt:lpstr>بهمن</vt:lpstr>
      <vt:lpstr>اسفند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2023-02-27T10:38:47Z</dcterms:modified>
</cp:coreProperties>
</file>