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dadash.hadi\Desktop\"/>
    </mc:Choice>
  </mc:AlternateContent>
  <xr:revisionPtr revIDLastSave="0" documentId="8_{B4B71BDA-4943-4721-AD5D-8A2C8E3DE927}" xr6:coauthVersionLast="36" xr6:coauthVersionMax="36" xr10:uidLastSave="{00000000-0000-0000-0000-000000000000}"/>
  <bookViews>
    <workbookView xWindow="0" yWindow="0" windowWidth="28800" windowHeight="12225" tabRatio="787" firstSheet="13" activeTab="26" xr2:uid="{00000000-000D-0000-FFFF-FFFF00000000}"/>
  </bookViews>
  <sheets>
    <sheet name="Start" sheetId="48" r:id="rId1"/>
    <sheet name="چک لیست" sheetId="49" r:id="rId2"/>
    <sheet name="مدرک تحصیلی " sheetId="4" r:id="rId3"/>
    <sheet name="تجربه کاری " sheetId="5" r:id="rId4"/>
    <sheet name="آموزش" sheetId="6" r:id="rId5"/>
    <sheet name="نوع مالکیت " sheetId="7" r:id="rId6"/>
    <sheet name="نظام نامه " sheetId="42" r:id="rId7"/>
    <sheet name="گواهینامه تاییدیه استاندار" sheetId="8" r:id="rId8"/>
    <sheet name="جوایز" sheetId="10" r:id="rId9"/>
    <sheet name="حاکمیت شرکتی  " sheetId="36" r:id="rId10"/>
    <sheet name="زنجیره ارزش " sheetId="30" r:id="rId11"/>
    <sheet name="برنامه ریزی بلندمدت " sheetId="29" r:id="rId12"/>
    <sheet name="تحقیق و توسعه " sheetId="31" r:id="rId13"/>
    <sheet name="تولید" sheetId="43" r:id="rId14"/>
    <sheet name="زمینه ها" sheetId="44" r:id="rId15"/>
    <sheet name="curve (2)" sheetId="45" r:id="rId16"/>
    <sheet name="منابع انسانی" sheetId="46" r:id="rId17"/>
    <sheet name="شاغلین" sheetId="17" r:id="rId18"/>
    <sheet name="آموزش کارکنان" sheetId="35" r:id="rId19"/>
    <sheet name="تحصیلات کارکنان" sheetId="39" r:id="rId20"/>
    <sheet name="تجربه کارکنان" sheetId="40" r:id="rId21"/>
    <sheet name="دستمزد کارکنان " sheetId="41" r:id="rId22"/>
    <sheet name="بهره وری" sheetId="23" r:id="rId23"/>
    <sheet name="عضویت درتشکل" sheetId="24" r:id="rId24"/>
    <sheet name="عام المنفعه" sheetId="25" r:id="rId25"/>
    <sheet name="رونق فعالیت " sheetId="26" r:id="rId26"/>
    <sheet name="امتیاز نهایی" sheetId="27" r:id="rId27"/>
    <sheet name="Sheet1" sheetId="50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_xlnm._FilterDatabase" localSheetId="19" hidden="1">'تحصیلات کارکنان'!$T$2:$T$110</definedName>
    <definedName name="_xlnm._FilterDatabase" localSheetId="2" hidden="1">'مدرک تحصیلی '!$G$8:$G$17</definedName>
    <definedName name="Column1">Table3[#All]</definedName>
    <definedName name="Days" localSheetId="15">[1]Dataset!$F$1:$F$31</definedName>
    <definedName name="Days" localSheetId="4">[2]Dataset!$F$1:$F$31</definedName>
    <definedName name="Days" localSheetId="18">[1]Dataset!$F$1:$F$31</definedName>
    <definedName name="Days" localSheetId="11">[2]Dataset!$F$1:$F$31</definedName>
    <definedName name="Days" localSheetId="20">[1]Dataset!$F$1:$F$31</definedName>
    <definedName name="Days" localSheetId="3">[2]Dataset!$F$1:$F$31</definedName>
    <definedName name="Days" localSheetId="19">[1]Dataset!$F$1:$F$31</definedName>
    <definedName name="Days" localSheetId="13">[1]Dataset!$F$1:$F$31</definedName>
    <definedName name="Days" localSheetId="21">[1]Dataset!$F$1:$F$31</definedName>
    <definedName name="Days" localSheetId="25">[2]Dataset!$F$1:$F$31</definedName>
    <definedName name="Days" localSheetId="14">[1]Dataset!$F$1:$F$31</definedName>
    <definedName name="Days" localSheetId="7">[2]Dataset!$F$1:$F$31</definedName>
    <definedName name="Days" localSheetId="2">[2]Dataset!$F$1:$F$31</definedName>
    <definedName name="Days" localSheetId="5">[2]Dataset!$F$1:$F$31</definedName>
    <definedName name="Days">[2]Dataset!$F$1:$F$31</definedName>
    <definedName name="DiverseContract" localSheetId="15">#REF!</definedName>
    <definedName name="DiverseContract" localSheetId="0">#REF!</definedName>
    <definedName name="DiverseContract" localSheetId="4">#REF!</definedName>
    <definedName name="DiverseContract" localSheetId="18">#REF!</definedName>
    <definedName name="DiverseContract" localSheetId="11">#REF!</definedName>
    <definedName name="DiverseContract" localSheetId="20">#REF!</definedName>
    <definedName name="DiverseContract" localSheetId="3">#REF!</definedName>
    <definedName name="DiverseContract" localSheetId="19">#REF!</definedName>
    <definedName name="DiverseContract" localSheetId="12">#REF!</definedName>
    <definedName name="DiverseContract" localSheetId="13">#REF!</definedName>
    <definedName name="DiverseContract" localSheetId="1">#REF!</definedName>
    <definedName name="DiverseContract" localSheetId="9">#REF!</definedName>
    <definedName name="DiverseContract" localSheetId="21">#REF!</definedName>
    <definedName name="DiverseContract" localSheetId="14">#REF!</definedName>
    <definedName name="DiverseContract" localSheetId="10">#REF!</definedName>
    <definedName name="DiverseContract" localSheetId="7">#REF!</definedName>
    <definedName name="DiverseContract" localSheetId="2">#REF!</definedName>
    <definedName name="DiverseContract" localSheetId="5">#REF!</definedName>
    <definedName name="DiverseContract">#REF!</definedName>
    <definedName name="ExtraCredit" localSheetId="0">#REF!</definedName>
    <definedName name="ExtraCredit" localSheetId="4">#REF!</definedName>
    <definedName name="ExtraCredit" localSheetId="11">'[3]1. مدرک تحصیلی'!#REF!</definedName>
    <definedName name="ExtraCredit" localSheetId="3">#REF!</definedName>
    <definedName name="ExtraCredit" localSheetId="12">#REF!</definedName>
    <definedName name="ExtraCredit" localSheetId="1">#REF!</definedName>
    <definedName name="ExtraCredit" localSheetId="9">#REF!</definedName>
    <definedName name="ExtraCredit" localSheetId="25">'[4]1. مدرک تحصیلی'!#REF!</definedName>
    <definedName name="ExtraCredit" localSheetId="10">#REF!</definedName>
    <definedName name="ExtraCredit" localSheetId="7">'[5]1. مدرک تحصیلی'!#REF!</definedName>
    <definedName name="ExtraCredit" localSheetId="2">#REF!</definedName>
    <definedName name="ExtraCredit" localSheetId="5">'[4]1. مدرک تحصیلی'!#REF!</definedName>
    <definedName name="ExtraCredit">#REF!</definedName>
    <definedName name="Fruit" localSheetId="0">#REF!</definedName>
    <definedName name="Fruit" localSheetId="4">#REF!</definedName>
    <definedName name="Fruit" localSheetId="11">'[3]1. مدرک تحصیلی'!#REF!</definedName>
    <definedName name="Fruit" localSheetId="3">#REF!</definedName>
    <definedName name="Fruit" localSheetId="12">#REF!</definedName>
    <definedName name="Fruit" localSheetId="1">#REF!</definedName>
    <definedName name="Fruit" localSheetId="9">#REF!</definedName>
    <definedName name="Fruit" localSheetId="25">'[4]1. مدرک تحصیلی'!#REF!</definedName>
    <definedName name="Fruit" localSheetId="10">#REF!</definedName>
    <definedName name="Fruit" localSheetId="7">'[5]1. مدرک تحصیلی'!#REF!</definedName>
    <definedName name="Fruit" localSheetId="2">#REF!</definedName>
    <definedName name="Fruit" localSheetId="5">'[4]1. مدرک تحصیلی'!#REF!</definedName>
    <definedName name="Fruit">#REF!</definedName>
    <definedName name="Grade" localSheetId="15">#REF!</definedName>
    <definedName name="Grade" localSheetId="0">#REF!</definedName>
    <definedName name="Grade" localSheetId="4">#REF!</definedName>
    <definedName name="Grade" localSheetId="18">#REF!</definedName>
    <definedName name="Grade" localSheetId="11">#REF!</definedName>
    <definedName name="Grade" localSheetId="20">#REF!</definedName>
    <definedName name="Grade" localSheetId="3">#REF!</definedName>
    <definedName name="Grade" localSheetId="19">#REF!</definedName>
    <definedName name="Grade" localSheetId="12">#REF!</definedName>
    <definedName name="Grade" localSheetId="13">#REF!</definedName>
    <definedName name="Grade" localSheetId="1">#REF!</definedName>
    <definedName name="Grade" localSheetId="9">#REF!</definedName>
    <definedName name="Grade" localSheetId="21">#REF!</definedName>
    <definedName name="Grade" localSheetId="14">#REF!</definedName>
    <definedName name="Grade" localSheetId="10">#REF!</definedName>
    <definedName name="Grade" localSheetId="7">#REF!</definedName>
    <definedName name="Grade" localSheetId="2">#REF!</definedName>
    <definedName name="Grade" localSheetId="5">#REF!</definedName>
    <definedName name="Grade">#REF!</definedName>
    <definedName name="Graduation" localSheetId="15">#REF!</definedName>
    <definedName name="Graduation" localSheetId="0">#REF!</definedName>
    <definedName name="Graduation" localSheetId="18">#REF!</definedName>
    <definedName name="Graduation" localSheetId="11">#REF!</definedName>
    <definedName name="Graduation" localSheetId="20">#REF!</definedName>
    <definedName name="Graduation" localSheetId="19">#REF!</definedName>
    <definedName name="Graduation" localSheetId="12">#REF!</definedName>
    <definedName name="Graduation" localSheetId="13">#REF!</definedName>
    <definedName name="Graduation" localSheetId="1">#REF!</definedName>
    <definedName name="Graduation" localSheetId="9">#REF!</definedName>
    <definedName name="Graduation" localSheetId="21">#REF!</definedName>
    <definedName name="Graduation" localSheetId="14">#REF!</definedName>
    <definedName name="Graduation" localSheetId="10">#REF!</definedName>
    <definedName name="Graduation" localSheetId="7">#REF!</definedName>
    <definedName name="Graduation" localSheetId="2">#REF!</definedName>
    <definedName name="Graduation" localSheetId="5">#REF!</definedName>
    <definedName name="Graduation">#REF!</definedName>
    <definedName name="Items" localSheetId="0">#REF!</definedName>
    <definedName name="Items" localSheetId="4">#REF!</definedName>
    <definedName name="Items" localSheetId="11">'[3]1. مدرک تحصیلی'!#REF!</definedName>
    <definedName name="Items" localSheetId="3">#REF!</definedName>
    <definedName name="Items" localSheetId="12">#REF!</definedName>
    <definedName name="Items" localSheetId="1">#REF!</definedName>
    <definedName name="Items" localSheetId="9">#REF!</definedName>
    <definedName name="Items" localSheetId="25">'[4]1. مدرک تحصیلی'!#REF!</definedName>
    <definedName name="Items" localSheetId="10">#REF!</definedName>
    <definedName name="Items" localSheetId="7">'[5]1. مدرک تحصیلی'!#REF!</definedName>
    <definedName name="Items" localSheetId="2">#REF!</definedName>
    <definedName name="Items" localSheetId="5">'[4]1. مدرک تحصیلی'!#REF!</definedName>
    <definedName name="Items">#REF!</definedName>
    <definedName name="LearningDay" localSheetId="15">#REF!</definedName>
    <definedName name="LearningDay" localSheetId="0">#REF!</definedName>
    <definedName name="LearningDay" localSheetId="4">#REF!</definedName>
    <definedName name="LearningDay" localSheetId="18">#REF!</definedName>
    <definedName name="LearningDay" localSheetId="11">#REF!</definedName>
    <definedName name="LearningDay" localSheetId="20">#REF!</definedName>
    <definedName name="LearningDay" localSheetId="3">#REF!</definedName>
    <definedName name="LearningDay" localSheetId="19">#REF!</definedName>
    <definedName name="LearningDay" localSheetId="12">#REF!</definedName>
    <definedName name="LearningDay" localSheetId="13">#REF!</definedName>
    <definedName name="LearningDay" localSheetId="1">#REF!</definedName>
    <definedName name="LearningDay" localSheetId="9">#REF!</definedName>
    <definedName name="LearningDay" localSheetId="21">#REF!</definedName>
    <definedName name="LearningDay" localSheetId="14">#REF!</definedName>
    <definedName name="LearningDay" localSheetId="10">#REF!</definedName>
    <definedName name="LearningDay" localSheetId="7">#REF!</definedName>
    <definedName name="LearningDay" localSheetId="2">#REF!</definedName>
    <definedName name="LearningDay" localSheetId="5">#REF!</definedName>
    <definedName name="LearningDay">#REF!</definedName>
    <definedName name="logic" localSheetId="15">[6]dataset!$E$1:$E$2</definedName>
    <definedName name="logic" localSheetId="4">[7]dataset!$E$1:$E$2</definedName>
    <definedName name="logic" localSheetId="18">[6]dataset!$E$1:$E$2</definedName>
    <definedName name="logic" localSheetId="11">[7]dataset!$E$1:$E$2</definedName>
    <definedName name="logic" localSheetId="20">[6]dataset!$E$1:$E$2</definedName>
    <definedName name="logic" localSheetId="3">[7]dataset!$E$1:$E$2</definedName>
    <definedName name="logic" localSheetId="19">[6]dataset!$E$1:$E$2</definedName>
    <definedName name="logic" localSheetId="13">[6]dataset!$E$1:$E$2</definedName>
    <definedName name="logic" localSheetId="21">[6]dataset!$E$1:$E$2</definedName>
    <definedName name="logic" localSheetId="25">[7]dataset!$E$1:$E$2</definedName>
    <definedName name="logic" localSheetId="14">[6]dataset!$E$1:$E$2</definedName>
    <definedName name="logic" localSheetId="7">[7]dataset!$E$1:$E$2</definedName>
    <definedName name="logic" localSheetId="2">[7]dataset!$E$1:$E$2</definedName>
    <definedName name="logic" localSheetId="5">[7]dataset!$E$1:$E$2</definedName>
    <definedName name="logic">[7]dataset!$E$1:$E$2</definedName>
    <definedName name="Maziat" localSheetId="15">[8]dataset!$K$1:$K$9</definedName>
    <definedName name="Maziat" localSheetId="4">[9]dataset!$K$1:$K$9</definedName>
    <definedName name="Maziat" localSheetId="18">[8]dataset!$K$1:$K$9</definedName>
    <definedName name="Maziat" localSheetId="11">[9]dataset!$K$1:$K$9</definedName>
    <definedName name="Maziat" localSheetId="20">[8]dataset!$K$1:$K$9</definedName>
    <definedName name="Maziat" localSheetId="3">[9]dataset!$K$1:$K$9</definedName>
    <definedName name="Maziat" localSheetId="19">[8]dataset!$K$1:$K$9</definedName>
    <definedName name="Maziat" localSheetId="13">[8]dataset!$K$1:$K$9</definedName>
    <definedName name="Maziat" localSheetId="21">[8]dataset!$K$1:$K$9</definedName>
    <definedName name="Maziat" localSheetId="25">[9]dataset!$K$1:$K$9</definedName>
    <definedName name="Maziat" localSheetId="14">[8]dataset!$K$1:$K$9</definedName>
    <definedName name="Maziat" localSheetId="7">[9]dataset!$K$1:$K$9</definedName>
    <definedName name="Maziat" localSheetId="2">[9]dataset!$K$1:$K$9</definedName>
    <definedName name="Maziat" localSheetId="5">[9]dataset!$K$1:$K$9</definedName>
    <definedName name="Maziat">[9]dataset!$K$1:$K$9</definedName>
    <definedName name="Meat" localSheetId="0">#REF!</definedName>
    <definedName name="Meat" localSheetId="4">#REF!</definedName>
    <definedName name="Meat" localSheetId="11">'[3]1. مدرک تحصیلی'!#REF!</definedName>
    <definedName name="Meat" localSheetId="3">#REF!</definedName>
    <definedName name="Meat" localSheetId="12">#REF!</definedName>
    <definedName name="Meat" localSheetId="1">#REF!</definedName>
    <definedName name="Meat" localSheetId="9">#REF!</definedName>
    <definedName name="Meat" localSheetId="25">'[4]1. مدرک تحصیلی'!#REF!</definedName>
    <definedName name="Meat" localSheetId="10">#REF!</definedName>
    <definedName name="Meat" localSheetId="7">'[5]1. مدرک تحصیلی'!#REF!</definedName>
    <definedName name="Meat" localSheetId="2">#REF!</definedName>
    <definedName name="Meat" localSheetId="5">'[4]1. مدرک تحصیلی'!#REF!</definedName>
    <definedName name="Meat">#REF!</definedName>
    <definedName name="Month" localSheetId="15">[1]Dataset!$E$1:$E$12</definedName>
    <definedName name="Month" localSheetId="4">[2]Dataset!$E$1:$E$12</definedName>
    <definedName name="Month" localSheetId="18">[1]Dataset!$E$1:$E$12</definedName>
    <definedName name="Month" localSheetId="11">[2]Dataset!$E$1:$E$12</definedName>
    <definedName name="Month" localSheetId="20">[1]Dataset!$E$1:$E$12</definedName>
    <definedName name="Month" localSheetId="3">[2]Dataset!$E$1:$E$12</definedName>
    <definedName name="Month" localSheetId="19">[1]Dataset!$E$1:$E$12</definedName>
    <definedName name="Month" localSheetId="13">[1]Dataset!$E$1:$E$12</definedName>
    <definedName name="Month" localSheetId="21">[1]Dataset!$E$1:$E$12</definedName>
    <definedName name="Month" localSheetId="25">[2]Dataset!$E$1:$E$12</definedName>
    <definedName name="Month" localSheetId="14">[1]Dataset!$E$1:$E$12</definedName>
    <definedName name="Month" localSheetId="7">[2]Dataset!$E$1:$E$12</definedName>
    <definedName name="Month" localSheetId="2">[2]Dataset!$E$1:$E$12</definedName>
    <definedName name="Month" localSheetId="5">[2]Dataset!$E$1:$E$12</definedName>
    <definedName name="Month">[2]Dataset!$E$1:$E$12</definedName>
    <definedName name="MoreFruit" localSheetId="0">#REF!</definedName>
    <definedName name="MoreFruit" localSheetId="4">#REF!</definedName>
    <definedName name="MoreFruit" localSheetId="11">'[3]1. مدرک تحصیلی'!#REF!</definedName>
    <definedName name="MoreFruit" localSheetId="3">#REF!</definedName>
    <definedName name="MoreFruit" localSheetId="12">#REF!</definedName>
    <definedName name="MoreFruit" localSheetId="1">'[10]1. مدرک تحصیلی'!#REF!</definedName>
    <definedName name="MoreFruit" localSheetId="9">#REF!</definedName>
    <definedName name="MoreFruit" localSheetId="25">'[4]1. مدرک تحصیلی'!#REF!</definedName>
    <definedName name="MoreFruit" localSheetId="10">#REF!</definedName>
    <definedName name="MoreFruit" localSheetId="7">'[5]1. مدرک تحصیلی'!#REF!</definedName>
    <definedName name="MoreFruit" localSheetId="2">#REF!</definedName>
    <definedName name="MoreFruit" localSheetId="5">'[4]1. مدرک تحصیلی'!#REF!</definedName>
    <definedName name="MoreFruit">#REF!</definedName>
    <definedName name="MoreItem" localSheetId="0">#REF!</definedName>
    <definedName name="MoreItem" localSheetId="4">#REF!</definedName>
    <definedName name="MoreItem" localSheetId="11">'[3]1. مدرک تحصیلی'!#REF!</definedName>
    <definedName name="MoreItem" localSheetId="3">#REF!</definedName>
    <definedName name="MoreItem" localSheetId="12">#REF!</definedName>
    <definedName name="MoreItem" localSheetId="1">'[10]1. مدرک تحصیلی'!#REF!</definedName>
    <definedName name="MoreItem" localSheetId="9">#REF!</definedName>
    <definedName name="MoreItem" localSheetId="25">'[4]1. مدرک تحصیلی'!#REF!</definedName>
    <definedName name="MoreItem" localSheetId="10">#REF!</definedName>
    <definedName name="MoreItem" localSheetId="7">'[5]1. مدرک تحصیلی'!#REF!</definedName>
    <definedName name="MoreItem" localSheetId="2">#REF!</definedName>
    <definedName name="MoreItem" localSheetId="5">'[4]1. مدرک تحصیلی'!#REF!</definedName>
    <definedName name="MoreItem">#REF!</definedName>
    <definedName name="MoreItems" localSheetId="0">#REF!</definedName>
    <definedName name="MoreItems" localSheetId="4">#REF!</definedName>
    <definedName name="MoreItems" localSheetId="11">'[3]1. مدرک تحصیلی'!#REF!</definedName>
    <definedName name="MoreItems" localSheetId="3">#REF!</definedName>
    <definedName name="MoreItems" localSheetId="12">#REF!</definedName>
    <definedName name="MoreItems" localSheetId="1">'[10]1. مدرک تحصیلی'!#REF!</definedName>
    <definedName name="MoreItems" localSheetId="9">#REF!</definedName>
    <definedName name="MoreItems" localSheetId="25">'[4]1. مدرک تحصیلی'!#REF!</definedName>
    <definedName name="MoreItems" localSheetId="10">#REF!</definedName>
    <definedName name="MoreItems" localSheetId="7">'[5]1. مدرک تحصیلی'!#REF!</definedName>
    <definedName name="MoreItems" localSheetId="2">#REF!</definedName>
    <definedName name="MoreItems" localSheetId="5">'[4]1. مدرک تحصیلی'!#REF!</definedName>
    <definedName name="MoreItems">#REF!</definedName>
    <definedName name="placework" localSheetId="15">#REF!</definedName>
    <definedName name="placework" localSheetId="0">#REF!</definedName>
    <definedName name="placework" localSheetId="4">#REF!</definedName>
    <definedName name="placework" localSheetId="18">#REF!</definedName>
    <definedName name="placework" localSheetId="11">#REF!</definedName>
    <definedName name="placework" localSheetId="20">#REF!</definedName>
    <definedName name="placework" localSheetId="3">#REF!</definedName>
    <definedName name="placework" localSheetId="19">#REF!</definedName>
    <definedName name="placework" localSheetId="12">#REF!</definedName>
    <definedName name="placework" localSheetId="13">#REF!</definedName>
    <definedName name="placework" localSheetId="1">#REF!</definedName>
    <definedName name="placework" localSheetId="9">#REF!</definedName>
    <definedName name="placework" localSheetId="21">#REF!</definedName>
    <definedName name="placework" localSheetId="14">#REF!</definedName>
    <definedName name="placework" localSheetId="10">#REF!</definedName>
    <definedName name="placework" localSheetId="7">#REF!</definedName>
    <definedName name="placework" localSheetId="2">#REF!</definedName>
    <definedName name="placework" localSheetId="5">#REF!</definedName>
    <definedName name="placework">#REF!</definedName>
    <definedName name="_xlnm.Print_Area" localSheetId="3">'تجربه کاری '!$A$1:$P$20</definedName>
    <definedName name="_xlnm.Print_Area" localSheetId="2">'مدرک تحصیلی '!$A$1:$R$35</definedName>
    <definedName name="Quality" localSheetId="15">[11]dataset!$J$1:$J$3</definedName>
    <definedName name="Quality" localSheetId="4">[12]dataset!$J$1:$J$3</definedName>
    <definedName name="Quality" localSheetId="18">[11]dataset!$J$1:$J$3</definedName>
    <definedName name="Quality" localSheetId="11">[12]dataset!$J$1:$J$3</definedName>
    <definedName name="Quality" localSheetId="20">[11]dataset!$J$1:$J$3</definedName>
    <definedName name="Quality" localSheetId="3">[12]dataset!$J$1:$J$3</definedName>
    <definedName name="Quality" localSheetId="19">[11]dataset!$J$1:$J$3</definedName>
    <definedName name="Quality" localSheetId="13">[11]dataset!$J$1:$J$3</definedName>
    <definedName name="Quality" localSheetId="21">[11]dataset!$J$1:$J$3</definedName>
    <definedName name="Quality" localSheetId="25">[12]dataset!$J$1:$J$3</definedName>
    <definedName name="Quality" localSheetId="14">[11]dataset!$J$1:$J$3</definedName>
    <definedName name="Quality" localSheetId="7">[12]dataset!$J$1:$J$3</definedName>
    <definedName name="Quality" localSheetId="2">[12]dataset!$J$1:$J$3</definedName>
    <definedName name="Quality" localSheetId="5">[12]dataset!$J$1:$J$3</definedName>
    <definedName name="Quality">[12]dataset!$J$1:$J$3</definedName>
    <definedName name="SUMExtraCredit" localSheetId="0">#REF!</definedName>
    <definedName name="SUMExtraCredit" localSheetId="4">#REF!</definedName>
    <definedName name="SUMExtraCredit" localSheetId="11">'[3]1. مدرک تحصیلی'!#REF!</definedName>
    <definedName name="SUMExtraCredit" localSheetId="3">#REF!</definedName>
    <definedName name="SUMExtraCredit" localSheetId="12">#REF!</definedName>
    <definedName name="SUMExtraCredit" localSheetId="1">#REF!</definedName>
    <definedName name="SUMExtraCredit" localSheetId="9">#REF!</definedName>
    <definedName name="SUMExtraCredit" localSheetId="25">'[4]1. مدرک تحصیلی'!#REF!</definedName>
    <definedName name="SUMExtraCredit" localSheetId="10">#REF!</definedName>
    <definedName name="SUMExtraCredit" localSheetId="7">'[5]1. مدرک تحصیلی'!#REF!</definedName>
    <definedName name="SUMExtraCredit" localSheetId="2">#REF!</definedName>
    <definedName name="SUMExtraCredit" localSheetId="5">'[4]1. مدرک تحصیلی'!#REF!</definedName>
    <definedName name="SUMExtraCredit">#REF!</definedName>
    <definedName name="SUMIF" localSheetId="0">#REF!</definedName>
    <definedName name="SUMIF" localSheetId="4">#REF!</definedName>
    <definedName name="SUMIF" localSheetId="11">'[3]1. مدرک تحصیلی'!#REF!</definedName>
    <definedName name="SUMIF" localSheetId="3">#REF!</definedName>
    <definedName name="SUMIF" localSheetId="12">#REF!</definedName>
    <definedName name="SUMIF" localSheetId="1">'[10]1. مدرک تحصیلی'!#REF!</definedName>
    <definedName name="SUMIF" localSheetId="9">#REF!</definedName>
    <definedName name="SUMIF" localSheetId="25">'[4]1. مدرک تحصیلی'!#REF!</definedName>
    <definedName name="SUMIF" localSheetId="10">#REF!</definedName>
    <definedName name="SUMIF" localSheetId="7">'[5]1. مدرک تحصیلی'!#REF!</definedName>
    <definedName name="SUMIF" localSheetId="2">#REF!</definedName>
    <definedName name="SUMIF" localSheetId="5">'[4]1. مدرک تحصیلی'!#REF!</definedName>
    <definedName name="SUMIF">#REF!</definedName>
    <definedName name="SUMIFExtraCredit" localSheetId="0">#REF!</definedName>
    <definedName name="SUMIFExtraCredit" localSheetId="4">#REF!</definedName>
    <definedName name="SUMIFExtraCredit" localSheetId="11">'[3]1. مدرک تحصیلی'!#REF!</definedName>
    <definedName name="SUMIFExtraCredit" localSheetId="3">#REF!</definedName>
    <definedName name="SUMIFExtraCredit" localSheetId="12">#REF!</definedName>
    <definedName name="SUMIFExtraCredit" localSheetId="1">'[10]1. مدرک تحصیلی'!#REF!</definedName>
    <definedName name="SUMIFExtraCredit" localSheetId="9">#REF!</definedName>
    <definedName name="SUMIFExtraCredit" localSheetId="25">'[4]1. مدرک تحصیلی'!#REF!</definedName>
    <definedName name="SUMIFExtraCredit" localSheetId="10">#REF!</definedName>
    <definedName name="SUMIFExtraCredit" localSheetId="7">'[5]1. مدرک تحصیلی'!#REF!</definedName>
    <definedName name="SUMIFExtraCredit" localSheetId="2">#REF!</definedName>
    <definedName name="SUMIFExtraCredit" localSheetId="5">'[4]1. مدرک تحصیلی'!#REF!</definedName>
    <definedName name="SUMIFExtraCredit">#REF!</definedName>
    <definedName name="Total" localSheetId="0">#REF!</definedName>
    <definedName name="Total" localSheetId="4">#REF!</definedName>
    <definedName name="Total" localSheetId="11">'[3]1. مدرک تحصیلی'!#REF!</definedName>
    <definedName name="Total" localSheetId="3">#REF!</definedName>
    <definedName name="Total" localSheetId="12">#REF!</definedName>
    <definedName name="Total" localSheetId="1">'[10]1. مدرک تحصیلی'!#REF!</definedName>
    <definedName name="Total" localSheetId="9">#REF!</definedName>
    <definedName name="Total" localSheetId="25">'[4]1. مدرک تحصیلی'!#REF!</definedName>
    <definedName name="Total" localSheetId="10">#REF!</definedName>
    <definedName name="Total" localSheetId="7">'[5]1. مدرک تحصیلی'!#REF!</definedName>
    <definedName name="Total" localSheetId="2">#REF!</definedName>
    <definedName name="Total" localSheetId="5">'[4]1. مدرک تحصیلی'!#REF!</definedName>
    <definedName name="Total">#REF!</definedName>
    <definedName name="TypeContract" localSheetId="15">[1]Dataset!$C$1:$C$3</definedName>
    <definedName name="TypeContract" localSheetId="4">[2]Dataset!$C$1:$C$3</definedName>
    <definedName name="TypeContract" localSheetId="18">[1]Dataset!$C$1:$C$3</definedName>
    <definedName name="TypeContract" localSheetId="11">[2]Dataset!$C$1:$C$3</definedName>
    <definedName name="TypeContract" localSheetId="20">[1]Dataset!$C$1:$C$3</definedName>
    <definedName name="TypeContract" localSheetId="3">[2]Dataset!$C$1:$C$3</definedName>
    <definedName name="TypeContract" localSheetId="19">[1]Dataset!$C$1:$C$3</definedName>
    <definedName name="TypeContract" localSheetId="13">[1]Dataset!$C$1:$C$3</definedName>
    <definedName name="TypeContract" localSheetId="21">[1]Dataset!$C$1:$C$3</definedName>
    <definedName name="TypeContract" localSheetId="25">[2]Dataset!$C$1:$C$3</definedName>
    <definedName name="TypeContract" localSheetId="14">[1]Dataset!$C$1:$C$3</definedName>
    <definedName name="TypeContract" localSheetId="7">[2]Dataset!$C$1:$C$3</definedName>
    <definedName name="TypeContract" localSheetId="2">[2]Dataset!$C$1:$C$3</definedName>
    <definedName name="TypeContract" localSheetId="5">[2]Dataset!$C$1:$C$3</definedName>
    <definedName name="TypeContract">[2]Dataset!$C$1:$C$3</definedName>
    <definedName name="uniType" localSheetId="15">[13]Dataset!#REF!</definedName>
    <definedName name="uniType" localSheetId="0">[14]Dataset!#REF!</definedName>
    <definedName name="uniType" localSheetId="4">[14]Dataset!#REF!</definedName>
    <definedName name="uniType" localSheetId="18">[13]Dataset!#REF!</definedName>
    <definedName name="uniType" localSheetId="11">[14]Dataset!#REF!</definedName>
    <definedName name="uniType" localSheetId="20">[13]Dataset!#REF!</definedName>
    <definedName name="uniType" localSheetId="3">[14]Dataset!#REF!</definedName>
    <definedName name="uniType" localSheetId="19">[13]Dataset!#REF!</definedName>
    <definedName name="uniType" localSheetId="12">[14]Dataset!#REF!</definedName>
    <definedName name="uniType" localSheetId="13">[13]Dataset!#REF!</definedName>
    <definedName name="uniType" localSheetId="1">[14]Dataset!#REF!</definedName>
    <definedName name="uniType" localSheetId="9">[14]Dataset!#REF!</definedName>
    <definedName name="uniType" localSheetId="21">[13]Dataset!#REF!</definedName>
    <definedName name="uniType" localSheetId="25">[14]Dataset!#REF!</definedName>
    <definedName name="uniType" localSheetId="14">[13]Dataset!#REF!</definedName>
    <definedName name="uniType" localSheetId="10">[14]Dataset!#REF!</definedName>
    <definedName name="uniType" localSheetId="7">[14]Dataset!#REF!</definedName>
    <definedName name="uniType" localSheetId="2">[14]Dataset!#REF!</definedName>
    <definedName name="uniType" localSheetId="5">[14]Dataset!#REF!</definedName>
    <definedName name="uniType">[14]Dataset!#REF!</definedName>
    <definedName name="years" localSheetId="15">[1]Dataset!$G$1:$G$39</definedName>
    <definedName name="years" localSheetId="4">[2]Dataset!$G$1:$G$39</definedName>
    <definedName name="years" localSheetId="18">[1]Dataset!$G$1:$G$39</definedName>
    <definedName name="years" localSheetId="11">[2]Dataset!$G$1:$G$39</definedName>
    <definedName name="years" localSheetId="20">[1]Dataset!$G$1:$G$39</definedName>
    <definedName name="years" localSheetId="3">[2]Dataset!$G$1:$G$39</definedName>
    <definedName name="years" localSheetId="19">[1]Dataset!$G$1:$G$39</definedName>
    <definedName name="years" localSheetId="13">[1]Dataset!$G$1:$G$39</definedName>
    <definedName name="years" localSheetId="21">[1]Dataset!$G$1:$G$39</definedName>
    <definedName name="years" localSheetId="25">[2]Dataset!$G$1:$G$39</definedName>
    <definedName name="years" localSheetId="14">[1]Dataset!$G$1:$G$39</definedName>
    <definedName name="years" localSheetId="7">[2]Dataset!$G$1:$G$39</definedName>
    <definedName name="years" localSheetId="2">[2]Dataset!$G$1:$G$39</definedName>
    <definedName name="years" localSheetId="5">[2]Dataset!$G$1:$G$39</definedName>
    <definedName name="years">[2]Dataset!$G$1:$G$39</definedName>
    <definedName name="ققفف" localSheetId="0">#REF!</definedName>
    <definedName name="ققفف" localSheetId="11">#REF!</definedName>
    <definedName name="ققفف" localSheetId="12">#REF!</definedName>
    <definedName name="ققفف" localSheetId="1">#REF!</definedName>
    <definedName name="ققفف" localSheetId="9">#REF!</definedName>
    <definedName name="ققفف" localSheetId="10">#REF!</definedName>
    <definedName name="ققفف" localSheetId="7">#REF!</definedName>
    <definedName name="ققفف" localSheetId="5">#REF!</definedName>
    <definedName name="ققفف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6" l="1"/>
  <c r="D37" i="50"/>
  <c r="F37" i="50" s="1"/>
  <c r="D36" i="50"/>
  <c r="F36" i="50" s="1"/>
  <c r="D34" i="50"/>
  <c r="F34" i="50" s="1"/>
  <c r="D33" i="50"/>
  <c r="F33" i="50" s="1"/>
  <c r="D31" i="50"/>
  <c r="F31" i="50" s="1"/>
  <c r="D29" i="50"/>
  <c r="F29" i="50" s="1"/>
  <c r="D28" i="50"/>
  <c r="F28" i="50" s="1"/>
  <c r="D26" i="50"/>
  <c r="F26" i="50" s="1"/>
  <c r="D25" i="50"/>
  <c r="F25" i="50" s="1"/>
  <c r="D23" i="50"/>
  <c r="F23" i="50" s="1"/>
  <c r="D21" i="50"/>
  <c r="F21" i="50" s="1"/>
  <c r="D20" i="50"/>
  <c r="F20" i="50" s="1"/>
  <c r="D19" i="50"/>
  <c r="F19" i="50" s="1"/>
  <c r="D18" i="50"/>
  <c r="F18" i="50" s="1"/>
  <c r="D17" i="50"/>
  <c r="F17" i="50" s="1"/>
  <c r="D15" i="50"/>
  <c r="F15" i="50" s="1"/>
  <c r="D13" i="50"/>
  <c r="F13" i="50" s="1"/>
  <c r="D11" i="50"/>
  <c r="F11" i="50" s="1"/>
  <c r="E5" i="50"/>
  <c r="C5" i="50"/>
  <c r="C4" i="50"/>
  <c r="C3" i="50"/>
  <c r="S14" i="44" l="1"/>
  <c r="E7" i="5"/>
  <c r="E6" i="5"/>
  <c r="C5" i="7"/>
  <c r="C6" i="7"/>
  <c r="C7" i="7"/>
  <c r="C8" i="7"/>
  <c r="C4" i="7"/>
  <c r="Q25" i="44"/>
  <c r="E3" i="4"/>
  <c r="F15" i="23"/>
  <c r="H15" i="23" s="1"/>
  <c r="I6" i="6"/>
  <c r="J6" i="6"/>
  <c r="L6" i="6"/>
  <c r="N6" i="6"/>
  <c r="O6" i="6"/>
  <c r="I7" i="6"/>
  <c r="J7" i="6"/>
  <c r="L7" i="6"/>
  <c r="N7" i="6"/>
  <c r="O7" i="6"/>
  <c r="I8" i="6"/>
  <c r="J8" i="6"/>
  <c r="L8" i="6"/>
  <c r="N8" i="6"/>
  <c r="O8" i="6"/>
  <c r="I9" i="6"/>
  <c r="J9" i="6"/>
  <c r="L9" i="6"/>
  <c r="N9" i="6"/>
  <c r="O9" i="6"/>
  <c r="I10" i="6"/>
  <c r="J10" i="6"/>
  <c r="L10" i="6"/>
  <c r="N10" i="6"/>
  <c r="O10" i="6"/>
  <c r="I11" i="6"/>
  <c r="J11" i="6"/>
  <c r="L11" i="6"/>
  <c r="N11" i="6"/>
  <c r="O11" i="6"/>
  <c r="I12" i="6"/>
  <c r="J12" i="6"/>
  <c r="L12" i="6"/>
  <c r="N12" i="6"/>
  <c r="O12" i="6"/>
  <c r="I13" i="6"/>
  <c r="J13" i="6"/>
  <c r="L13" i="6"/>
  <c r="N13" i="6"/>
  <c r="O13" i="6"/>
  <c r="I14" i="6"/>
  <c r="J14" i="6"/>
  <c r="L14" i="6"/>
  <c r="N14" i="6"/>
  <c r="O14" i="6"/>
  <c r="I15" i="6"/>
  <c r="J15" i="6"/>
  <c r="L15" i="6"/>
  <c r="N15" i="6"/>
  <c r="O15" i="6"/>
  <c r="I16" i="6"/>
  <c r="J16" i="6"/>
  <c r="L16" i="6"/>
  <c r="N16" i="6"/>
  <c r="O16" i="6"/>
  <c r="I17" i="6"/>
  <c r="J17" i="6"/>
  <c r="L17" i="6"/>
  <c r="N17" i="6"/>
  <c r="O17" i="6"/>
  <c r="I18" i="6"/>
  <c r="J18" i="6"/>
  <c r="L18" i="6"/>
  <c r="N18" i="6"/>
  <c r="O18" i="6"/>
  <c r="I19" i="6"/>
  <c r="J19" i="6"/>
  <c r="L19" i="6"/>
  <c r="N19" i="6"/>
  <c r="O19" i="6"/>
  <c r="I20" i="6"/>
  <c r="J20" i="6"/>
  <c r="L20" i="6"/>
  <c r="N20" i="6"/>
  <c r="O20" i="6"/>
  <c r="I21" i="6"/>
  <c r="J21" i="6"/>
  <c r="L21" i="6"/>
  <c r="N21" i="6"/>
  <c r="O21" i="6"/>
  <c r="I22" i="6"/>
  <c r="J22" i="6"/>
  <c r="L22" i="6"/>
  <c r="N22" i="6"/>
  <c r="O22" i="6"/>
  <c r="I23" i="6"/>
  <c r="J23" i="6"/>
  <c r="L23" i="6"/>
  <c r="P23" i="6" s="1"/>
  <c r="N23" i="6"/>
  <c r="O23" i="6"/>
  <c r="I24" i="6"/>
  <c r="J24" i="6"/>
  <c r="L24" i="6"/>
  <c r="N24" i="6"/>
  <c r="O24" i="6"/>
  <c r="I25" i="6"/>
  <c r="J25" i="6"/>
  <c r="L25" i="6"/>
  <c r="N25" i="6"/>
  <c r="O25" i="6"/>
  <c r="I26" i="6"/>
  <c r="J26" i="6"/>
  <c r="L26" i="6"/>
  <c r="N26" i="6"/>
  <c r="O26" i="6"/>
  <c r="I27" i="6"/>
  <c r="J27" i="6"/>
  <c r="L27" i="6"/>
  <c r="N27" i="6"/>
  <c r="O27" i="6"/>
  <c r="I28" i="6"/>
  <c r="J28" i="6"/>
  <c r="L28" i="6"/>
  <c r="N28" i="6"/>
  <c r="O28" i="6"/>
  <c r="K12" i="5"/>
  <c r="L12" i="5" s="1"/>
  <c r="M12" i="5" s="1"/>
  <c r="K13" i="5"/>
  <c r="L13" i="5" s="1"/>
  <c r="M13" i="5" s="1"/>
  <c r="K14" i="5"/>
  <c r="L14" i="5" s="1"/>
  <c r="M14" i="5" s="1"/>
  <c r="K15" i="5"/>
  <c r="L15" i="5" s="1"/>
  <c r="M15" i="5" s="1"/>
  <c r="K16" i="5"/>
  <c r="L16" i="5" s="1"/>
  <c r="M16" i="5" s="1"/>
  <c r="D12" i="5"/>
  <c r="H12" i="5"/>
  <c r="I12" i="5" s="1"/>
  <c r="L14" i="4" s="1"/>
  <c r="D13" i="5"/>
  <c r="H13" i="5"/>
  <c r="I13" i="5" s="1"/>
  <c r="L15" i="4" s="1"/>
  <c r="D14" i="5"/>
  <c r="H14" i="5"/>
  <c r="I14" i="5" s="1"/>
  <c r="L16" i="4" s="1"/>
  <c r="D15" i="5"/>
  <c r="H15" i="5"/>
  <c r="I15" i="5" s="1"/>
  <c r="L17" i="4" s="1"/>
  <c r="D16" i="5"/>
  <c r="H16" i="5"/>
  <c r="I16" i="5" s="1"/>
  <c r="L18" i="4" s="1"/>
  <c r="N14" i="4"/>
  <c r="P14" i="4"/>
  <c r="N15" i="4"/>
  <c r="P15" i="4"/>
  <c r="N16" i="4"/>
  <c r="P16" i="4"/>
  <c r="N17" i="4"/>
  <c r="P17" i="4"/>
  <c r="N18" i="4"/>
  <c r="P18" i="4"/>
  <c r="N19" i="4"/>
  <c r="P19" i="4"/>
  <c r="R10" i="6"/>
  <c r="R9" i="6"/>
  <c r="F5" i="10"/>
  <c r="H5" i="10"/>
  <c r="K5" i="10"/>
  <c r="F6" i="10"/>
  <c r="H6" i="10"/>
  <c r="K6" i="10"/>
  <c r="F7" i="10"/>
  <c r="H7" i="10"/>
  <c r="K7" i="10"/>
  <c r="F8" i="10"/>
  <c r="H8" i="10"/>
  <c r="K8" i="10"/>
  <c r="F9" i="10"/>
  <c r="H9" i="10"/>
  <c r="K9" i="10"/>
  <c r="F10" i="10"/>
  <c r="H10" i="10"/>
  <c r="K10" i="10"/>
  <c r="F11" i="10"/>
  <c r="H11" i="10"/>
  <c r="K11" i="10"/>
  <c r="F12" i="10"/>
  <c r="H12" i="10"/>
  <c r="K12" i="10"/>
  <c r="F13" i="10"/>
  <c r="H13" i="10"/>
  <c r="K13" i="10"/>
  <c r="F14" i="10"/>
  <c r="H14" i="10"/>
  <c r="K14" i="10"/>
  <c r="F15" i="10"/>
  <c r="H15" i="10"/>
  <c r="K15" i="10"/>
  <c r="F16" i="10"/>
  <c r="H16" i="10"/>
  <c r="K16" i="10"/>
  <c r="F17" i="10"/>
  <c r="H17" i="10"/>
  <c r="K17" i="10"/>
  <c r="F18" i="10"/>
  <c r="H18" i="10"/>
  <c r="K18" i="10"/>
  <c r="E5" i="8"/>
  <c r="G5" i="8"/>
  <c r="J5" i="8"/>
  <c r="L5" i="8"/>
  <c r="N5" i="8"/>
  <c r="E6" i="8"/>
  <c r="G6" i="8"/>
  <c r="J6" i="8"/>
  <c r="L6" i="8"/>
  <c r="N6" i="8"/>
  <c r="E7" i="8"/>
  <c r="G7" i="8"/>
  <c r="J7" i="8"/>
  <c r="L7" i="8"/>
  <c r="N7" i="8"/>
  <c r="E8" i="8"/>
  <c r="G8" i="8"/>
  <c r="J8" i="8"/>
  <c r="L8" i="8"/>
  <c r="N8" i="8"/>
  <c r="E9" i="8"/>
  <c r="G9" i="8"/>
  <c r="J9" i="8"/>
  <c r="L9" i="8"/>
  <c r="N9" i="8"/>
  <c r="E10" i="8"/>
  <c r="G10" i="8"/>
  <c r="J10" i="8"/>
  <c r="L10" i="8"/>
  <c r="N10" i="8"/>
  <c r="E11" i="8"/>
  <c r="G11" i="8"/>
  <c r="J11" i="8"/>
  <c r="L11" i="8"/>
  <c r="N11" i="8"/>
  <c r="E12" i="8"/>
  <c r="G12" i="8"/>
  <c r="J12" i="8"/>
  <c r="L12" i="8"/>
  <c r="N12" i="8"/>
  <c r="E13" i="8"/>
  <c r="G13" i="8"/>
  <c r="J13" i="8"/>
  <c r="L13" i="8"/>
  <c r="N13" i="8"/>
  <c r="E14" i="8"/>
  <c r="G14" i="8"/>
  <c r="J14" i="8"/>
  <c r="L14" i="8"/>
  <c r="N14" i="8"/>
  <c r="E15" i="8"/>
  <c r="G15" i="8"/>
  <c r="J15" i="8"/>
  <c r="L15" i="8"/>
  <c r="N15" i="8"/>
  <c r="E16" i="8"/>
  <c r="G16" i="8"/>
  <c r="J16" i="8"/>
  <c r="L16" i="8"/>
  <c r="N16" i="8"/>
  <c r="E17" i="8"/>
  <c r="G17" i="8"/>
  <c r="J17" i="8"/>
  <c r="L17" i="8"/>
  <c r="N17" i="8"/>
  <c r="E18" i="8"/>
  <c r="G18" i="8"/>
  <c r="J18" i="8"/>
  <c r="L18" i="8"/>
  <c r="N18" i="8"/>
  <c r="E19" i="8"/>
  <c r="G19" i="8"/>
  <c r="J19" i="8"/>
  <c r="L19" i="8"/>
  <c r="N19" i="8"/>
  <c r="E20" i="8"/>
  <c r="G20" i="8"/>
  <c r="J20" i="8"/>
  <c r="L20" i="8"/>
  <c r="N20" i="8"/>
  <c r="E21" i="8"/>
  <c r="G21" i="8"/>
  <c r="J21" i="8"/>
  <c r="L21" i="8"/>
  <c r="N21" i="8"/>
  <c r="E22" i="8"/>
  <c r="G22" i="8"/>
  <c r="J22" i="8"/>
  <c r="L22" i="8"/>
  <c r="N22" i="8"/>
  <c r="E23" i="8"/>
  <c r="G23" i="8"/>
  <c r="J23" i="8"/>
  <c r="L23" i="8"/>
  <c r="N23" i="8"/>
  <c r="E24" i="8"/>
  <c r="G24" i="8"/>
  <c r="J24" i="8"/>
  <c r="L24" i="8"/>
  <c r="N24" i="8"/>
  <c r="E25" i="8"/>
  <c r="G25" i="8"/>
  <c r="J25" i="8"/>
  <c r="L25" i="8"/>
  <c r="N25" i="8"/>
  <c r="E26" i="8"/>
  <c r="G26" i="8"/>
  <c r="J26" i="8"/>
  <c r="L26" i="8"/>
  <c r="N26" i="8"/>
  <c r="E4" i="8"/>
  <c r="G4" i="8"/>
  <c r="J4" i="8"/>
  <c r="L4" i="8"/>
  <c r="N4" i="8"/>
  <c r="P25" i="6" l="1"/>
  <c r="O17" i="4"/>
  <c r="O14" i="4"/>
  <c r="Q14" i="4" s="1"/>
  <c r="P27" i="6"/>
  <c r="P21" i="6"/>
  <c r="P17" i="6"/>
  <c r="P13" i="6"/>
  <c r="P9" i="6"/>
  <c r="O15" i="4"/>
  <c r="Q15" i="4" s="1"/>
  <c r="P19" i="6"/>
  <c r="P15" i="6"/>
  <c r="P11" i="6"/>
  <c r="P7" i="6"/>
  <c r="O16" i="4"/>
  <c r="Q16" i="4" s="1"/>
  <c r="O18" i="4"/>
  <c r="Q18" i="4" s="1"/>
  <c r="P24" i="8"/>
  <c r="P12" i="8"/>
  <c r="P8" i="8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Q17" i="4"/>
  <c r="P28" i="6"/>
  <c r="P26" i="6"/>
  <c r="P24" i="6"/>
  <c r="P22" i="6"/>
  <c r="P20" i="6"/>
  <c r="P18" i="6"/>
  <c r="P16" i="6"/>
  <c r="P14" i="6"/>
  <c r="P12" i="6"/>
  <c r="P10" i="6"/>
  <c r="P8" i="6"/>
  <c r="P6" i="6"/>
  <c r="P10" i="8"/>
  <c r="P26" i="8"/>
  <c r="P14" i="8"/>
  <c r="P6" i="8"/>
  <c r="P11" i="8"/>
  <c r="P22" i="8"/>
  <c r="P16" i="8"/>
  <c r="P25" i="8"/>
  <c r="P21" i="8"/>
  <c r="P20" i="8"/>
  <c r="P19" i="8"/>
  <c r="P13" i="8"/>
  <c r="P23" i="8"/>
  <c r="P15" i="8"/>
  <c r="P7" i="8"/>
  <c r="P18" i="8"/>
  <c r="P17" i="8"/>
  <c r="P5" i="8"/>
  <c r="P9" i="8"/>
  <c r="P4" i="8"/>
  <c r="K11" i="5" l="1"/>
  <c r="K7" i="5"/>
  <c r="K8" i="5"/>
  <c r="K9" i="5"/>
  <c r="K10" i="5"/>
  <c r="K6" i="5"/>
  <c r="D8" i="5"/>
  <c r="D9" i="5"/>
  <c r="D10" i="5"/>
  <c r="D6" i="5"/>
  <c r="D7" i="5"/>
  <c r="H11" i="5"/>
  <c r="H7" i="5"/>
  <c r="H8" i="5"/>
  <c r="H9" i="5"/>
  <c r="H10" i="5"/>
  <c r="H6" i="5"/>
  <c r="K8" i="7" l="1"/>
  <c r="K9" i="7"/>
  <c r="I8" i="7"/>
  <c r="I9" i="7"/>
  <c r="G8" i="7"/>
  <c r="G9" i="7"/>
  <c r="X15" i="41" l="1"/>
  <c r="S15" i="44"/>
  <c r="D19" i="42"/>
  <c r="C19" i="42"/>
  <c r="N8" i="4" l="1"/>
  <c r="P8" i="4"/>
  <c r="N9" i="4"/>
  <c r="P9" i="4"/>
  <c r="B1" i="49"/>
  <c r="D1" i="49"/>
  <c r="J21" i="4"/>
  <c r="S19" i="44"/>
  <c r="S18" i="44"/>
  <c r="R4" i="44"/>
  <c r="R7" i="44"/>
  <c r="K12" i="7" l="1"/>
  <c r="L12" i="7" s="1"/>
  <c r="L4" i="26" l="1"/>
  <c r="Q30" i="44" l="1"/>
  <c r="Q31" i="44"/>
  <c r="Q32" i="44"/>
  <c r="F17" i="31"/>
  <c r="G17" i="31" s="1"/>
  <c r="F18" i="31"/>
  <c r="G18" i="31" s="1"/>
  <c r="F19" i="31"/>
  <c r="G19" i="31" s="1"/>
  <c r="F20" i="31"/>
  <c r="G20" i="31" s="1"/>
  <c r="F16" i="31"/>
  <c r="G16" i="31" s="1"/>
  <c r="G21" i="31" l="1"/>
  <c r="H37" i="42"/>
  <c r="G37" i="42"/>
  <c r="H36" i="42"/>
  <c r="G36" i="42"/>
  <c r="D40" i="42"/>
  <c r="I5" i="42" s="1"/>
  <c r="G38" i="42" l="1"/>
  <c r="J5" i="42" s="1"/>
  <c r="Q19" i="7"/>
  <c r="Q20" i="7"/>
  <c r="Q21" i="7"/>
  <c r="Q22" i="7"/>
  <c r="Q18" i="7"/>
  <c r="L4" i="35" l="1"/>
  <c r="S10" i="43"/>
  <c r="C3" i="27" l="1"/>
  <c r="C5" i="27"/>
  <c r="E5" i="27"/>
  <c r="C4" i="27"/>
  <c r="R5" i="35" l="1"/>
  <c r="J5" i="30"/>
  <c r="S7" i="39"/>
  <c r="S8" i="39"/>
  <c r="S9" i="39"/>
  <c r="S10" i="39"/>
  <c r="D36" i="26"/>
  <c r="D38" i="26"/>
  <c r="D37" i="26"/>
  <c r="G6" i="43"/>
  <c r="O48" i="44"/>
  <c r="M6" i="43" s="1"/>
  <c r="G10" i="42"/>
  <c r="I6" i="43" l="1"/>
  <c r="S7" i="41"/>
  <c r="S9" i="41"/>
  <c r="X14" i="41"/>
  <c r="X13" i="41"/>
  <c r="X12" i="41"/>
  <c r="X11" i="41"/>
  <c r="X10" i="41"/>
  <c r="S741" i="41"/>
  <c r="S742" i="41"/>
  <c r="S743" i="41"/>
  <c r="S744" i="41"/>
  <c r="S745" i="41"/>
  <c r="L4" i="40"/>
  <c r="M4" i="40"/>
  <c r="N4" i="40"/>
  <c r="O4" i="40"/>
  <c r="P4" i="40"/>
  <c r="Q4" i="40"/>
  <c r="T4" i="41" s="1"/>
  <c r="R4" i="40"/>
  <c r="L5" i="40"/>
  <c r="M5" i="40"/>
  <c r="N5" i="40"/>
  <c r="O5" i="40"/>
  <c r="P5" i="40"/>
  <c r="Q5" i="40"/>
  <c r="T5" i="41" s="1"/>
  <c r="R5" i="40"/>
  <c r="L6" i="40"/>
  <c r="M6" i="40"/>
  <c r="N6" i="40"/>
  <c r="O6" i="40"/>
  <c r="P6" i="40"/>
  <c r="Q6" i="40"/>
  <c r="T6" i="41" s="1"/>
  <c r="R6" i="40"/>
  <c r="L7" i="40"/>
  <c r="M7" i="40"/>
  <c r="N7" i="40"/>
  <c r="O7" i="40"/>
  <c r="P7" i="40"/>
  <c r="Q7" i="40"/>
  <c r="T7" i="41" s="1"/>
  <c r="R7" i="40"/>
  <c r="L8" i="40"/>
  <c r="M8" i="40"/>
  <c r="N8" i="40"/>
  <c r="O8" i="40"/>
  <c r="P8" i="40"/>
  <c r="Q8" i="40"/>
  <c r="T8" i="41" s="1"/>
  <c r="R8" i="40"/>
  <c r="L9" i="40"/>
  <c r="M9" i="40"/>
  <c r="N9" i="40"/>
  <c r="O9" i="40"/>
  <c r="P9" i="40"/>
  <c r="Q9" i="40"/>
  <c r="T9" i="41" s="1"/>
  <c r="R9" i="40"/>
  <c r="L10" i="40"/>
  <c r="M10" i="40"/>
  <c r="N10" i="40"/>
  <c r="O10" i="40"/>
  <c r="P10" i="40"/>
  <c r="Q10" i="40"/>
  <c r="T10" i="41" s="1"/>
  <c r="R10" i="40"/>
  <c r="L11" i="40"/>
  <c r="M11" i="40"/>
  <c r="N11" i="40"/>
  <c r="O11" i="40"/>
  <c r="P11" i="40"/>
  <c r="Q11" i="40"/>
  <c r="T11" i="41" s="1"/>
  <c r="R11" i="40"/>
  <c r="L12" i="40"/>
  <c r="M12" i="40"/>
  <c r="N12" i="40"/>
  <c r="O12" i="40"/>
  <c r="P12" i="40"/>
  <c r="Q12" i="40"/>
  <c r="T12" i="41" s="1"/>
  <c r="R12" i="40"/>
  <c r="L13" i="40"/>
  <c r="M13" i="40"/>
  <c r="N13" i="40"/>
  <c r="O13" i="40"/>
  <c r="P13" i="40"/>
  <c r="Q13" i="40"/>
  <c r="T13" i="41" s="1"/>
  <c r="R13" i="40"/>
  <c r="L14" i="40"/>
  <c r="M14" i="40"/>
  <c r="N14" i="40"/>
  <c r="O14" i="40"/>
  <c r="P14" i="40"/>
  <c r="Q14" i="40"/>
  <c r="T14" i="41" s="1"/>
  <c r="R14" i="40"/>
  <c r="L15" i="40"/>
  <c r="M15" i="40"/>
  <c r="N15" i="40"/>
  <c r="O15" i="40"/>
  <c r="P15" i="40"/>
  <c r="Q15" i="40"/>
  <c r="T15" i="41" s="1"/>
  <c r="R15" i="40"/>
  <c r="L16" i="40"/>
  <c r="M16" i="40"/>
  <c r="N16" i="40"/>
  <c r="O16" i="40"/>
  <c r="P16" i="40"/>
  <c r="Q16" i="40"/>
  <c r="T16" i="41" s="1"/>
  <c r="R16" i="40"/>
  <c r="L17" i="40"/>
  <c r="M17" i="40"/>
  <c r="N17" i="40"/>
  <c r="O17" i="40"/>
  <c r="P17" i="40"/>
  <c r="Q17" i="40"/>
  <c r="T17" i="41" s="1"/>
  <c r="R17" i="40"/>
  <c r="L18" i="40"/>
  <c r="M18" i="40"/>
  <c r="N18" i="40"/>
  <c r="O18" i="40"/>
  <c r="P18" i="40"/>
  <c r="Q18" i="40"/>
  <c r="T18" i="41" s="1"/>
  <c r="R18" i="40"/>
  <c r="L19" i="40"/>
  <c r="M19" i="40"/>
  <c r="N19" i="40"/>
  <c r="O19" i="40"/>
  <c r="P19" i="40"/>
  <c r="Q19" i="40"/>
  <c r="T19" i="41" s="1"/>
  <c r="R19" i="40"/>
  <c r="L20" i="40"/>
  <c r="M20" i="40"/>
  <c r="N20" i="40"/>
  <c r="O20" i="40"/>
  <c r="P20" i="40"/>
  <c r="Q20" i="40"/>
  <c r="T20" i="41" s="1"/>
  <c r="R20" i="40"/>
  <c r="L21" i="40"/>
  <c r="M21" i="40"/>
  <c r="N21" i="40"/>
  <c r="O21" i="40"/>
  <c r="P21" i="40"/>
  <c r="Q21" i="40"/>
  <c r="T21" i="41" s="1"/>
  <c r="R21" i="40"/>
  <c r="L22" i="40"/>
  <c r="M22" i="40"/>
  <c r="N22" i="40"/>
  <c r="O22" i="40"/>
  <c r="P22" i="40"/>
  <c r="Q22" i="40"/>
  <c r="T22" i="41" s="1"/>
  <c r="R22" i="40"/>
  <c r="L23" i="40"/>
  <c r="M23" i="40"/>
  <c r="N23" i="40"/>
  <c r="O23" i="40"/>
  <c r="P23" i="40"/>
  <c r="Q23" i="40"/>
  <c r="T23" i="41" s="1"/>
  <c r="R23" i="40"/>
  <c r="L24" i="40"/>
  <c r="M24" i="40"/>
  <c r="N24" i="40"/>
  <c r="O24" i="40"/>
  <c r="P24" i="40"/>
  <c r="Q24" i="40"/>
  <c r="T24" i="41" s="1"/>
  <c r="R24" i="40"/>
  <c r="L25" i="40"/>
  <c r="M25" i="40"/>
  <c r="N25" i="40"/>
  <c r="O25" i="40"/>
  <c r="P25" i="40"/>
  <c r="Q25" i="40"/>
  <c r="T25" i="41" s="1"/>
  <c r="R25" i="40"/>
  <c r="L26" i="40"/>
  <c r="M26" i="40"/>
  <c r="N26" i="40"/>
  <c r="O26" i="40"/>
  <c r="P26" i="40"/>
  <c r="Q26" i="40"/>
  <c r="T26" i="41" s="1"/>
  <c r="R26" i="40"/>
  <c r="L27" i="40"/>
  <c r="M27" i="40"/>
  <c r="N27" i="40"/>
  <c r="O27" i="40"/>
  <c r="P27" i="40"/>
  <c r="Q27" i="40"/>
  <c r="T27" i="41" s="1"/>
  <c r="R27" i="40"/>
  <c r="L28" i="40"/>
  <c r="M28" i="40"/>
  <c r="N28" i="40"/>
  <c r="O28" i="40"/>
  <c r="P28" i="40"/>
  <c r="Q28" i="40"/>
  <c r="T28" i="41" s="1"/>
  <c r="R28" i="40"/>
  <c r="L29" i="40"/>
  <c r="M29" i="40"/>
  <c r="N29" i="40"/>
  <c r="O29" i="40"/>
  <c r="P29" i="40"/>
  <c r="Q29" i="40"/>
  <c r="T29" i="41" s="1"/>
  <c r="R29" i="40"/>
  <c r="L30" i="40"/>
  <c r="M30" i="40"/>
  <c r="N30" i="40"/>
  <c r="O30" i="40"/>
  <c r="P30" i="40"/>
  <c r="Q30" i="40"/>
  <c r="T30" i="41" s="1"/>
  <c r="R30" i="40"/>
  <c r="L31" i="40"/>
  <c r="M31" i="40"/>
  <c r="N31" i="40"/>
  <c r="O31" i="40"/>
  <c r="P31" i="40"/>
  <c r="Q31" i="40"/>
  <c r="T31" i="41" s="1"/>
  <c r="R31" i="40"/>
  <c r="L32" i="40"/>
  <c r="M32" i="40"/>
  <c r="N32" i="40"/>
  <c r="O32" i="40"/>
  <c r="P32" i="40"/>
  <c r="Q32" i="40"/>
  <c r="T32" i="41" s="1"/>
  <c r="R32" i="40"/>
  <c r="L33" i="40"/>
  <c r="M33" i="40"/>
  <c r="N33" i="40"/>
  <c r="O33" i="40"/>
  <c r="P33" i="40"/>
  <c r="Q33" i="40"/>
  <c r="T33" i="41" s="1"/>
  <c r="R33" i="40"/>
  <c r="L34" i="40"/>
  <c r="M34" i="40"/>
  <c r="N34" i="40"/>
  <c r="O34" i="40"/>
  <c r="P34" i="40"/>
  <c r="Q34" i="40"/>
  <c r="T34" i="41" s="1"/>
  <c r="R34" i="40"/>
  <c r="L35" i="40"/>
  <c r="M35" i="40"/>
  <c r="N35" i="40"/>
  <c r="O35" i="40"/>
  <c r="P35" i="40"/>
  <c r="Q35" i="40"/>
  <c r="T35" i="41" s="1"/>
  <c r="R35" i="40"/>
  <c r="L36" i="40"/>
  <c r="M36" i="40"/>
  <c r="N36" i="40"/>
  <c r="O36" i="40"/>
  <c r="P36" i="40"/>
  <c r="Q36" i="40"/>
  <c r="T36" i="41" s="1"/>
  <c r="R36" i="40"/>
  <c r="L37" i="40"/>
  <c r="M37" i="40"/>
  <c r="N37" i="40"/>
  <c r="O37" i="40"/>
  <c r="P37" i="40"/>
  <c r="Q37" i="40"/>
  <c r="T37" i="41" s="1"/>
  <c r="R37" i="40"/>
  <c r="L38" i="40"/>
  <c r="M38" i="40"/>
  <c r="N38" i="40"/>
  <c r="O38" i="40"/>
  <c r="P38" i="40"/>
  <c r="Q38" i="40"/>
  <c r="T38" i="41" s="1"/>
  <c r="R38" i="40"/>
  <c r="L39" i="40"/>
  <c r="M39" i="40"/>
  <c r="N39" i="40"/>
  <c r="O39" i="40"/>
  <c r="P39" i="40"/>
  <c r="Q39" i="40"/>
  <c r="T39" i="41" s="1"/>
  <c r="R39" i="40"/>
  <c r="L40" i="40"/>
  <c r="M40" i="40"/>
  <c r="N40" i="40"/>
  <c r="O40" i="40"/>
  <c r="P40" i="40"/>
  <c r="Q40" i="40"/>
  <c r="T40" i="41" s="1"/>
  <c r="R40" i="40"/>
  <c r="L41" i="40"/>
  <c r="M41" i="40"/>
  <c r="N41" i="40"/>
  <c r="O41" i="40"/>
  <c r="P41" i="40"/>
  <c r="Q41" i="40"/>
  <c r="T41" i="41" s="1"/>
  <c r="R41" i="40"/>
  <c r="L42" i="40"/>
  <c r="M42" i="40"/>
  <c r="N42" i="40"/>
  <c r="O42" i="40"/>
  <c r="P42" i="40"/>
  <c r="Q42" i="40"/>
  <c r="T42" i="41" s="1"/>
  <c r="R42" i="40"/>
  <c r="L43" i="40"/>
  <c r="M43" i="40"/>
  <c r="N43" i="40"/>
  <c r="O43" i="40"/>
  <c r="P43" i="40"/>
  <c r="Q43" i="40"/>
  <c r="T43" i="41" s="1"/>
  <c r="R43" i="40"/>
  <c r="L44" i="40"/>
  <c r="M44" i="40"/>
  <c r="N44" i="40"/>
  <c r="O44" i="40"/>
  <c r="P44" i="40"/>
  <c r="Q44" i="40"/>
  <c r="T44" i="41" s="1"/>
  <c r="R44" i="40"/>
  <c r="L45" i="40"/>
  <c r="M45" i="40"/>
  <c r="N45" i="40"/>
  <c r="O45" i="40"/>
  <c r="P45" i="40"/>
  <c r="Q45" i="40"/>
  <c r="T45" i="41" s="1"/>
  <c r="R45" i="40"/>
  <c r="L46" i="40"/>
  <c r="M46" i="40"/>
  <c r="N46" i="40"/>
  <c r="O46" i="40"/>
  <c r="P46" i="40"/>
  <c r="Q46" i="40"/>
  <c r="T46" i="41" s="1"/>
  <c r="R46" i="40"/>
  <c r="L47" i="40"/>
  <c r="M47" i="40"/>
  <c r="N47" i="40"/>
  <c r="O47" i="40"/>
  <c r="P47" i="40"/>
  <c r="Q47" i="40"/>
  <c r="T47" i="41" s="1"/>
  <c r="R47" i="40"/>
  <c r="L48" i="40"/>
  <c r="M48" i="40"/>
  <c r="N48" i="40"/>
  <c r="O48" i="40"/>
  <c r="P48" i="40"/>
  <c r="Q48" i="40"/>
  <c r="T48" i="41" s="1"/>
  <c r="R48" i="40"/>
  <c r="L49" i="40"/>
  <c r="M49" i="40"/>
  <c r="N49" i="40"/>
  <c r="O49" i="40"/>
  <c r="P49" i="40"/>
  <c r="Q49" i="40"/>
  <c r="T49" i="41" s="1"/>
  <c r="R49" i="40"/>
  <c r="L50" i="40"/>
  <c r="M50" i="40"/>
  <c r="N50" i="40"/>
  <c r="O50" i="40"/>
  <c r="P50" i="40"/>
  <c r="Q50" i="40"/>
  <c r="T50" i="41" s="1"/>
  <c r="R50" i="40"/>
  <c r="L51" i="40"/>
  <c r="M51" i="40"/>
  <c r="N51" i="40"/>
  <c r="O51" i="40"/>
  <c r="P51" i="40"/>
  <c r="Q51" i="40"/>
  <c r="T51" i="41" s="1"/>
  <c r="R51" i="40"/>
  <c r="L52" i="40"/>
  <c r="M52" i="40"/>
  <c r="N52" i="40"/>
  <c r="O52" i="40"/>
  <c r="P52" i="40"/>
  <c r="Q52" i="40"/>
  <c r="T52" i="41" s="1"/>
  <c r="R52" i="40"/>
  <c r="L53" i="40"/>
  <c r="M53" i="40"/>
  <c r="N53" i="40"/>
  <c r="O53" i="40"/>
  <c r="P53" i="40"/>
  <c r="Q53" i="40"/>
  <c r="T53" i="41" s="1"/>
  <c r="R53" i="40"/>
  <c r="L54" i="40"/>
  <c r="M54" i="40"/>
  <c r="N54" i="40"/>
  <c r="O54" i="40"/>
  <c r="P54" i="40"/>
  <c r="Q54" i="40"/>
  <c r="T54" i="41" s="1"/>
  <c r="R54" i="40"/>
  <c r="L55" i="40"/>
  <c r="M55" i="40"/>
  <c r="N55" i="40"/>
  <c r="O55" i="40"/>
  <c r="P55" i="40"/>
  <c r="Q55" i="40"/>
  <c r="T55" i="41" s="1"/>
  <c r="R55" i="40"/>
  <c r="L56" i="40"/>
  <c r="M56" i="40"/>
  <c r="N56" i="40"/>
  <c r="O56" i="40"/>
  <c r="P56" i="40"/>
  <c r="Q56" i="40"/>
  <c r="T56" i="41" s="1"/>
  <c r="R56" i="40"/>
  <c r="L57" i="40"/>
  <c r="M57" i="40"/>
  <c r="N57" i="40"/>
  <c r="O57" i="40"/>
  <c r="P57" i="40"/>
  <c r="Q57" i="40"/>
  <c r="T57" i="41" s="1"/>
  <c r="R57" i="40"/>
  <c r="L58" i="40"/>
  <c r="M58" i="40"/>
  <c r="N58" i="40"/>
  <c r="O58" i="40"/>
  <c r="P58" i="40"/>
  <c r="Q58" i="40"/>
  <c r="T58" i="41" s="1"/>
  <c r="R58" i="40"/>
  <c r="L59" i="40"/>
  <c r="M59" i="40"/>
  <c r="N59" i="40"/>
  <c r="O59" i="40"/>
  <c r="P59" i="40"/>
  <c r="Q59" i="40"/>
  <c r="T59" i="41" s="1"/>
  <c r="R59" i="40"/>
  <c r="L60" i="40"/>
  <c r="M60" i="40"/>
  <c r="N60" i="40"/>
  <c r="O60" i="40"/>
  <c r="P60" i="40"/>
  <c r="Q60" i="40"/>
  <c r="T60" i="41" s="1"/>
  <c r="R60" i="40"/>
  <c r="L61" i="40"/>
  <c r="M61" i="40"/>
  <c r="N61" i="40"/>
  <c r="O61" i="40"/>
  <c r="P61" i="40"/>
  <c r="Q61" i="40"/>
  <c r="T61" i="41" s="1"/>
  <c r="R61" i="40"/>
  <c r="L62" i="40"/>
  <c r="M62" i="40"/>
  <c r="N62" i="40"/>
  <c r="O62" i="40"/>
  <c r="P62" i="40"/>
  <c r="Q62" i="40"/>
  <c r="T62" i="41" s="1"/>
  <c r="R62" i="40"/>
  <c r="L63" i="40"/>
  <c r="M63" i="40"/>
  <c r="N63" i="40"/>
  <c r="O63" i="40"/>
  <c r="P63" i="40"/>
  <c r="Q63" i="40"/>
  <c r="T63" i="41" s="1"/>
  <c r="R63" i="40"/>
  <c r="L64" i="40"/>
  <c r="M64" i="40"/>
  <c r="N64" i="40"/>
  <c r="O64" i="40"/>
  <c r="P64" i="40"/>
  <c r="Q64" i="40"/>
  <c r="T64" i="41" s="1"/>
  <c r="R64" i="40"/>
  <c r="L65" i="40"/>
  <c r="M65" i="40"/>
  <c r="N65" i="40"/>
  <c r="O65" i="40"/>
  <c r="P65" i="40"/>
  <c r="Q65" i="40"/>
  <c r="T65" i="41" s="1"/>
  <c r="R65" i="40"/>
  <c r="L66" i="40"/>
  <c r="M66" i="40"/>
  <c r="N66" i="40"/>
  <c r="O66" i="40"/>
  <c r="P66" i="40"/>
  <c r="Q66" i="40"/>
  <c r="T66" i="41" s="1"/>
  <c r="R66" i="40"/>
  <c r="L67" i="40"/>
  <c r="M67" i="40"/>
  <c r="N67" i="40"/>
  <c r="O67" i="40"/>
  <c r="P67" i="40"/>
  <c r="Q67" i="40"/>
  <c r="T67" i="41" s="1"/>
  <c r="R67" i="40"/>
  <c r="L68" i="40"/>
  <c r="M68" i="40"/>
  <c r="N68" i="40"/>
  <c r="O68" i="40"/>
  <c r="P68" i="40"/>
  <c r="Q68" i="40"/>
  <c r="T68" i="41" s="1"/>
  <c r="R68" i="40"/>
  <c r="L69" i="40"/>
  <c r="M69" i="40"/>
  <c r="N69" i="40"/>
  <c r="O69" i="40"/>
  <c r="P69" i="40"/>
  <c r="Q69" i="40"/>
  <c r="T69" i="41" s="1"/>
  <c r="R69" i="40"/>
  <c r="L70" i="40"/>
  <c r="M70" i="40"/>
  <c r="N70" i="40"/>
  <c r="O70" i="40"/>
  <c r="P70" i="40"/>
  <c r="Q70" i="40"/>
  <c r="T70" i="41" s="1"/>
  <c r="R70" i="40"/>
  <c r="L71" i="40"/>
  <c r="M71" i="40"/>
  <c r="N71" i="40"/>
  <c r="O71" i="40"/>
  <c r="P71" i="40"/>
  <c r="Q71" i="40"/>
  <c r="T71" i="41" s="1"/>
  <c r="R71" i="40"/>
  <c r="L72" i="40"/>
  <c r="M72" i="40"/>
  <c r="N72" i="40"/>
  <c r="O72" i="40"/>
  <c r="P72" i="40"/>
  <c r="Q72" i="40"/>
  <c r="T72" i="41" s="1"/>
  <c r="R72" i="40"/>
  <c r="L73" i="40"/>
  <c r="M73" i="40"/>
  <c r="N73" i="40"/>
  <c r="O73" i="40"/>
  <c r="P73" i="40"/>
  <c r="Q73" i="40"/>
  <c r="T73" i="41" s="1"/>
  <c r="R73" i="40"/>
  <c r="L74" i="40"/>
  <c r="M74" i="40"/>
  <c r="N74" i="40"/>
  <c r="O74" i="40"/>
  <c r="P74" i="40"/>
  <c r="Q74" i="40"/>
  <c r="T74" i="41" s="1"/>
  <c r="R74" i="40"/>
  <c r="L75" i="40"/>
  <c r="M75" i="40"/>
  <c r="N75" i="40"/>
  <c r="O75" i="40"/>
  <c r="P75" i="40"/>
  <c r="Q75" i="40"/>
  <c r="T75" i="41" s="1"/>
  <c r="R75" i="40"/>
  <c r="L76" i="40"/>
  <c r="M76" i="40"/>
  <c r="N76" i="40"/>
  <c r="O76" i="40"/>
  <c r="P76" i="40"/>
  <c r="Q76" i="40"/>
  <c r="T76" i="41" s="1"/>
  <c r="R76" i="40"/>
  <c r="L77" i="40"/>
  <c r="M77" i="40"/>
  <c r="N77" i="40"/>
  <c r="O77" i="40"/>
  <c r="P77" i="40"/>
  <c r="Q77" i="40"/>
  <c r="T77" i="41" s="1"/>
  <c r="R77" i="40"/>
  <c r="L78" i="40"/>
  <c r="M78" i="40"/>
  <c r="N78" i="40"/>
  <c r="O78" i="40"/>
  <c r="P78" i="40"/>
  <c r="Q78" i="40"/>
  <c r="T78" i="41" s="1"/>
  <c r="R78" i="40"/>
  <c r="L79" i="40"/>
  <c r="M79" i="40"/>
  <c r="N79" i="40"/>
  <c r="O79" i="40"/>
  <c r="P79" i="40"/>
  <c r="Q79" i="40"/>
  <c r="T79" i="41" s="1"/>
  <c r="R79" i="40"/>
  <c r="L80" i="40"/>
  <c r="M80" i="40"/>
  <c r="N80" i="40"/>
  <c r="O80" i="40"/>
  <c r="P80" i="40"/>
  <c r="Q80" i="40"/>
  <c r="T80" i="41" s="1"/>
  <c r="R80" i="40"/>
  <c r="L81" i="40"/>
  <c r="M81" i="40"/>
  <c r="N81" i="40"/>
  <c r="O81" i="40"/>
  <c r="P81" i="40"/>
  <c r="Q81" i="40"/>
  <c r="T81" i="41" s="1"/>
  <c r="R81" i="40"/>
  <c r="L82" i="40"/>
  <c r="M82" i="40"/>
  <c r="N82" i="40"/>
  <c r="O82" i="40"/>
  <c r="P82" i="40"/>
  <c r="Q82" i="40"/>
  <c r="T82" i="41" s="1"/>
  <c r="R82" i="40"/>
  <c r="L83" i="40"/>
  <c r="M83" i="40"/>
  <c r="N83" i="40"/>
  <c r="O83" i="40"/>
  <c r="P83" i="40"/>
  <c r="Q83" i="40"/>
  <c r="T83" i="41" s="1"/>
  <c r="R83" i="40"/>
  <c r="L84" i="40"/>
  <c r="M84" i="40"/>
  <c r="N84" i="40"/>
  <c r="O84" i="40"/>
  <c r="P84" i="40"/>
  <c r="Q84" i="40"/>
  <c r="T84" i="41" s="1"/>
  <c r="R84" i="40"/>
  <c r="L85" i="40"/>
  <c r="M85" i="40"/>
  <c r="N85" i="40"/>
  <c r="O85" i="40"/>
  <c r="P85" i="40"/>
  <c r="Q85" i="40"/>
  <c r="T85" i="41" s="1"/>
  <c r="R85" i="40"/>
  <c r="L86" i="40"/>
  <c r="M86" i="40"/>
  <c r="N86" i="40"/>
  <c r="O86" i="40"/>
  <c r="P86" i="40"/>
  <c r="Q86" i="40"/>
  <c r="T86" i="41" s="1"/>
  <c r="R86" i="40"/>
  <c r="L87" i="40"/>
  <c r="M87" i="40"/>
  <c r="N87" i="40"/>
  <c r="O87" i="40"/>
  <c r="P87" i="40"/>
  <c r="Q87" i="40"/>
  <c r="T87" i="41" s="1"/>
  <c r="R87" i="40"/>
  <c r="L88" i="40"/>
  <c r="M88" i="40"/>
  <c r="N88" i="40"/>
  <c r="O88" i="40"/>
  <c r="P88" i="40"/>
  <c r="Q88" i="40"/>
  <c r="T88" i="41" s="1"/>
  <c r="R88" i="40"/>
  <c r="L89" i="40"/>
  <c r="M89" i="40"/>
  <c r="N89" i="40"/>
  <c r="O89" i="40"/>
  <c r="P89" i="40"/>
  <c r="Q89" i="40"/>
  <c r="T89" i="41" s="1"/>
  <c r="R89" i="40"/>
  <c r="L90" i="40"/>
  <c r="M90" i="40"/>
  <c r="N90" i="40"/>
  <c r="O90" i="40"/>
  <c r="P90" i="40"/>
  <c r="Q90" i="40"/>
  <c r="T90" i="41" s="1"/>
  <c r="R90" i="40"/>
  <c r="L91" i="40"/>
  <c r="M91" i="40"/>
  <c r="N91" i="40"/>
  <c r="O91" i="40"/>
  <c r="P91" i="40"/>
  <c r="Q91" i="40"/>
  <c r="T91" i="41" s="1"/>
  <c r="R91" i="40"/>
  <c r="L92" i="40"/>
  <c r="M92" i="40"/>
  <c r="N92" i="40"/>
  <c r="O92" i="40"/>
  <c r="P92" i="40"/>
  <c r="Q92" i="40"/>
  <c r="T92" i="41" s="1"/>
  <c r="R92" i="40"/>
  <c r="L93" i="40"/>
  <c r="M93" i="40"/>
  <c r="N93" i="40"/>
  <c r="O93" i="40"/>
  <c r="P93" i="40"/>
  <c r="Q93" i="40"/>
  <c r="T93" i="41" s="1"/>
  <c r="R93" i="40"/>
  <c r="L94" i="40"/>
  <c r="M94" i="40"/>
  <c r="N94" i="40"/>
  <c r="O94" i="40"/>
  <c r="P94" i="40"/>
  <c r="Q94" i="40"/>
  <c r="T94" i="41" s="1"/>
  <c r="R94" i="40"/>
  <c r="L95" i="40"/>
  <c r="M95" i="40"/>
  <c r="N95" i="40"/>
  <c r="O95" i="40"/>
  <c r="P95" i="40"/>
  <c r="Q95" i="40"/>
  <c r="T95" i="41" s="1"/>
  <c r="R95" i="40"/>
  <c r="L96" i="40"/>
  <c r="M96" i="40"/>
  <c r="N96" i="40"/>
  <c r="O96" i="40"/>
  <c r="P96" i="40"/>
  <c r="Q96" i="40"/>
  <c r="T96" i="41" s="1"/>
  <c r="R96" i="40"/>
  <c r="L97" i="40"/>
  <c r="M97" i="40"/>
  <c r="N97" i="40"/>
  <c r="O97" i="40"/>
  <c r="P97" i="40"/>
  <c r="Q97" i="40"/>
  <c r="T97" i="41" s="1"/>
  <c r="R97" i="40"/>
  <c r="L98" i="40"/>
  <c r="M98" i="40"/>
  <c r="N98" i="40"/>
  <c r="O98" i="40"/>
  <c r="P98" i="40"/>
  <c r="Q98" i="40"/>
  <c r="T98" i="41" s="1"/>
  <c r="R98" i="40"/>
  <c r="L99" i="40"/>
  <c r="M99" i="40"/>
  <c r="N99" i="40"/>
  <c r="O99" i="40"/>
  <c r="P99" i="40"/>
  <c r="Q99" i="40"/>
  <c r="T99" i="41" s="1"/>
  <c r="R99" i="40"/>
  <c r="L100" i="40"/>
  <c r="M100" i="40"/>
  <c r="N100" i="40"/>
  <c r="O100" i="40"/>
  <c r="P100" i="40"/>
  <c r="Q100" i="40"/>
  <c r="T100" i="41" s="1"/>
  <c r="R100" i="40"/>
  <c r="L101" i="40"/>
  <c r="M101" i="40"/>
  <c r="N101" i="40"/>
  <c r="O101" i="40"/>
  <c r="P101" i="40"/>
  <c r="Q101" i="40"/>
  <c r="T101" i="41" s="1"/>
  <c r="R101" i="40"/>
  <c r="L102" i="40"/>
  <c r="M102" i="40"/>
  <c r="N102" i="40"/>
  <c r="O102" i="40"/>
  <c r="P102" i="40"/>
  <c r="Q102" i="40"/>
  <c r="T102" i="41" s="1"/>
  <c r="R102" i="40"/>
  <c r="L103" i="40"/>
  <c r="M103" i="40"/>
  <c r="N103" i="40"/>
  <c r="O103" i="40"/>
  <c r="P103" i="40"/>
  <c r="Q103" i="40"/>
  <c r="T103" i="41" s="1"/>
  <c r="R103" i="40"/>
  <c r="L104" i="40"/>
  <c r="M104" i="40"/>
  <c r="N104" i="40"/>
  <c r="O104" i="40"/>
  <c r="P104" i="40"/>
  <c r="Q104" i="40"/>
  <c r="T104" i="41" s="1"/>
  <c r="R104" i="40"/>
  <c r="L105" i="40"/>
  <c r="M105" i="40"/>
  <c r="N105" i="40"/>
  <c r="O105" i="40"/>
  <c r="P105" i="40"/>
  <c r="Q105" i="40"/>
  <c r="T105" i="41" s="1"/>
  <c r="R105" i="40"/>
  <c r="L106" i="40"/>
  <c r="M106" i="40"/>
  <c r="N106" i="40"/>
  <c r="O106" i="40"/>
  <c r="P106" i="40"/>
  <c r="Q106" i="40"/>
  <c r="T106" i="41" s="1"/>
  <c r="R106" i="40"/>
  <c r="L107" i="40"/>
  <c r="M107" i="40"/>
  <c r="N107" i="40"/>
  <c r="O107" i="40"/>
  <c r="P107" i="40"/>
  <c r="Q107" i="40"/>
  <c r="T107" i="41" s="1"/>
  <c r="R107" i="40"/>
  <c r="L108" i="40"/>
  <c r="M108" i="40"/>
  <c r="N108" i="40"/>
  <c r="O108" i="40"/>
  <c r="P108" i="40"/>
  <c r="Q108" i="40"/>
  <c r="T108" i="41" s="1"/>
  <c r="R108" i="40"/>
  <c r="L109" i="40"/>
  <c r="M109" i="40"/>
  <c r="N109" i="40"/>
  <c r="O109" i="40"/>
  <c r="P109" i="40"/>
  <c r="Q109" i="40"/>
  <c r="T109" i="41" s="1"/>
  <c r="R109" i="40"/>
  <c r="L110" i="40"/>
  <c r="M110" i="40"/>
  <c r="N110" i="40"/>
  <c r="O110" i="40"/>
  <c r="P110" i="40"/>
  <c r="Q110" i="40"/>
  <c r="T110" i="41" s="1"/>
  <c r="R110" i="40"/>
  <c r="L111" i="40"/>
  <c r="M111" i="40"/>
  <c r="N111" i="40"/>
  <c r="O111" i="40"/>
  <c r="P111" i="40"/>
  <c r="Q111" i="40"/>
  <c r="T111" i="41" s="1"/>
  <c r="R111" i="40"/>
  <c r="L112" i="40"/>
  <c r="M112" i="40"/>
  <c r="N112" i="40"/>
  <c r="O112" i="40"/>
  <c r="P112" i="40"/>
  <c r="Q112" i="40"/>
  <c r="T112" i="41" s="1"/>
  <c r="R112" i="40"/>
  <c r="L113" i="40"/>
  <c r="M113" i="40"/>
  <c r="N113" i="40"/>
  <c r="O113" i="40"/>
  <c r="P113" i="40"/>
  <c r="Q113" i="40"/>
  <c r="T113" i="41" s="1"/>
  <c r="R113" i="40"/>
  <c r="L114" i="40"/>
  <c r="M114" i="40"/>
  <c r="N114" i="40"/>
  <c r="O114" i="40"/>
  <c r="P114" i="40"/>
  <c r="Q114" i="40"/>
  <c r="T114" i="41" s="1"/>
  <c r="R114" i="40"/>
  <c r="L115" i="40"/>
  <c r="M115" i="40"/>
  <c r="N115" i="40"/>
  <c r="O115" i="40"/>
  <c r="P115" i="40"/>
  <c r="Q115" i="40"/>
  <c r="T115" i="41" s="1"/>
  <c r="R115" i="40"/>
  <c r="L116" i="40"/>
  <c r="M116" i="40"/>
  <c r="N116" i="40"/>
  <c r="O116" i="40"/>
  <c r="P116" i="40"/>
  <c r="Q116" i="40"/>
  <c r="T116" i="41" s="1"/>
  <c r="R116" i="40"/>
  <c r="L117" i="40"/>
  <c r="M117" i="40"/>
  <c r="N117" i="40"/>
  <c r="O117" i="40"/>
  <c r="P117" i="40"/>
  <c r="Q117" i="40"/>
  <c r="T117" i="41" s="1"/>
  <c r="R117" i="40"/>
  <c r="L118" i="40"/>
  <c r="M118" i="40"/>
  <c r="N118" i="40"/>
  <c r="O118" i="40"/>
  <c r="P118" i="40"/>
  <c r="Q118" i="40"/>
  <c r="T118" i="41" s="1"/>
  <c r="R118" i="40"/>
  <c r="L119" i="40"/>
  <c r="M119" i="40"/>
  <c r="N119" i="40"/>
  <c r="O119" i="40"/>
  <c r="P119" i="40"/>
  <c r="Q119" i="40"/>
  <c r="T119" i="41" s="1"/>
  <c r="R119" i="40"/>
  <c r="L120" i="40"/>
  <c r="M120" i="40"/>
  <c r="N120" i="40"/>
  <c r="O120" i="40"/>
  <c r="P120" i="40"/>
  <c r="Q120" i="40"/>
  <c r="T120" i="41" s="1"/>
  <c r="R120" i="40"/>
  <c r="L121" i="40"/>
  <c r="M121" i="40"/>
  <c r="N121" i="40"/>
  <c r="O121" i="40"/>
  <c r="P121" i="40"/>
  <c r="Q121" i="40"/>
  <c r="T121" i="41" s="1"/>
  <c r="R121" i="40"/>
  <c r="L122" i="40"/>
  <c r="M122" i="40"/>
  <c r="N122" i="40"/>
  <c r="O122" i="40"/>
  <c r="P122" i="40"/>
  <c r="Q122" i="40"/>
  <c r="T122" i="41" s="1"/>
  <c r="R122" i="40"/>
  <c r="L123" i="40"/>
  <c r="M123" i="40"/>
  <c r="N123" i="40"/>
  <c r="O123" i="40"/>
  <c r="P123" i="40"/>
  <c r="Q123" i="40"/>
  <c r="T123" i="41" s="1"/>
  <c r="R123" i="40"/>
  <c r="L124" i="40"/>
  <c r="M124" i="40"/>
  <c r="N124" i="40"/>
  <c r="O124" i="40"/>
  <c r="P124" i="40"/>
  <c r="Q124" i="40"/>
  <c r="T124" i="41" s="1"/>
  <c r="R124" i="40"/>
  <c r="L125" i="40"/>
  <c r="M125" i="40"/>
  <c r="N125" i="40"/>
  <c r="O125" i="40"/>
  <c r="P125" i="40"/>
  <c r="Q125" i="40"/>
  <c r="T125" i="41" s="1"/>
  <c r="R125" i="40"/>
  <c r="L126" i="40"/>
  <c r="M126" i="40"/>
  <c r="N126" i="40"/>
  <c r="O126" i="40"/>
  <c r="P126" i="40"/>
  <c r="Q126" i="40"/>
  <c r="T126" i="41" s="1"/>
  <c r="R126" i="40"/>
  <c r="L127" i="40"/>
  <c r="M127" i="40"/>
  <c r="N127" i="40"/>
  <c r="O127" i="40"/>
  <c r="P127" i="40"/>
  <c r="Q127" i="40"/>
  <c r="T127" i="41" s="1"/>
  <c r="R127" i="40"/>
  <c r="L128" i="40"/>
  <c r="M128" i="40"/>
  <c r="N128" i="40"/>
  <c r="O128" i="40"/>
  <c r="P128" i="40"/>
  <c r="Q128" i="40"/>
  <c r="T128" i="41" s="1"/>
  <c r="R128" i="40"/>
  <c r="L129" i="40"/>
  <c r="M129" i="40"/>
  <c r="N129" i="40"/>
  <c r="O129" i="40"/>
  <c r="P129" i="40"/>
  <c r="Q129" i="40"/>
  <c r="T129" i="41" s="1"/>
  <c r="R129" i="40"/>
  <c r="L130" i="40"/>
  <c r="M130" i="40"/>
  <c r="N130" i="40"/>
  <c r="O130" i="40"/>
  <c r="P130" i="40"/>
  <c r="Q130" i="40"/>
  <c r="T130" i="41" s="1"/>
  <c r="R130" i="40"/>
  <c r="L131" i="40"/>
  <c r="M131" i="40"/>
  <c r="N131" i="40"/>
  <c r="O131" i="40"/>
  <c r="P131" i="40"/>
  <c r="Q131" i="40"/>
  <c r="T131" i="41" s="1"/>
  <c r="R131" i="40"/>
  <c r="L132" i="40"/>
  <c r="M132" i="40"/>
  <c r="N132" i="40"/>
  <c r="O132" i="40"/>
  <c r="P132" i="40"/>
  <c r="Q132" i="40"/>
  <c r="T132" i="41" s="1"/>
  <c r="R132" i="40"/>
  <c r="L133" i="40"/>
  <c r="M133" i="40"/>
  <c r="N133" i="40"/>
  <c r="O133" i="40"/>
  <c r="P133" i="40"/>
  <c r="Q133" i="40"/>
  <c r="T133" i="41" s="1"/>
  <c r="R133" i="40"/>
  <c r="L134" i="40"/>
  <c r="M134" i="40"/>
  <c r="N134" i="40"/>
  <c r="O134" i="40"/>
  <c r="P134" i="40"/>
  <c r="Q134" i="40"/>
  <c r="T134" i="41" s="1"/>
  <c r="R134" i="40"/>
  <c r="L135" i="40"/>
  <c r="M135" i="40"/>
  <c r="N135" i="40"/>
  <c r="O135" i="40"/>
  <c r="P135" i="40"/>
  <c r="Q135" i="40"/>
  <c r="T135" i="41" s="1"/>
  <c r="R135" i="40"/>
  <c r="L136" i="40"/>
  <c r="M136" i="40"/>
  <c r="N136" i="40"/>
  <c r="O136" i="40"/>
  <c r="P136" i="40"/>
  <c r="Q136" i="40"/>
  <c r="T136" i="41" s="1"/>
  <c r="R136" i="40"/>
  <c r="L137" i="40"/>
  <c r="M137" i="40"/>
  <c r="N137" i="40"/>
  <c r="O137" i="40"/>
  <c r="P137" i="40"/>
  <c r="Q137" i="40"/>
  <c r="T137" i="41" s="1"/>
  <c r="R137" i="40"/>
  <c r="L138" i="40"/>
  <c r="M138" i="40"/>
  <c r="N138" i="40"/>
  <c r="O138" i="40"/>
  <c r="P138" i="40"/>
  <c r="Q138" i="40"/>
  <c r="T138" i="41" s="1"/>
  <c r="R138" i="40"/>
  <c r="L139" i="40"/>
  <c r="M139" i="40"/>
  <c r="N139" i="40"/>
  <c r="O139" i="40"/>
  <c r="P139" i="40"/>
  <c r="Q139" i="40"/>
  <c r="T139" i="41" s="1"/>
  <c r="R139" i="40"/>
  <c r="L140" i="40"/>
  <c r="M140" i="40"/>
  <c r="N140" i="40"/>
  <c r="O140" i="40"/>
  <c r="P140" i="40"/>
  <c r="Q140" i="40"/>
  <c r="T140" i="41" s="1"/>
  <c r="R140" i="40"/>
  <c r="L141" i="40"/>
  <c r="M141" i="40"/>
  <c r="N141" i="40"/>
  <c r="O141" i="40"/>
  <c r="P141" i="40"/>
  <c r="Q141" i="40"/>
  <c r="T141" i="41" s="1"/>
  <c r="R141" i="40"/>
  <c r="L142" i="40"/>
  <c r="M142" i="40"/>
  <c r="N142" i="40"/>
  <c r="O142" i="40"/>
  <c r="P142" i="40"/>
  <c r="Q142" i="40"/>
  <c r="T142" i="41" s="1"/>
  <c r="R142" i="40"/>
  <c r="L143" i="40"/>
  <c r="M143" i="40"/>
  <c r="N143" i="40"/>
  <c r="O143" i="40"/>
  <c r="P143" i="40"/>
  <c r="Q143" i="40"/>
  <c r="T143" i="41" s="1"/>
  <c r="R143" i="40"/>
  <c r="L144" i="40"/>
  <c r="M144" i="40"/>
  <c r="N144" i="40"/>
  <c r="O144" i="40"/>
  <c r="P144" i="40"/>
  <c r="Q144" i="40"/>
  <c r="T144" i="41" s="1"/>
  <c r="R144" i="40"/>
  <c r="L145" i="40"/>
  <c r="M145" i="40"/>
  <c r="N145" i="40"/>
  <c r="O145" i="40"/>
  <c r="P145" i="40"/>
  <c r="Q145" i="40"/>
  <c r="T145" i="41" s="1"/>
  <c r="R145" i="40"/>
  <c r="L146" i="40"/>
  <c r="M146" i="40"/>
  <c r="N146" i="40"/>
  <c r="O146" i="40"/>
  <c r="P146" i="40"/>
  <c r="Q146" i="40"/>
  <c r="T146" i="41" s="1"/>
  <c r="R146" i="40"/>
  <c r="L147" i="40"/>
  <c r="M147" i="40"/>
  <c r="N147" i="40"/>
  <c r="O147" i="40"/>
  <c r="P147" i="40"/>
  <c r="Q147" i="40"/>
  <c r="T147" i="41" s="1"/>
  <c r="R147" i="40"/>
  <c r="L148" i="40"/>
  <c r="M148" i="40"/>
  <c r="N148" i="40"/>
  <c r="O148" i="40"/>
  <c r="P148" i="40"/>
  <c r="Q148" i="40"/>
  <c r="T148" i="41" s="1"/>
  <c r="R148" i="40"/>
  <c r="L149" i="40"/>
  <c r="M149" i="40"/>
  <c r="N149" i="40"/>
  <c r="O149" i="40"/>
  <c r="P149" i="40"/>
  <c r="Q149" i="40"/>
  <c r="T149" i="41" s="1"/>
  <c r="R149" i="40"/>
  <c r="L150" i="40"/>
  <c r="M150" i="40"/>
  <c r="N150" i="40"/>
  <c r="O150" i="40"/>
  <c r="P150" i="40"/>
  <c r="Q150" i="40"/>
  <c r="T150" i="41" s="1"/>
  <c r="R150" i="40"/>
  <c r="L151" i="40"/>
  <c r="M151" i="40"/>
  <c r="N151" i="40"/>
  <c r="O151" i="40"/>
  <c r="P151" i="40"/>
  <c r="Q151" i="40"/>
  <c r="T151" i="41" s="1"/>
  <c r="R151" i="40"/>
  <c r="L152" i="40"/>
  <c r="M152" i="40"/>
  <c r="N152" i="40"/>
  <c r="O152" i="40"/>
  <c r="P152" i="40"/>
  <c r="Q152" i="40"/>
  <c r="T152" i="41" s="1"/>
  <c r="R152" i="40"/>
  <c r="L153" i="40"/>
  <c r="M153" i="40"/>
  <c r="N153" i="40"/>
  <c r="O153" i="40"/>
  <c r="P153" i="40"/>
  <c r="Q153" i="40"/>
  <c r="T153" i="41" s="1"/>
  <c r="R153" i="40"/>
  <c r="L154" i="40"/>
  <c r="M154" i="40"/>
  <c r="N154" i="40"/>
  <c r="O154" i="40"/>
  <c r="P154" i="40"/>
  <c r="Q154" i="40"/>
  <c r="T154" i="41" s="1"/>
  <c r="R154" i="40"/>
  <c r="L155" i="40"/>
  <c r="M155" i="40"/>
  <c r="N155" i="40"/>
  <c r="O155" i="40"/>
  <c r="P155" i="40"/>
  <c r="Q155" i="40"/>
  <c r="T155" i="41" s="1"/>
  <c r="R155" i="40"/>
  <c r="L156" i="40"/>
  <c r="M156" i="40"/>
  <c r="N156" i="40"/>
  <c r="O156" i="40"/>
  <c r="P156" i="40"/>
  <c r="Q156" i="40"/>
  <c r="T156" i="41" s="1"/>
  <c r="R156" i="40"/>
  <c r="L157" i="40"/>
  <c r="M157" i="40"/>
  <c r="N157" i="40"/>
  <c r="O157" i="40"/>
  <c r="P157" i="40"/>
  <c r="Q157" i="40"/>
  <c r="T157" i="41" s="1"/>
  <c r="R157" i="40"/>
  <c r="L158" i="40"/>
  <c r="M158" i="40"/>
  <c r="N158" i="40"/>
  <c r="O158" i="40"/>
  <c r="P158" i="40"/>
  <c r="Q158" i="40"/>
  <c r="T158" i="41" s="1"/>
  <c r="R158" i="40"/>
  <c r="L159" i="40"/>
  <c r="M159" i="40"/>
  <c r="N159" i="40"/>
  <c r="O159" i="40"/>
  <c r="P159" i="40"/>
  <c r="Q159" i="40"/>
  <c r="T159" i="41" s="1"/>
  <c r="R159" i="40"/>
  <c r="L160" i="40"/>
  <c r="M160" i="40"/>
  <c r="N160" i="40"/>
  <c r="O160" i="40"/>
  <c r="P160" i="40"/>
  <c r="Q160" i="40"/>
  <c r="T160" i="41" s="1"/>
  <c r="R160" i="40"/>
  <c r="L161" i="40"/>
  <c r="M161" i="40"/>
  <c r="N161" i="40"/>
  <c r="O161" i="40"/>
  <c r="P161" i="40"/>
  <c r="Q161" i="40"/>
  <c r="T161" i="41" s="1"/>
  <c r="R161" i="40"/>
  <c r="L162" i="40"/>
  <c r="M162" i="40"/>
  <c r="N162" i="40"/>
  <c r="O162" i="40"/>
  <c r="P162" i="40"/>
  <c r="Q162" i="40"/>
  <c r="T162" i="41" s="1"/>
  <c r="R162" i="40"/>
  <c r="L163" i="40"/>
  <c r="M163" i="40"/>
  <c r="N163" i="40"/>
  <c r="O163" i="40"/>
  <c r="P163" i="40"/>
  <c r="Q163" i="40"/>
  <c r="T163" i="41" s="1"/>
  <c r="R163" i="40"/>
  <c r="L164" i="40"/>
  <c r="M164" i="40"/>
  <c r="N164" i="40"/>
  <c r="O164" i="40"/>
  <c r="P164" i="40"/>
  <c r="Q164" i="40"/>
  <c r="T164" i="41" s="1"/>
  <c r="R164" i="40"/>
  <c r="L165" i="40"/>
  <c r="M165" i="40"/>
  <c r="N165" i="40"/>
  <c r="O165" i="40"/>
  <c r="P165" i="40"/>
  <c r="Q165" i="40"/>
  <c r="T165" i="41" s="1"/>
  <c r="R165" i="40"/>
  <c r="L166" i="40"/>
  <c r="M166" i="40"/>
  <c r="N166" i="40"/>
  <c r="O166" i="40"/>
  <c r="P166" i="40"/>
  <c r="Q166" i="40"/>
  <c r="T166" i="41" s="1"/>
  <c r="R166" i="40"/>
  <c r="L167" i="40"/>
  <c r="M167" i="40"/>
  <c r="N167" i="40"/>
  <c r="O167" i="40"/>
  <c r="P167" i="40"/>
  <c r="Q167" i="40"/>
  <c r="T167" i="41" s="1"/>
  <c r="R167" i="40"/>
  <c r="L168" i="40"/>
  <c r="M168" i="40"/>
  <c r="N168" i="40"/>
  <c r="O168" i="40"/>
  <c r="P168" i="40"/>
  <c r="Q168" i="40"/>
  <c r="T168" i="41" s="1"/>
  <c r="R168" i="40"/>
  <c r="L169" i="40"/>
  <c r="M169" i="40"/>
  <c r="N169" i="40"/>
  <c r="O169" i="40"/>
  <c r="P169" i="40"/>
  <c r="Q169" i="40"/>
  <c r="T169" i="41" s="1"/>
  <c r="R169" i="40"/>
  <c r="L170" i="40"/>
  <c r="M170" i="40"/>
  <c r="N170" i="40"/>
  <c r="O170" i="40"/>
  <c r="P170" i="40"/>
  <c r="Q170" i="40"/>
  <c r="T170" i="41" s="1"/>
  <c r="R170" i="40"/>
  <c r="L171" i="40"/>
  <c r="M171" i="40"/>
  <c r="N171" i="40"/>
  <c r="O171" i="40"/>
  <c r="P171" i="40"/>
  <c r="Q171" i="40"/>
  <c r="T171" i="41" s="1"/>
  <c r="R171" i="40"/>
  <c r="L172" i="40"/>
  <c r="M172" i="40"/>
  <c r="N172" i="40"/>
  <c r="O172" i="40"/>
  <c r="P172" i="40"/>
  <c r="Q172" i="40"/>
  <c r="T172" i="41" s="1"/>
  <c r="R172" i="40"/>
  <c r="L173" i="40"/>
  <c r="M173" i="40"/>
  <c r="N173" i="40"/>
  <c r="O173" i="40"/>
  <c r="P173" i="40"/>
  <c r="Q173" i="40"/>
  <c r="T173" i="41" s="1"/>
  <c r="R173" i="40"/>
  <c r="L174" i="40"/>
  <c r="M174" i="40"/>
  <c r="N174" i="40"/>
  <c r="O174" i="40"/>
  <c r="P174" i="40"/>
  <c r="Q174" i="40"/>
  <c r="T174" i="41" s="1"/>
  <c r="R174" i="40"/>
  <c r="L175" i="40"/>
  <c r="M175" i="40"/>
  <c r="N175" i="40"/>
  <c r="O175" i="40"/>
  <c r="P175" i="40"/>
  <c r="Q175" i="40"/>
  <c r="T175" i="41" s="1"/>
  <c r="R175" i="40"/>
  <c r="L176" i="40"/>
  <c r="M176" i="40"/>
  <c r="N176" i="40"/>
  <c r="O176" i="40"/>
  <c r="P176" i="40"/>
  <c r="Q176" i="40"/>
  <c r="T176" i="41" s="1"/>
  <c r="R176" i="40"/>
  <c r="L177" i="40"/>
  <c r="M177" i="40"/>
  <c r="N177" i="40"/>
  <c r="O177" i="40"/>
  <c r="P177" i="40"/>
  <c r="Q177" i="40"/>
  <c r="T177" i="41" s="1"/>
  <c r="R177" i="40"/>
  <c r="L178" i="40"/>
  <c r="M178" i="40"/>
  <c r="N178" i="40"/>
  <c r="O178" i="40"/>
  <c r="P178" i="40"/>
  <c r="Q178" i="40"/>
  <c r="T178" i="41" s="1"/>
  <c r="R178" i="40"/>
  <c r="L179" i="40"/>
  <c r="M179" i="40"/>
  <c r="N179" i="40"/>
  <c r="O179" i="40"/>
  <c r="P179" i="40"/>
  <c r="Q179" i="40"/>
  <c r="T179" i="41" s="1"/>
  <c r="R179" i="40"/>
  <c r="L180" i="40"/>
  <c r="M180" i="40"/>
  <c r="N180" i="40"/>
  <c r="O180" i="40"/>
  <c r="P180" i="40"/>
  <c r="Q180" i="40"/>
  <c r="T180" i="41" s="1"/>
  <c r="R180" i="40"/>
  <c r="L181" i="40"/>
  <c r="M181" i="40"/>
  <c r="N181" i="40"/>
  <c r="O181" i="40"/>
  <c r="P181" i="40"/>
  <c r="Q181" i="40"/>
  <c r="T181" i="41" s="1"/>
  <c r="R181" i="40"/>
  <c r="L182" i="40"/>
  <c r="M182" i="40"/>
  <c r="N182" i="40"/>
  <c r="O182" i="40"/>
  <c r="P182" i="40"/>
  <c r="Q182" i="40"/>
  <c r="T182" i="41" s="1"/>
  <c r="R182" i="40"/>
  <c r="L183" i="40"/>
  <c r="M183" i="40"/>
  <c r="N183" i="40"/>
  <c r="O183" i="40"/>
  <c r="P183" i="40"/>
  <c r="Q183" i="40"/>
  <c r="T183" i="41" s="1"/>
  <c r="R183" i="40"/>
  <c r="L184" i="40"/>
  <c r="M184" i="40"/>
  <c r="N184" i="40"/>
  <c r="O184" i="40"/>
  <c r="P184" i="40"/>
  <c r="Q184" i="40"/>
  <c r="T184" i="41" s="1"/>
  <c r="R184" i="40"/>
  <c r="L185" i="40"/>
  <c r="M185" i="40"/>
  <c r="N185" i="40"/>
  <c r="O185" i="40"/>
  <c r="P185" i="40"/>
  <c r="Q185" i="40"/>
  <c r="T185" i="41" s="1"/>
  <c r="R185" i="40"/>
  <c r="L186" i="40"/>
  <c r="M186" i="40"/>
  <c r="N186" i="40"/>
  <c r="O186" i="40"/>
  <c r="P186" i="40"/>
  <c r="Q186" i="40"/>
  <c r="T186" i="41" s="1"/>
  <c r="R186" i="40"/>
  <c r="L187" i="40"/>
  <c r="M187" i="40"/>
  <c r="N187" i="40"/>
  <c r="O187" i="40"/>
  <c r="P187" i="40"/>
  <c r="Q187" i="40"/>
  <c r="T187" i="41" s="1"/>
  <c r="R187" i="40"/>
  <c r="L188" i="40"/>
  <c r="M188" i="40"/>
  <c r="N188" i="40"/>
  <c r="O188" i="40"/>
  <c r="P188" i="40"/>
  <c r="Q188" i="40"/>
  <c r="T188" i="41" s="1"/>
  <c r="R188" i="40"/>
  <c r="L189" i="40"/>
  <c r="M189" i="40"/>
  <c r="N189" i="40"/>
  <c r="O189" i="40"/>
  <c r="P189" i="40"/>
  <c r="Q189" i="40"/>
  <c r="T189" i="41" s="1"/>
  <c r="R189" i="40"/>
  <c r="L190" i="40"/>
  <c r="M190" i="40"/>
  <c r="N190" i="40"/>
  <c r="O190" i="40"/>
  <c r="P190" i="40"/>
  <c r="Q190" i="40"/>
  <c r="T190" i="41" s="1"/>
  <c r="R190" i="40"/>
  <c r="L191" i="40"/>
  <c r="M191" i="40"/>
  <c r="N191" i="40"/>
  <c r="O191" i="40"/>
  <c r="P191" i="40"/>
  <c r="Q191" i="40"/>
  <c r="T191" i="41" s="1"/>
  <c r="R191" i="40"/>
  <c r="L192" i="40"/>
  <c r="M192" i="40"/>
  <c r="N192" i="40"/>
  <c r="O192" i="40"/>
  <c r="P192" i="40"/>
  <c r="Q192" i="40"/>
  <c r="T192" i="41" s="1"/>
  <c r="R192" i="40"/>
  <c r="L193" i="40"/>
  <c r="M193" i="40"/>
  <c r="N193" i="40"/>
  <c r="O193" i="40"/>
  <c r="P193" i="40"/>
  <c r="Q193" i="40"/>
  <c r="T193" i="41" s="1"/>
  <c r="R193" i="40"/>
  <c r="L194" i="40"/>
  <c r="M194" i="40"/>
  <c r="N194" i="40"/>
  <c r="O194" i="40"/>
  <c r="P194" i="40"/>
  <c r="Q194" i="40"/>
  <c r="T194" i="41" s="1"/>
  <c r="R194" i="40"/>
  <c r="L195" i="40"/>
  <c r="M195" i="40"/>
  <c r="N195" i="40"/>
  <c r="O195" i="40"/>
  <c r="P195" i="40"/>
  <c r="Q195" i="40"/>
  <c r="T195" i="41" s="1"/>
  <c r="R195" i="40"/>
  <c r="L196" i="40"/>
  <c r="M196" i="40"/>
  <c r="N196" i="40"/>
  <c r="O196" i="40"/>
  <c r="P196" i="40"/>
  <c r="Q196" i="40"/>
  <c r="T196" i="41" s="1"/>
  <c r="R196" i="40"/>
  <c r="L197" i="40"/>
  <c r="M197" i="40"/>
  <c r="N197" i="40"/>
  <c r="O197" i="40"/>
  <c r="P197" i="40"/>
  <c r="Q197" i="40"/>
  <c r="T197" i="41" s="1"/>
  <c r="R197" i="40"/>
  <c r="L198" i="40"/>
  <c r="M198" i="40"/>
  <c r="N198" i="40"/>
  <c r="O198" i="40"/>
  <c r="P198" i="40"/>
  <c r="Q198" i="40"/>
  <c r="T198" i="41" s="1"/>
  <c r="R198" i="40"/>
  <c r="L199" i="40"/>
  <c r="M199" i="40"/>
  <c r="N199" i="40"/>
  <c r="O199" i="40"/>
  <c r="P199" i="40"/>
  <c r="Q199" i="40"/>
  <c r="T199" i="41" s="1"/>
  <c r="R199" i="40"/>
  <c r="L200" i="40"/>
  <c r="M200" i="40"/>
  <c r="N200" i="40"/>
  <c r="O200" i="40"/>
  <c r="P200" i="40"/>
  <c r="Q200" i="40"/>
  <c r="T200" i="41" s="1"/>
  <c r="R200" i="40"/>
  <c r="L201" i="40"/>
  <c r="M201" i="40"/>
  <c r="N201" i="40"/>
  <c r="O201" i="40"/>
  <c r="P201" i="40"/>
  <c r="Q201" i="40"/>
  <c r="T201" i="41" s="1"/>
  <c r="R201" i="40"/>
  <c r="L202" i="40"/>
  <c r="M202" i="40"/>
  <c r="N202" i="40"/>
  <c r="O202" i="40"/>
  <c r="P202" i="40"/>
  <c r="Q202" i="40"/>
  <c r="T202" i="41" s="1"/>
  <c r="R202" i="40"/>
  <c r="L203" i="40"/>
  <c r="M203" i="40"/>
  <c r="N203" i="40"/>
  <c r="O203" i="40"/>
  <c r="P203" i="40"/>
  <c r="Q203" i="40"/>
  <c r="T203" i="41" s="1"/>
  <c r="R203" i="40"/>
  <c r="L204" i="40"/>
  <c r="M204" i="40"/>
  <c r="N204" i="40"/>
  <c r="O204" i="40"/>
  <c r="P204" i="40"/>
  <c r="Q204" i="40"/>
  <c r="T204" i="41" s="1"/>
  <c r="R204" i="40"/>
  <c r="L205" i="40"/>
  <c r="M205" i="40"/>
  <c r="N205" i="40"/>
  <c r="O205" i="40"/>
  <c r="P205" i="40"/>
  <c r="Q205" i="40"/>
  <c r="T205" i="41" s="1"/>
  <c r="R205" i="40"/>
  <c r="L206" i="40"/>
  <c r="M206" i="40"/>
  <c r="N206" i="40"/>
  <c r="O206" i="40"/>
  <c r="P206" i="40"/>
  <c r="Q206" i="40"/>
  <c r="T206" i="41" s="1"/>
  <c r="R206" i="40"/>
  <c r="L207" i="40"/>
  <c r="M207" i="40"/>
  <c r="N207" i="40"/>
  <c r="O207" i="40"/>
  <c r="P207" i="40"/>
  <c r="Q207" i="40"/>
  <c r="T207" i="41" s="1"/>
  <c r="R207" i="40"/>
  <c r="L208" i="40"/>
  <c r="M208" i="40"/>
  <c r="N208" i="40"/>
  <c r="O208" i="40"/>
  <c r="P208" i="40"/>
  <c r="Q208" i="40"/>
  <c r="T208" i="41" s="1"/>
  <c r="R208" i="40"/>
  <c r="L209" i="40"/>
  <c r="M209" i="40"/>
  <c r="N209" i="40"/>
  <c r="O209" i="40"/>
  <c r="P209" i="40"/>
  <c r="Q209" i="40"/>
  <c r="T209" i="41" s="1"/>
  <c r="R209" i="40"/>
  <c r="L210" i="40"/>
  <c r="M210" i="40"/>
  <c r="N210" i="40"/>
  <c r="O210" i="40"/>
  <c r="P210" i="40"/>
  <c r="Q210" i="40"/>
  <c r="T210" i="41" s="1"/>
  <c r="R210" i="40"/>
  <c r="L211" i="40"/>
  <c r="M211" i="40"/>
  <c r="N211" i="40"/>
  <c r="O211" i="40"/>
  <c r="P211" i="40"/>
  <c r="Q211" i="40"/>
  <c r="T211" i="41" s="1"/>
  <c r="R211" i="40"/>
  <c r="L212" i="40"/>
  <c r="M212" i="40"/>
  <c r="N212" i="40"/>
  <c r="O212" i="40"/>
  <c r="P212" i="40"/>
  <c r="Q212" i="40"/>
  <c r="T212" i="41" s="1"/>
  <c r="R212" i="40"/>
  <c r="L213" i="40"/>
  <c r="M213" i="40"/>
  <c r="N213" i="40"/>
  <c r="O213" i="40"/>
  <c r="P213" i="40"/>
  <c r="Q213" i="40"/>
  <c r="T213" i="41" s="1"/>
  <c r="R213" i="40"/>
  <c r="L214" i="40"/>
  <c r="M214" i="40"/>
  <c r="N214" i="40"/>
  <c r="O214" i="40"/>
  <c r="P214" i="40"/>
  <c r="Q214" i="40"/>
  <c r="T214" i="41" s="1"/>
  <c r="R214" i="40"/>
  <c r="L215" i="40"/>
  <c r="M215" i="40"/>
  <c r="N215" i="40"/>
  <c r="O215" i="40"/>
  <c r="P215" i="40"/>
  <c r="Q215" i="40"/>
  <c r="T215" i="41" s="1"/>
  <c r="R215" i="40"/>
  <c r="L216" i="40"/>
  <c r="M216" i="40"/>
  <c r="N216" i="40"/>
  <c r="O216" i="40"/>
  <c r="P216" i="40"/>
  <c r="Q216" i="40"/>
  <c r="T216" i="41" s="1"/>
  <c r="R216" i="40"/>
  <c r="L217" i="40"/>
  <c r="M217" i="40"/>
  <c r="N217" i="40"/>
  <c r="O217" i="40"/>
  <c r="P217" i="40"/>
  <c r="Q217" i="40"/>
  <c r="T217" i="41" s="1"/>
  <c r="R217" i="40"/>
  <c r="L218" i="40"/>
  <c r="M218" i="40"/>
  <c r="N218" i="40"/>
  <c r="O218" i="40"/>
  <c r="P218" i="40"/>
  <c r="Q218" i="40"/>
  <c r="T218" i="41" s="1"/>
  <c r="R218" i="40"/>
  <c r="L219" i="40"/>
  <c r="M219" i="40"/>
  <c r="N219" i="40"/>
  <c r="O219" i="40"/>
  <c r="P219" i="40"/>
  <c r="Q219" i="40"/>
  <c r="T219" i="41" s="1"/>
  <c r="R219" i="40"/>
  <c r="L220" i="40"/>
  <c r="M220" i="40"/>
  <c r="N220" i="40"/>
  <c r="O220" i="40"/>
  <c r="P220" i="40"/>
  <c r="Q220" i="40"/>
  <c r="T220" i="41" s="1"/>
  <c r="R220" i="40"/>
  <c r="L221" i="40"/>
  <c r="M221" i="40"/>
  <c r="N221" i="40"/>
  <c r="O221" i="40"/>
  <c r="P221" i="40"/>
  <c r="Q221" i="40"/>
  <c r="T221" i="41" s="1"/>
  <c r="R221" i="40"/>
  <c r="L222" i="40"/>
  <c r="M222" i="40"/>
  <c r="N222" i="40"/>
  <c r="O222" i="40"/>
  <c r="P222" i="40"/>
  <c r="Q222" i="40"/>
  <c r="T222" i="41" s="1"/>
  <c r="R222" i="40"/>
  <c r="L223" i="40"/>
  <c r="M223" i="40"/>
  <c r="N223" i="40"/>
  <c r="O223" i="40"/>
  <c r="P223" i="40"/>
  <c r="Q223" i="40"/>
  <c r="T223" i="41" s="1"/>
  <c r="R223" i="40"/>
  <c r="L224" i="40"/>
  <c r="M224" i="40"/>
  <c r="N224" i="40"/>
  <c r="O224" i="40"/>
  <c r="P224" i="40"/>
  <c r="Q224" i="40"/>
  <c r="T224" i="41" s="1"/>
  <c r="R224" i="40"/>
  <c r="L225" i="40"/>
  <c r="M225" i="40"/>
  <c r="N225" i="40"/>
  <c r="O225" i="40"/>
  <c r="P225" i="40"/>
  <c r="Q225" i="40"/>
  <c r="T225" i="41" s="1"/>
  <c r="R225" i="40"/>
  <c r="L226" i="40"/>
  <c r="M226" i="40"/>
  <c r="N226" i="40"/>
  <c r="O226" i="40"/>
  <c r="P226" i="40"/>
  <c r="Q226" i="40"/>
  <c r="T226" i="41" s="1"/>
  <c r="R226" i="40"/>
  <c r="L227" i="40"/>
  <c r="M227" i="40"/>
  <c r="N227" i="40"/>
  <c r="O227" i="40"/>
  <c r="P227" i="40"/>
  <c r="Q227" i="40"/>
  <c r="T227" i="41" s="1"/>
  <c r="R227" i="40"/>
  <c r="L228" i="40"/>
  <c r="M228" i="40"/>
  <c r="N228" i="40"/>
  <c r="O228" i="40"/>
  <c r="P228" i="40"/>
  <c r="Q228" i="40"/>
  <c r="T228" i="41" s="1"/>
  <c r="R228" i="40"/>
  <c r="L229" i="40"/>
  <c r="M229" i="40"/>
  <c r="N229" i="40"/>
  <c r="O229" i="40"/>
  <c r="P229" i="40"/>
  <c r="Q229" i="40"/>
  <c r="T229" i="41" s="1"/>
  <c r="R229" i="40"/>
  <c r="L230" i="40"/>
  <c r="M230" i="40"/>
  <c r="N230" i="40"/>
  <c r="O230" i="40"/>
  <c r="P230" i="40"/>
  <c r="Q230" i="40"/>
  <c r="T230" i="41" s="1"/>
  <c r="R230" i="40"/>
  <c r="L231" i="40"/>
  <c r="M231" i="40"/>
  <c r="N231" i="40"/>
  <c r="O231" i="40"/>
  <c r="P231" i="40"/>
  <c r="Q231" i="40"/>
  <c r="T231" i="41" s="1"/>
  <c r="R231" i="40"/>
  <c r="L232" i="40"/>
  <c r="M232" i="40"/>
  <c r="N232" i="40"/>
  <c r="O232" i="40"/>
  <c r="P232" i="40"/>
  <c r="Q232" i="40"/>
  <c r="T232" i="41" s="1"/>
  <c r="R232" i="40"/>
  <c r="L233" i="40"/>
  <c r="M233" i="40"/>
  <c r="N233" i="40"/>
  <c r="O233" i="40"/>
  <c r="P233" i="40"/>
  <c r="Q233" i="40"/>
  <c r="T233" i="41" s="1"/>
  <c r="R233" i="40"/>
  <c r="L234" i="40"/>
  <c r="M234" i="40"/>
  <c r="N234" i="40"/>
  <c r="O234" i="40"/>
  <c r="P234" i="40"/>
  <c r="Q234" i="40"/>
  <c r="T234" i="41" s="1"/>
  <c r="R234" i="40"/>
  <c r="L235" i="40"/>
  <c r="M235" i="40"/>
  <c r="N235" i="40"/>
  <c r="O235" i="40"/>
  <c r="P235" i="40"/>
  <c r="Q235" i="40"/>
  <c r="T235" i="41" s="1"/>
  <c r="R235" i="40"/>
  <c r="L236" i="40"/>
  <c r="M236" i="40"/>
  <c r="N236" i="40"/>
  <c r="O236" i="40"/>
  <c r="P236" i="40"/>
  <c r="Q236" i="40"/>
  <c r="T236" i="41" s="1"/>
  <c r="R236" i="40"/>
  <c r="L237" i="40"/>
  <c r="M237" i="40"/>
  <c r="N237" i="40"/>
  <c r="O237" i="40"/>
  <c r="P237" i="40"/>
  <c r="Q237" i="40"/>
  <c r="T237" i="41" s="1"/>
  <c r="R237" i="40"/>
  <c r="L238" i="40"/>
  <c r="M238" i="40"/>
  <c r="N238" i="40"/>
  <c r="O238" i="40"/>
  <c r="P238" i="40"/>
  <c r="Q238" i="40"/>
  <c r="T238" i="41" s="1"/>
  <c r="R238" i="40"/>
  <c r="L239" i="40"/>
  <c r="M239" i="40"/>
  <c r="N239" i="40"/>
  <c r="O239" i="40"/>
  <c r="P239" i="40"/>
  <c r="Q239" i="40"/>
  <c r="T239" i="41" s="1"/>
  <c r="R239" i="40"/>
  <c r="L240" i="40"/>
  <c r="M240" i="40"/>
  <c r="N240" i="40"/>
  <c r="O240" i="40"/>
  <c r="P240" i="40"/>
  <c r="Q240" i="40"/>
  <c r="T240" i="41" s="1"/>
  <c r="R240" i="40"/>
  <c r="L241" i="40"/>
  <c r="M241" i="40"/>
  <c r="N241" i="40"/>
  <c r="O241" i="40"/>
  <c r="P241" i="40"/>
  <c r="Q241" i="40"/>
  <c r="T241" i="41" s="1"/>
  <c r="R241" i="40"/>
  <c r="L242" i="40"/>
  <c r="M242" i="40"/>
  <c r="N242" i="40"/>
  <c r="O242" i="40"/>
  <c r="P242" i="40"/>
  <c r="Q242" i="40"/>
  <c r="T242" i="41" s="1"/>
  <c r="R242" i="40"/>
  <c r="L243" i="40"/>
  <c r="M243" i="40"/>
  <c r="N243" i="40"/>
  <c r="O243" i="40"/>
  <c r="P243" i="40"/>
  <c r="Q243" i="40"/>
  <c r="T243" i="41" s="1"/>
  <c r="R243" i="40"/>
  <c r="L244" i="40"/>
  <c r="M244" i="40"/>
  <c r="N244" i="40"/>
  <c r="O244" i="40"/>
  <c r="P244" i="40"/>
  <c r="Q244" i="40"/>
  <c r="T244" i="41" s="1"/>
  <c r="R244" i="40"/>
  <c r="L245" i="40"/>
  <c r="M245" i="40"/>
  <c r="N245" i="40"/>
  <c r="O245" i="40"/>
  <c r="P245" i="40"/>
  <c r="Q245" i="40"/>
  <c r="T245" i="41" s="1"/>
  <c r="R245" i="40"/>
  <c r="L246" i="40"/>
  <c r="M246" i="40"/>
  <c r="N246" i="40"/>
  <c r="O246" i="40"/>
  <c r="P246" i="40"/>
  <c r="Q246" i="40"/>
  <c r="T246" i="41" s="1"/>
  <c r="R246" i="40"/>
  <c r="L247" i="40"/>
  <c r="M247" i="40"/>
  <c r="N247" i="40"/>
  <c r="O247" i="40"/>
  <c r="P247" i="40"/>
  <c r="Q247" i="40"/>
  <c r="T247" i="41" s="1"/>
  <c r="R247" i="40"/>
  <c r="L248" i="40"/>
  <c r="M248" i="40"/>
  <c r="N248" i="40"/>
  <c r="O248" i="40"/>
  <c r="P248" i="40"/>
  <c r="Q248" i="40"/>
  <c r="T248" i="41" s="1"/>
  <c r="R248" i="40"/>
  <c r="L249" i="40"/>
  <c r="M249" i="40"/>
  <c r="N249" i="40"/>
  <c r="O249" i="40"/>
  <c r="P249" i="40"/>
  <c r="Q249" i="40"/>
  <c r="T249" i="41" s="1"/>
  <c r="R249" i="40"/>
  <c r="L250" i="40"/>
  <c r="M250" i="40"/>
  <c r="N250" i="40"/>
  <c r="O250" i="40"/>
  <c r="P250" i="40"/>
  <c r="Q250" i="40"/>
  <c r="T250" i="41" s="1"/>
  <c r="R250" i="40"/>
  <c r="L251" i="40"/>
  <c r="M251" i="40"/>
  <c r="N251" i="40"/>
  <c r="O251" i="40"/>
  <c r="P251" i="40"/>
  <c r="Q251" i="40"/>
  <c r="T251" i="41" s="1"/>
  <c r="R251" i="40"/>
  <c r="L252" i="40"/>
  <c r="M252" i="40"/>
  <c r="N252" i="40"/>
  <c r="O252" i="40"/>
  <c r="P252" i="40"/>
  <c r="Q252" i="40"/>
  <c r="T252" i="41" s="1"/>
  <c r="R252" i="40"/>
  <c r="L253" i="40"/>
  <c r="M253" i="40"/>
  <c r="N253" i="40"/>
  <c r="O253" i="40"/>
  <c r="P253" i="40"/>
  <c r="Q253" i="40"/>
  <c r="T253" i="41" s="1"/>
  <c r="R253" i="40"/>
  <c r="L254" i="40"/>
  <c r="M254" i="40"/>
  <c r="N254" i="40"/>
  <c r="O254" i="40"/>
  <c r="P254" i="40"/>
  <c r="Q254" i="40"/>
  <c r="T254" i="41" s="1"/>
  <c r="R254" i="40"/>
  <c r="L255" i="40"/>
  <c r="M255" i="40"/>
  <c r="N255" i="40"/>
  <c r="O255" i="40"/>
  <c r="P255" i="40"/>
  <c r="Q255" i="40"/>
  <c r="T255" i="41" s="1"/>
  <c r="R255" i="40"/>
  <c r="L256" i="40"/>
  <c r="M256" i="40"/>
  <c r="N256" i="40"/>
  <c r="O256" i="40"/>
  <c r="P256" i="40"/>
  <c r="Q256" i="40"/>
  <c r="T256" i="41" s="1"/>
  <c r="R256" i="40"/>
  <c r="L257" i="40"/>
  <c r="M257" i="40"/>
  <c r="N257" i="40"/>
  <c r="O257" i="40"/>
  <c r="P257" i="40"/>
  <c r="Q257" i="40"/>
  <c r="T257" i="41" s="1"/>
  <c r="R257" i="40"/>
  <c r="L258" i="40"/>
  <c r="M258" i="40"/>
  <c r="N258" i="40"/>
  <c r="O258" i="40"/>
  <c r="P258" i="40"/>
  <c r="Q258" i="40"/>
  <c r="T258" i="41" s="1"/>
  <c r="R258" i="40"/>
  <c r="L259" i="40"/>
  <c r="M259" i="40"/>
  <c r="N259" i="40"/>
  <c r="O259" i="40"/>
  <c r="P259" i="40"/>
  <c r="Q259" i="40"/>
  <c r="T259" i="41" s="1"/>
  <c r="R259" i="40"/>
  <c r="L260" i="40"/>
  <c r="M260" i="40"/>
  <c r="N260" i="40"/>
  <c r="O260" i="40"/>
  <c r="P260" i="40"/>
  <c r="Q260" i="40"/>
  <c r="T260" i="41" s="1"/>
  <c r="R260" i="40"/>
  <c r="L261" i="40"/>
  <c r="M261" i="40"/>
  <c r="N261" i="40"/>
  <c r="O261" i="40"/>
  <c r="P261" i="40"/>
  <c r="Q261" i="40"/>
  <c r="T261" i="41" s="1"/>
  <c r="R261" i="40"/>
  <c r="L262" i="40"/>
  <c r="M262" i="40"/>
  <c r="N262" i="40"/>
  <c r="O262" i="40"/>
  <c r="P262" i="40"/>
  <c r="Q262" i="40"/>
  <c r="T262" i="41" s="1"/>
  <c r="R262" i="40"/>
  <c r="L263" i="40"/>
  <c r="M263" i="40"/>
  <c r="N263" i="40"/>
  <c r="O263" i="40"/>
  <c r="P263" i="40"/>
  <c r="Q263" i="40"/>
  <c r="T263" i="41" s="1"/>
  <c r="R263" i="40"/>
  <c r="L264" i="40"/>
  <c r="M264" i="40"/>
  <c r="N264" i="40"/>
  <c r="O264" i="40"/>
  <c r="P264" i="40"/>
  <c r="Q264" i="40"/>
  <c r="T264" i="41" s="1"/>
  <c r="R264" i="40"/>
  <c r="L265" i="40"/>
  <c r="M265" i="40"/>
  <c r="N265" i="40"/>
  <c r="O265" i="40"/>
  <c r="P265" i="40"/>
  <c r="Q265" i="40"/>
  <c r="T265" i="41" s="1"/>
  <c r="R265" i="40"/>
  <c r="L266" i="40"/>
  <c r="M266" i="40"/>
  <c r="N266" i="40"/>
  <c r="O266" i="40"/>
  <c r="P266" i="40"/>
  <c r="Q266" i="40"/>
  <c r="T266" i="41" s="1"/>
  <c r="R266" i="40"/>
  <c r="L267" i="40"/>
  <c r="M267" i="40"/>
  <c r="N267" i="40"/>
  <c r="O267" i="40"/>
  <c r="P267" i="40"/>
  <c r="Q267" i="40"/>
  <c r="T267" i="41" s="1"/>
  <c r="R267" i="40"/>
  <c r="L268" i="40"/>
  <c r="M268" i="40"/>
  <c r="N268" i="40"/>
  <c r="O268" i="40"/>
  <c r="P268" i="40"/>
  <c r="Q268" i="40"/>
  <c r="T268" i="41" s="1"/>
  <c r="R268" i="40"/>
  <c r="L269" i="40"/>
  <c r="M269" i="40"/>
  <c r="N269" i="40"/>
  <c r="O269" i="40"/>
  <c r="P269" i="40"/>
  <c r="Q269" i="40"/>
  <c r="T269" i="41" s="1"/>
  <c r="R269" i="40"/>
  <c r="L270" i="40"/>
  <c r="M270" i="40"/>
  <c r="N270" i="40"/>
  <c r="O270" i="40"/>
  <c r="P270" i="40"/>
  <c r="Q270" i="40"/>
  <c r="T270" i="41" s="1"/>
  <c r="R270" i="40"/>
  <c r="L271" i="40"/>
  <c r="M271" i="40"/>
  <c r="N271" i="40"/>
  <c r="O271" i="40"/>
  <c r="P271" i="40"/>
  <c r="Q271" i="40"/>
  <c r="T271" i="41" s="1"/>
  <c r="R271" i="40"/>
  <c r="L272" i="40"/>
  <c r="M272" i="40"/>
  <c r="N272" i="40"/>
  <c r="O272" i="40"/>
  <c r="P272" i="40"/>
  <c r="Q272" i="40"/>
  <c r="T272" i="41" s="1"/>
  <c r="R272" i="40"/>
  <c r="L273" i="40"/>
  <c r="M273" i="40"/>
  <c r="N273" i="40"/>
  <c r="O273" i="40"/>
  <c r="P273" i="40"/>
  <c r="Q273" i="40"/>
  <c r="T273" i="41" s="1"/>
  <c r="R273" i="40"/>
  <c r="L274" i="40"/>
  <c r="M274" i="40"/>
  <c r="N274" i="40"/>
  <c r="O274" i="40"/>
  <c r="P274" i="40"/>
  <c r="Q274" i="40"/>
  <c r="T274" i="41" s="1"/>
  <c r="R274" i="40"/>
  <c r="L275" i="40"/>
  <c r="M275" i="40"/>
  <c r="N275" i="40"/>
  <c r="O275" i="40"/>
  <c r="P275" i="40"/>
  <c r="Q275" i="40"/>
  <c r="T275" i="41" s="1"/>
  <c r="R275" i="40"/>
  <c r="L276" i="40"/>
  <c r="M276" i="40"/>
  <c r="N276" i="40"/>
  <c r="O276" i="40"/>
  <c r="P276" i="40"/>
  <c r="Q276" i="40"/>
  <c r="T276" i="41" s="1"/>
  <c r="R276" i="40"/>
  <c r="L277" i="40"/>
  <c r="M277" i="40"/>
  <c r="N277" i="40"/>
  <c r="O277" i="40"/>
  <c r="P277" i="40"/>
  <c r="Q277" i="40"/>
  <c r="T277" i="41" s="1"/>
  <c r="R277" i="40"/>
  <c r="L278" i="40"/>
  <c r="M278" i="40"/>
  <c r="N278" i="40"/>
  <c r="O278" i="40"/>
  <c r="P278" i="40"/>
  <c r="Q278" i="40"/>
  <c r="T278" i="41" s="1"/>
  <c r="R278" i="40"/>
  <c r="L279" i="40"/>
  <c r="M279" i="40"/>
  <c r="N279" i="40"/>
  <c r="O279" i="40"/>
  <c r="P279" i="40"/>
  <c r="Q279" i="40"/>
  <c r="T279" i="41" s="1"/>
  <c r="R279" i="40"/>
  <c r="L280" i="40"/>
  <c r="M280" i="40"/>
  <c r="N280" i="40"/>
  <c r="O280" i="40"/>
  <c r="P280" i="40"/>
  <c r="Q280" i="40"/>
  <c r="T280" i="41" s="1"/>
  <c r="R280" i="40"/>
  <c r="L281" i="40"/>
  <c r="M281" i="40"/>
  <c r="N281" i="40"/>
  <c r="O281" i="40"/>
  <c r="P281" i="40"/>
  <c r="Q281" i="40"/>
  <c r="T281" i="41" s="1"/>
  <c r="R281" i="40"/>
  <c r="L282" i="40"/>
  <c r="M282" i="40"/>
  <c r="N282" i="40"/>
  <c r="O282" i="40"/>
  <c r="P282" i="40"/>
  <c r="Q282" i="40"/>
  <c r="T282" i="41" s="1"/>
  <c r="R282" i="40"/>
  <c r="L283" i="40"/>
  <c r="M283" i="40"/>
  <c r="N283" i="40"/>
  <c r="O283" i="40"/>
  <c r="P283" i="40"/>
  <c r="Q283" i="40"/>
  <c r="T283" i="41" s="1"/>
  <c r="R283" i="40"/>
  <c r="L284" i="40"/>
  <c r="M284" i="40"/>
  <c r="N284" i="40"/>
  <c r="O284" i="40"/>
  <c r="P284" i="40"/>
  <c r="Q284" i="40"/>
  <c r="T284" i="41" s="1"/>
  <c r="R284" i="40"/>
  <c r="L285" i="40"/>
  <c r="M285" i="40"/>
  <c r="N285" i="40"/>
  <c r="O285" i="40"/>
  <c r="P285" i="40"/>
  <c r="Q285" i="40"/>
  <c r="T285" i="41" s="1"/>
  <c r="R285" i="40"/>
  <c r="L286" i="40"/>
  <c r="M286" i="40"/>
  <c r="N286" i="40"/>
  <c r="O286" i="40"/>
  <c r="P286" i="40"/>
  <c r="Q286" i="40"/>
  <c r="T286" i="41" s="1"/>
  <c r="R286" i="40"/>
  <c r="L287" i="40"/>
  <c r="M287" i="40"/>
  <c r="N287" i="40"/>
  <c r="O287" i="40"/>
  <c r="P287" i="40"/>
  <c r="Q287" i="40"/>
  <c r="T287" i="41" s="1"/>
  <c r="R287" i="40"/>
  <c r="L288" i="40"/>
  <c r="M288" i="40"/>
  <c r="N288" i="40"/>
  <c r="O288" i="40"/>
  <c r="P288" i="40"/>
  <c r="Q288" i="40"/>
  <c r="T288" i="41" s="1"/>
  <c r="R288" i="40"/>
  <c r="L289" i="40"/>
  <c r="M289" i="40"/>
  <c r="N289" i="40"/>
  <c r="O289" i="40"/>
  <c r="P289" i="40"/>
  <c r="Q289" i="40"/>
  <c r="T289" i="41" s="1"/>
  <c r="R289" i="40"/>
  <c r="L290" i="40"/>
  <c r="M290" i="40"/>
  <c r="N290" i="40"/>
  <c r="O290" i="40"/>
  <c r="P290" i="40"/>
  <c r="Q290" i="40"/>
  <c r="T290" i="41" s="1"/>
  <c r="R290" i="40"/>
  <c r="L291" i="40"/>
  <c r="M291" i="40"/>
  <c r="N291" i="40"/>
  <c r="O291" i="40"/>
  <c r="P291" i="40"/>
  <c r="Q291" i="40"/>
  <c r="T291" i="41" s="1"/>
  <c r="R291" i="40"/>
  <c r="L292" i="40"/>
  <c r="M292" i="40"/>
  <c r="N292" i="40"/>
  <c r="O292" i="40"/>
  <c r="P292" i="40"/>
  <c r="Q292" i="40"/>
  <c r="T292" i="41" s="1"/>
  <c r="R292" i="40"/>
  <c r="L293" i="40"/>
  <c r="M293" i="40"/>
  <c r="N293" i="40"/>
  <c r="O293" i="40"/>
  <c r="P293" i="40"/>
  <c r="Q293" i="40"/>
  <c r="T293" i="41" s="1"/>
  <c r="R293" i="40"/>
  <c r="L294" i="40"/>
  <c r="M294" i="40"/>
  <c r="N294" i="40"/>
  <c r="O294" i="40"/>
  <c r="P294" i="40"/>
  <c r="Q294" i="40"/>
  <c r="T294" i="41" s="1"/>
  <c r="R294" i="40"/>
  <c r="L295" i="40"/>
  <c r="M295" i="40"/>
  <c r="N295" i="40"/>
  <c r="O295" i="40"/>
  <c r="P295" i="40"/>
  <c r="Q295" i="40"/>
  <c r="T295" i="41" s="1"/>
  <c r="R295" i="40"/>
  <c r="L296" i="40"/>
  <c r="M296" i="40"/>
  <c r="N296" i="40"/>
  <c r="O296" i="40"/>
  <c r="P296" i="40"/>
  <c r="Q296" i="40"/>
  <c r="T296" i="41" s="1"/>
  <c r="R296" i="40"/>
  <c r="L297" i="40"/>
  <c r="M297" i="40"/>
  <c r="N297" i="40"/>
  <c r="O297" i="40"/>
  <c r="P297" i="40"/>
  <c r="Q297" i="40"/>
  <c r="T297" i="41" s="1"/>
  <c r="R297" i="40"/>
  <c r="L298" i="40"/>
  <c r="M298" i="40"/>
  <c r="N298" i="40"/>
  <c r="O298" i="40"/>
  <c r="P298" i="40"/>
  <c r="Q298" i="40"/>
  <c r="T298" i="41" s="1"/>
  <c r="R298" i="40"/>
  <c r="L299" i="40"/>
  <c r="M299" i="40"/>
  <c r="N299" i="40"/>
  <c r="O299" i="40"/>
  <c r="P299" i="40"/>
  <c r="Q299" i="40"/>
  <c r="T299" i="41" s="1"/>
  <c r="R299" i="40"/>
  <c r="L300" i="40"/>
  <c r="M300" i="40"/>
  <c r="N300" i="40"/>
  <c r="O300" i="40"/>
  <c r="P300" i="40"/>
  <c r="Q300" i="40"/>
  <c r="T300" i="41" s="1"/>
  <c r="R300" i="40"/>
  <c r="L301" i="40"/>
  <c r="M301" i="40"/>
  <c r="N301" i="40"/>
  <c r="O301" i="40"/>
  <c r="P301" i="40"/>
  <c r="Q301" i="40"/>
  <c r="T301" i="41" s="1"/>
  <c r="R301" i="40"/>
  <c r="L302" i="40"/>
  <c r="M302" i="40"/>
  <c r="N302" i="40"/>
  <c r="O302" i="40"/>
  <c r="P302" i="40"/>
  <c r="Q302" i="40"/>
  <c r="T302" i="41" s="1"/>
  <c r="R302" i="40"/>
  <c r="L303" i="40"/>
  <c r="M303" i="40"/>
  <c r="N303" i="40"/>
  <c r="O303" i="40"/>
  <c r="P303" i="40"/>
  <c r="Q303" i="40"/>
  <c r="T303" i="41" s="1"/>
  <c r="R303" i="40"/>
  <c r="L304" i="40"/>
  <c r="M304" i="40"/>
  <c r="N304" i="40"/>
  <c r="O304" i="40"/>
  <c r="P304" i="40"/>
  <c r="Q304" i="40"/>
  <c r="T304" i="41" s="1"/>
  <c r="R304" i="40"/>
  <c r="L305" i="40"/>
  <c r="M305" i="40"/>
  <c r="N305" i="40"/>
  <c r="O305" i="40"/>
  <c r="P305" i="40"/>
  <c r="Q305" i="40"/>
  <c r="T305" i="41" s="1"/>
  <c r="R305" i="40"/>
  <c r="L306" i="40"/>
  <c r="M306" i="40"/>
  <c r="N306" i="40"/>
  <c r="O306" i="40"/>
  <c r="P306" i="40"/>
  <c r="Q306" i="40"/>
  <c r="T306" i="41" s="1"/>
  <c r="R306" i="40"/>
  <c r="L307" i="40"/>
  <c r="M307" i="40"/>
  <c r="N307" i="40"/>
  <c r="O307" i="40"/>
  <c r="P307" i="40"/>
  <c r="Q307" i="40"/>
  <c r="T307" i="41" s="1"/>
  <c r="R307" i="40"/>
  <c r="L308" i="40"/>
  <c r="M308" i="40"/>
  <c r="N308" i="40"/>
  <c r="O308" i="40"/>
  <c r="P308" i="40"/>
  <c r="Q308" i="40"/>
  <c r="T308" i="41" s="1"/>
  <c r="R308" i="40"/>
  <c r="L309" i="40"/>
  <c r="M309" i="40"/>
  <c r="N309" i="40"/>
  <c r="O309" i="40"/>
  <c r="P309" i="40"/>
  <c r="Q309" i="40"/>
  <c r="T309" i="41" s="1"/>
  <c r="R309" i="40"/>
  <c r="L310" i="40"/>
  <c r="M310" i="40"/>
  <c r="N310" i="40"/>
  <c r="O310" i="40"/>
  <c r="P310" i="40"/>
  <c r="Q310" i="40"/>
  <c r="T310" i="41" s="1"/>
  <c r="R310" i="40"/>
  <c r="L311" i="40"/>
  <c r="M311" i="40"/>
  <c r="N311" i="40"/>
  <c r="O311" i="40"/>
  <c r="P311" i="40"/>
  <c r="Q311" i="40"/>
  <c r="T311" i="41" s="1"/>
  <c r="R311" i="40"/>
  <c r="L312" i="40"/>
  <c r="M312" i="40"/>
  <c r="N312" i="40"/>
  <c r="O312" i="40"/>
  <c r="P312" i="40"/>
  <c r="Q312" i="40"/>
  <c r="T312" i="41" s="1"/>
  <c r="R312" i="40"/>
  <c r="L313" i="40"/>
  <c r="M313" i="40"/>
  <c r="N313" i="40"/>
  <c r="O313" i="40"/>
  <c r="P313" i="40"/>
  <c r="Q313" i="40"/>
  <c r="T313" i="41" s="1"/>
  <c r="R313" i="40"/>
  <c r="L314" i="40"/>
  <c r="M314" i="40"/>
  <c r="N314" i="40"/>
  <c r="O314" i="40"/>
  <c r="P314" i="40"/>
  <c r="Q314" i="40"/>
  <c r="T314" i="41" s="1"/>
  <c r="R314" i="40"/>
  <c r="L315" i="40"/>
  <c r="M315" i="40"/>
  <c r="N315" i="40"/>
  <c r="O315" i="40"/>
  <c r="P315" i="40"/>
  <c r="Q315" i="40"/>
  <c r="T315" i="41" s="1"/>
  <c r="R315" i="40"/>
  <c r="L316" i="40"/>
  <c r="M316" i="40"/>
  <c r="N316" i="40"/>
  <c r="O316" i="40"/>
  <c r="P316" i="40"/>
  <c r="Q316" i="40"/>
  <c r="T316" i="41" s="1"/>
  <c r="R316" i="40"/>
  <c r="L317" i="40"/>
  <c r="M317" i="40"/>
  <c r="N317" i="40"/>
  <c r="O317" i="40"/>
  <c r="P317" i="40"/>
  <c r="Q317" i="40"/>
  <c r="T317" i="41" s="1"/>
  <c r="R317" i="40"/>
  <c r="L318" i="40"/>
  <c r="M318" i="40"/>
  <c r="N318" i="40"/>
  <c r="O318" i="40"/>
  <c r="P318" i="40"/>
  <c r="Q318" i="40"/>
  <c r="T318" i="41" s="1"/>
  <c r="R318" i="40"/>
  <c r="L319" i="40"/>
  <c r="M319" i="40"/>
  <c r="N319" i="40"/>
  <c r="O319" i="40"/>
  <c r="P319" i="40"/>
  <c r="Q319" i="40"/>
  <c r="T319" i="41" s="1"/>
  <c r="R319" i="40"/>
  <c r="L320" i="40"/>
  <c r="M320" i="40"/>
  <c r="N320" i="40"/>
  <c r="O320" i="40"/>
  <c r="P320" i="40"/>
  <c r="Q320" i="40"/>
  <c r="T320" i="41" s="1"/>
  <c r="R320" i="40"/>
  <c r="L321" i="40"/>
  <c r="M321" i="40"/>
  <c r="N321" i="40"/>
  <c r="O321" i="40"/>
  <c r="P321" i="40"/>
  <c r="Q321" i="40"/>
  <c r="T321" i="41" s="1"/>
  <c r="R321" i="40"/>
  <c r="L322" i="40"/>
  <c r="M322" i="40"/>
  <c r="N322" i="40"/>
  <c r="O322" i="40"/>
  <c r="P322" i="40"/>
  <c r="Q322" i="40"/>
  <c r="T322" i="41" s="1"/>
  <c r="R322" i="40"/>
  <c r="L323" i="40"/>
  <c r="M323" i="40"/>
  <c r="N323" i="40"/>
  <c r="O323" i="40"/>
  <c r="P323" i="40"/>
  <c r="Q323" i="40"/>
  <c r="T323" i="41" s="1"/>
  <c r="R323" i="40"/>
  <c r="L324" i="40"/>
  <c r="M324" i="40"/>
  <c r="N324" i="40"/>
  <c r="O324" i="40"/>
  <c r="P324" i="40"/>
  <c r="Q324" i="40"/>
  <c r="T324" i="41" s="1"/>
  <c r="R324" i="40"/>
  <c r="L325" i="40"/>
  <c r="M325" i="40"/>
  <c r="N325" i="40"/>
  <c r="O325" i="40"/>
  <c r="P325" i="40"/>
  <c r="Q325" i="40"/>
  <c r="T325" i="41" s="1"/>
  <c r="R325" i="40"/>
  <c r="L326" i="40"/>
  <c r="M326" i="40"/>
  <c r="N326" i="40"/>
  <c r="O326" i="40"/>
  <c r="P326" i="40"/>
  <c r="Q326" i="40"/>
  <c r="T326" i="41" s="1"/>
  <c r="R326" i="40"/>
  <c r="L327" i="40"/>
  <c r="M327" i="40"/>
  <c r="N327" i="40"/>
  <c r="O327" i="40"/>
  <c r="P327" i="40"/>
  <c r="Q327" i="40"/>
  <c r="T327" i="41" s="1"/>
  <c r="R327" i="40"/>
  <c r="L328" i="40"/>
  <c r="M328" i="40"/>
  <c r="N328" i="40"/>
  <c r="O328" i="40"/>
  <c r="P328" i="40"/>
  <c r="Q328" i="40"/>
  <c r="T328" i="41" s="1"/>
  <c r="R328" i="40"/>
  <c r="L329" i="40"/>
  <c r="M329" i="40"/>
  <c r="N329" i="40"/>
  <c r="O329" i="40"/>
  <c r="P329" i="40"/>
  <c r="Q329" i="40"/>
  <c r="T329" i="41" s="1"/>
  <c r="R329" i="40"/>
  <c r="L330" i="40"/>
  <c r="M330" i="40"/>
  <c r="N330" i="40"/>
  <c r="O330" i="40"/>
  <c r="P330" i="40"/>
  <c r="Q330" i="40"/>
  <c r="T330" i="41" s="1"/>
  <c r="R330" i="40"/>
  <c r="L331" i="40"/>
  <c r="M331" i="40"/>
  <c r="N331" i="40"/>
  <c r="O331" i="40"/>
  <c r="P331" i="40"/>
  <c r="Q331" i="40"/>
  <c r="T331" i="41" s="1"/>
  <c r="R331" i="40"/>
  <c r="L332" i="40"/>
  <c r="M332" i="40"/>
  <c r="N332" i="40"/>
  <c r="O332" i="40"/>
  <c r="P332" i="40"/>
  <c r="Q332" i="40"/>
  <c r="T332" i="41" s="1"/>
  <c r="R332" i="40"/>
  <c r="L333" i="40"/>
  <c r="M333" i="40"/>
  <c r="N333" i="40"/>
  <c r="O333" i="40"/>
  <c r="P333" i="40"/>
  <c r="Q333" i="40"/>
  <c r="T333" i="41" s="1"/>
  <c r="R333" i="40"/>
  <c r="L334" i="40"/>
  <c r="M334" i="40"/>
  <c r="N334" i="40"/>
  <c r="O334" i="40"/>
  <c r="P334" i="40"/>
  <c r="Q334" i="40"/>
  <c r="T334" i="41" s="1"/>
  <c r="R334" i="40"/>
  <c r="L335" i="40"/>
  <c r="M335" i="40"/>
  <c r="N335" i="40"/>
  <c r="O335" i="40"/>
  <c r="P335" i="40"/>
  <c r="Q335" i="40"/>
  <c r="T335" i="41" s="1"/>
  <c r="R335" i="40"/>
  <c r="L336" i="40"/>
  <c r="M336" i="40"/>
  <c r="N336" i="40"/>
  <c r="O336" i="40"/>
  <c r="P336" i="40"/>
  <c r="Q336" i="40"/>
  <c r="T336" i="41" s="1"/>
  <c r="R336" i="40"/>
  <c r="L337" i="40"/>
  <c r="M337" i="40"/>
  <c r="N337" i="40"/>
  <c r="O337" i="40"/>
  <c r="P337" i="40"/>
  <c r="Q337" i="40"/>
  <c r="T337" i="41" s="1"/>
  <c r="R337" i="40"/>
  <c r="L338" i="40"/>
  <c r="M338" i="40"/>
  <c r="N338" i="40"/>
  <c r="O338" i="40"/>
  <c r="P338" i="40"/>
  <c r="Q338" i="40"/>
  <c r="T338" i="41" s="1"/>
  <c r="R338" i="40"/>
  <c r="L339" i="40"/>
  <c r="M339" i="40"/>
  <c r="N339" i="40"/>
  <c r="O339" i="40"/>
  <c r="P339" i="40"/>
  <c r="Q339" i="40"/>
  <c r="T339" i="41" s="1"/>
  <c r="R339" i="40"/>
  <c r="L340" i="40"/>
  <c r="M340" i="40"/>
  <c r="N340" i="40"/>
  <c r="O340" i="40"/>
  <c r="P340" i="40"/>
  <c r="Q340" i="40"/>
  <c r="T340" i="41" s="1"/>
  <c r="R340" i="40"/>
  <c r="L341" i="40"/>
  <c r="M341" i="40"/>
  <c r="N341" i="40"/>
  <c r="O341" i="40"/>
  <c r="P341" i="40"/>
  <c r="Q341" i="40"/>
  <c r="T341" i="41" s="1"/>
  <c r="R341" i="40"/>
  <c r="L342" i="40"/>
  <c r="M342" i="40"/>
  <c r="N342" i="40"/>
  <c r="O342" i="40"/>
  <c r="P342" i="40"/>
  <c r="Q342" i="40"/>
  <c r="T342" i="41" s="1"/>
  <c r="R342" i="40"/>
  <c r="L343" i="40"/>
  <c r="M343" i="40"/>
  <c r="N343" i="40"/>
  <c r="O343" i="40"/>
  <c r="P343" i="40"/>
  <c r="Q343" i="40"/>
  <c r="T343" i="41" s="1"/>
  <c r="R343" i="40"/>
  <c r="L344" i="40"/>
  <c r="M344" i="40"/>
  <c r="N344" i="40"/>
  <c r="O344" i="40"/>
  <c r="P344" i="40"/>
  <c r="Q344" i="40"/>
  <c r="T344" i="41" s="1"/>
  <c r="R344" i="40"/>
  <c r="L345" i="40"/>
  <c r="M345" i="40"/>
  <c r="N345" i="40"/>
  <c r="O345" i="40"/>
  <c r="P345" i="40"/>
  <c r="Q345" i="40"/>
  <c r="T345" i="41" s="1"/>
  <c r="R345" i="40"/>
  <c r="L346" i="40"/>
  <c r="M346" i="40"/>
  <c r="N346" i="40"/>
  <c r="O346" i="40"/>
  <c r="P346" i="40"/>
  <c r="Q346" i="40"/>
  <c r="T346" i="41" s="1"/>
  <c r="R346" i="40"/>
  <c r="L347" i="40"/>
  <c r="M347" i="40"/>
  <c r="N347" i="40"/>
  <c r="O347" i="40"/>
  <c r="P347" i="40"/>
  <c r="Q347" i="40"/>
  <c r="T347" i="41" s="1"/>
  <c r="R347" i="40"/>
  <c r="L348" i="40"/>
  <c r="M348" i="40"/>
  <c r="N348" i="40"/>
  <c r="O348" i="40"/>
  <c r="P348" i="40"/>
  <c r="Q348" i="40"/>
  <c r="T348" i="41" s="1"/>
  <c r="R348" i="40"/>
  <c r="L349" i="40"/>
  <c r="M349" i="40"/>
  <c r="N349" i="40"/>
  <c r="O349" i="40"/>
  <c r="P349" i="40"/>
  <c r="Q349" i="40"/>
  <c r="T349" i="41" s="1"/>
  <c r="R349" i="40"/>
  <c r="L350" i="40"/>
  <c r="M350" i="40"/>
  <c r="N350" i="40"/>
  <c r="O350" i="40"/>
  <c r="P350" i="40"/>
  <c r="Q350" i="40"/>
  <c r="T350" i="41" s="1"/>
  <c r="R350" i="40"/>
  <c r="L351" i="40"/>
  <c r="M351" i="40"/>
  <c r="N351" i="40"/>
  <c r="O351" i="40"/>
  <c r="P351" i="40"/>
  <c r="Q351" i="40"/>
  <c r="T351" i="41" s="1"/>
  <c r="R351" i="40"/>
  <c r="L352" i="40"/>
  <c r="M352" i="40"/>
  <c r="N352" i="40"/>
  <c r="O352" i="40"/>
  <c r="P352" i="40"/>
  <c r="Q352" i="40"/>
  <c r="T352" i="41" s="1"/>
  <c r="R352" i="40"/>
  <c r="L353" i="40"/>
  <c r="M353" i="40"/>
  <c r="N353" i="40"/>
  <c r="O353" i="40"/>
  <c r="P353" i="40"/>
  <c r="Q353" i="40"/>
  <c r="T353" i="41" s="1"/>
  <c r="R353" i="40"/>
  <c r="L354" i="40"/>
  <c r="M354" i="40"/>
  <c r="N354" i="40"/>
  <c r="O354" i="40"/>
  <c r="P354" i="40"/>
  <c r="Q354" i="40"/>
  <c r="T354" i="41" s="1"/>
  <c r="R354" i="40"/>
  <c r="L355" i="40"/>
  <c r="M355" i="40"/>
  <c r="N355" i="40"/>
  <c r="O355" i="40"/>
  <c r="P355" i="40"/>
  <c r="Q355" i="40"/>
  <c r="T355" i="41" s="1"/>
  <c r="R355" i="40"/>
  <c r="L356" i="40"/>
  <c r="M356" i="40"/>
  <c r="N356" i="40"/>
  <c r="O356" i="40"/>
  <c r="P356" i="40"/>
  <c r="Q356" i="40"/>
  <c r="T356" i="41" s="1"/>
  <c r="R356" i="40"/>
  <c r="L357" i="40"/>
  <c r="M357" i="40"/>
  <c r="N357" i="40"/>
  <c r="O357" i="40"/>
  <c r="P357" i="40"/>
  <c r="Q357" i="40"/>
  <c r="T357" i="41" s="1"/>
  <c r="R357" i="40"/>
  <c r="L358" i="40"/>
  <c r="M358" i="40"/>
  <c r="N358" i="40"/>
  <c r="O358" i="40"/>
  <c r="P358" i="40"/>
  <c r="Q358" i="40"/>
  <c r="T358" i="41" s="1"/>
  <c r="R358" i="40"/>
  <c r="L359" i="40"/>
  <c r="M359" i="40"/>
  <c r="N359" i="40"/>
  <c r="O359" i="40"/>
  <c r="P359" i="40"/>
  <c r="Q359" i="40"/>
  <c r="T359" i="41" s="1"/>
  <c r="R359" i="40"/>
  <c r="L360" i="40"/>
  <c r="M360" i="40"/>
  <c r="N360" i="40"/>
  <c r="O360" i="40"/>
  <c r="P360" i="40"/>
  <c r="Q360" i="40"/>
  <c r="T360" i="41" s="1"/>
  <c r="R360" i="40"/>
  <c r="L361" i="40"/>
  <c r="M361" i="40"/>
  <c r="N361" i="40"/>
  <c r="O361" i="40"/>
  <c r="P361" i="40"/>
  <c r="Q361" i="40"/>
  <c r="T361" i="41" s="1"/>
  <c r="R361" i="40"/>
  <c r="L362" i="40"/>
  <c r="M362" i="40"/>
  <c r="N362" i="40"/>
  <c r="O362" i="40"/>
  <c r="P362" i="40"/>
  <c r="Q362" i="40"/>
  <c r="T362" i="41" s="1"/>
  <c r="R362" i="40"/>
  <c r="L363" i="40"/>
  <c r="M363" i="40"/>
  <c r="N363" i="40"/>
  <c r="O363" i="40"/>
  <c r="P363" i="40"/>
  <c r="Q363" i="40"/>
  <c r="T363" i="41" s="1"/>
  <c r="R363" i="40"/>
  <c r="L364" i="40"/>
  <c r="M364" i="40"/>
  <c r="N364" i="40"/>
  <c r="O364" i="40"/>
  <c r="P364" i="40"/>
  <c r="Q364" i="40"/>
  <c r="T364" i="41" s="1"/>
  <c r="R364" i="40"/>
  <c r="L365" i="40"/>
  <c r="M365" i="40"/>
  <c r="N365" i="40"/>
  <c r="O365" i="40"/>
  <c r="P365" i="40"/>
  <c r="Q365" i="40"/>
  <c r="T365" i="41" s="1"/>
  <c r="R365" i="40"/>
  <c r="L366" i="40"/>
  <c r="M366" i="40"/>
  <c r="N366" i="40"/>
  <c r="O366" i="40"/>
  <c r="P366" i="40"/>
  <c r="Q366" i="40"/>
  <c r="T366" i="41" s="1"/>
  <c r="R366" i="40"/>
  <c r="L367" i="40"/>
  <c r="M367" i="40"/>
  <c r="N367" i="40"/>
  <c r="O367" i="40"/>
  <c r="P367" i="40"/>
  <c r="Q367" i="40"/>
  <c r="T367" i="41" s="1"/>
  <c r="R367" i="40"/>
  <c r="L368" i="40"/>
  <c r="M368" i="40"/>
  <c r="N368" i="40"/>
  <c r="O368" i="40"/>
  <c r="P368" i="40"/>
  <c r="Q368" i="40"/>
  <c r="T368" i="41" s="1"/>
  <c r="R368" i="40"/>
  <c r="L369" i="40"/>
  <c r="M369" i="40"/>
  <c r="N369" i="40"/>
  <c r="O369" i="40"/>
  <c r="P369" i="40"/>
  <c r="Q369" i="40"/>
  <c r="T369" i="41" s="1"/>
  <c r="R369" i="40"/>
  <c r="L370" i="40"/>
  <c r="M370" i="40"/>
  <c r="N370" i="40"/>
  <c r="O370" i="40"/>
  <c r="P370" i="40"/>
  <c r="Q370" i="40"/>
  <c r="T370" i="41" s="1"/>
  <c r="R370" i="40"/>
  <c r="L371" i="40"/>
  <c r="M371" i="40"/>
  <c r="N371" i="40"/>
  <c r="O371" i="40"/>
  <c r="P371" i="40"/>
  <c r="Q371" i="40"/>
  <c r="T371" i="41" s="1"/>
  <c r="R371" i="40"/>
  <c r="L372" i="40"/>
  <c r="M372" i="40"/>
  <c r="N372" i="40"/>
  <c r="O372" i="40"/>
  <c r="P372" i="40"/>
  <c r="Q372" i="40"/>
  <c r="T372" i="41" s="1"/>
  <c r="R372" i="40"/>
  <c r="L373" i="40"/>
  <c r="M373" i="40"/>
  <c r="N373" i="40"/>
  <c r="O373" i="40"/>
  <c r="P373" i="40"/>
  <c r="Q373" i="40"/>
  <c r="T373" i="41" s="1"/>
  <c r="R373" i="40"/>
  <c r="L374" i="40"/>
  <c r="M374" i="40"/>
  <c r="N374" i="40"/>
  <c r="O374" i="40"/>
  <c r="P374" i="40"/>
  <c r="Q374" i="40"/>
  <c r="T374" i="41" s="1"/>
  <c r="R374" i="40"/>
  <c r="L375" i="40"/>
  <c r="M375" i="40"/>
  <c r="N375" i="40"/>
  <c r="O375" i="40"/>
  <c r="P375" i="40"/>
  <c r="Q375" i="40"/>
  <c r="T375" i="41" s="1"/>
  <c r="R375" i="40"/>
  <c r="L376" i="40"/>
  <c r="M376" i="40"/>
  <c r="N376" i="40"/>
  <c r="O376" i="40"/>
  <c r="P376" i="40"/>
  <c r="Q376" i="40"/>
  <c r="T376" i="41" s="1"/>
  <c r="R376" i="40"/>
  <c r="L377" i="40"/>
  <c r="M377" i="40"/>
  <c r="N377" i="40"/>
  <c r="O377" i="40"/>
  <c r="P377" i="40"/>
  <c r="Q377" i="40"/>
  <c r="T377" i="41" s="1"/>
  <c r="R377" i="40"/>
  <c r="L378" i="40"/>
  <c r="M378" i="40"/>
  <c r="N378" i="40"/>
  <c r="O378" i="40"/>
  <c r="P378" i="40"/>
  <c r="Q378" i="40"/>
  <c r="T378" i="41" s="1"/>
  <c r="R378" i="40"/>
  <c r="L379" i="40"/>
  <c r="M379" i="40"/>
  <c r="N379" i="40"/>
  <c r="O379" i="40"/>
  <c r="P379" i="40"/>
  <c r="Q379" i="40"/>
  <c r="T379" i="41" s="1"/>
  <c r="R379" i="40"/>
  <c r="L380" i="40"/>
  <c r="M380" i="40"/>
  <c r="N380" i="40"/>
  <c r="O380" i="40"/>
  <c r="P380" i="40"/>
  <c r="Q380" i="40"/>
  <c r="T380" i="41" s="1"/>
  <c r="R380" i="40"/>
  <c r="L381" i="40"/>
  <c r="M381" i="40"/>
  <c r="N381" i="40"/>
  <c r="O381" i="40"/>
  <c r="P381" i="40"/>
  <c r="Q381" i="40"/>
  <c r="T381" i="41" s="1"/>
  <c r="R381" i="40"/>
  <c r="L382" i="40"/>
  <c r="M382" i="40"/>
  <c r="N382" i="40"/>
  <c r="O382" i="40"/>
  <c r="P382" i="40"/>
  <c r="Q382" i="40"/>
  <c r="T382" i="41" s="1"/>
  <c r="R382" i="40"/>
  <c r="L383" i="40"/>
  <c r="M383" i="40"/>
  <c r="N383" i="40"/>
  <c r="O383" i="40"/>
  <c r="P383" i="40"/>
  <c r="Q383" i="40"/>
  <c r="T383" i="41" s="1"/>
  <c r="R383" i="40"/>
  <c r="L384" i="40"/>
  <c r="M384" i="40"/>
  <c r="N384" i="40"/>
  <c r="O384" i="40"/>
  <c r="P384" i="40"/>
  <c r="Q384" i="40"/>
  <c r="T384" i="41" s="1"/>
  <c r="R384" i="40"/>
  <c r="L385" i="40"/>
  <c r="M385" i="40"/>
  <c r="N385" i="40"/>
  <c r="O385" i="40"/>
  <c r="P385" i="40"/>
  <c r="Q385" i="40"/>
  <c r="T385" i="41" s="1"/>
  <c r="R385" i="40"/>
  <c r="L386" i="40"/>
  <c r="M386" i="40"/>
  <c r="N386" i="40"/>
  <c r="O386" i="40"/>
  <c r="P386" i="40"/>
  <c r="Q386" i="40"/>
  <c r="T386" i="41" s="1"/>
  <c r="R386" i="40"/>
  <c r="L387" i="40"/>
  <c r="M387" i="40"/>
  <c r="N387" i="40"/>
  <c r="O387" i="40"/>
  <c r="P387" i="40"/>
  <c r="Q387" i="40"/>
  <c r="T387" i="41" s="1"/>
  <c r="R387" i="40"/>
  <c r="L388" i="40"/>
  <c r="M388" i="40"/>
  <c r="N388" i="40"/>
  <c r="O388" i="40"/>
  <c r="P388" i="40"/>
  <c r="Q388" i="40"/>
  <c r="T388" i="41" s="1"/>
  <c r="R388" i="40"/>
  <c r="L389" i="40"/>
  <c r="M389" i="40"/>
  <c r="N389" i="40"/>
  <c r="O389" i="40"/>
  <c r="P389" i="40"/>
  <c r="Q389" i="40"/>
  <c r="T389" i="41" s="1"/>
  <c r="R389" i="40"/>
  <c r="L390" i="40"/>
  <c r="M390" i="40"/>
  <c r="N390" i="40"/>
  <c r="O390" i="40"/>
  <c r="P390" i="40"/>
  <c r="Q390" i="40"/>
  <c r="T390" i="41" s="1"/>
  <c r="R390" i="40"/>
  <c r="L391" i="40"/>
  <c r="M391" i="40"/>
  <c r="N391" i="40"/>
  <c r="O391" i="40"/>
  <c r="P391" i="40"/>
  <c r="Q391" i="40"/>
  <c r="T391" i="41" s="1"/>
  <c r="R391" i="40"/>
  <c r="L392" i="40"/>
  <c r="M392" i="40"/>
  <c r="N392" i="40"/>
  <c r="O392" i="40"/>
  <c r="P392" i="40"/>
  <c r="Q392" i="40"/>
  <c r="T392" i="41" s="1"/>
  <c r="R392" i="40"/>
  <c r="L393" i="40"/>
  <c r="M393" i="40"/>
  <c r="N393" i="40"/>
  <c r="O393" i="40"/>
  <c r="P393" i="40"/>
  <c r="Q393" i="40"/>
  <c r="T393" i="41" s="1"/>
  <c r="R393" i="40"/>
  <c r="L394" i="40"/>
  <c r="M394" i="40"/>
  <c r="N394" i="40"/>
  <c r="O394" i="40"/>
  <c r="P394" i="40"/>
  <c r="Q394" i="40"/>
  <c r="T394" i="41" s="1"/>
  <c r="R394" i="40"/>
  <c r="L395" i="40"/>
  <c r="M395" i="40"/>
  <c r="N395" i="40"/>
  <c r="O395" i="40"/>
  <c r="P395" i="40"/>
  <c r="Q395" i="40"/>
  <c r="T395" i="41" s="1"/>
  <c r="R395" i="40"/>
  <c r="L396" i="40"/>
  <c r="M396" i="40"/>
  <c r="N396" i="40"/>
  <c r="O396" i="40"/>
  <c r="P396" i="40"/>
  <c r="Q396" i="40"/>
  <c r="T396" i="41" s="1"/>
  <c r="R396" i="40"/>
  <c r="L397" i="40"/>
  <c r="M397" i="40"/>
  <c r="N397" i="40"/>
  <c r="O397" i="40"/>
  <c r="P397" i="40"/>
  <c r="Q397" i="40"/>
  <c r="T397" i="41" s="1"/>
  <c r="R397" i="40"/>
  <c r="L398" i="40"/>
  <c r="M398" i="40"/>
  <c r="N398" i="40"/>
  <c r="O398" i="40"/>
  <c r="P398" i="40"/>
  <c r="Q398" i="40"/>
  <c r="T398" i="41" s="1"/>
  <c r="R398" i="40"/>
  <c r="L399" i="40"/>
  <c r="M399" i="40"/>
  <c r="N399" i="40"/>
  <c r="O399" i="40"/>
  <c r="P399" i="40"/>
  <c r="Q399" i="40"/>
  <c r="T399" i="41" s="1"/>
  <c r="R399" i="40"/>
  <c r="L400" i="40"/>
  <c r="M400" i="40"/>
  <c r="N400" i="40"/>
  <c r="O400" i="40"/>
  <c r="P400" i="40"/>
  <c r="Q400" i="40"/>
  <c r="T400" i="41" s="1"/>
  <c r="R400" i="40"/>
  <c r="L401" i="40"/>
  <c r="M401" i="40"/>
  <c r="N401" i="40"/>
  <c r="O401" i="40"/>
  <c r="P401" i="40"/>
  <c r="Q401" i="40"/>
  <c r="T401" i="41" s="1"/>
  <c r="R401" i="40"/>
  <c r="L402" i="40"/>
  <c r="M402" i="40"/>
  <c r="N402" i="40"/>
  <c r="O402" i="40"/>
  <c r="P402" i="40"/>
  <c r="Q402" i="40"/>
  <c r="T402" i="41" s="1"/>
  <c r="R402" i="40"/>
  <c r="L403" i="40"/>
  <c r="M403" i="40"/>
  <c r="N403" i="40"/>
  <c r="O403" i="40"/>
  <c r="P403" i="40"/>
  <c r="Q403" i="40"/>
  <c r="T403" i="41" s="1"/>
  <c r="R403" i="40"/>
  <c r="L404" i="40"/>
  <c r="M404" i="40"/>
  <c r="N404" i="40"/>
  <c r="O404" i="40"/>
  <c r="P404" i="40"/>
  <c r="Q404" i="40"/>
  <c r="T404" i="41" s="1"/>
  <c r="R404" i="40"/>
  <c r="L405" i="40"/>
  <c r="M405" i="40"/>
  <c r="N405" i="40"/>
  <c r="O405" i="40"/>
  <c r="P405" i="40"/>
  <c r="Q405" i="40"/>
  <c r="T405" i="41" s="1"/>
  <c r="R405" i="40"/>
  <c r="L406" i="40"/>
  <c r="M406" i="40"/>
  <c r="N406" i="40"/>
  <c r="O406" i="40"/>
  <c r="P406" i="40"/>
  <c r="Q406" i="40"/>
  <c r="T406" i="41" s="1"/>
  <c r="R406" i="40"/>
  <c r="L407" i="40"/>
  <c r="M407" i="40"/>
  <c r="N407" i="40"/>
  <c r="O407" i="40"/>
  <c r="P407" i="40"/>
  <c r="Q407" i="40"/>
  <c r="T407" i="41" s="1"/>
  <c r="R407" i="40"/>
  <c r="L408" i="40"/>
  <c r="M408" i="40"/>
  <c r="N408" i="40"/>
  <c r="O408" i="40"/>
  <c r="P408" i="40"/>
  <c r="Q408" i="40"/>
  <c r="T408" i="41" s="1"/>
  <c r="R408" i="40"/>
  <c r="L409" i="40"/>
  <c r="M409" i="40"/>
  <c r="N409" i="40"/>
  <c r="O409" i="40"/>
  <c r="P409" i="40"/>
  <c r="Q409" i="40"/>
  <c r="T409" i="41" s="1"/>
  <c r="R409" i="40"/>
  <c r="L410" i="40"/>
  <c r="M410" i="40"/>
  <c r="N410" i="40"/>
  <c r="O410" i="40"/>
  <c r="P410" i="40"/>
  <c r="Q410" i="40"/>
  <c r="T410" i="41" s="1"/>
  <c r="R410" i="40"/>
  <c r="L411" i="40"/>
  <c r="M411" i="40"/>
  <c r="N411" i="40"/>
  <c r="O411" i="40"/>
  <c r="P411" i="40"/>
  <c r="Q411" i="40"/>
  <c r="T411" i="41" s="1"/>
  <c r="R411" i="40"/>
  <c r="L412" i="40"/>
  <c r="M412" i="40"/>
  <c r="N412" i="40"/>
  <c r="O412" i="40"/>
  <c r="P412" i="40"/>
  <c r="Q412" i="40"/>
  <c r="T412" i="41" s="1"/>
  <c r="R412" i="40"/>
  <c r="L413" i="40"/>
  <c r="M413" i="40"/>
  <c r="N413" i="40"/>
  <c r="O413" i="40"/>
  <c r="P413" i="40"/>
  <c r="Q413" i="40"/>
  <c r="T413" i="41" s="1"/>
  <c r="R413" i="40"/>
  <c r="L414" i="40"/>
  <c r="M414" i="40"/>
  <c r="N414" i="40"/>
  <c r="O414" i="40"/>
  <c r="P414" i="40"/>
  <c r="Q414" i="40"/>
  <c r="T414" i="41" s="1"/>
  <c r="R414" i="40"/>
  <c r="L415" i="40"/>
  <c r="M415" i="40"/>
  <c r="N415" i="40"/>
  <c r="O415" i="40"/>
  <c r="P415" i="40"/>
  <c r="Q415" i="40"/>
  <c r="T415" i="41" s="1"/>
  <c r="R415" i="40"/>
  <c r="L416" i="40"/>
  <c r="M416" i="40"/>
  <c r="N416" i="40"/>
  <c r="O416" i="40"/>
  <c r="P416" i="40"/>
  <c r="Q416" i="40"/>
  <c r="T416" i="41" s="1"/>
  <c r="R416" i="40"/>
  <c r="L417" i="40"/>
  <c r="M417" i="40"/>
  <c r="N417" i="40"/>
  <c r="O417" i="40"/>
  <c r="P417" i="40"/>
  <c r="Q417" i="40"/>
  <c r="T417" i="41" s="1"/>
  <c r="R417" i="40"/>
  <c r="L418" i="40"/>
  <c r="M418" i="40"/>
  <c r="N418" i="40"/>
  <c r="O418" i="40"/>
  <c r="P418" i="40"/>
  <c r="Q418" i="40"/>
  <c r="T418" i="41" s="1"/>
  <c r="R418" i="40"/>
  <c r="L419" i="40"/>
  <c r="M419" i="40"/>
  <c r="N419" i="40"/>
  <c r="O419" i="40"/>
  <c r="P419" i="40"/>
  <c r="Q419" i="40"/>
  <c r="T419" i="41" s="1"/>
  <c r="R419" i="40"/>
  <c r="L420" i="40"/>
  <c r="M420" i="40"/>
  <c r="N420" i="40"/>
  <c r="O420" i="40"/>
  <c r="P420" i="40"/>
  <c r="Q420" i="40"/>
  <c r="T420" i="41" s="1"/>
  <c r="R420" i="40"/>
  <c r="L421" i="40"/>
  <c r="M421" i="40"/>
  <c r="N421" i="40"/>
  <c r="O421" i="40"/>
  <c r="P421" i="40"/>
  <c r="Q421" i="40"/>
  <c r="T421" i="41" s="1"/>
  <c r="R421" i="40"/>
  <c r="L422" i="40"/>
  <c r="M422" i="40"/>
  <c r="N422" i="40"/>
  <c r="O422" i="40"/>
  <c r="P422" i="40"/>
  <c r="Q422" i="40"/>
  <c r="T422" i="41" s="1"/>
  <c r="R422" i="40"/>
  <c r="L423" i="40"/>
  <c r="M423" i="40"/>
  <c r="N423" i="40"/>
  <c r="O423" i="40"/>
  <c r="P423" i="40"/>
  <c r="Q423" i="40"/>
  <c r="T423" i="41" s="1"/>
  <c r="R423" i="40"/>
  <c r="L424" i="40"/>
  <c r="M424" i="40"/>
  <c r="N424" i="40"/>
  <c r="O424" i="40"/>
  <c r="P424" i="40"/>
  <c r="Q424" i="40"/>
  <c r="T424" i="41" s="1"/>
  <c r="R424" i="40"/>
  <c r="L425" i="40"/>
  <c r="M425" i="40"/>
  <c r="N425" i="40"/>
  <c r="O425" i="40"/>
  <c r="P425" i="40"/>
  <c r="Q425" i="40"/>
  <c r="T425" i="41" s="1"/>
  <c r="R425" i="40"/>
  <c r="L426" i="40"/>
  <c r="M426" i="40"/>
  <c r="N426" i="40"/>
  <c r="O426" i="40"/>
  <c r="P426" i="40"/>
  <c r="Q426" i="40"/>
  <c r="T426" i="41" s="1"/>
  <c r="R426" i="40"/>
  <c r="L427" i="40"/>
  <c r="M427" i="40"/>
  <c r="N427" i="40"/>
  <c r="O427" i="40"/>
  <c r="P427" i="40"/>
  <c r="Q427" i="40"/>
  <c r="T427" i="41" s="1"/>
  <c r="R427" i="40"/>
  <c r="L428" i="40"/>
  <c r="M428" i="40"/>
  <c r="N428" i="40"/>
  <c r="O428" i="40"/>
  <c r="P428" i="40"/>
  <c r="Q428" i="40"/>
  <c r="T428" i="41" s="1"/>
  <c r="R428" i="40"/>
  <c r="L429" i="40"/>
  <c r="M429" i="40"/>
  <c r="N429" i="40"/>
  <c r="O429" i="40"/>
  <c r="P429" i="40"/>
  <c r="Q429" i="40"/>
  <c r="T429" i="41" s="1"/>
  <c r="R429" i="40"/>
  <c r="L430" i="40"/>
  <c r="M430" i="40"/>
  <c r="N430" i="40"/>
  <c r="O430" i="40"/>
  <c r="P430" i="40"/>
  <c r="Q430" i="40"/>
  <c r="T430" i="41" s="1"/>
  <c r="R430" i="40"/>
  <c r="L431" i="40"/>
  <c r="M431" i="40"/>
  <c r="N431" i="40"/>
  <c r="O431" i="40"/>
  <c r="P431" i="40"/>
  <c r="Q431" i="40"/>
  <c r="T431" i="41" s="1"/>
  <c r="R431" i="40"/>
  <c r="L432" i="40"/>
  <c r="M432" i="40"/>
  <c r="N432" i="40"/>
  <c r="O432" i="40"/>
  <c r="P432" i="40"/>
  <c r="Q432" i="40"/>
  <c r="T432" i="41" s="1"/>
  <c r="R432" i="40"/>
  <c r="L433" i="40"/>
  <c r="M433" i="40"/>
  <c r="N433" i="40"/>
  <c r="O433" i="40"/>
  <c r="P433" i="40"/>
  <c r="Q433" i="40"/>
  <c r="T433" i="41" s="1"/>
  <c r="R433" i="40"/>
  <c r="L434" i="40"/>
  <c r="M434" i="40"/>
  <c r="N434" i="40"/>
  <c r="O434" i="40"/>
  <c r="P434" i="40"/>
  <c r="Q434" i="40"/>
  <c r="T434" i="41" s="1"/>
  <c r="R434" i="40"/>
  <c r="L435" i="40"/>
  <c r="M435" i="40"/>
  <c r="N435" i="40"/>
  <c r="O435" i="40"/>
  <c r="P435" i="40"/>
  <c r="Q435" i="40"/>
  <c r="T435" i="41" s="1"/>
  <c r="R435" i="40"/>
  <c r="L436" i="40"/>
  <c r="M436" i="40"/>
  <c r="N436" i="40"/>
  <c r="O436" i="40"/>
  <c r="P436" i="40"/>
  <c r="Q436" i="40"/>
  <c r="T436" i="41" s="1"/>
  <c r="R436" i="40"/>
  <c r="L437" i="40"/>
  <c r="M437" i="40"/>
  <c r="N437" i="40"/>
  <c r="O437" i="40"/>
  <c r="P437" i="40"/>
  <c r="Q437" i="40"/>
  <c r="T437" i="41" s="1"/>
  <c r="R437" i="40"/>
  <c r="L438" i="40"/>
  <c r="M438" i="40"/>
  <c r="N438" i="40"/>
  <c r="O438" i="40"/>
  <c r="P438" i="40"/>
  <c r="Q438" i="40"/>
  <c r="T438" i="41" s="1"/>
  <c r="R438" i="40"/>
  <c r="L439" i="40"/>
  <c r="M439" i="40"/>
  <c r="N439" i="40"/>
  <c r="O439" i="40"/>
  <c r="P439" i="40"/>
  <c r="Q439" i="40"/>
  <c r="T439" i="41" s="1"/>
  <c r="R439" i="40"/>
  <c r="L440" i="40"/>
  <c r="M440" i="40"/>
  <c r="N440" i="40"/>
  <c r="O440" i="40"/>
  <c r="P440" i="40"/>
  <c r="Q440" i="40"/>
  <c r="T440" i="41" s="1"/>
  <c r="R440" i="40"/>
  <c r="L441" i="40"/>
  <c r="M441" i="40"/>
  <c r="N441" i="40"/>
  <c r="O441" i="40"/>
  <c r="P441" i="40"/>
  <c r="Q441" i="40"/>
  <c r="T441" i="41" s="1"/>
  <c r="R441" i="40"/>
  <c r="L442" i="40"/>
  <c r="M442" i="40"/>
  <c r="N442" i="40"/>
  <c r="O442" i="40"/>
  <c r="P442" i="40"/>
  <c r="Q442" i="40"/>
  <c r="T442" i="41" s="1"/>
  <c r="R442" i="40"/>
  <c r="L443" i="40"/>
  <c r="M443" i="40"/>
  <c r="N443" i="40"/>
  <c r="O443" i="40"/>
  <c r="P443" i="40"/>
  <c r="Q443" i="40"/>
  <c r="T443" i="41" s="1"/>
  <c r="R443" i="40"/>
  <c r="L444" i="40"/>
  <c r="M444" i="40"/>
  <c r="N444" i="40"/>
  <c r="O444" i="40"/>
  <c r="P444" i="40"/>
  <c r="Q444" i="40"/>
  <c r="T444" i="41" s="1"/>
  <c r="R444" i="40"/>
  <c r="L445" i="40"/>
  <c r="M445" i="40"/>
  <c r="N445" i="40"/>
  <c r="O445" i="40"/>
  <c r="P445" i="40"/>
  <c r="Q445" i="40"/>
  <c r="T445" i="41" s="1"/>
  <c r="R445" i="40"/>
  <c r="L446" i="40"/>
  <c r="M446" i="40"/>
  <c r="N446" i="40"/>
  <c r="O446" i="40"/>
  <c r="P446" i="40"/>
  <c r="Q446" i="40"/>
  <c r="T446" i="41" s="1"/>
  <c r="R446" i="40"/>
  <c r="L447" i="40"/>
  <c r="M447" i="40"/>
  <c r="N447" i="40"/>
  <c r="O447" i="40"/>
  <c r="P447" i="40"/>
  <c r="Q447" i="40"/>
  <c r="T447" i="41" s="1"/>
  <c r="R447" i="40"/>
  <c r="L448" i="40"/>
  <c r="M448" i="40"/>
  <c r="N448" i="40"/>
  <c r="O448" i="40"/>
  <c r="P448" i="40"/>
  <c r="Q448" i="40"/>
  <c r="T448" i="41" s="1"/>
  <c r="R448" i="40"/>
  <c r="L449" i="40"/>
  <c r="M449" i="40"/>
  <c r="N449" i="40"/>
  <c r="O449" i="40"/>
  <c r="P449" i="40"/>
  <c r="Q449" i="40"/>
  <c r="T449" i="41" s="1"/>
  <c r="R449" i="40"/>
  <c r="L450" i="40"/>
  <c r="M450" i="40"/>
  <c r="N450" i="40"/>
  <c r="O450" i="40"/>
  <c r="P450" i="40"/>
  <c r="Q450" i="40"/>
  <c r="T450" i="41" s="1"/>
  <c r="R450" i="40"/>
  <c r="L451" i="40"/>
  <c r="M451" i="40"/>
  <c r="N451" i="40"/>
  <c r="O451" i="40"/>
  <c r="P451" i="40"/>
  <c r="Q451" i="40"/>
  <c r="T451" i="41" s="1"/>
  <c r="R451" i="40"/>
  <c r="L452" i="40"/>
  <c r="M452" i="40"/>
  <c r="N452" i="40"/>
  <c r="O452" i="40"/>
  <c r="P452" i="40"/>
  <c r="Q452" i="40"/>
  <c r="T452" i="41" s="1"/>
  <c r="R452" i="40"/>
  <c r="L453" i="40"/>
  <c r="M453" i="40"/>
  <c r="N453" i="40"/>
  <c r="O453" i="40"/>
  <c r="P453" i="40"/>
  <c r="Q453" i="40"/>
  <c r="T453" i="41" s="1"/>
  <c r="R453" i="40"/>
  <c r="L454" i="40"/>
  <c r="M454" i="40"/>
  <c r="N454" i="40"/>
  <c r="O454" i="40"/>
  <c r="P454" i="40"/>
  <c r="Q454" i="40"/>
  <c r="T454" i="41" s="1"/>
  <c r="R454" i="40"/>
  <c r="L455" i="40"/>
  <c r="M455" i="40"/>
  <c r="N455" i="40"/>
  <c r="O455" i="40"/>
  <c r="P455" i="40"/>
  <c r="Q455" i="40"/>
  <c r="T455" i="41" s="1"/>
  <c r="R455" i="40"/>
  <c r="L456" i="40"/>
  <c r="M456" i="40"/>
  <c r="N456" i="40"/>
  <c r="O456" i="40"/>
  <c r="P456" i="40"/>
  <c r="Q456" i="40"/>
  <c r="T456" i="41" s="1"/>
  <c r="R456" i="40"/>
  <c r="L457" i="40"/>
  <c r="M457" i="40"/>
  <c r="N457" i="40"/>
  <c r="O457" i="40"/>
  <c r="P457" i="40"/>
  <c r="Q457" i="40"/>
  <c r="T457" i="41" s="1"/>
  <c r="R457" i="40"/>
  <c r="L458" i="40"/>
  <c r="M458" i="40"/>
  <c r="N458" i="40"/>
  <c r="O458" i="40"/>
  <c r="P458" i="40"/>
  <c r="Q458" i="40"/>
  <c r="T458" i="41" s="1"/>
  <c r="R458" i="40"/>
  <c r="L459" i="40"/>
  <c r="M459" i="40"/>
  <c r="N459" i="40"/>
  <c r="O459" i="40"/>
  <c r="P459" i="40"/>
  <c r="Q459" i="40"/>
  <c r="T459" i="41" s="1"/>
  <c r="R459" i="40"/>
  <c r="L460" i="40"/>
  <c r="M460" i="40"/>
  <c r="N460" i="40"/>
  <c r="O460" i="40"/>
  <c r="P460" i="40"/>
  <c r="Q460" i="40"/>
  <c r="T460" i="41" s="1"/>
  <c r="R460" i="40"/>
  <c r="L461" i="40"/>
  <c r="M461" i="40"/>
  <c r="N461" i="40"/>
  <c r="O461" i="40"/>
  <c r="P461" i="40"/>
  <c r="Q461" i="40"/>
  <c r="T461" i="41" s="1"/>
  <c r="R461" i="40"/>
  <c r="L462" i="40"/>
  <c r="M462" i="40"/>
  <c r="N462" i="40"/>
  <c r="O462" i="40"/>
  <c r="P462" i="40"/>
  <c r="Q462" i="40"/>
  <c r="T462" i="41" s="1"/>
  <c r="R462" i="40"/>
  <c r="L463" i="40"/>
  <c r="M463" i="40"/>
  <c r="N463" i="40"/>
  <c r="O463" i="40"/>
  <c r="P463" i="40"/>
  <c r="Q463" i="40"/>
  <c r="T463" i="41" s="1"/>
  <c r="R463" i="40"/>
  <c r="L464" i="40"/>
  <c r="M464" i="40"/>
  <c r="N464" i="40"/>
  <c r="O464" i="40"/>
  <c r="P464" i="40"/>
  <c r="Q464" i="40"/>
  <c r="T464" i="41" s="1"/>
  <c r="R464" i="40"/>
  <c r="L465" i="40"/>
  <c r="M465" i="40"/>
  <c r="N465" i="40"/>
  <c r="O465" i="40"/>
  <c r="P465" i="40"/>
  <c r="Q465" i="40"/>
  <c r="T465" i="41" s="1"/>
  <c r="R465" i="40"/>
  <c r="L466" i="40"/>
  <c r="M466" i="40"/>
  <c r="N466" i="40"/>
  <c r="O466" i="40"/>
  <c r="P466" i="40"/>
  <c r="Q466" i="40"/>
  <c r="T466" i="41" s="1"/>
  <c r="R466" i="40"/>
  <c r="L467" i="40"/>
  <c r="M467" i="40"/>
  <c r="N467" i="40"/>
  <c r="O467" i="40"/>
  <c r="P467" i="40"/>
  <c r="Q467" i="40"/>
  <c r="T467" i="41" s="1"/>
  <c r="R467" i="40"/>
  <c r="L468" i="40"/>
  <c r="M468" i="40"/>
  <c r="N468" i="40"/>
  <c r="O468" i="40"/>
  <c r="P468" i="40"/>
  <c r="Q468" i="40"/>
  <c r="T468" i="41" s="1"/>
  <c r="R468" i="40"/>
  <c r="L469" i="40"/>
  <c r="M469" i="40"/>
  <c r="N469" i="40"/>
  <c r="O469" i="40"/>
  <c r="P469" i="40"/>
  <c r="Q469" i="40"/>
  <c r="T469" i="41" s="1"/>
  <c r="R469" i="40"/>
  <c r="L470" i="40"/>
  <c r="M470" i="40"/>
  <c r="N470" i="40"/>
  <c r="O470" i="40"/>
  <c r="P470" i="40"/>
  <c r="Q470" i="40"/>
  <c r="T470" i="41" s="1"/>
  <c r="R470" i="40"/>
  <c r="L471" i="40"/>
  <c r="M471" i="40"/>
  <c r="N471" i="40"/>
  <c r="O471" i="40"/>
  <c r="P471" i="40"/>
  <c r="Q471" i="40"/>
  <c r="T471" i="41" s="1"/>
  <c r="R471" i="40"/>
  <c r="L472" i="40"/>
  <c r="M472" i="40"/>
  <c r="N472" i="40"/>
  <c r="O472" i="40"/>
  <c r="P472" i="40"/>
  <c r="Q472" i="40"/>
  <c r="T472" i="41" s="1"/>
  <c r="R472" i="40"/>
  <c r="L473" i="40"/>
  <c r="M473" i="40"/>
  <c r="N473" i="40"/>
  <c r="O473" i="40"/>
  <c r="P473" i="40"/>
  <c r="Q473" i="40"/>
  <c r="T473" i="41" s="1"/>
  <c r="R473" i="40"/>
  <c r="L474" i="40"/>
  <c r="M474" i="40"/>
  <c r="N474" i="40"/>
  <c r="O474" i="40"/>
  <c r="P474" i="40"/>
  <c r="Q474" i="40"/>
  <c r="T474" i="41" s="1"/>
  <c r="R474" i="40"/>
  <c r="L475" i="40"/>
  <c r="M475" i="40"/>
  <c r="N475" i="40"/>
  <c r="O475" i="40"/>
  <c r="P475" i="40"/>
  <c r="Q475" i="40"/>
  <c r="T475" i="41" s="1"/>
  <c r="R475" i="40"/>
  <c r="L476" i="40"/>
  <c r="M476" i="40"/>
  <c r="N476" i="40"/>
  <c r="O476" i="40"/>
  <c r="P476" i="40"/>
  <c r="Q476" i="40"/>
  <c r="T476" i="41" s="1"/>
  <c r="R476" i="40"/>
  <c r="L477" i="40"/>
  <c r="M477" i="40"/>
  <c r="N477" i="40"/>
  <c r="O477" i="40"/>
  <c r="P477" i="40"/>
  <c r="Q477" i="40"/>
  <c r="T477" i="41" s="1"/>
  <c r="R477" i="40"/>
  <c r="L478" i="40"/>
  <c r="M478" i="40"/>
  <c r="N478" i="40"/>
  <c r="O478" i="40"/>
  <c r="P478" i="40"/>
  <c r="Q478" i="40"/>
  <c r="T478" i="41" s="1"/>
  <c r="R478" i="40"/>
  <c r="L479" i="40"/>
  <c r="M479" i="40"/>
  <c r="N479" i="40"/>
  <c r="O479" i="40"/>
  <c r="P479" i="40"/>
  <c r="Q479" i="40"/>
  <c r="T479" i="41" s="1"/>
  <c r="R479" i="40"/>
  <c r="L480" i="40"/>
  <c r="M480" i="40"/>
  <c r="N480" i="40"/>
  <c r="O480" i="40"/>
  <c r="P480" i="40"/>
  <c r="Q480" i="40"/>
  <c r="T480" i="41" s="1"/>
  <c r="R480" i="40"/>
  <c r="L481" i="40"/>
  <c r="M481" i="40"/>
  <c r="N481" i="40"/>
  <c r="O481" i="40"/>
  <c r="P481" i="40"/>
  <c r="Q481" i="40"/>
  <c r="T481" i="41" s="1"/>
  <c r="R481" i="40"/>
  <c r="L482" i="40"/>
  <c r="M482" i="40"/>
  <c r="N482" i="40"/>
  <c r="O482" i="40"/>
  <c r="P482" i="40"/>
  <c r="Q482" i="40"/>
  <c r="T482" i="41" s="1"/>
  <c r="R482" i="40"/>
  <c r="L483" i="40"/>
  <c r="M483" i="40"/>
  <c r="N483" i="40"/>
  <c r="O483" i="40"/>
  <c r="P483" i="40"/>
  <c r="Q483" i="40"/>
  <c r="T483" i="41" s="1"/>
  <c r="R483" i="40"/>
  <c r="L484" i="40"/>
  <c r="M484" i="40"/>
  <c r="N484" i="40"/>
  <c r="O484" i="40"/>
  <c r="P484" i="40"/>
  <c r="Q484" i="40"/>
  <c r="T484" i="41" s="1"/>
  <c r="R484" i="40"/>
  <c r="L485" i="40"/>
  <c r="M485" i="40"/>
  <c r="N485" i="40"/>
  <c r="O485" i="40"/>
  <c r="P485" i="40"/>
  <c r="Q485" i="40"/>
  <c r="T485" i="41" s="1"/>
  <c r="R485" i="40"/>
  <c r="L486" i="40"/>
  <c r="M486" i="40"/>
  <c r="N486" i="40"/>
  <c r="O486" i="40"/>
  <c r="P486" i="40"/>
  <c r="Q486" i="40"/>
  <c r="T486" i="41" s="1"/>
  <c r="R486" i="40"/>
  <c r="L487" i="40"/>
  <c r="M487" i="40"/>
  <c r="N487" i="40"/>
  <c r="O487" i="40"/>
  <c r="P487" i="40"/>
  <c r="Q487" i="40"/>
  <c r="T487" i="41" s="1"/>
  <c r="R487" i="40"/>
  <c r="L488" i="40"/>
  <c r="M488" i="40"/>
  <c r="N488" i="40"/>
  <c r="O488" i="40"/>
  <c r="P488" i="40"/>
  <c r="Q488" i="40"/>
  <c r="T488" i="41" s="1"/>
  <c r="R488" i="40"/>
  <c r="L489" i="40"/>
  <c r="M489" i="40"/>
  <c r="N489" i="40"/>
  <c r="O489" i="40"/>
  <c r="P489" i="40"/>
  <c r="Q489" i="40"/>
  <c r="T489" i="41" s="1"/>
  <c r="R489" i="40"/>
  <c r="L490" i="40"/>
  <c r="M490" i="40"/>
  <c r="N490" i="40"/>
  <c r="O490" i="40"/>
  <c r="P490" i="40"/>
  <c r="Q490" i="40"/>
  <c r="T490" i="41" s="1"/>
  <c r="R490" i="40"/>
  <c r="L491" i="40"/>
  <c r="M491" i="40"/>
  <c r="N491" i="40"/>
  <c r="O491" i="40"/>
  <c r="P491" i="40"/>
  <c r="Q491" i="40"/>
  <c r="T491" i="41" s="1"/>
  <c r="R491" i="40"/>
  <c r="L492" i="40"/>
  <c r="M492" i="40"/>
  <c r="N492" i="40"/>
  <c r="O492" i="40"/>
  <c r="P492" i="40"/>
  <c r="Q492" i="40"/>
  <c r="T492" i="41" s="1"/>
  <c r="R492" i="40"/>
  <c r="L493" i="40"/>
  <c r="M493" i="40"/>
  <c r="N493" i="40"/>
  <c r="O493" i="40"/>
  <c r="P493" i="40"/>
  <c r="Q493" i="40"/>
  <c r="T493" i="41" s="1"/>
  <c r="R493" i="40"/>
  <c r="L494" i="40"/>
  <c r="M494" i="40"/>
  <c r="N494" i="40"/>
  <c r="O494" i="40"/>
  <c r="P494" i="40"/>
  <c r="Q494" i="40"/>
  <c r="T494" i="41" s="1"/>
  <c r="R494" i="40"/>
  <c r="L495" i="40"/>
  <c r="M495" i="40"/>
  <c r="N495" i="40"/>
  <c r="O495" i="40"/>
  <c r="P495" i="40"/>
  <c r="Q495" i="40"/>
  <c r="T495" i="41" s="1"/>
  <c r="R495" i="40"/>
  <c r="L496" i="40"/>
  <c r="M496" i="40"/>
  <c r="N496" i="40"/>
  <c r="O496" i="40"/>
  <c r="P496" i="40"/>
  <c r="Q496" i="40"/>
  <c r="T496" i="41" s="1"/>
  <c r="R496" i="40"/>
  <c r="L497" i="40"/>
  <c r="M497" i="40"/>
  <c r="N497" i="40"/>
  <c r="O497" i="40"/>
  <c r="P497" i="40"/>
  <c r="Q497" i="40"/>
  <c r="T497" i="41" s="1"/>
  <c r="R497" i="40"/>
  <c r="L498" i="40"/>
  <c r="M498" i="40"/>
  <c r="N498" i="40"/>
  <c r="O498" i="40"/>
  <c r="P498" i="40"/>
  <c r="Q498" i="40"/>
  <c r="T498" i="41" s="1"/>
  <c r="R498" i="40"/>
  <c r="L499" i="40"/>
  <c r="M499" i="40"/>
  <c r="N499" i="40"/>
  <c r="O499" i="40"/>
  <c r="P499" i="40"/>
  <c r="Q499" i="40"/>
  <c r="T499" i="41" s="1"/>
  <c r="R499" i="40"/>
  <c r="L500" i="40"/>
  <c r="M500" i="40"/>
  <c r="N500" i="40"/>
  <c r="O500" i="40"/>
  <c r="P500" i="40"/>
  <c r="Q500" i="40"/>
  <c r="T500" i="41" s="1"/>
  <c r="R500" i="40"/>
  <c r="L501" i="40"/>
  <c r="M501" i="40"/>
  <c r="N501" i="40"/>
  <c r="O501" i="40"/>
  <c r="P501" i="40"/>
  <c r="Q501" i="40"/>
  <c r="T501" i="41" s="1"/>
  <c r="R501" i="40"/>
  <c r="L502" i="40"/>
  <c r="M502" i="40"/>
  <c r="N502" i="40"/>
  <c r="O502" i="40"/>
  <c r="P502" i="40"/>
  <c r="Q502" i="40"/>
  <c r="T502" i="41" s="1"/>
  <c r="R502" i="40"/>
  <c r="L503" i="40"/>
  <c r="M503" i="40"/>
  <c r="N503" i="40"/>
  <c r="O503" i="40"/>
  <c r="P503" i="40"/>
  <c r="Q503" i="40"/>
  <c r="T503" i="41" s="1"/>
  <c r="R503" i="40"/>
  <c r="L504" i="40"/>
  <c r="M504" i="40"/>
  <c r="N504" i="40"/>
  <c r="O504" i="40"/>
  <c r="P504" i="40"/>
  <c r="Q504" i="40"/>
  <c r="T504" i="41" s="1"/>
  <c r="R504" i="40"/>
  <c r="L505" i="40"/>
  <c r="M505" i="40"/>
  <c r="N505" i="40"/>
  <c r="O505" i="40"/>
  <c r="P505" i="40"/>
  <c r="Q505" i="40"/>
  <c r="T505" i="41" s="1"/>
  <c r="R505" i="40"/>
  <c r="L506" i="40"/>
  <c r="M506" i="40"/>
  <c r="N506" i="40"/>
  <c r="O506" i="40"/>
  <c r="P506" i="40"/>
  <c r="Q506" i="40"/>
  <c r="T506" i="41" s="1"/>
  <c r="R506" i="40"/>
  <c r="L507" i="40"/>
  <c r="M507" i="40"/>
  <c r="N507" i="40"/>
  <c r="O507" i="40"/>
  <c r="P507" i="40"/>
  <c r="Q507" i="40"/>
  <c r="T507" i="41" s="1"/>
  <c r="R507" i="40"/>
  <c r="L508" i="40"/>
  <c r="M508" i="40"/>
  <c r="N508" i="40"/>
  <c r="O508" i="40"/>
  <c r="P508" i="40"/>
  <c r="Q508" i="40"/>
  <c r="T508" i="41" s="1"/>
  <c r="R508" i="40"/>
  <c r="L509" i="40"/>
  <c r="M509" i="40"/>
  <c r="N509" i="40"/>
  <c r="O509" i="40"/>
  <c r="P509" i="40"/>
  <c r="Q509" i="40"/>
  <c r="T509" i="41" s="1"/>
  <c r="R509" i="40"/>
  <c r="L510" i="40"/>
  <c r="M510" i="40"/>
  <c r="N510" i="40"/>
  <c r="O510" i="40"/>
  <c r="P510" i="40"/>
  <c r="Q510" i="40"/>
  <c r="T510" i="41" s="1"/>
  <c r="R510" i="40"/>
  <c r="L511" i="40"/>
  <c r="M511" i="40"/>
  <c r="N511" i="40"/>
  <c r="O511" i="40"/>
  <c r="P511" i="40"/>
  <c r="Q511" i="40"/>
  <c r="T511" i="41" s="1"/>
  <c r="R511" i="40"/>
  <c r="L512" i="40"/>
  <c r="M512" i="40"/>
  <c r="N512" i="40"/>
  <c r="O512" i="40"/>
  <c r="P512" i="40"/>
  <c r="Q512" i="40"/>
  <c r="T512" i="41" s="1"/>
  <c r="R512" i="40"/>
  <c r="L513" i="40"/>
  <c r="M513" i="40"/>
  <c r="N513" i="40"/>
  <c r="O513" i="40"/>
  <c r="P513" i="40"/>
  <c r="Q513" i="40"/>
  <c r="T513" i="41" s="1"/>
  <c r="R513" i="40"/>
  <c r="L514" i="40"/>
  <c r="M514" i="40"/>
  <c r="N514" i="40"/>
  <c r="O514" i="40"/>
  <c r="P514" i="40"/>
  <c r="Q514" i="40"/>
  <c r="T514" i="41" s="1"/>
  <c r="R514" i="40"/>
  <c r="L515" i="40"/>
  <c r="M515" i="40"/>
  <c r="N515" i="40"/>
  <c r="O515" i="40"/>
  <c r="P515" i="40"/>
  <c r="Q515" i="40"/>
  <c r="T515" i="41" s="1"/>
  <c r="R515" i="40"/>
  <c r="L516" i="40"/>
  <c r="M516" i="40"/>
  <c r="N516" i="40"/>
  <c r="O516" i="40"/>
  <c r="P516" i="40"/>
  <c r="Q516" i="40"/>
  <c r="T516" i="41" s="1"/>
  <c r="R516" i="40"/>
  <c r="L517" i="40"/>
  <c r="M517" i="40"/>
  <c r="N517" i="40"/>
  <c r="O517" i="40"/>
  <c r="P517" i="40"/>
  <c r="Q517" i="40"/>
  <c r="T517" i="41" s="1"/>
  <c r="R517" i="40"/>
  <c r="L518" i="40"/>
  <c r="M518" i="40"/>
  <c r="N518" i="40"/>
  <c r="O518" i="40"/>
  <c r="P518" i="40"/>
  <c r="Q518" i="40"/>
  <c r="T518" i="41" s="1"/>
  <c r="R518" i="40"/>
  <c r="L519" i="40"/>
  <c r="M519" i="40"/>
  <c r="N519" i="40"/>
  <c r="O519" i="40"/>
  <c r="P519" i="40"/>
  <c r="Q519" i="40"/>
  <c r="T519" i="41" s="1"/>
  <c r="R519" i="40"/>
  <c r="L520" i="40"/>
  <c r="M520" i="40"/>
  <c r="N520" i="40"/>
  <c r="O520" i="40"/>
  <c r="P520" i="40"/>
  <c r="Q520" i="40"/>
  <c r="T520" i="41" s="1"/>
  <c r="R520" i="40"/>
  <c r="L521" i="40"/>
  <c r="M521" i="40"/>
  <c r="N521" i="40"/>
  <c r="O521" i="40"/>
  <c r="P521" i="40"/>
  <c r="Q521" i="40"/>
  <c r="T521" i="41" s="1"/>
  <c r="R521" i="40"/>
  <c r="L522" i="40"/>
  <c r="M522" i="40"/>
  <c r="N522" i="40"/>
  <c r="O522" i="40"/>
  <c r="P522" i="40"/>
  <c r="Q522" i="40"/>
  <c r="T522" i="41" s="1"/>
  <c r="R522" i="40"/>
  <c r="L523" i="40"/>
  <c r="M523" i="40"/>
  <c r="N523" i="40"/>
  <c r="O523" i="40"/>
  <c r="P523" i="40"/>
  <c r="Q523" i="40"/>
  <c r="T523" i="41" s="1"/>
  <c r="R523" i="40"/>
  <c r="L524" i="40"/>
  <c r="M524" i="40"/>
  <c r="N524" i="40"/>
  <c r="O524" i="40"/>
  <c r="P524" i="40"/>
  <c r="Q524" i="40"/>
  <c r="T524" i="41" s="1"/>
  <c r="R524" i="40"/>
  <c r="L525" i="40"/>
  <c r="M525" i="40"/>
  <c r="N525" i="40"/>
  <c r="O525" i="40"/>
  <c r="P525" i="40"/>
  <c r="Q525" i="40"/>
  <c r="T525" i="41" s="1"/>
  <c r="R525" i="40"/>
  <c r="L526" i="40"/>
  <c r="M526" i="40"/>
  <c r="N526" i="40"/>
  <c r="O526" i="40"/>
  <c r="P526" i="40"/>
  <c r="Q526" i="40"/>
  <c r="T526" i="41" s="1"/>
  <c r="R526" i="40"/>
  <c r="L527" i="40"/>
  <c r="M527" i="40"/>
  <c r="N527" i="40"/>
  <c r="O527" i="40"/>
  <c r="P527" i="40"/>
  <c r="Q527" i="40"/>
  <c r="T527" i="41" s="1"/>
  <c r="R527" i="40"/>
  <c r="L528" i="40"/>
  <c r="M528" i="40"/>
  <c r="N528" i="40"/>
  <c r="O528" i="40"/>
  <c r="P528" i="40"/>
  <c r="Q528" i="40"/>
  <c r="T528" i="41" s="1"/>
  <c r="R528" i="40"/>
  <c r="L529" i="40"/>
  <c r="M529" i="40"/>
  <c r="N529" i="40"/>
  <c r="O529" i="40"/>
  <c r="P529" i="40"/>
  <c r="Q529" i="40"/>
  <c r="T529" i="41" s="1"/>
  <c r="R529" i="40"/>
  <c r="L530" i="40"/>
  <c r="M530" i="40"/>
  <c r="N530" i="40"/>
  <c r="O530" i="40"/>
  <c r="P530" i="40"/>
  <c r="Q530" i="40"/>
  <c r="T530" i="41" s="1"/>
  <c r="R530" i="40"/>
  <c r="L531" i="40"/>
  <c r="M531" i="40"/>
  <c r="N531" i="40"/>
  <c r="O531" i="40"/>
  <c r="P531" i="40"/>
  <c r="Q531" i="40"/>
  <c r="T531" i="41" s="1"/>
  <c r="R531" i="40"/>
  <c r="L532" i="40"/>
  <c r="M532" i="40"/>
  <c r="N532" i="40"/>
  <c r="O532" i="40"/>
  <c r="P532" i="40"/>
  <c r="Q532" i="40"/>
  <c r="T532" i="41" s="1"/>
  <c r="R532" i="40"/>
  <c r="L533" i="40"/>
  <c r="M533" i="40"/>
  <c r="N533" i="40"/>
  <c r="O533" i="40"/>
  <c r="P533" i="40"/>
  <c r="Q533" i="40"/>
  <c r="T533" i="41" s="1"/>
  <c r="R533" i="40"/>
  <c r="L534" i="40"/>
  <c r="M534" i="40"/>
  <c r="N534" i="40"/>
  <c r="O534" i="40"/>
  <c r="P534" i="40"/>
  <c r="Q534" i="40"/>
  <c r="T534" i="41" s="1"/>
  <c r="R534" i="40"/>
  <c r="L535" i="40"/>
  <c r="M535" i="40"/>
  <c r="N535" i="40"/>
  <c r="O535" i="40"/>
  <c r="P535" i="40"/>
  <c r="Q535" i="40"/>
  <c r="T535" i="41" s="1"/>
  <c r="R535" i="40"/>
  <c r="L536" i="40"/>
  <c r="M536" i="40"/>
  <c r="N536" i="40"/>
  <c r="O536" i="40"/>
  <c r="P536" i="40"/>
  <c r="Q536" i="40"/>
  <c r="T536" i="41" s="1"/>
  <c r="R536" i="40"/>
  <c r="L537" i="40"/>
  <c r="M537" i="40"/>
  <c r="N537" i="40"/>
  <c r="O537" i="40"/>
  <c r="P537" i="40"/>
  <c r="Q537" i="40"/>
  <c r="T537" i="41" s="1"/>
  <c r="R537" i="40"/>
  <c r="L538" i="40"/>
  <c r="M538" i="40"/>
  <c r="N538" i="40"/>
  <c r="O538" i="40"/>
  <c r="P538" i="40"/>
  <c r="Q538" i="40"/>
  <c r="T538" i="41" s="1"/>
  <c r="R538" i="40"/>
  <c r="L539" i="40"/>
  <c r="M539" i="40"/>
  <c r="N539" i="40"/>
  <c r="O539" i="40"/>
  <c r="P539" i="40"/>
  <c r="Q539" i="40"/>
  <c r="T539" i="41" s="1"/>
  <c r="R539" i="40"/>
  <c r="L540" i="40"/>
  <c r="M540" i="40"/>
  <c r="N540" i="40"/>
  <c r="O540" i="40"/>
  <c r="P540" i="40"/>
  <c r="Q540" i="40"/>
  <c r="T540" i="41" s="1"/>
  <c r="R540" i="40"/>
  <c r="L541" i="40"/>
  <c r="M541" i="40"/>
  <c r="N541" i="40"/>
  <c r="O541" i="40"/>
  <c r="P541" i="40"/>
  <c r="Q541" i="40"/>
  <c r="T541" i="41" s="1"/>
  <c r="R541" i="40"/>
  <c r="L542" i="40"/>
  <c r="M542" i="40"/>
  <c r="N542" i="40"/>
  <c r="O542" i="40"/>
  <c r="P542" i="40"/>
  <c r="Q542" i="40"/>
  <c r="T542" i="41" s="1"/>
  <c r="R542" i="40"/>
  <c r="L543" i="40"/>
  <c r="M543" i="40"/>
  <c r="N543" i="40"/>
  <c r="O543" i="40"/>
  <c r="P543" i="40"/>
  <c r="Q543" i="40"/>
  <c r="T543" i="41" s="1"/>
  <c r="R543" i="40"/>
  <c r="L544" i="40"/>
  <c r="M544" i="40"/>
  <c r="N544" i="40"/>
  <c r="O544" i="40"/>
  <c r="P544" i="40"/>
  <c r="Q544" i="40"/>
  <c r="T544" i="41" s="1"/>
  <c r="R544" i="40"/>
  <c r="L545" i="40"/>
  <c r="M545" i="40"/>
  <c r="N545" i="40"/>
  <c r="O545" i="40"/>
  <c r="P545" i="40"/>
  <c r="Q545" i="40"/>
  <c r="T545" i="41" s="1"/>
  <c r="R545" i="40"/>
  <c r="L546" i="40"/>
  <c r="M546" i="40"/>
  <c r="N546" i="40"/>
  <c r="O546" i="40"/>
  <c r="P546" i="40"/>
  <c r="Q546" i="40"/>
  <c r="T546" i="41" s="1"/>
  <c r="R546" i="40"/>
  <c r="L547" i="40"/>
  <c r="M547" i="40"/>
  <c r="N547" i="40"/>
  <c r="O547" i="40"/>
  <c r="P547" i="40"/>
  <c r="Q547" i="40"/>
  <c r="T547" i="41" s="1"/>
  <c r="R547" i="40"/>
  <c r="L548" i="40"/>
  <c r="M548" i="40"/>
  <c r="N548" i="40"/>
  <c r="O548" i="40"/>
  <c r="P548" i="40"/>
  <c r="Q548" i="40"/>
  <c r="T548" i="41" s="1"/>
  <c r="R548" i="40"/>
  <c r="L549" i="40"/>
  <c r="M549" i="40"/>
  <c r="N549" i="40"/>
  <c r="O549" i="40"/>
  <c r="P549" i="40"/>
  <c r="Q549" i="40"/>
  <c r="T549" i="41" s="1"/>
  <c r="R549" i="40"/>
  <c r="L550" i="40"/>
  <c r="M550" i="40"/>
  <c r="N550" i="40"/>
  <c r="O550" i="40"/>
  <c r="P550" i="40"/>
  <c r="Q550" i="40"/>
  <c r="T550" i="41" s="1"/>
  <c r="R550" i="40"/>
  <c r="L551" i="40"/>
  <c r="M551" i="40"/>
  <c r="N551" i="40"/>
  <c r="O551" i="40"/>
  <c r="P551" i="40"/>
  <c r="Q551" i="40"/>
  <c r="T551" i="41" s="1"/>
  <c r="R551" i="40"/>
  <c r="L552" i="40"/>
  <c r="M552" i="40"/>
  <c r="N552" i="40"/>
  <c r="O552" i="40"/>
  <c r="P552" i="40"/>
  <c r="Q552" i="40"/>
  <c r="T552" i="41" s="1"/>
  <c r="R552" i="40"/>
  <c r="L553" i="40"/>
  <c r="M553" i="40"/>
  <c r="N553" i="40"/>
  <c r="O553" i="40"/>
  <c r="P553" i="40"/>
  <c r="Q553" i="40"/>
  <c r="T553" i="41" s="1"/>
  <c r="R553" i="40"/>
  <c r="L554" i="40"/>
  <c r="M554" i="40"/>
  <c r="N554" i="40"/>
  <c r="O554" i="40"/>
  <c r="P554" i="40"/>
  <c r="Q554" i="40"/>
  <c r="T554" i="41" s="1"/>
  <c r="R554" i="40"/>
  <c r="L555" i="40"/>
  <c r="M555" i="40"/>
  <c r="N555" i="40"/>
  <c r="O555" i="40"/>
  <c r="P555" i="40"/>
  <c r="Q555" i="40"/>
  <c r="T555" i="41" s="1"/>
  <c r="R555" i="40"/>
  <c r="L556" i="40"/>
  <c r="M556" i="40"/>
  <c r="N556" i="40"/>
  <c r="O556" i="40"/>
  <c r="P556" i="40"/>
  <c r="Q556" i="40"/>
  <c r="T556" i="41" s="1"/>
  <c r="R556" i="40"/>
  <c r="L557" i="40"/>
  <c r="M557" i="40"/>
  <c r="N557" i="40"/>
  <c r="O557" i="40"/>
  <c r="P557" i="40"/>
  <c r="Q557" i="40"/>
  <c r="T557" i="41" s="1"/>
  <c r="R557" i="40"/>
  <c r="L558" i="40"/>
  <c r="M558" i="40"/>
  <c r="N558" i="40"/>
  <c r="O558" i="40"/>
  <c r="P558" i="40"/>
  <c r="Q558" i="40"/>
  <c r="T558" i="41" s="1"/>
  <c r="R558" i="40"/>
  <c r="L559" i="40"/>
  <c r="M559" i="40"/>
  <c r="N559" i="40"/>
  <c r="O559" i="40"/>
  <c r="P559" i="40"/>
  <c r="Q559" i="40"/>
  <c r="T559" i="41" s="1"/>
  <c r="R559" i="40"/>
  <c r="L560" i="40"/>
  <c r="M560" i="40"/>
  <c r="N560" i="40"/>
  <c r="O560" i="40"/>
  <c r="P560" i="40"/>
  <c r="Q560" i="40"/>
  <c r="T560" i="41" s="1"/>
  <c r="R560" i="40"/>
  <c r="L561" i="40"/>
  <c r="M561" i="40"/>
  <c r="N561" i="40"/>
  <c r="O561" i="40"/>
  <c r="P561" i="40"/>
  <c r="Q561" i="40"/>
  <c r="T561" i="41" s="1"/>
  <c r="R561" i="40"/>
  <c r="L562" i="40"/>
  <c r="M562" i="40"/>
  <c r="N562" i="40"/>
  <c r="O562" i="40"/>
  <c r="P562" i="40"/>
  <c r="Q562" i="40"/>
  <c r="T562" i="41" s="1"/>
  <c r="R562" i="40"/>
  <c r="L563" i="40"/>
  <c r="M563" i="40"/>
  <c r="N563" i="40"/>
  <c r="O563" i="40"/>
  <c r="P563" i="40"/>
  <c r="Q563" i="40"/>
  <c r="T563" i="41" s="1"/>
  <c r="R563" i="40"/>
  <c r="L564" i="40"/>
  <c r="M564" i="40"/>
  <c r="N564" i="40"/>
  <c r="O564" i="40"/>
  <c r="P564" i="40"/>
  <c r="Q564" i="40"/>
  <c r="T564" i="41" s="1"/>
  <c r="R564" i="40"/>
  <c r="L565" i="40"/>
  <c r="M565" i="40"/>
  <c r="N565" i="40"/>
  <c r="O565" i="40"/>
  <c r="P565" i="40"/>
  <c r="Q565" i="40"/>
  <c r="T565" i="41" s="1"/>
  <c r="R565" i="40"/>
  <c r="L566" i="40"/>
  <c r="M566" i="40"/>
  <c r="N566" i="40"/>
  <c r="O566" i="40"/>
  <c r="P566" i="40"/>
  <c r="Q566" i="40"/>
  <c r="T566" i="41" s="1"/>
  <c r="R566" i="40"/>
  <c r="L567" i="40"/>
  <c r="M567" i="40"/>
  <c r="N567" i="40"/>
  <c r="O567" i="40"/>
  <c r="P567" i="40"/>
  <c r="Q567" i="40"/>
  <c r="T567" i="41" s="1"/>
  <c r="R567" i="40"/>
  <c r="L568" i="40"/>
  <c r="M568" i="40"/>
  <c r="N568" i="40"/>
  <c r="O568" i="40"/>
  <c r="P568" i="40"/>
  <c r="Q568" i="40"/>
  <c r="T568" i="41" s="1"/>
  <c r="R568" i="40"/>
  <c r="L569" i="40"/>
  <c r="M569" i="40"/>
  <c r="N569" i="40"/>
  <c r="O569" i="40"/>
  <c r="P569" i="40"/>
  <c r="Q569" i="40"/>
  <c r="T569" i="41" s="1"/>
  <c r="R569" i="40"/>
  <c r="L570" i="40"/>
  <c r="M570" i="40"/>
  <c r="N570" i="40"/>
  <c r="O570" i="40"/>
  <c r="P570" i="40"/>
  <c r="Q570" i="40"/>
  <c r="T570" i="41" s="1"/>
  <c r="R570" i="40"/>
  <c r="L571" i="40"/>
  <c r="M571" i="40"/>
  <c r="N571" i="40"/>
  <c r="O571" i="40"/>
  <c r="P571" i="40"/>
  <c r="Q571" i="40"/>
  <c r="T571" i="41" s="1"/>
  <c r="R571" i="40"/>
  <c r="L572" i="40"/>
  <c r="M572" i="40"/>
  <c r="N572" i="40"/>
  <c r="O572" i="40"/>
  <c r="P572" i="40"/>
  <c r="Q572" i="40"/>
  <c r="T572" i="41" s="1"/>
  <c r="R572" i="40"/>
  <c r="L573" i="40"/>
  <c r="M573" i="40"/>
  <c r="N573" i="40"/>
  <c r="O573" i="40"/>
  <c r="P573" i="40"/>
  <c r="Q573" i="40"/>
  <c r="T573" i="41" s="1"/>
  <c r="R573" i="40"/>
  <c r="L574" i="40"/>
  <c r="M574" i="40"/>
  <c r="N574" i="40"/>
  <c r="O574" i="40"/>
  <c r="P574" i="40"/>
  <c r="Q574" i="40"/>
  <c r="T574" i="41" s="1"/>
  <c r="R574" i="40"/>
  <c r="L575" i="40"/>
  <c r="M575" i="40"/>
  <c r="N575" i="40"/>
  <c r="O575" i="40"/>
  <c r="P575" i="40"/>
  <c r="Q575" i="40"/>
  <c r="T575" i="41" s="1"/>
  <c r="R575" i="40"/>
  <c r="L576" i="40"/>
  <c r="M576" i="40"/>
  <c r="N576" i="40"/>
  <c r="O576" i="40"/>
  <c r="P576" i="40"/>
  <c r="Q576" i="40"/>
  <c r="T576" i="41" s="1"/>
  <c r="R576" i="40"/>
  <c r="L577" i="40"/>
  <c r="M577" i="40"/>
  <c r="N577" i="40"/>
  <c r="O577" i="40"/>
  <c r="P577" i="40"/>
  <c r="Q577" i="40"/>
  <c r="T577" i="41" s="1"/>
  <c r="R577" i="40"/>
  <c r="L578" i="40"/>
  <c r="M578" i="40"/>
  <c r="N578" i="40"/>
  <c r="O578" i="40"/>
  <c r="P578" i="40"/>
  <c r="Q578" i="40"/>
  <c r="T578" i="41" s="1"/>
  <c r="R578" i="40"/>
  <c r="L579" i="40"/>
  <c r="M579" i="40"/>
  <c r="N579" i="40"/>
  <c r="O579" i="40"/>
  <c r="P579" i="40"/>
  <c r="Q579" i="40"/>
  <c r="T579" i="41" s="1"/>
  <c r="R579" i="40"/>
  <c r="L580" i="40"/>
  <c r="M580" i="40"/>
  <c r="N580" i="40"/>
  <c r="O580" i="40"/>
  <c r="P580" i="40"/>
  <c r="Q580" i="40"/>
  <c r="T580" i="41" s="1"/>
  <c r="R580" i="40"/>
  <c r="L581" i="40"/>
  <c r="M581" i="40"/>
  <c r="N581" i="40"/>
  <c r="O581" i="40"/>
  <c r="P581" i="40"/>
  <c r="Q581" i="40"/>
  <c r="T581" i="41" s="1"/>
  <c r="R581" i="40"/>
  <c r="L582" i="40"/>
  <c r="M582" i="40"/>
  <c r="N582" i="40"/>
  <c r="O582" i="40"/>
  <c r="P582" i="40"/>
  <c r="Q582" i="40"/>
  <c r="T582" i="41" s="1"/>
  <c r="R582" i="40"/>
  <c r="L583" i="40"/>
  <c r="M583" i="40"/>
  <c r="N583" i="40"/>
  <c r="O583" i="40"/>
  <c r="P583" i="40"/>
  <c r="Q583" i="40"/>
  <c r="T583" i="41" s="1"/>
  <c r="R583" i="40"/>
  <c r="L584" i="40"/>
  <c r="M584" i="40"/>
  <c r="N584" i="40"/>
  <c r="O584" i="40"/>
  <c r="P584" i="40"/>
  <c r="Q584" i="40"/>
  <c r="T584" i="41" s="1"/>
  <c r="R584" i="40"/>
  <c r="L585" i="40"/>
  <c r="M585" i="40"/>
  <c r="N585" i="40"/>
  <c r="O585" i="40"/>
  <c r="P585" i="40"/>
  <c r="Q585" i="40"/>
  <c r="T585" i="41" s="1"/>
  <c r="R585" i="40"/>
  <c r="L586" i="40"/>
  <c r="M586" i="40"/>
  <c r="N586" i="40"/>
  <c r="O586" i="40"/>
  <c r="P586" i="40"/>
  <c r="Q586" i="40"/>
  <c r="T586" i="41" s="1"/>
  <c r="R586" i="40"/>
  <c r="L587" i="40"/>
  <c r="M587" i="40"/>
  <c r="N587" i="40"/>
  <c r="O587" i="40"/>
  <c r="P587" i="40"/>
  <c r="Q587" i="40"/>
  <c r="T587" i="41" s="1"/>
  <c r="R587" i="40"/>
  <c r="L588" i="40"/>
  <c r="M588" i="40"/>
  <c r="N588" i="40"/>
  <c r="O588" i="40"/>
  <c r="P588" i="40"/>
  <c r="Q588" i="40"/>
  <c r="T588" i="41" s="1"/>
  <c r="R588" i="40"/>
  <c r="L589" i="40"/>
  <c r="M589" i="40"/>
  <c r="N589" i="40"/>
  <c r="O589" i="40"/>
  <c r="P589" i="40"/>
  <c r="Q589" i="40"/>
  <c r="T589" i="41" s="1"/>
  <c r="R589" i="40"/>
  <c r="L590" i="40"/>
  <c r="M590" i="40"/>
  <c r="N590" i="40"/>
  <c r="O590" i="40"/>
  <c r="P590" i="40"/>
  <c r="Q590" i="40"/>
  <c r="T590" i="41" s="1"/>
  <c r="R590" i="40"/>
  <c r="L591" i="40"/>
  <c r="M591" i="40"/>
  <c r="N591" i="40"/>
  <c r="O591" i="40"/>
  <c r="P591" i="40"/>
  <c r="Q591" i="40"/>
  <c r="T591" i="41" s="1"/>
  <c r="R591" i="40"/>
  <c r="L592" i="40"/>
  <c r="M592" i="40"/>
  <c r="N592" i="40"/>
  <c r="O592" i="40"/>
  <c r="P592" i="40"/>
  <c r="Q592" i="40"/>
  <c r="T592" i="41" s="1"/>
  <c r="R592" i="40"/>
  <c r="L593" i="40"/>
  <c r="M593" i="40"/>
  <c r="N593" i="40"/>
  <c r="O593" i="40"/>
  <c r="P593" i="40"/>
  <c r="Q593" i="40"/>
  <c r="T593" i="41" s="1"/>
  <c r="R593" i="40"/>
  <c r="L594" i="40"/>
  <c r="M594" i="40"/>
  <c r="N594" i="40"/>
  <c r="O594" i="40"/>
  <c r="P594" i="40"/>
  <c r="Q594" i="40"/>
  <c r="T594" i="41" s="1"/>
  <c r="R594" i="40"/>
  <c r="L595" i="40"/>
  <c r="M595" i="40"/>
  <c r="N595" i="40"/>
  <c r="O595" i="40"/>
  <c r="P595" i="40"/>
  <c r="Q595" i="40"/>
  <c r="T595" i="41" s="1"/>
  <c r="R595" i="40"/>
  <c r="L596" i="40"/>
  <c r="M596" i="40"/>
  <c r="N596" i="40"/>
  <c r="O596" i="40"/>
  <c r="P596" i="40"/>
  <c r="Q596" i="40"/>
  <c r="T596" i="41" s="1"/>
  <c r="R596" i="40"/>
  <c r="L597" i="40"/>
  <c r="M597" i="40"/>
  <c r="N597" i="40"/>
  <c r="O597" i="40"/>
  <c r="P597" i="40"/>
  <c r="Q597" i="40"/>
  <c r="T597" i="41" s="1"/>
  <c r="R597" i="40"/>
  <c r="L598" i="40"/>
  <c r="M598" i="40"/>
  <c r="N598" i="40"/>
  <c r="O598" i="40"/>
  <c r="P598" i="40"/>
  <c r="Q598" i="40"/>
  <c r="T598" i="41" s="1"/>
  <c r="R598" i="40"/>
  <c r="L599" i="40"/>
  <c r="M599" i="40"/>
  <c r="N599" i="40"/>
  <c r="O599" i="40"/>
  <c r="P599" i="40"/>
  <c r="Q599" i="40"/>
  <c r="T599" i="41" s="1"/>
  <c r="R599" i="40"/>
  <c r="L600" i="40"/>
  <c r="M600" i="40"/>
  <c r="N600" i="40"/>
  <c r="O600" i="40"/>
  <c r="P600" i="40"/>
  <c r="Q600" i="40"/>
  <c r="T600" i="41" s="1"/>
  <c r="R600" i="40"/>
  <c r="L601" i="40"/>
  <c r="M601" i="40"/>
  <c r="N601" i="40"/>
  <c r="O601" i="40"/>
  <c r="P601" i="40"/>
  <c r="Q601" i="40"/>
  <c r="T601" i="41" s="1"/>
  <c r="R601" i="40"/>
  <c r="L602" i="40"/>
  <c r="M602" i="40"/>
  <c r="N602" i="40"/>
  <c r="O602" i="40"/>
  <c r="P602" i="40"/>
  <c r="Q602" i="40"/>
  <c r="T602" i="41" s="1"/>
  <c r="R602" i="40"/>
  <c r="L603" i="40"/>
  <c r="M603" i="40"/>
  <c r="N603" i="40"/>
  <c r="O603" i="40"/>
  <c r="P603" i="40"/>
  <c r="Q603" i="40"/>
  <c r="T603" i="41" s="1"/>
  <c r="R603" i="40"/>
  <c r="L604" i="40"/>
  <c r="M604" i="40"/>
  <c r="N604" i="40"/>
  <c r="O604" i="40"/>
  <c r="P604" i="40"/>
  <c r="Q604" i="40"/>
  <c r="T604" i="41" s="1"/>
  <c r="R604" i="40"/>
  <c r="L605" i="40"/>
  <c r="M605" i="40"/>
  <c r="N605" i="40"/>
  <c r="O605" i="40"/>
  <c r="P605" i="40"/>
  <c r="Q605" i="40"/>
  <c r="T605" i="41" s="1"/>
  <c r="R605" i="40"/>
  <c r="L606" i="40"/>
  <c r="M606" i="40"/>
  <c r="N606" i="40"/>
  <c r="O606" i="40"/>
  <c r="P606" i="40"/>
  <c r="Q606" i="40"/>
  <c r="T606" i="41" s="1"/>
  <c r="R606" i="40"/>
  <c r="L607" i="40"/>
  <c r="M607" i="40"/>
  <c r="N607" i="40"/>
  <c r="O607" i="40"/>
  <c r="P607" i="40"/>
  <c r="Q607" i="40"/>
  <c r="T607" i="41" s="1"/>
  <c r="R607" i="40"/>
  <c r="L608" i="40"/>
  <c r="M608" i="40"/>
  <c r="N608" i="40"/>
  <c r="O608" i="40"/>
  <c r="P608" i="40"/>
  <c r="Q608" i="40"/>
  <c r="T608" i="41" s="1"/>
  <c r="R608" i="40"/>
  <c r="L609" i="40"/>
  <c r="M609" i="40"/>
  <c r="N609" i="40"/>
  <c r="O609" i="40"/>
  <c r="P609" i="40"/>
  <c r="Q609" i="40"/>
  <c r="T609" i="41" s="1"/>
  <c r="R609" i="40"/>
  <c r="L610" i="40"/>
  <c r="M610" i="40"/>
  <c r="N610" i="40"/>
  <c r="O610" i="40"/>
  <c r="P610" i="40"/>
  <c r="Q610" i="40"/>
  <c r="T610" i="41" s="1"/>
  <c r="R610" i="40"/>
  <c r="L611" i="40"/>
  <c r="M611" i="40"/>
  <c r="N611" i="40"/>
  <c r="O611" i="40"/>
  <c r="P611" i="40"/>
  <c r="Q611" i="40"/>
  <c r="T611" i="41" s="1"/>
  <c r="R611" i="40"/>
  <c r="L612" i="40"/>
  <c r="M612" i="40"/>
  <c r="N612" i="40"/>
  <c r="O612" i="40"/>
  <c r="P612" i="40"/>
  <c r="Q612" i="40"/>
  <c r="T612" i="41" s="1"/>
  <c r="R612" i="40"/>
  <c r="L613" i="40"/>
  <c r="M613" i="40"/>
  <c r="N613" i="40"/>
  <c r="O613" i="40"/>
  <c r="P613" i="40"/>
  <c r="Q613" i="40"/>
  <c r="T613" i="41" s="1"/>
  <c r="R613" i="40"/>
  <c r="L614" i="40"/>
  <c r="M614" i="40"/>
  <c r="N614" i="40"/>
  <c r="O614" i="40"/>
  <c r="P614" i="40"/>
  <c r="Q614" i="40"/>
  <c r="T614" i="41" s="1"/>
  <c r="R614" i="40"/>
  <c r="L615" i="40"/>
  <c r="M615" i="40"/>
  <c r="N615" i="40"/>
  <c r="O615" i="40"/>
  <c r="P615" i="40"/>
  <c r="Q615" i="40"/>
  <c r="T615" i="41" s="1"/>
  <c r="R615" i="40"/>
  <c r="L616" i="40"/>
  <c r="M616" i="40"/>
  <c r="N616" i="40"/>
  <c r="O616" i="40"/>
  <c r="P616" i="40"/>
  <c r="Q616" i="40"/>
  <c r="T616" i="41" s="1"/>
  <c r="R616" i="40"/>
  <c r="L617" i="40"/>
  <c r="M617" i="40"/>
  <c r="N617" i="40"/>
  <c r="O617" i="40"/>
  <c r="P617" i="40"/>
  <c r="Q617" i="40"/>
  <c r="T617" i="41" s="1"/>
  <c r="R617" i="40"/>
  <c r="L618" i="40"/>
  <c r="M618" i="40"/>
  <c r="N618" i="40"/>
  <c r="O618" i="40"/>
  <c r="P618" i="40"/>
  <c r="Q618" i="40"/>
  <c r="T618" i="41" s="1"/>
  <c r="R618" i="40"/>
  <c r="L619" i="40"/>
  <c r="M619" i="40"/>
  <c r="N619" i="40"/>
  <c r="O619" i="40"/>
  <c r="P619" i="40"/>
  <c r="Q619" i="40"/>
  <c r="T619" i="41" s="1"/>
  <c r="R619" i="40"/>
  <c r="L620" i="40"/>
  <c r="M620" i="40"/>
  <c r="N620" i="40"/>
  <c r="O620" i="40"/>
  <c r="P620" i="40"/>
  <c r="Q620" i="40"/>
  <c r="T620" i="41" s="1"/>
  <c r="R620" i="40"/>
  <c r="L621" i="40"/>
  <c r="M621" i="40"/>
  <c r="N621" i="40"/>
  <c r="O621" i="40"/>
  <c r="P621" i="40"/>
  <c r="Q621" i="40"/>
  <c r="T621" i="41" s="1"/>
  <c r="R621" i="40"/>
  <c r="L622" i="40"/>
  <c r="M622" i="40"/>
  <c r="N622" i="40"/>
  <c r="O622" i="40"/>
  <c r="P622" i="40"/>
  <c r="Q622" i="40"/>
  <c r="T622" i="41" s="1"/>
  <c r="R622" i="40"/>
  <c r="L623" i="40"/>
  <c r="M623" i="40"/>
  <c r="N623" i="40"/>
  <c r="O623" i="40"/>
  <c r="P623" i="40"/>
  <c r="Q623" i="40"/>
  <c r="T623" i="41" s="1"/>
  <c r="R623" i="40"/>
  <c r="L624" i="40"/>
  <c r="M624" i="40"/>
  <c r="N624" i="40"/>
  <c r="O624" i="40"/>
  <c r="P624" i="40"/>
  <c r="Q624" i="40"/>
  <c r="T624" i="41" s="1"/>
  <c r="R624" i="40"/>
  <c r="L625" i="40"/>
  <c r="M625" i="40"/>
  <c r="N625" i="40"/>
  <c r="O625" i="40"/>
  <c r="P625" i="40"/>
  <c r="Q625" i="40"/>
  <c r="T625" i="41" s="1"/>
  <c r="R625" i="40"/>
  <c r="L626" i="40"/>
  <c r="M626" i="40"/>
  <c r="N626" i="40"/>
  <c r="O626" i="40"/>
  <c r="P626" i="40"/>
  <c r="Q626" i="40"/>
  <c r="T626" i="41" s="1"/>
  <c r="R626" i="40"/>
  <c r="L627" i="40"/>
  <c r="M627" i="40"/>
  <c r="N627" i="40"/>
  <c r="O627" i="40"/>
  <c r="P627" i="40"/>
  <c r="Q627" i="40"/>
  <c r="T627" i="41" s="1"/>
  <c r="R627" i="40"/>
  <c r="L628" i="40"/>
  <c r="M628" i="40"/>
  <c r="N628" i="40"/>
  <c r="O628" i="40"/>
  <c r="P628" i="40"/>
  <c r="Q628" i="40"/>
  <c r="T628" i="41" s="1"/>
  <c r="R628" i="40"/>
  <c r="L629" i="40"/>
  <c r="M629" i="40"/>
  <c r="N629" i="40"/>
  <c r="O629" i="40"/>
  <c r="P629" i="40"/>
  <c r="Q629" i="40"/>
  <c r="T629" i="41" s="1"/>
  <c r="R629" i="40"/>
  <c r="L630" i="40"/>
  <c r="M630" i="40"/>
  <c r="N630" i="40"/>
  <c r="O630" i="40"/>
  <c r="P630" i="40"/>
  <c r="Q630" i="40"/>
  <c r="T630" i="41" s="1"/>
  <c r="R630" i="40"/>
  <c r="L631" i="40"/>
  <c r="M631" i="40"/>
  <c r="N631" i="40"/>
  <c r="O631" i="40"/>
  <c r="P631" i="40"/>
  <c r="Q631" i="40"/>
  <c r="T631" i="41" s="1"/>
  <c r="R631" i="40"/>
  <c r="L632" i="40"/>
  <c r="M632" i="40"/>
  <c r="N632" i="40"/>
  <c r="O632" i="40"/>
  <c r="P632" i="40"/>
  <c r="Q632" i="40"/>
  <c r="T632" i="41" s="1"/>
  <c r="R632" i="40"/>
  <c r="L633" i="40"/>
  <c r="M633" i="40"/>
  <c r="N633" i="40"/>
  <c r="O633" i="40"/>
  <c r="P633" i="40"/>
  <c r="Q633" i="40"/>
  <c r="T633" i="41" s="1"/>
  <c r="R633" i="40"/>
  <c r="L634" i="40"/>
  <c r="M634" i="40"/>
  <c r="N634" i="40"/>
  <c r="O634" i="40"/>
  <c r="P634" i="40"/>
  <c r="Q634" i="40"/>
  <c r="T634" i="41" s="1"/>
  <c r="R634" i="40"/>
  <c r="L635" i="40"/>
  <c r="M635" i="40"/>
  <c r="N635" i="40"/>
  <c r="O635" i="40"/>
  <c r="P635" i="40"/>
  <c r="Q635" i="40"/>
  <c r="T635" i="41" s="1"/>
  <c r="R635" i="40"/>
  <c r="L636" i="40"/>
  <c r="M636" i="40"/>
  <c r="N636" i="40"/>
  <c r="O636" i="40"/>
  <c r="P636" i="40"/>
  <c r="Q636" i="40"/>
  <c r="T636" i="41" s="1"/>
  <c r="R636" i="40"/>
  <c r="L637" i="40"/>
  <c r="M637" i="40"/>
  <c r="N637" i="40"/>
  <c r="O637" i="40"/>
  <c r="P637" i="40"/>
  <c r="Q637" i="40"/>
  <c r="T637" i="41" s="1"/>
  <c r="R637" i="40"/>
  <c r="L638" i="40"/>
  <c r="M638" i="40"/>
  <c r="N638" i="40"/>
  <c r="O638" i="40"/>
  <c r="P638" i="40"/>
  <c r="Q638" i="40"/>
  <c r="T638" i="41" s="1"/>
  <c r="R638" i="40"/>
  <c r="L639" i="40"/>
  <c r="M639" i="40"/>
  <c r="N639" i="40"/>
  <c r="O639" i="40"/>
  <c r="P639" i="40"/>
  <c r="Q639" i="40"/>
  <c r="T639" i="41" s="1"/>
  <c r="R639" i="40"/>
  <c r="L640" i="40"/>
  <c r="M640" i="40"/>
  <c r="N640" i="40"/>
  <c r="O640" i="40"/>
  <c r="P640" i="40"/>
  <c r="Q640" i="40"/>
  <c r="T640" i="41" s="1"/>
  <c r="R640" i="40"/>
  <c r="L641" i="40"/>
  <c r="M641" i="40"/>
  <c r="N641" i="40"/>
  <c r="O641" i="40"/>
  <c r="P641" i="40"/>
  <c r="Q641" i="40"/>
  <c r="T641" i="41" s="1"/>
  <c r="R641" i="40"/>
  <c r="L642" i="40"/>
  <c r="M642" i="40"/>
  <c r="N642" i="40"/>
  <c r="O642" i="40"/>
  <c r="P642" i="40"/>
  <c r="Q642" i="40"/>
  <c r="T642" i="41" s="1"/>
  <c r="R642" i="40"/>
  <c r="L643" i="40"/>
  <c r="M643" i="40"/>
  <c r="N643" i="40"/>
  <c r="O643" i="40"/>
  <c r="P643" i="40"/>
  <c r="Q643" i="40"/>
  <c r="T643" i="41" s="1"/>
  <c r="R643" i="40"/>
  <c r="L644" i="40"/>
  <c r="M644" i="40"/>
  <c r="N644" i="40"/>
  <c r="O644" i="40"/>
  <c r="P644" i="40"/>
  <c r="Q644" i="40"/>
  <c r="T644" i="41" s="1"/>
  <c r="R644" i="40"/>
  <c r="L645" i="40"/>
  <c r="M645" i="40"/>
  <c r="N645" i="40"/>
  <c r="O645" i="40"/>
  <c r="P645" i="40"/>
  <c r="Q645" i="40"/>
  <c r="T645" i="41" s="1"/>
  <c r="R645" i="40"/>
  <c r="L646" i="40"/>
  <c r="M646" i="40"/>
  <c r="N646" i="40"/>
  <c r="O646" i="40"/>
  <c r="P646" i="40"/>
  <c r="Q646" i="40"/>
  <c r="T646" i="41" s="1"/>
  <c r="R646" i="40"/>
  <c r="L647" i="40"/>
  <c r="M647" i="40"/>
  <c r="N647" i="40"/>
  <c r="O647" i="40"/>
  <c r="P647" i="40"/>
  <c r="Q647" i="40"/>
  <c r="T647" i="41" s="1"/>
  <c r="R647" i="40"/>
  <c r="L648" i="40"/>
  <c r="M648" i="40"/>
  <c r="N648" i="40"/>
  <c r="O648" i="40"/>
  <c r="P648" i="40"/>
  <c r="Q648" i="40"/>
  <c r="T648" i="41" s="1"/>
  <c r="R648" i="40"/>
  <c r="L649" i="40"/>
  <c r="M649" i="40"/>
  <c r="N649" i="40"/>
  <c r="O649" i="40"/>
  <c r="P649" i="40"/>
  <c r="Q649" i="40"/>
  <c r="T649" i="41" s="1"/>
  <c r="R649" i="40"/>
  <c r="L650" i="40"/>
  <c r="M650" i="40"/>
  <c r="N650" i="40"/>
  <c r="O650" i="40"/>
  <c r="P650" i="40"/>
  <c r="Q650" i="40"/>
  <c r="T650" i="41" s="1"/>
  <c r="R650" i="40"/>
  <c r="L651" i="40"/>
  <c r="M651" i="40"/>
  <c r="N651" i="40"/>
  <c r="O651" i="40"/>
  <c r="P651" i="40"/>
  <c r="Q651" i="40"/>
  <c r="T651" i="41" s="1"/>
  <c r="R651" i="40"/>
  <c r="L652" i="40"/>
  <c r="M652" i="40"/>
  <c r="N652" i="40"/>
  <c r="O652" i="40"/>
  <c r="P652" i="40"/>
  <c r="Q652" i="40"/>
  <c r="T652" i="41" s="1"/>
  <c r="R652" i="40"/>
  <c r="L653" i="40"/>
  <c r="M653" i="40"/>
  <c r="N653" i="40"/>
  <c r="O653" i="40"/>
  <c r="P653" i="40"/>
  <c r="Q653" i="40"/>
  <c r="T653" i="41" s="1"/>
  <c r="R653" i="40"/>
  <c r="L654" i="40"/>
  <c r="M654" i="40"/>
  <c r="N654" i="40"/>
  <c r="O654" i="40"/>
  <c r="P654" i="40"/>
  <c r="Q654" i="40"/>
  <c r="T654" i="41" s="1"/>
  <c r="R654" i="40"/>
  <c r="L655" i="40"/>
  <c r="M655" i="40"/>
  <c r="N655" i="40"/>
  <c r="O655" i="40"/>
  <c r="P655" i="40"/>
  <c r="Q655" i="40"/>
  <c r="T655" i="41" s="1"/>
  <c r="R655" i="40"/>
  <c r="L656" i="40"/>
  <c r="M656" i="40"/>
  <c r="N656" i="40"/>
  <c r="O656" i="40"/>
  <c r="P656" i="40"/>
  <c r="Q656" i="40"/>
  <c r="T656" i="41" s="1"/>
  <c r="R656" i="40"/>
  <c r="L657" i="40"/>
  <c r="M657" i="40"/>
  <c r="N657" i="40"/>
  <c r="O657" i="40"/>
  <c r="P657" i="40"/>
  <c r="Q657" i="40"/>
  <c r="T657" i="41" s="1"/>
  <c r="R657" i="40"/>
  <c r="L658" i="40"/>
  <c r="M658" i="40"/>
  <c r="N658" i="40"/>
  <c r="O658" i="40"/>
  <c r="P658" i="40"/>
  <c r="Q658" i="40"/>
  <c r="T658" i="41" s="1"/>
  <c r="R658" i="40"/>
  <c r="L659" i="40"/>
  <c r="M659" i="40"/>
  <c r="N659" i="40"/>
  <c r="O659" i="40"/>
  <c r="P659" i="40"/>
  <c r="Q659" i="40"/>
  <c r="T659" i="41" s="1"/>
  <c r="R659" i="40"/>
  <c r="L660" i="40"/>
  <c r="M660" i="40"/>
  <c r="N660" i="40"/>
  <c r="O660" i="40"/>
  <c r="P660" i="40"/>
  <c r="Q660" i="40"/>
  <c r="T660" i="41" s="1"/>
  <c r="R660" i="40"/>
  <c r="L661" i="40"/>
  <c r="M661" i="40"/>
  <c r="N661" i="40"/>
  <c r="O661" i="40"/>
  <c r="P661" i="40"/>
  <c r="Q661" i="40"/>
  <c r="T661" i="41" s="1"/>
  <c r="R661" i="40"/>
  <c r="L662" i="40"/>
  <c r="M662" i="40"/>
  <c r="N662" i="40"/>
  <c r="O662" i="40"/>
  <c r="P662" i="40"/>
  <c r="Q662" i="40"/>
  <c r="T662" i="41" s="1"/>
  <c r="R662" i="40"/>
  <c r="L663" i="40"/>
  <c r="M663" i="40"/>
  <c r="N663" i="40"/>
  <c r="O663" i="40"/>
  <c r="P663" i="40"/>
  <c r="Q663" i="40"/>
  <c r="T663" i="41" s="1"/>
  <c r="R663" i="40"/>
  <c r="L664" i="40"/>
  <c r="M664" i="40"/>
  <c r="N664" i="40"/>
  <c r="O664" i="40"/>
  <c r="P664" i="40"/>
  <c r="Q664" i="40"/>
  <c r="T664" i="41" s="1"/>
  <c r="R664" i="40"/>
  <c r="L665" i="40"/>
  <c r="M665" i="40"/>
  <c r="N665" i="40"/>
  <c r="O665" i="40"/>
  <c r="P665" i="40"/>
  <c r="Q665" i="40"/>
  <c r="T665" i="41" s="1"/>
  <c r="R665" i="40"/>
  <c r="L666" i="40"/>
  <c r="M666" i="40"/>
  <c r="N666" i="40"/>
  <c r="O666" i="40"/>
  <c r="P666" i="40"/>
  <c r="Q666" i="40"/>
  <c r="T666" i="41" s="1"/>
  <c r="R666" i="40"/>
  <c r="L667" i="40"/>
  <c r="M667" i="40"/>
  <c r="N667" i="40"/>
  <c r="O667" i="40"/>
  <c r="P667" i="40"/>
  <c r="Q667" i="40"/>
  <c r="T667" i="41" s="1"/>
  <c r="R667" i="40"/>
  <c r="L668" i="40"/>
  <c r="M668" i="40"/>
  <c r="N668" i="40"/>
  <c r="O668" i="40"/>
  <c r="P668" i="40"/>
  <c r="Q668" i="40"/>
  <c r="T668" i="41" s="1"/>
  <c r="R668" i="40"/>
  <c r="L669" i="40"/>
  <c r="M669" i="40"/>
  <c r="N669" i="40"/>
  <c r="O669" i="40"/>
  <c r="P669" i="40"/>
  <c r="Q669" i="40"/>
  <c r="T669" i="41" s="1"/>
  <c r="R669" i="40"/>
  <c r="L670" i="40"/>
  <c r="M670" i="40"/>
  <c r="N670" i="40"/>
  <c r="O670" i="40"/>
  <c r="P670" i="40"/>
  <c r="Q670" i="40"/>
  <c r="T670" i="41" s="1"/>
  <c r="R670" i="40"/>
  <c r="L671" i="40"/>
  <c r="M671" i="40"/>
  <c r="N671" i="40"/>
  <c r="O671" i="40"/>
  <c r="P671" i="40"/>
  <c r="Q671" i="40"/>
  <c r="T671" i="41" s="1"/>
  <c r="R671" i="40"/>
  <c r="L672" i="40"/>
  <c r="M672" i="40"/>
  <c r="N672" i="40"/>
  <c r="O672" i="40"/>
  <c r="P672" i="40"/>
  <c r="Q672" i="40"/>
  <c r="T672" i="41" s="1"/>
  <c r="R672" i="40"/>
  <c r="L673" i="40"/>
  <c r="M673" i="40"/>
  <c r="N673" i="40"/>
  <c r="O673" i="40"/>
  <c r="P673" i="40"/>
  <c r="Q673" i="40"/>
  <c r="T673" i="41" s="1"/>
  <c r="R673" i="40"/>
  <c r="L674" i="40"/>
  <c r="M674" i="40"/>
  <c r="N674" i="40"/>
  <c r="O674" i="40"/>
  <c r="P674" i="40"/>
  <c r="Q674" i="40"/>
  <c r="T674" i="41" s="1"/>
  <c r="R674" i="40"/>
  <c r="L675" i="40"/>
  <c r="M675" i="40"/>
  <c r="N675" i="40"/>
  <c r="O675" i="40"/>
  <c r="P675" i="40"/>
  <c r="Q675" i="40"/>
  <c r="T675" i="41" s="1"/>
  <c r="R675" i="40"/>
  <c r="L676" i="40"/>
  <c r="M676" i="40"/>
  <c r="N676" i="40"/>
  <c r="O676" i="40"/>
  <c r="P676" i="40"/>
  <c r="Q676" i="40"/>
  <c r="T676" i="41" s="1"/>
  <c r="R676" i="40"/>
  <c r="L677" i="40"/>
  <c r="M677" i="40"/>
  <c r="N677" i="40"/>
  <c r="O677" i="40"/>
  <c r="P677" i="40"/>
  <c r="Q677" i="40"/>
  <c r="T677" i="41" s="1"/>
  <c r="R677" i="40"/>
  <c r="L678" i="40"/>
  <c r="M678" i="40"/>
  <c r="N678" i="40"/>
  <c r="O678" i="40"/>
  <c r="P678" i="40"/>
  <c r="Q678" i="40"/>
  <c r="T678" i="41" s="1"/>
  <c r="R678" i="40"/>
  <c r="L679" i="40"/>
  <c r="M679" i="40"/>
  <c r="N679" i="40"/>
  <c r="O679" i="40"/>
  <c r="P679" i="40"/>
  <c r="Q679" i="40"/>
  <c r="T679" i="41" s="1"/>
  <c r="R679" i="40"/>
  <c r="L680" i="40"/>
  <c r="M680" i="40"/>
  <c r="N680" i="40"/>
  <c r="O680" i="40"/>
  <c r="P680" i="40"/>
  <c r="Q680" i="40"/>
  <c r="T680" i="41" s="1"/>
  <c r="R680" i="40"/>
  <c r="L681" i="40"/>
  <c r="M681" i="40"/>
  <c r="N681" i="40"/>
  <c r="O681" i="40"/>
  <c r="P681" i="40"/>
  <c r="Q681" i="40"/>
  <c r="T681" i="41" s="1"/>
  <c r="R681" i="40"/>
  <c r="L682" i="40"/>
  <c r="M682" i="40"/>
  <c r="N682" i="40"/>
  <c r="O682" i="40"/>
  <c r="P682" i="40"/>
  <c r="Q682" i="40"/>
  <c r="T682" i="41" s="1"/>
  <c r="R682" i="40"/>
  <c r="L683" i="40"/>
  <c r="M683" i="40"/>
  <c r="N683" i="40"/>
  <c r="O683" i="40"/>
  <c r="P683" i="40"/>
  <c r="Q683" i="40"/>
  <c r="T683" i="41" s="1"/>
  <c r="R683" i="40"/>
  <c r="L684" i="40"/>
  <c r="M684" i="40"/>
  <c r="N684" i="40"/>
  <c r="O684" i="40"/>
  <c r="P684" i="40"/>
  <c r="Q684" i="40"/>
  <c r="T684" i="41" s="1"/>
  <c r="R684" i="40"/>
  <c r="L685" i="40"/>
  <c r="M685" i="40"/>
  <c r="N685" i="40"/>
  <c r="O685" i="40"/>
  <c r="P685" i="40"/>
  <c r="Q685" i="40"/>
  <c r="T685" i="41" s="1"/>
  <c r="R685" i="40"/>
  <c r="L686" i="40"/>
  <c r="M686" i="40"/>
  <c r="N686" i="40"/>
  <c r="O686" i="40"/>
  <c r="P686" i="40"/>
  <c r="Q686" i="40"/>
  <c r="T686" i="41" s="1"/>
  <c r="R686" i="40"/>
  <c r="L687" i="40"/>
  <c r="M687" i="40"/>
  <c r="N687" i="40"/>
  <c r="O687" i="40"/>
  <c r="P687" i="40"/>
  <c r="Q687" i="40"/>
  <c r="T687" i="41" s="1"/>
  <c r="R687" i="40"/>
  <c r="L688" i="40"/>
  <c r="M688" i="40"/>
  <c r="N688" i="40"/>
  <c r="O688" i="40"/>
  <c r="P688" i="40"/>
  <c r="Q688" i="40"/>
  <c r="T688" i="41" s="1"/>
  <c r="R688" i="40"/>
  <c r="L689" i="40"/>
  <c r="M689" i="40"/>
  <c r="N689" i="40"/>
  <c r="O689" i="40"/>
  <c r="P689" i="40"/>
  <c r="Q689" i="40"/>
  <c r="T689" i="41" s="1"/>
  <c r="R689" i="40"/>
  <c r="L690" i="40"/>
  <c r="M690" i="40"/>
  <c r="N690" i="40"/>
  <c r="O690" i="40"/>
  <c r="P690" i="40"/>
  <c r="Q690" i="40"/>
  <c r="T690" i="41" s="1"/>
  <c r="R690" i="40"/>
  <c r="L691" i="40"/>
  <c r="M691" i="40"/>
  <c r="N691" i="40"/>
  <c r="O691" i="40"/>
  <c r="P691" i="40"/>
  <c r="Q691" i="40"/>
  <c r="T691" i="41" s="1"/>
  <c r="R691" i="40"/>
  <c r="L692" i="40"/>
  <c r="M692" i="40"/>
  <c r="N692" i="40"/>
  <c r="O692" i="40"/>
  <c r="P692" i="40"/>
  <c r="Q692" i="40"/>
  <c r="T692" i="41" s="1"/>
  <c r="R692" i="40"/>
  <c r="L693" i="40"/>
  <c r="M693" i="40"/>
  <c r="N693" i="40"/>
  <c r="O693" i="40"/>
  <c r="P693" i="40"/>
  <c r="Q693" i="40"/>
  <c r="T693" i="41" s="1"/>
  <c r="R693" i="40"/>
  <c r="L694" i="40"/>
  <c r="M694" i="40"/>
  <c r="N694" i="40"/>
  <c r="O694" i="40"/>
  <c r="P694" i="40"/>
  <c r="Q694" i="40"/>
  <c r="T694" i="41" s="1"/>
  <c r="R694" i="40"/>
  <c r="L695" i="40"/>
  <c r="M695" i="40"/>
  <c r="N695" i="40"/>
  <c r="O695" i="40"/>
  <c r="P695" i="40"/>
  <c r="Q695" i="40"/>
  <c r="T695" i="41" s="1"/>
  <c r="R695" i="40"/>
  <c r="L696" i="40"/>
  <c r="M696" i="40"/>
  <c r="N696" i="40"/>
  <c r="O696" i="40"/>
  <c r="P696" i="40"/>
  <c r="Q696" i="40"/>
  <c r="T696" i="41" s="1"/>
  <c r="R696" i="40"/>
  <c r="L697" i="40"/>
  <c r="M697" i="40"/>
  <c r="N697" i="40"/>
  <c r="O697" i="40"/>
  <c r="P697" i="40"/>
  <c r="Q697" i="40"/>
  <c r="T697" i="41" s="1"/>
  <c r="R697" i="40"/>
  <c r="L698" i="40"/>
  <c r="M698" i="40"/>
  <c r="N698" i="40"/>
  <c r="O698" i="40"/>
  <c r="P698" i="40"/>
  <c r="Q698" i="40"/>
  <c r="T698" i="41" s="1"/>
  <c r="R698" i="40"/>
  <c r="L699" i="40"/>
  <c r="M699" i="40"/>
  <c r="N699" i="40"/>
  <c r="O699" i="40"/>
  <c r="P699" i="40"/>
  <c r="Q699" i="40"/>
  <c r="T699" i="41" s="1"/>
  <c r="R699" i="40"/>
  <c r="L700" i="40"/>
  <c r="M700" i="40"/>
  <c r="N700" i="40"/>
  <c r="O700" i="40"/>
  <c r="P700" i="40"/>
  <c r="Q700" i="40"/>
  <c r="T700" i="41" s="1"/>
  <c r="R700" i="40"/>
  <c r="L701" i="40"/>
  <c r="M701" i="40"/>
  <c r="N701" i="40"/>
  <c r="O701" i="40"/>
  <c r="P701" i="40"/>
  <c r="Q701" i="40"/>
  <c r="T701" i="41" s="1"/>
  <c r="R701" i="40"/>
  <c r="L702" i="40"/>
  <c r="M702" i="40"/>
  <c r="N702" i="40"/>
  <c r="O702" i="40"/>
  <c r="P702" i="40"/>
  <c r="Q702" i="40"/>
  <c r="T702" i="41" s="1"/>
  <c r="R702" i="40"/>
  <c r="L703" i="40"/>
  <c r="M703" i="40"/>
  <c r="N703" i="40"/>
  <c r="O703" i="40"/>
  <c r="P703" i="40"/>
  <c r="Q703" i="40"/>
  <c r="T703" i="41" s="1"/>
  <c r="R703" i="40"/>
  <c r="L704" i="40"/>
  <c r="M704" i="40"/>
  <c r="N704" i="40"/>
  <c r="O704" i="40"/>
  <c r="P704" i="40"/>
  <c r="Q704" i="40"/>
  <c r="T704" i="41" s="1"/>
  <c r="R704" i="40"/>
  <c r="L705" i="40"/>
  <c r="M705" i="40"/>
  <c r="N705" i="40"/>
  <c r="O705" i="40"/>
  <c r="P705" i="40"/>
  <c r="Q705" i="40"/>
  <c r="T705" i="41" s="1"/>
  <c r="R705" i="40"/>
  <c r="L706" i="40"/>
  <c r="M706" i="40"/>
  <c r="N706" i="40"/>
  <c r="O706" i="40"/>
  <c r="P706" i="40"/>
  <c r="Q706" i="40"/>
  <c r="T706" i="41" s="1"/>
  <c r="R706" i="40"/>
  <c r="L707" i="40"/>
  <c r="M707" i="40"/>
  <c r="N707" i="40"/>
  <c r="O707" i="40"/>
  <c r="P707" i="40"/>
  <c r="Q707" i="40"/>
  <c r="T707" i="41" s="1"/>
  <c r="R707" i="40"/>
  <c r="L708" i="40"/>
  <c r="M708" i="40"/>
  <c r="N708" i="40"/>
  <c r="O708" i="40"/>
  <c r="P708" i="40"/>
  <c r="Q708" i="40"/>
  <c r="T708" i="41" s="1"/>
  <c r="R708" i="40"/>
  <c r="L709" i="40"/>
  <c r="M709" i="40"/>
  <c r="N709" i="40"/>
  <c r="O709" i="40"/>
  <c r="P709" i="40"/>
  <c r="Q709" i="40"/>
  <c r="T709" i="41" s="1"/>
  <c r="R709" i="40"/>
  <c r="L710" i="40"/>
  <c r="M710" i="40"/>
  <c r="N710" i="40"/>
  <c r="O710" i="40"/>
  <c r="P710" i="40"/>
  <c r="Q710" i="40"/>
  <c r="T710" i="41" s="1"/>
  <c r="R710" i="40"/>
  <c r="L711" i="40"/>
  <c r="M711" i="40"/>
  <c r="N711" i="40"/>
  <c r="O711" i="40"/>
  <c r="P711" i="40"/>
  <c r="Q711" i="40"/>
  <c r="T711" i="41" s="1"/>
  <c r="R711" i="40"/>
  <c r="L712" i="40"/>
  <c r="M712" i="40"/>
  <c r="N712" i="40"/>
  <c r="O712" i="40"/>
  <c r="P712" i="40"/>
  <c r="Q712" i="40"/>
  <c r="T712" i="41" s="1"/>
  <c r="R712" i="40"/>
  <c r="L713" i="40"/>
  <c r="M713" i="40"/>
  <c r="N713" i="40"/>
  <c r="O713" i="40"/>
  <c r="P713" i="40"/>
  <c r="Q713" i="40"/>
  <c r="T713" i="41" s="1"/>
  <c r="R713" i="40"/>
  <c r="L714" i="40"/>
  <c r="M714" i="40"/>
  <c r="N714" i="40"/>
  <c r="O714" i="40"/>
  <c r="P714" i="40"/>
  <c r="Q714" i="40"/>
  <c r="T714" i="41" s="1"/>
  <c r="R714" i="40"/>
  <c r="L715" i="40"/>
  <c r="M715" i="40"/>
  <c r="N715" i="40"/>
  <c r="O715" i="40"/>
  <c r="P715" i="40"/>
  <c r="Q715" i="40"/>
  <c r="T715" i="41" s="1"/>
  <c r="R715" i="40"/>
  <c r="L716" i="40"/>
  <c r="M716" i="40"/>
  <c r="N716" i="40"/>
  <c r="O716" i="40"/>
  <c r="P716" i="40"/>
  <c r="Q716" i="40"/>
  <c r="T716" i="41" s="1"/>
  <c r="R716" i="40"/>
  <c r="L717" i="40"/>
  <c r="M717" i="40"/>
  <c r="N717" i="40"/>
  <c r="O717" i="40"/>
  <c r="P717" i="40"/>
  <c r="Q717" i="40"/>
  <c r="T717" i="41" s="1"/>
  <c r="R717" i="40"/>
  <c r="L718" i="40"/>
  <c r="M718" i="40"/>
  <c r="N718" i="40"/>
  <c r="O718" i="40"/>
  <c r="P718" i="40"/>
  <c r="Q718" i="40"/>
  <c r="T718" i="41" s="1"/>
  <c r="R718" i="40"/>
  <c r="L719" i="40"/>
  <c r="M719" i="40"/>
  <c r="N719" i="40"/>
  <c r="O719" i="40"/>
  <c r="P719" i="40"/>
  <c r="Q719" i="40"/>
  <c r="T719" i="41" s="1"/>
  <c r="R719" i="40"/>
  <c r="L720" i="40"/>
  <c r="M720" i="40"/>
  <c r="N720" i="40"/>
  <c r="O720" i="40"/>
  <c r="P720" i="40"/>
  <c r="Q720" i="40"/>
  <c r="T720" i="41" s="1"/>
  <c r="R720" i="40"/>
  <c r="L721" i="40"/>
  <c r="M721" i="40"/>
  <c r="N721" i="40"/>
  <c r="O721" i="40"/>
  <c r="P721" i="40"/>
  <c r="Q721" i="40"/>
  <c r="T721" i="41" s="1"/>
  <c r="R721" i="40"/>
  <c r="L722" i="40"/>
  <c r="M722" i="40"/>
  <c r="N722" i="40"/>
  <c r="O722" i="40"/>
  <c r="P722" i="40"/>
  <c r="Q722" i="40"/>
  <c r="T722" i="41" s="1"/>
  <c r="R722" i="40"/>
  <c r="L723" i="40"/>
  <c r="M723" i="40"/>
  <c r="N723" i="40"/>
  <c r="O723" i="40"/>
  <c r="P723" i="40"/>
  <c r="Q723" i="40"/>
  <c r="T723" i="41" s="1"/>
  <c r="R723" i="40"/>
  <c r="L724" i="40"/>
  <c r="M724" i="40"/>
  <c r="N724" i="40"/>
  <c r="O724" i="40"/>
  <c r="P724" i="40"/>
  <c r="Q724" i="40"/>
  <c r="T724" i="41" s="1"/>
  <c r="R724" i="40"/>
  <c r="L725" i="40"/>
  <c r="M725" i="40"/>
  <c r="N725" i="40"/>
  <c r="O725" i="40"/>
  <c r="P725" i="40"/>
  <c r="Q725" i="40"/>
  <c r="T725" i="41" s="1"/>
  <c r="R725" i="40"/>
  <c r="L726" i="40"/>
  <c r="M726" i="40"/>
  <c r="N726" i="40"/>
  <c r="O726" i="40"/>
  <c r="P726" i="40"/>
  <c r="Q726" i="40"/>
  <c r="T726" i="41" s="1"/>
  <c r="R726" i="40"/>
  <c r="L727" i="40"/>
  <c r="M727" i="40"/>
  <c r="N727" i="40"/>
  <c r="O727" i="40"/>
  <c r="P727" i="40"/>
  <c r="Q727" i="40"/>
  <c r="T727" i="41" s="1"/>
  <c r="R727" i="40"/>
  <c r="L728" i="40"/>
  <c r="M728" i="40"/>
  <c r="N728" i="40"/>
  <c r="O728" i="40"/>
  <c r="P728" i="40"/>
  <c r="Q728" i="40"/>
  <c r="T728" i="41" s="1"/>
  <c r="R728" i="40"/>
  <c r="L729" i="40"/>
  <c r="M729" i="40"/>
  <c r="N729" i="40"/>
  <c r="O729" i="40"/>
  <c r="P729" i="40"/>
  <c r="Q729" i="40"/>
  <c r="T729" i="41" s="1"/>
  <c r="R729" i="40"/>
  <c r="L730" i="40"/>
  <c r="M730" i="40"/>
  <c r="N730" i="40"/>
  <c r="O730" i="40"/>
  <c r="P730" i="40"/>
  <c r="Q730" i="40"/>
  <c r="T730" i="41" s="1"/>
  <c r="R730" i="40"/>
  <c r="L731" i="40"/>
  <c r="M731" i="40"/>
  <c r="N731" i="40"/>
  <c r="O731" i="40"/>
  <c r="P731" i="40"/>
  <c r="Q731" i="40"/>
  <c r="T731" i="41" s="1"/>
  <c r="R731" i="40"/>
  <c r="L732" i="40"/>
  <c r="M732" i="40"/>
  <c r="N732" i="40"/>
  <c r="O732" i="40"/>
  <c r="P732" i="40"/>
  <c r="Q732" i="40"/>
  <c r="T732" i="41" s="1"/>
  <c r="R732" i="40"/>
  <c r="L733" i="40"/>
  <c r="M733" i="40"/>
  <c r="N733" i="40"/>
  <c r="O733" i="40"/>
  <c r="P733" i="40"/>
  <c r="Q733" i="40"/>
  <c r="T733" i="41" s="1"/>
  <c r="R733" i="40"/>
  <c r="L734" i="40"/>
  <c r="M734" i="40"/>
  <c r="N734" i="40"/>
  <c r="O734" i="40"/>
  <c r="P734" i="40"/>
  <c r="Q734" i="40"/>
  <c r="T734" i="41" s="1"/>
  <c r="R734" i="40"/>
  <c r="L735" i="40"/>
  <c r="M735" i="40"/>
  <c r="N735" i="40"/>
  <c r="O735" i="40"/>
  <c r="P735" i="40"/>
  <c r="Q735" i="40"/>
  <c r="T735" i="41" s="1"/>
  <c r="R735" i="40"/>
  <c r="L736" i="40"/>
  <c r="M736" i="40"/>
  <c r="N736" i="40"/>
  <c r="O736" i="40"/>
  <c r="P736" i="40"/>
  <c r="Q736" i="40"/>
  <c r="T736" i="41" s="1"/>
  <c r="R736" i="40"/>
  <c r="L737" i="40"/>
  <c r="M737" i="40"/>
  <c r="N737" i="40"/>
  <c r="O737" i="40"/>
  <c r="P737" i="40"/>
  <c r="Q737" i="40"/>
  <c r="T737" i="41" s="1"/>
  <c r="R737" i="40"/>
  <c r="L738" i="40"/>
  <c r="M738" i="40"/>
  <c r="N738" i="40"/>
  <c r="O738" i="40"/>
  <c r="P738" i="40"/>
  <c r="Q738" i="40"/>
  <c r="T738" i="41" s="1"/>
  <c r="R738" i="40"/>
  <c r="L739" i="40"/>
  <c r="M739" i="40"/>
  <c r="N739" i="40"/>
  <c r="O739" i="40"/>
  <c r="P739" i="40"/>
  <c r="Q739" i="40"/>
  <c r="T739" i="41" s="1"/>
  <c r="R739" i="40"/>
  <c r="L740" i="40"/>
  <c r="M740" i="40"/>
  <c r="N740" i="40"/>
  <c r="O740" i="40"/>
  <c r="P740" i="40"/>
  <c r="Q740" i="40"/>
  <c r="T740" i="41" s="1"/>
  <c r="R740" i="40"/>
  <c r="L741" i="40"/>
  <c r="M741" i="40"/>
  <c r="N741" i="40"/>
  <c r="O741" i="40"/>
  <c r="P741" i="40"/>
  <c r="Q741" i="40"/>
  <c r="T741" i="41" s="1"/>
  <c r="R741" i="40"/>
  <c r="L742" i="40"/>
  <c r="M742" i="40"/>
  <c r="N742" i="40"/>
  <c r="O742" i="40"/>
  <c r="P742" i="40"/>
  <c r="Q742" i="40"/>
  <c r="T742" i="41" s="1"/>
  <c r="R742" i="40"/>
  <c r="L743" i="40"/>
  <c r="M743" i="40"/>
  <c r="N743" i="40"/>
  <c r="O743" i="40"/>
  <c r="P743" i="40"/>
  <c r="Q743" i="40"/>
  <c r="T743" i="41" s="1"/>
  <c r="R743" i="40"/>
  <c r="L744" i="40"/>
  <c r="M744" i="40"/>
  <c r="N744" i="40"/>
  <c r="O744" i="40"/>
  <c r="P744" i="40"/>
  <c r="Q744" i="40"/>
  <c r="T744" i="41" s="1"/>
  <c r="R744" i="40"/>
  <c r="L745" i="40"/>
  <c r="M745" i="40"/>
  <c r="N745" i="40"/>
  <c r="O745" i="40"/>
  <c r="P745" i="40"/>
  <c r="Q745" i="40"/>
  <c r="T745" i="41" s="1"/>
  <c r="R745" i="40"/>
  <c r="L746" i="40"/>
  <c r="M746" i="40"/>
  <c r="N746" i="40"/>
  <c r="O746" i="40"/>
  <c r="P746" i="40"/>
  <c r="Q746" i="40"/>
  <c r="R746" i="40"/>
  <c r="L747" i="40"/>
  <c r="M747" i="40"/>
  <c r="N747" i="40"/>
  <c r="O747" i="40"/>
  <c r="P747" i="40"/>
  <c r="Q747" i="40"/>
  <c r="R747" i="40"/>
  <c r="L748" i="40"/>
  <c r="M748" i="40"/>
  <c r="N748" i="40"/>
  <c r="O748" i="40"/>
  <c r="P748" i="40"/>
  <c r="Q748" i="40"/>
  <c r="R748" i="40"/>
  <c r="L749" i="40"/>
  <c r="M749" i="40"/>
  <c r="N749" i="40"/>
  <c r="O749" i="40"/>
  <c r="P749" i="40"/>
  <c r="Q749" i="40"/>
  <c r="R749" i="40"/>
  <c r="L750" i="40"/>
  <c r="M750" i="40"/>
  <c r="N750" i="40"/>
  <c r="O750" i="40"/>
  <c r="P750" i="40"/>
  <c r="Q750" i="40"/>
  <c r="R750" i="40"/>
  <c r="L751" i="40"/>
  <c r="M751" i="40"/>
  <c r="N751" i="40"/>
  <c r="O751" i="40"/>
  <c r="P751" i="40"/>
  <c r="Q751" i="40"/>
  <c r="R751" i="40"/>
  <c r="L752" i="40"/>
  <c r="M752" i="40"/>
  <c r="N752" i="40"/>
  <c r="O752" i="40"/>
  <c r="P752" i="40"/>
  <c r="Q752" i="40"/>
  <c r="R752" i="40"/>
  <c r="L753" i="40"/>
  <c r="M753" i="40"/>
  <c r="N753" i="40"/>
  <c r="O753" i="40"/>
  <c r="P753" i="40"/>
  <c r="Q753" i="40"/>
  <c r="R753" i="40"/>
  <c r="L754" i="40"/>
  <c r="M754" i="40"/>
  <c r="N754" i="40"/>
  <c r="O754" i="40"/>
  <c r="P754" i="40"/>
  <c r="Q754" i="40"/>
  <c r="R754" i="40"/>
  <c r="L755" i="40"/>
  <c r="M755" i="40"/>
  <c r="N755" i="40"/>
  <c r="O755" i="40"/>
  <c r="P755" i="40"/>
  <c r="Q755" i="40"/>
  <c r="R755" i="40"/>
  <c r="L756" i="40"/>
  <c r="M756" i="40"/>
  <c r="N756" i="40"/>
  <c r="O756" i="40"/>
  <c r="P756" i="40"/>
  <c r="Q756" i="40"/>
  <c r="R756" i="40"/>
  <c r="L757" i="40"/>
  <c r="M757" i="40"/>
  <c r="N757" i="40"/>
  <c r="O757" i="40"/>
  <c r="P757" i="40"/>
  <c r="Q757" i="40"/>
  <c r="R757" i="40"/>
  <c r="L758" i="40"/>
  <c r="M758" i="40"/>
  <c r="N758" i="40"/>
  <c r="O758" i="40"/>
  <c r="P758" i="40"/>
  <c r="Q758" i="40"/>
  <c r="R758" i="40"/>
  <c r="L759" i="40"/>
  <c r="M759" i="40"/>
  <c r="N759" i="40"/>
  <c r="O759" i="40"/>
  <c r="P759" i="40"/>
  <c r="Q759" i="40"/>
  <c r="R759" i="40"/>
  <c r="L760" i="40"/>
  <c r="M760" i="40"/>
  <c r="N760" i="40"/>
  <c r="O760" i="40"/>
  <c r="P760" i="40"/>
  <c r="Q760" i="40"/>
  <c r="R760" i="40"/>
  <c r="L761" i="40"/>
  <c r="M761" i="40"/>
  <c r="N761" i="40"/>
  <c r="O761" i="40"/>
  <c r="P761" i="40"/>
  <c r="Q761" i="40"/>
  <c r="R761" i="40"/>
  <c r="L762" i="40"/>
  <c r="M762" i="40"/>
  <c r="N762" i="40"/>
  <c r="O762" i="40"/>
  <c r="P762" i="40"/>
  <c r="Q762" i="40"/>
  <c r="R762" i="40"/>
  <c r="L763" i="40"/>
  <c r="M763" i="40"/>
  <c r="N763" i="40"/>
  <c r="O763" i="40"/>
  <c r="P763" i="40"/>
  <c r="Q763" i="40"/>
  <c r="R763" i="40"/>
  <c r="L764" i="40"/>
  <c r="M764" i="40"/>
  <c r="N764" i="40"/>
  <c r="O764" i="40"/>
  <c r="P764" i="40"/>
  <c r="Q764" i="40"/>
  <c r="R764" i="40"/>
  <c r="L765" i="40"/>
  <c r="M765" i="40"/>
  <c r="N765" i="40"/>
  <c r="O765" i="40"/>
  <c r="P765" i="40"/>
  <c r="Q765" i="40"/>
  <c r="R765" i="40"/>
  <c r="L766" i="40"/>
  <c r="M766" i="40"/>
  <c r="N766" i="40"/>
  <c r="O766" i="40"/>
  <c r="P766" i="40"/>
  <c r="Q766" i="40"/>
  <c r="R766" i="40"/>
  <c r="L767" i="40"/>
  <c r="M767" i="40"/>
  <c r="N767" i="40"/>
  <c r="O767" i="40"/>
  <c r="P767" i="40"/>
  <c r="Q767" i="40"/>
  <c r="R767" i="40"/>
  <c r="L768" i="40"/>
  <c r="M768" i="40"/>
  <c r="N768" i="40"/>
  <c r="O768" i="40"/>
  <c r="P768" i="40"/>
  <c r="Q768" i="40"/>
  <c r="R768" i="40"/>
  <c r="L769" i="40"/>
  <c r="M769" i="40"/>
  <c r="N769" i="40"/>
  <c r="O769" i="40"/>
  <c r="P769" i="40"/>
  <c r="Q769" i="40"/>
  <c r="R769" i="40"/>
  <c r="L770" i="40"/>
  <c r="M770" i="40"/>
  <c r="N770" i="40"/>
  <c r="O770" i="40"/>
  <c r="P770" i="40"/>
  <c r="Q770" i="40"/>
  <c r="R770" i="40"/>
  <c r="L771" i="40"/>
  <c r="M771" i="40"/>
  <c r="N771" i="40"/>
  <c r="O771" i="40"/>
  <c r="P771" i="40"/>
  <c r="Q771" i="40"/>
  <c r="R771" i="40"/>
  <c r="L772" i="40"/>
  <c r="M772" i="40"/>
  <c r="N772" i="40"/>
  <c r="O772" i="40"/>
  <c r="P772" i="40"/>
  <c r="Q772" i="40"/>
  <c r="R772" i="40"/>
  <c r="L773" i="40"/>
  <c r="M773" i="40"/>
  <c r="N773" i="40"/>
  <c r="O773" i="40"/>
  <c r="P773" i="40"/>
  <c r="Q773" i="40"/>
  <c r="R773" i="40"/>
  <c r="L774" i="40"/>
  <c r="M774" i="40"/>
  <c r="N774" i="40"/>
  <c r="O774" i="40"/>
  <c r="P774" i="40"/>
  <c r="Q774" i="40"/>
  <c r="R774" i="40"/>
  <c r="L775" i="40"/>
  <c r="M775" i="40"/>
  <c r="N775" i="40"/>
  <c r="O775" i="40"/>
  <c r="P775" i="40"/>
  <c r="Q775" i="40"/>
  <c r="R775" i="40"/>
  <c r="L776" i="40"/>
  <c r="M776" i="40"/>
  <c r="N776" i="40"/>
  <c r="O776" i="40"/>
  <c r="P776" i="40"/>
  <c r="Q776" i="40"/>
  <c r="R776" i="40"/>
  <c r="L777" i="40"/>
  <c r="M777" i="40"/>
  <c r="N777" i="40"/>
  <c r="O777" i="40"/>
  <c r="P777" i="40"/>
  <c r="Q777" i="40"/>
  <c r="R777" i="40"/>
  <c r="L778" i="40"/>
  <c r="M778" i="40"/>
  <c r="N778" i="40"/>
  <c r="O778" i="40"/>
  <c r="P778" i="40"/>
  <c r="Q778" i="40"/>
  <c r="R778" i="40"/>
  <c r="L779" i="40"/>
  <c r="M779" i="40"/>
  <c r="N779" i="40"/>
  <c r="O779" i="40"/>
  <c r="P779" i="40"/>
  <c r="Q779" i="40"/>
  <c r="R779" i="40"/>
  <c r="L780" i="40"/>
  <c r="M780" i="40"/>
  <c r="N780" i="40"/>
  <c r="O780" i="40"/>
  <c r="P780" i="40"/>
  <c r="Q780" i="40"/>
  <c r="R780" i="40"/>
  <c r="L781" i="40"/>
  <c r="M781" i="40"/>
  <c r="N781" i="40"/>
  <c r="O781" i="40"/>
  <c r="P781" i="40"/>
  <c r="Q781" i="40"/>
  <c r="R781" i="40"/>
  <c r="L782" i="40"/>
  <c r="M782" i="40"/>
  <c r="N782" i="40"/>
  <c r="O782" i="40"/>
  <c r="P782" i="40"/>
  <c r="Q782" i="40"/>
  <c r="R782" i="40"/>
  <c r="L783" i="40"/>
  <c r="M783" i="40"/>
  <c r="N783" i="40"/>
  <c r="O783" i="40"/>
  <c r="P783" i="40"/>
  <c r="Q783" i="40"/>
  <c r="R783" i="40"/>
  <c r="L784" i="40"/>
  <c r="M784" i="40"/>
  <c r="N784" i="40"/>
  <c r="O784" i="40"/>
  <c r="P784" i="40"/>
  <c r="Q784" i="40"/>
  <c r="R784" i="40"/>
  <c r="L785" i="40"/>
  <c r="M785" i="40"/>
  <c r="N785" i="40"/>
  <c r="O785" i="40"/>
  <c r="P785" i="40"/>
  <c r="Q785" i="40"/>
  <c r="R785" i="40"/>
  <c r="L786" i="40"/>
  <c r="M786" i="40"/>
  <c r="N786" i="40"/>
  <c r="O786" i="40"/>
  <c r="P786" i="40"/>
  <c r="Q786" i="40"/>
  <c r="R786" i="40"/>
  <c r="L787" i="40"/>
  <c r="M787" i="40"/>
  <c r="N787" i="40"/>
  <c r="O787" i="40"/>
  <c r="P787" i="40"/>
  <c r="Q787" i="40"/>
  <c r="R787" i="40"/>
  <c r="L788" i="40"/>
  <c r="M788" i="40"/>
  <c r="N788" i="40"/>
  <c r="O788" i="40"/>
  <c r="P788" i="40"/>
  <c r="Q788" i="40"/>
  <c r="R788" i="40"/>
  <c r="L789" i="40"/>
  <c r="M789" i="40"/>
  <c r="N789" i="40"/>
  <c r="O789" i="40"/>
  <c r="P789" i="40"/>
  <c r="Q789" i="40"/>
  <c r="R789" i="40"/>
  <c r="L790" i="40"/>
  <c r="M790" i="40"/>
  <c r="N790" i="40"/>
  <c r="O790" i="40"/>
  <c r="P790" i="40"/>
  <c r="Q790" i="40"/>
  <c r="R790" i="40"/>
  <c r="L791" i="40"/>
  <c r="M791" i="40"/>
  <c r="N791" i="40"/>
  <c r="O791" i="40"/>
  <c r="P791" i="40"/>
  <c r="Q791" i="40"/>
  <c r="R791" i="40"/>
  <c r="L792" i="40"/>
  <c r="M792" i="40"/>
  <c r="N792" i="40"/>
  <c r="O792" i="40"/>
  <c r="P792" i="40"/>
  <c r="Q792" i="40"/>
  <c r="R792" i="40"/>
  <c r="L793" i="40"/>
  <c r="M793" i="40"/>
  <c r="N793" i="40"/>
  <c r="O793" i="40"/>
  <c r="P793" i="40"/>
  <c r="Q793" i="40"/>
  <c r="R793" i="40"/>
  <c r="L794" i="40"/>
  <c r="M794" i="40"/>
  <c r="N794" i="40"/>
  <c r="O794" i="40"/>
  <c r="P794" i="40"/>
  <c r="Q794" i="40"/>
  <c r="R794" i="40"/>
  <c r="L795" i="40"/>
  <c r="M795" i="40"/>
  <c r="N795" i="40"/>
  <c r="O795" i="40"/>
  <c r="P795" i="40"/>
  <c r="Q795" i="40"/>
  <c r="R795" i="40"/>
  <c r="L796" i="40"/>
  <c r="M796" i="40"/>
  <c r="N796" i="40"/>
  <c r="O796" i="40"/>
  <c r="P796" i="40"/>
  <c r="Q796" i="40"/>
  <c r="R796" i="40"/>
  <c r="L797" i="40"/>
  <c r="M797" i="40"/>
  <c r="N797" i="40"/>
  <c r="O797" i="40"/>
  <c r="P797" i="40"/>
  <c r="Q797" i="40"/>
  <c r="R797" i="40"/>
  <c r="L798" i="40"/>
  <c r="M798" i="40"/>
  <c r="N798" i="40"/>
  <c r="O798" i="40"/>
  <c r="P798" i="40"/>
  <c r="Q798" i="40"/>
  <c r="R798" i="40"/>
  <c r="L799" i="40"/>
  <c r="M799" i="40"/>
  <c r="N799" i="40"/>
  <c r="O799" i="40"/>
  <c r="P799" i="40"/>
  <c r="Q799" i="40"/>
  <c r="R799" i="40"/>
  <c r="L800" i="40"/>
  <c r="M800" i="40"/>
  <c r="N800" i="40"/>
  <c r="O800" i="40"/>
  <c r="P800" i="40"/>
  <c r="Q800" i="40"/>
  <c r="R800" i="40"/>
  <c r="L801" i="40"/>
  <c r="M801" i="40"/>
  <c r="N801" i="40"/>
  <c r="O801" i="40"/>
  <c r="P801" i="40"/>
  <c r="Q801" i="40"/>
  <c r="R801" i="40"/>
  <c r="L802" i="40"/>
  <c r="M802" i="40"/>
  <c r="N802" i="40"/>
  <c r="O802" i="40"/>
  <c r="P802" i="40"/>
  <c r="Q802" i="40"/>
  <c r="R802" i="40"/>
  <c r="L803" i="40"/>
  <c r="M803" i="40"/>
  <c r="N803" i="40"/>
  <c r="O803" i="40"/>
  <c r="P803" i="40"/>
  <c r="Q803" i="40"/>
  <c r="R803" i="40"/>
  <c r="L804" i="40"/>
  <c r="M804" i="40"/>
  <c r="N804" i="40"/>
  <c r="O804" i="40"/>
  <c r="P804" i="40"/>
  <c r="Q804" i="40"/>
  <c r="R804" i="40"/>
  <c r="L805" i="40"/>
  <c r="M805" i="40"/>
  <c r="N805" i="40"/>
  <c r="O805" i="40"/>
  <c r="P805" i="40"/>
  <c r="Q805" i="40"/>
  <c r="R805" i="40"/>
  <c r="L806" i="40"/>
  <c r="M806" i="40"/>
  <c r="N806" i="40"/>
  <c r="O806" i="40"/>
  <c r="P806" i="40"/>
  <c r="Q806" i="40"/>
  <c r="R806" i="40"/>
  <c r="L807" i="40"/>
  <c r="M807" i="40"/>
  <c r="N807" i="40"/>
  <c r="O807" i="40"/>
  <c r="P807" i="40"/>
  <c r="Q807" i="40"/>
  <c r="R807" i="40"/>
  <c r="L808" i="40"/>
  <c r="M808" i="40"/>
  <c r="N808" i="40"/>
  <c r="O808" i="40"/>
  <c r="P808" i="40"/>
  <c r="Q808" i="40"/>
  <c r="R808" i="40"/>
  <c r="L809" i="40"/>
  <c r="M809" i="40"/>
  <c r="N809" i="40"/>
  <c r="O809" i="40"/>
  <c r="P809" i="40"/>
  <c r="Q809" i="40"/>
  <c r="R809" i="40"/>
  <c r="L810" i="40"/>
  <c r="M810" i="40"/>
  <c r="N810" i="40"/>
  <c r="O810" i="40"/>
  <c r="P810" i="40"/>
  <c r="Q810" i="40"/>
  <c r="R810" i="40"/>
  <c r="L811" i="40"/>
  <c r="M811" i="40"/>
  <c r="N811" i="40"/>
  <c r="O811" i="40"/>
  <c r="P811" i="40"/>
  <c r="Q811" i="40"/>
  <c r="R811" i="40"/>
  <c r="L812" i="40"/>
  <c r="M812" i="40"/>
  <c r="N812" i="40"/>
  <c r="O812" i="40"/>
  <c r="P812" i="40"/>
  <c r="Q812" i="40"/>
  <c r="R812" i="40"/>
  <c r="L813" i="40"/>
  <c r="M813" i="40"/>
  <c r="N813" i="40"/>
  <c r="O813" i="40"/>
  <c r="P813" i="40"/>
  <c r="Q813" i="40"/>
  <c r="R813" i="40"/>
  <c r="L814" i="40"/>
  <c r="M814" i="40"/>
  <c r="N814" i="40"/>
  <c r="O814" i="40"/>
  <c r="P814" i="40"/>
  <c r="Q814" i="40"/>
  <c r="R814" i="40"/>
  <c r="L815" i="40"/>
  <c r="M815" i="40"/>
  <c r="N815" i="40"/>
  <c r="O815" i="40"/>
  <c r="P815" i="40"/>
  <c r="Q815" i="40"/>
  <c r="R815" i="40"/>
  <c r="L816" i="40"/>
  <c r="M816" i="40"/>
  <c r="N816" i="40"/>
  <c r="O816" i="40"/>
  <c r="P816" i="40"/>
  <c r="Q816" i="40"/>
  <c r="R816" i="40"/>
  <c r="L817" i="40"/>
  <c r="M817" i="40"/>
  <c r="N817" i="40"/>
  <c r="O817" i="40"/>
  <c r="P817" i="40"/>
  <c r="Q817" i="40"/>
  <c r="R817" i="40"/>
  <c r="L818" i="40"/>
  <c r="M818" i="40"/>
  <c r="N818" i="40"/>
  <c r="O818" i="40"/>
  <c r="P818" i="40"/>
  <c r="Q818" i="40"/>
  <c r="R818" i="40"/>
  <c r="L819" i="40"/>
  <c r="M819" i="40"/>
  <c r="N819" i="40"/>
  <c r="O819" i="40"/>
  <c r="P819" i="40"/>
  <c r="Q819" i="40"/>
  <c r="R819" i="40"/>
  <c r="L820" i="40"/>
  <c r="M820" i="40"/>
  <c r="N820" i="40"/>
  <c r="O820" i="40"/>
  <c r="P820" i="40"/>
  <c r="Q820" i="40"/>
  <c r="R820" i="40"/>
  <c r="L821" i="40"/>
  <c r="M821" i="40"/>
  <c r="N821" i="40"/>
  <c r="O821" i="40"/>
  <c r="P821" i="40"/>
  <c r="Q821" i="40"/>
  <c r="R821" i="40"/>
  <c r="L822" i="40"/>
  <c r="M822" i="40"/>
  <c r="N822" i="40"/>
  <c r="O822" i="40"/>
  <c r="P822" i="40"/>
  <c r="Q822" i="40"/>
  <c r="R822" i="40"/>
  <c r="L823" i="40"/>
  <c r="M823" i="40"/>
  <c r="N823" i="40"/>
  <c r="O823" i="40"/>
  <c r="P823" i="40"/>
  <c r="Q823" i="40"/>
  <c r="R823" i="40"/>
  <c r="L824" i="40"/>
  <c r="M824" i="40"/>
  <c r="N824" i="40"/>
  <c r="O824" i="40"/>
  <c r="P824" i="40"/>
  <c r="Q824" i="40"/>
  <c r="R824" i="40"/>
  <c r="L825" i="40"/>
  <c r="M825" i="40"/>
  <c r="N825" i="40"/>
  <c r="O825" i="40"/>
  <c r="P825" i="40"/>
  <c r="Q825" i="40"/>
  <c r="R825" i="40"/>
  <c r="L826" i="40"/>
  <c r="M826" i="40"/>
  <c r="N826" i="40"/>
  <c r="O826" i="40"/>
  <c r="P826" i="40"/>
  <c r="Q826" i="40"/>
  <c r="R826" i="40"/>
  <c r="L827" i="40"/>
  <c r="M827" i="40"/>
  <c r="N827" i="40"/>
  <c r="O827" i="40"/>
  <c r="P827" i="40"/>
  <c r="Q827" i="40"/>
  <c r="R827" i="40"/>
  <c r="L828" i="40"/>
  <c r="M828" i="40"/>
  <c r="N828" i="40"/>
  <c r="O828" i="40"/>
  <c r="P828" i="40"/>
  <c r="Q828" i="40"/>
  <c r="R828" i="40"/>
  <c r="L829" i="40"/>
  <c r="M829" i="40"/>
  <c r="N829" i="40"/>
  <c r="O829" i="40"/>
  <c r="P829" i="40"/>
  <c r="Q829" i="40"/>
  <c r="R829" i="40"/>
  <c r="L830" i="40"/>
  <c r="M830" i="40"/>
  <c r="N830" i="40"/>
  <c r="O830" i="40"/>
  <c r="P830" i="40"/>
  <c r="Q830" i="40"/>
  <c r="R830" i="40"/>
  <c r="L831" i="40"/>
  <c r="M831" i="40"/>
  <c r="N831" i="40"/>
  <c r="O831" i="40"/>
  <c r="P831" i="40"/>
  <c r="Q831" i="40"/>
  <c r="R831" i="40"/>
  <c r="L832" i="40"/>
  <c r="M832" i="40"/>
  <c r="N832" i="40"/>
  <c r="O832" i="40"/>
  <c r="P832" i="40"/>
  <c r="Q832" i="40"/>
  <c r="R832" i="40"/>
  <c r="L833" i="40"/>
  <c r="M833" i="40"/>
  <c r="N833" i="40"/>
  <c r="O833" i="40"/>
  <c r="P833" i="40"/>
  <c r="Q833" i="40"/>
  <c r="R833" i="40"/>
  <c r="L834" i="40"/>
  <c r="M834" i="40"/>
  <c r="N834" i="40"/>
  <c r="O834" i="40"/>
  <c r="P834" i="40"/>
  <c r="Q834" i="40"/>
  <c r="R834" i="40"/>
  <c r="L835" i="40"/>
  <c r="M835" i="40"/>
  <c r="N835" i="40"/>
  <c r="O835" i="40"/>
  <c r="P835" i="40"/>
  <c r="Q835" i="40"/>
  <c r="R835" i="40"/>
  <c r="L836" i="40"/>
  <c r="M836" i="40"/>
  <c r="N836" i="40"/>
  <c r="O836" i="40"/>
  <c r="P836" i="40"/>
  <c r="Q836" i="40"/>
  <c r="R836" i="40"/>
  <c r="M3" i="40"/>
  <c r="N3" i="40"/>
  <c r="O3" i="40"/>
  <c r="P3" i="40"/>
  <c r="Q3" i="40"/>
  <c r="T3" i="41" s="1"/>
  <c r="R3" i="40"/>
  <c r="M2" i="40"/>
  <c r="N2" i="40"/>
  <c r="O2" i="40"/>
  <c r="P2" i="40"/>
  <c r="Q2" i="40"/>
  <c r="R2" i="40"/>
  <c r="L2" i="40"/>
  <c r="L3" i="40"/>
  <c r="O744" i="41"/>
  <c r="P744" i="41"/>
  <c r="Q744" i="41"/>
  <c r="R744" i="41"/>
  <c r="O745" i="41"/>
  <c r="P745" i="41"/>
  <c r="Q745" i="41"/>
  <c r="R745" i="41"/>
  <c r="O4" i="41"/>
  <c r="P4" i="41"/>
  <c r="Q4" i="41"/>
  <c r="R4" i="41"/>
  <c r="O5" i="41"/>
  <c r="P5" i="41"/>
  <c r="Q5" i="41"/>
  <c r="R5" i="41"/>
  <c r="O6" i="41"/>
  <c r="P6" i="41"/>
  <c r="Q6" i="41"/>
  <c r="R6" i="41"/>
  <c r="O7" i="41"/>
  <c r="P7" i="41"/>
  <c r="Q7" i="41"/>
  <c r="R7" i="41"/>
  <c r="O8" i="41"/>
  <c r="P8" i="41"/>
  <c r="Q8" i="41"/>
  <c r="R8" i="41"/>
  <c r="O9" i="41"/>
  <c r="P9" i="41"/>
  <c r="Q9" i="41"/>
  <c r="R9" i="41"/>
  <c r="O10" i="41"/>
  <c r="P10" i="41"/>
  <c r="Q10" i="41"/>
  <c r="R10" i="41"/>
  <c r="O11" i="41"/>
  <c r="P11" i="41"/>
  <c r="Q11" i="41"/>
  <c r="R11" i="41"/>
  <c r="O12" i="41"/>
  <c r="P12" i="41"/>
  <c r="Q12" i="41"/>
  <c r="R12" i="41"/>
  <c r="O13" i="41"/>
  <c r="P13" i="41"/>
  <c r="Q13" i="41"/>
  <c r="R13" i="41"/>
  <c r="O14" i="41"/>
  <c r="P14" i="41"/>
  <c r="Q14" i="41"/>
  <c r="R14" i="41"/>
  <c r="O15" i="41"/>
  <c r="P15" i="41"/>
  <c r="Q15" i="41"/>
  <c r="R15" i="41"/>
  <c r="O16" i="41"/>
  <c r="P16" i="41"/>
  <c r="Q16" i="41"/>
  <c r="R16" i="41"/>
  <c r="O17" i="41"/>
  <c r="P17" i="41"/>
  <c r="Q17" i="41"/>
  <c r="R17" i="41"/>
  <c r="O18" i="41"/>
  <c r="P18" i="41"/>
  <c r="Q18" i="41"/>
  <c r="R18" i="41"/>
  <c r="O19" i="41"/>
  <c r="P19" i="41"/>
  <c r="Q19" i="41"/>
  <c r="R19" i="41"/>
  <c r="O20" i="41"/>
  <c r="P20" i="41"/>
  <c r="Q20" i="41"/>
  <c r="R20" i="41"/>
  <c r="O21" i="41"/>
  <c r="P21" i="41"/>
  <c r="Q21" i="41"/>
  <c r="R21" i="41"/>
  <c r="O22" i="41"/>
  <c r="P22" i="41"/>
  <c r="Q22" i="41"/>
  <c r="R22" i="41"/>
  <c r="O23" i="41"/>
  <c r="P23" i="41"/>
  <c r="Q23" i="41"/>
  <c r="R23" i="41"/>
  <c r="O24" i="41"/>
  <c r="P24" i="41"/>
  <c r="Q24" i="41"/>
  <c r="R24" i="41"/>
  <c r="O25" i="41"/>
  <c r="P25" i="41"/>
  <c r="Q25" i="41"/>
  <c r="R25" i="41"/>
  <c r="O26" i="41"/>
  <c r="P26" i="41"/>
  <c r="Q26" i="41"/>
  <c r="R26" i="41"/>
  <c r="O27" i="41"/>
  <c r="P27" i="41"/>
  <c r="Q27" i="41"/>
  <c r="R27" i="41"/>
  <c r="O28" i="41"/>
  <c r="P28" i="41"/>
  <c r="Q28" i="41"/>
  <c r="R28" i="41"/>
  <c r="O29" i="41"/>
  <c r="P29" i="41"/>
  <c r="Q29" i="41"/>
  <c r="R29" i="41"/>
  <c r="O30" i="41"/>
  <c r="P30" i="41"/>
  <c r="Q30" i="41"/>
  <c r="R30" i="41"/>
  <c r="O31" i="41"/>
  <c r="P31" i="41"/>
  <c r="Q31" i="41"/>
  <c r="R31" i="41"/>
  <c r="O32" i="41"/>
  <c r="P32" i="41"/>
  <c r="Q32" i="41"/>
  <c r="R32" i="41"/>
  <c r="O33" i="41"/>
  <c r="P33" i="41"/>
  <c r="Q33" i="41"/>
  <c r="R33" i="41"/>
  <c r="O34" i="41"/>
  <c r="P34" i="41"/>
  <c r="Q34" i="41"/>
  <c r="R34" i="41"/>
  <c r="O35" i="41"/>
  <c r="P35" i="41"/>
  <c r="Q35" i="41"/>
  <c r="R35" i="41"/>
  <c r="O36" i="41"/>
  <c r="P36" i="41"/>
  <c r="Q36" i="41"/>
  <c r="R36" i="41"/>
  <c r="O37" i="41"/>
  <c r="P37" i="41"/>
  <c r="Q37" i="41"/>
  <c r="R37" i="41"/>
  <c r="O38" i="41"/>
  <c r="P38" i="41"/>
  <c r="Q38" i="41"/>
  <c r="R38" i="41"/>
  <c r="O39" i="41"/>
  <c r="P39" i="41"/>
  <c r="Q39" i="41"/>
  <c r="R39" i="41"/>
  <c r="O40" i="41"/>
  <c r="P40" i="41"/>
  <c r="Q40" i="41"/>
  <c r="R40" i="41"/>
  <c r="O41" i="41"/>
  <c r="P41" i="41"/>
  <c r="Q41" i="41"/>
  <c r="R41" i="41"/>
  <c r="O42" i="41"/>
  <c r="P42" i="41"/>
  <c r="Q42" i="41"/>
  <c r="R42" i="41"/>
  <c r="O43" i="41"/>
  <c r="P43" i="41"/>
  <c r="Q43" i="41"/>
  <c r="R43" i="41"/>
  <c r="O44" i="41"/>
  <c r="P44" i="41"/>
  <c r="Q44" i="41"/>
  <c r="R44" i="41"/>
  <c r="O45" i="41"/>
  <c r="P45" i="41"/>
  <c r="Q45" i="41"/>
  <c r="R45" i="41"/>
  <c r="O46" i="41"/>
  <c r="P46" i="41"/>
  <c r="Q46" i="41"/>
  <c r="R46" i="41"/>
  <c r="O47" i="41"/>
  <c r="P47" i="41"/>
  <c r="Q47" i="41"/>
  <c r="R47" i="41"/>
  <c r="O48" i="41"/>
  <c r="P48" i="41"/>
  <c r="Q48" i="41"/>
  <c r="R48" i="41"/>
  <c r="O49" i="41"/>
  <c r="P49" i="41"/>
  <c r="Q49" i="41"/>
  <c r="R49" i="41"/>
  <c r="O50" i="41"/>
  <c r="P50" i="41"/>
  <c r="Q50" i="41"/>
  <c r="R50" i="41"/>
  <c r="O51" i="41"/>
  <c r="P51" i="41"/>
  <c r="Q51" i="41"/>
  <c r="R51" i="41"/>
  <c r="O52" i="41"/>
  <c r="P52" i="41"/>
  <c r="Q52" i="41"/>
  <c r="R52" i="41"/>
  <c r="O53" i="41"/>
  <c r="P53" i="41"/>
  <c r="Q53" i="41"/>
  <c r="R53" i="41"/>
  <c r="O54" i="41"/>
  <c r="P54" i="41"/>
  <c r="Q54" i="41"/>
  <c r="R54" i="41"/>
  <c r="O55" i="41"/>
  <c r="P55" i="41"/>
  <c r="Q55" i="41"/>
  <c r="R55" i="41"/>
  <c r="O56" i="41"/>
  <c r="P56" i="41"/>
  <c r="Q56" i="41"/>
  <c r="R56" i="41"/>
  <c r="O57" i="41"/>
  <c r="P57" i="41"/>
  <c r="Q57" i="41"/>
  <c r="R57" i="41"/>
  <c r="O58" i="41"/>
  <c r="P58" i="41"/>
  <c r="Q58" i="41"/>
  <c r="R58" i="41"/>
  <c r="O59" i="41"/>
  <c r="P59" i="41"/>
  <c r="Q59" i="41"/>
  <c r="R59" i="41"/>
  <c r="O60" i="41"/>
  <c r="P60" i="41"/>
  <c r="Q60" i="41"/>
  <c r="R60" i="41"/>
  <c r="O61" i="41"/>
  <c r="P61" i="41"/>
  <c r="Q61" i="41"/>
  <c r="R61" i="41"/>
  <c r="O62" i="41"/>
  <c r="P62" i="41"/>
  <c r="Q62" i="41"/>
  <c r="R62" i="41"/>
  <c r="O63" i="41"/>
  <c r="P63" i="41"/>
  <c r="Q63" i="41"/>
  <c r="R63" i="41"/>
  <c r="O64" i="41"/>
  <c r="P64" i="41"/>
  <c r="Q64" i="41"/>
  <c r="R64" i="41"/>
  <c r="O65" i="41"/>
  <c r="P65" i="41"/>
  <c r="Q65" i="41"/>
  <c r="R65" i="41"/>
  <c r="O66" i="41"/>
  <c r="P66" i="41"/>
  <c r="Q66" i="41"/>
  <c r="R66" i="41"/>
  <c r="O67" i="41"/>
  <c r="P67" i="41"/>
  <c r="Q67" i="41"/>
  <c r="R67" i="41"/>
  <c r="O68" i="41"/>
  <c r="P68" i="41"/>
  <c r="Q68" i="41"/>
  <c r="R68" i="41"/>
  <c r="O69" i="41"/>
  <c r="P69" i="41"/>
  <c r="Q69" i="41"/>
  <c r="R69" i="41"/>
  <c r="O70" i="41"/>
  <c r="P70" i="41"/>
  <c r="Q70" i="41"/>
  <c r="R70" i="41"/>
  <c r="O71" i="41"/>
  <c r="P71" i="41"/>
  <c r="Q71" i="41"/>
  <c r="R71" i="41"/>
  <c r="O72" i="41"/>
  <c r="P72" i="41"/>
  <c r="Q72" i="41"/>
  <c r="R72" i="41"/>
  <c r="O73" i="41"/>
  <c r="P73" i="41"/>
  <c r="Q73" i="41"/>
  <c r="R73" i="41"/>
  <c r="O74" i="41"/>
  <c r="P74" i="41"/>
  <c r="Q74" i="41"/>
  <c r="R74" i="41"/>
  <c r="O75" i="41"/>
  <c r="P75" i="41"/>
  <c r="Q75" i="41"/>
  <c r="R75" i="41"/>
  <c r="O76" i="41"/>
  <c r="P76" i="41"/>
  <c r="Q76" i="41"/>
  <c r="R76" i="41"/>
  <c r="O77" i="41"/>
  <c r="P77" i="41"/>
  <c r="Q77" i="41"/>
  <c r="R77" i="41"/>
  <c r="O78" i="41"/>
  <c r="P78" i="41"/>
  <c r="Q78" i="41"/>
  <c r="R78" i="41"/>
  <c r="O79" i="41"/>
  <c r="P79" i="41"/>
  <c r="Q79" i="41"/>
  <c r="R79" i="41"/>
  <c r="O80" i="41"/>
  <c r="P80" i="41"/>
  <c r="Q80" i="41"/>
  <c r="R80" i="41"/>
  <c r="O81" i="41"/>
  <c r="P81" i="41"/>
  <c r="Q81" i="41"/>
  <c r="R81" i="41"/>
  <c r="O82" i="41"/>
  <c r="P82" i="41"/>
  <c r="Q82" i="41"/>
  <c r="R82" i="41"/>
  <c r="O83" i="41"/>
  <c r="P83" i="41"/>
  <c r="Q83" i="41"/>
  <c r="R83" i="41"/>
  <c r="O84" i="41"/>
  <c r="P84" i="41"/>
  <c r="Q84" i="41"/>
  <c r="R84" i="41"/>
  <c r="O85" i="41"/>
  <c r="P85" i="41"/>
  <c r="Q85" i="41"/>
  <c r="R85" i="41"/>
  <c r="O86" i="41"/>
  <c r="P86" i="41"/>
  <c r="Q86" i="41"/>
  <c r="R86" i="41"/>
  <c r="O87" i="41"/>
  <c r="P87" i="41"/>
  <c r="Q87" i="41"/>
  <c r="R87" i="41"/>
  <c r="O88" i="41"/>
  <c r="P88" i="41"/>
  <c r="Q88" i="41"/>
  <c r="R88" i="41"/>
  <c r="O89" i="41"/>
  <c r="P89" i="41"/>
  <c r="Q89" i="41"/>
  <c r="R89" i="41"/>
  <c r="O90" i="41"/>
  <c r="P90" i="41"/>
  <c r="Q90" i="41"/>
  <c r="R90" i="41"/>
  <c r="O91" i="41"/>
  <c r="P91" i="41"/>
  <c r="Q91" i="41"/>
  <c r="R91" i="41"/>
  <c r="O92" i="41"/>
  <c r="P92" i="41"/>
  <c r="Q92" i="41"/>
  <c r="R92" i="41"/>
  <c r="O93" i="41"/>
  <c r="P93" i="41"/>
  <c r="Q93" i="41"/>
  <c r="R93" i="41"/>
  <c r="O94" i="41"/>
  <c r="P94" i="41"/>
  <c r="Q94" i="41"/>
  <c r="R94" i="41"/>
  <c r="O95" i="41"/>
  <c r="P95" i="41"/>
  <c r="Q95" i="41"/>
  <c r="R95" i="41"/>
  <c r="O96" i="41"/>
  <c r="P96" i="41"/>
  <c r="Q96" i="41"/>
  <c r="R96" i="41"/>
  <c r="O97" i="41"/>
  <c r="P97" i="41"/>
  <c r="Q97" i="41"/>
  <c r="R97" i="41"/>
  <c r="O98" i="41"/>
  <c r="P98" i="41"/>
  <c r="Q98" i="41"/>
  <c r="R98" i="41"/>
  <c r="O99" i="41"/>
  <c r="P99" i="41"/>
  <c r="Q99" i="41"/>
  <c r="R99" i="41"/>
  <c r="O100" i="41"/>
  <c r="P100" i="41"/>
  <c r="Q100" i="41"/>
  <c r="R100" i="41"/>
  <c r="O101" i="41"/>
  <c r="P101" i="41"/>
  <c r="Q101" i="41"/>
  <c r="R101" i="41"/>
  <c r="O102" i="41"/>
  <c r="P102" i="41"/>
  <c r="Q102" i="41"/>
  <c r="R102" i="41"/>
  <c r="O103" i="41"/>
  <c r="P103" i="41"/>
  <c r="Q103" i="41"/>
  <c r="R103" i="41"/>
  <c r="O104" i="41"/>
  <c r="P104" i="41"/>
  <c r="Q104" i="41"/>
  <c r="R104" i="41"/>
  <c r="O105" i="41"/>
  <c r="P105" i="41"/>
  <c r="Q105" i="41"/>
  <c r="R105" i="41"/>
  <c r="O106" i="41"/>
  <c r="P106" i="41"/>
  <c r="Q106" i="41"/>
  <c r="R106" i="41"/>
  <c r="O107" i="41"/>
  <c r="P107" i="41"/>
  <c r="Q107" i="41"/>
  <c r="R107" i="41"/>
  <c r="O108" i="41"/>
  <c r="P108" i="41"/>
  <c r="Q108" i="41"/>
  <c r="R108" i="41"/>
  <c r="O109" i="41"/>
  <c r="P109" i="41"/>
  <c r="Q109" i="41"/>
  <c r="R109" i="41"/>
  <c r="O110" i="41"/>
  <c r="P110" i="41"/>
  <c r="Q110" i="41"/>
  <c r="R110" i="41"/>
  <c r="O111" i="41"/>
  <c r="P111" i="41"/>
  <c r="Q111" i="41"/>
  <c r="R111" i="41"/>
  <c r="O112" i="41"/>
  <c r="P112" i="41"/>
  <c r="Q112" i="41"/>
  <c r="R112" i="41"/>
  <c r="O113" i="41"/>
  <c r="P113" i="41"/>
  <c r="Q113" i="41"/>
  <c r="R113" i="41"/>
  <c r="O114" i="41"/>
  <c r="P114" i="41"/>
  <c r="Q114" i="41"/>
  <c r="R114" i="41"/>
  <c r="O115" i="41"/>
  <c r="P115" i="41"/>
  <c r="Q115" i="41"/>
  <c r="R115" i="41"/>
  <c r="O116" i="41"/>
  <c r="P116" i="41"/>
  <c r="Q116" i="41"/>
  <c r="R116" i="41"/>
  <c r="O117" i="41"/>
  <c r="P117" i="41"/>
  <c r="Q117" i="41"/>
  <c r="R117" i="41"/>
  <c r="O118" i="41"/>
  <c r="P118" i="41"/>
  <c r="Q118" i="41"/>
  <c r="R118" i="41"/>
  <c r="O119" i="41"/>
  <c r="P119" i="41"/>
  <c r="Q119" i="41"/>
  <c r="R119" i="41"/>
  <c r="O120" i="41"/>
  <c r="P120" i="41"/>
  <c r="Q120" i="41"/>
  <c r="R120" i="41"/>
  <c r="O121" i="41"/>
  <c r="P121" i="41"/>
  <c r="Q121" i="41"/>
  <c r="R121" i="41"/>
  <c r="O122" i="41"/>
  <c r="P122" i="41"/>
  <c r="Q122" i="41"/>
  <c r="R122" i="41"/>
  <c r="O123" i="41"/>
  <c r="P123" i="41"/>
  <c r="Q123" i="41"/>
  <c r="R123" i="41"/>
  <c r="O124" i="41"/>
  <c r="P124" i="41"/>
  <c r="Q124" i="41"/>
  <c r="R124" i="41"/>
  <c r="O125" i="41"/>
  <c r="P125" i="41"/>
  <c r="Q125" i="41"/>
  <c r="R125" i="41"/>
  <c r="O126" i="41"/>
  <c r="P126" i="41"/>
  <c r="Q126" i="41"/>
  <c r="R126" i="41"/>
  <c r="O127" i="41"/>
  <c r="P127" i="41"/>
  <c r="Q127" i="41"/>
  <c r="R127" i="41"/>
  <c r="O128" i="41"/>
  <c r="P128" i="41"/>
  <c r="Q128" i="41"/>
  <c r="R128" i="41"/>
  <c r="O129" i="41"/>
  <c r="P129" i="41"/>
  <c r="Q129" i="41"/>
  <c r="R129" i="41"/>
  <c r="O130" i="41"/>
  <c r="P130" i="41"/>
  <c r="Q130" i="41"/>
  <c r="R130" i="41"/>
  <c r="O131" i="41"/>
  <c r="P131" i="41"/>
  <c r="Q131" i="41"/>
  <c r="R131" i="41"/>
  <c r="O132" i="41"/>
  <c r="P132" i="41"/>
  <c r="Q132" i="41"/>
  <c r="R132" i="41"/>
  <c r="O133" i="41"/>
  <c r="P133" i="41"/>
  <c r="Q133" i="41"/>
  <c r="R133" i="41"/>
  <c r="O134" i="41"/>
  <c r="P134" i="41"/>
  <c r="Q134" i="41"/>
  <c r="R134" i="41"/>
  <c r="O135" i="41"/>
  <c r="P135" i="41"/>
  <c r="Q135" i="41"/>
  <c r="R135" i="41"/>
  <c r="O136" i="41"/>
  <c r="P136" i="41"/>
  <c r="Q136" i="41"/>
  <c r="R136" i="41"/>
  <c r="O137" i="41"/>
  <c r="P137" i="41"/>
  <c r="Q137" i="41"/>
  <c r="R137" i="41"/>
  <c r="O138" i="41"/>
  <c r="P138" i="41"/>
  <c r="Q138" i="41"/>
  <c r="R138" i="41"/>
  <c r="O139" i="41"/>
  <c r="P139" i="41"/>
  <c r="Q139" i="41"/>
  <c r="R139" i="41"/>
  <c r="O140" i="41"/>
  <c r="P140" i="41"/>
  <c r="Q140" i="41"/>
  <c r="R140" i="41"/>
  <c r="O141" i="41"/>
  <c r="P141" i="41"/>
  <c r="Q141" i="41"/>
  <c r="R141" i="41"/>
  <c r="O142" i="41"/>
  <c r="P142" i="41"/>
  <c r="Q142" i="41"/>
  <c r="R142" i="41"/>
  <c r="O143" i="41"/>
  <c r="P143" i="41"/>
  <c r="Q143" i="41"/>
  <c r="R143" i="41"/>
  <c r="O144" i="41"/>
  <c r="P144" i="41"/>
  <c r="Q144" i="41"/>
  <c r="R144" i="41"/>
  <c r="O145" i="41"/>
  <c r="P145" i="41"/>
  <c r="Q145" i="41"/>
  <c r="R145" i="41"/>
  <c r="O146" i="41"/>
  <c r="P146" i="41"/>
  <c r="Q146" i="41"/>
  <c r="R146" i="41"/>
  <c r="O147" i="41"/>
  <c r="P147" i="41"/>
  <c r="Q147" i="41"/>
  <c r="R147" i="41"/>
  <c r="O148" i="41"/>
  <c r="P148" i="41"/>
  <c r="Q148" i="41"/>
  <c r="R148" i="41"/>
  <c r="O149" i="41"/>
  <c r="P149" i="41"/>
  <c r="Q149" i="41"/>
  <c r="R149" i="41"/>
  <c r="O150" i="41"/>
  <c r="P150" i="41"/>
  <c r="Q150" i="41"/>
  <c r="R150" i="41"/>
  <c r="O151" i="41"/>
  <c r="P151" i="41"/>
  <c r="Q151" i="41"/>
  <c r="R151" i="41"/>
  <c r="O152" i="41"/>
  <c r="P152" i="41"/>
  <c r="Q152" i="41"/>
  <c r="R152" i="41"/>
  <c r="O153" i="41"/>
  <c r="P153" i="41"/>
  <c r="Q153" i="41"/>
  <c r="R153" i="41"/>
  <c r="O154" i="41"/>
  <c r="P154" i="41"/>
  <c r="Q154" i="41"/>
  <c r="R154" i="41"/>
  <c r="O155" i="41"/>
  <c r="P155" i="41"/>
  <c r="Q155" i="41"/>
  <c r="R155" i="41"/>
  <c r="O156" i="41"/>
  <c r="P156" i="41"/>
  <c r="Q156" i="41"/>
  <c r="R156" i="41"/>
  <c r="O157" i="41"/>
  <c r="P157" i="41"/>
  <c r="Q157" i="41"/>
  <c r="R157" i="41"/>
  <c r="O158" i="41"/>
  <c r="P158" i="41"/>
  <c r="Q158" i="41"/>
  <c r="R158" i="41"/>
  <c r="O159" i="41"/>
  <c r="P159" i="41"/>
  <c r="Q159" i="41"/>
  <c r="R159" i="41"/>
  <c r="O160" i="41"/>
  <c r="P160" i="41"/>
  <c r="Q160" i="41"/>
  <c r="R160" i="41"/>
  <c r="O161" i="41"/>
  <c r="P161" i="41"/>
  <c r="Q161" i="41"/>
  <c r="R161" i="41"/>
  <c r="O162" i="41"/>
  <c r="P162" i="41"/>
  <c r="Q162" i="41"/>
  <c r="R162" i="41"/>
  <c r="O163" i="41"/>
  <c r="P163" i="41"/>
  <c r="Q163" i="41"/>
  <c r="R163" i="41"/>
  <c r="O164" i="41"/>
  <c r="P164" i="41"/>
  <c r="Q164" i="41"/>
  <c r="R164" i="41"/>
  <c r="O165" i="41"/>
  <c r="P165" i="41"/>
  <c r="Q165" i="41"/>
  <c r="R165" i="41"/>
  <c r="O166" i="41"/>
  <c r="P166" i="41"/>
  <c r="Q166" i="41"/>
  <c r="R166" i="41"/>
  <c r="O167" i="41"/>
  <c r="P167" i="41"/>
  <c r="Q167" i="41"/>
  <c r="R167" i="41"/>
  <c r="O168" i="41"/>
  <c r="P168" i="41"/>
  <c r="Q168" i="41"/>
  <c r="R168" i="41"/>
  <c r="O169" i="41"/>
  <c r="P169" i="41"/>
  <c r="Q169" i="41"/>
  <c r="R169" i="41"/>
  <c r="O170" i="41"/>
  <c r="P170" i="41"/>
  <c r="Q170" i="41"/>
  <c r="R170" i="41"/>
  <c r="O171" i="41"/>
  <c r="P171" i="41"/>
  <c r="Q171" i="41"/>
  <c r="R171" i="41"/>
  <c r="O172" i="41"/>
  <c r="P172" i="41"/>
  <c r="Q172" i="41"/>
  <c r="R172" i="41"/>
  <c r="O173" i="41"/>
  <c r="P173" i="41"/>
  <c r="Q173" i="41"/>
  <c r="R173" i="41"/>
  <c r="O174" i="41"/>
  <c r="P174" i="41"/>
  <c r="Q174" i="41"/>
  <c r="R174" i="41"/>
  <c r="O175" i="41"/>
  <c r="P175" i="41"/>
  <c r="Q175" i="41"/>
  <c r="R175" i="41"/>
  <c r="O176" i="41"/>
  <c r="P176" i="41"/>
  <c r="Q176" i="41"/>
  <c r="R176" i="41"/>
  <c r="O177" i="41"/>
  <c r="P177" i="41"/>
  <c r="Q177" i="41"/>
  <c r="R177" i="41"/>
  <c r="O178" i="41"/>
  <c r="P178" i="41"/>
  <c r="Q178" i="41"/>
  <c r="R178" i="41"/>
  <c r="O179" i="41"/>
  <c r="P179" i="41"/>
  <c r="Q179" i="41"/>
  <c r="R179" i="41"/>
  <c r="O180" i="41"/>
  <c r="P180" i="41"/>
  <c r="Q180" i="41"/>
  <c r="R180" i="41"/>
  <c r="O181" i="41"/>
  <c r="P181" i="41"/>
  <c r="Q181" i="41"/>
  <c r="R181" i="41"/>
  <c r="O182" i="41"/>
  <c r="P182" i="41"/>
  <c r="Q182" i="41"/>
  <c r="R182" i="41"/>
  <c r="O183" i="41"/>
  <c r="P183" i="41"/>
  <c r="Q183" i="41"/>
  <c r="R183" i="41"/>
  <c r="O184" i="41"/>
  <c r="P184" i="41"/>
  <c r="Q184" i="41"/>
  <c r="R184" i="41"/>
  <c r="O185" i="41"/>
  <c r="P185" i="41"/>
  <c r="Q185" i="41"/>
  <c r="R185" i="41"/>
  <c r="O186" i="41"/>
  <c r="P186" i="41"/>
  <c r="Q186" i="41"/>
  <c r="R186" i="41"/>
  <c r="O187" i="41"/>
  <c r="P187" i="41"/>
  <c r="Q187" i="41"/>
  <c r="R187" i="41"/>
  <c r="O188" i="41"/>
  <c r="P188" i="41"/>
  <c r="Q188" i="41"/>
  <c r="R188" i="41"/>
  <c r="O189" i="41"/>
  <c r="P189" i="41"/>
  <c r="Q189" i="41"/>
  <c r="R189" i="41"/>
  <c r="O190" i="41"/>
  <c r="P190" i="41"/>
  <c r="Q190" i="41"/>
  <c r="R190" i="41"/>
  <c r="O191" i="41"/>
  <c r="P191" i="41"/>
  <c r="Q191" i="41"/>
  <c r="R191" i="41"/>
  <c r="O192" i="41"/>
  <c r="P192" i="41"/>
  <c r="Q192" i="41"/>
  <c r="R192" i="41"/>
  <c r="O193" i="41"/>
  <c r="P193" i="41"/>
  <c r="Q193" i="41"/>
  <c r="R193" i="41"/>
  <c r="O194" i="41"/>
  <c r="P194" i="41"/>
  <c r="Q194" i="41"/>
  <c r="R194" i="41"/>
  <c r="O195" i="41"/>
  <c r="P195" i="41"/>
  <c r="Q195" i="41"/>
  <c r="R195" i="41"/>
  <c r="O196" i="41"/>
  <c r="P196" i="41"/>
  <c r="Q196" i="41"/>
  <c r="R196" i="41"/>
  <c r="O197" i="41"/>
  <c r="P197" i="41"/>
  <c r="Q197" i="41"/>
  <c r="R197" i="41"/>
  <c r="O198" i="41"/>
  <c r="P198" i="41"/>
  <c r="Q198" i="41"/>
  <c r="R198" i="41"/>
  <c r="O199" i="41"/>
  <c r="P199" i="41"/>
  <c r="Q199" i="41"/>
  <c r="R199" i="41"/>
  <c r="O200" i="41"/>
  <c r="P200" i="41"/>
  <c r="Q200" i="41"/>
  <c r="R200" i="41"/>
  <c r="O201" i="41"/>
  <c r="P201" i="41"/>
  <c r="Q201" i="41"/>
  <c r="R201" i="41"/>
  <c r="O202" i="41"/>
  <c r="P202" i="41"/>
  <c r="Q202" i="41"/>
  <c r="R202" i="41"/>
  <c r="O203" i="41"/>
  <c r="P203" i="41"/>
  <c r="Q203" i="41"/>
  <c r="R203" i="41"/>
  <c r="O204" i="41"/>
  <c r="P204" i="41"/>
  <c r="Q204" i="41"/>
  <c r="R204" i="41"/>
  <c r="O205" i="41"/>
  <c r="P205" i="41"/>
  <c r="Q205" i="41"/>
  <c r="R205" i="41"/>
  <c r="O206" i="41"/>
  <c r="P206" i="41"/>
  <c r="Q206" i="41"/>
  <c r="R206" i="41"/>
  <c r="O207" i="41"/>
  <c r="P207" i="41"/>
  <c r="Q207" i="41"/>
  <c r="R207" i="41"/>
  <c r="O208" i="41"/>
  <c r="P208" i="41"/>
  <c r="Q208" i="41"/>
  <c r="R208" i="41"/>
  <c r="O209" i="41"/>
  <c r="P209" i="41"/>
  <c r="Q209" i="41"/>
  <c r="R209" i="41"/>
  <c r="O210" i="41"/>
  <c r="P210" i="41"/>
  <c r="Q210" i="41"/>
  <c r="R210" i="41"/>
  <c r="O211" i="41"/>
  <c r="P211" i="41"/>
  <c r="Q211" i="41"/>
  <c r="R211" i="41"/>
  <c r="O212" i="41"/>
  <c r="P212" i="41"/>
  <c r="Q212" i="41"/>
  <c r="R212" i="41"/>
  <c r="O213" i="41"/>
  <c r="P213" i="41"/>
  <c r="Q213" i="41"/>
  <c r="R213" i="41"/>
  <c r="O214" i="41"/>
  <c r="P214" i="41"/>
  <c r="Q214" i="41"/>
  <c r="R214" i="41"/>
  <c r="O215" i="41"/>
  <c r="P215" i="41"/>
  <c r="Q215" i="41"/>
  <c r="R215" i="41"/>
  <c r="O216" i="41"/>
  <c r="P216" i="41"/>
  <c r="Q216" i="41"/>
  <c r="R216" i="41"/>
  <c r="O217" i="41"/>
  <c r="P217" i="41"/>
  <c r="Q217" i="41"/>
  <c r="R217" i="41"/>
  <c r="O218" i="41"/>
  <c r="P218" i="41"/>
  <c r="Q218" i="41"/>
  <c r="R218" i="41"/>
  <c r="O219" i="41"/>
  <c r="P219" i="41"/>
  <c r="Q219" i="41"/>
  <c r="R219" i="41"/>
  <c r="O220" i="41"/>
  <c r="P220" i="41"/>
  <c r="Q220" i="41"/>
  <c r="R220" i="41"/>
  <c r="O221" i="41"/>
  <c r="P221" i="41"/>
  <c r="Q221" i="41"/>
  <c r="R221" i="41"/>
  <c r="O222" i="41"/>
  <c r="P222" i="41"/>
  <c r="Q222" i="41"/>
  <c r="R222" i="41"/>
  <c r="O223" i="41"/>
  <c r="P223" i="41"/>
  <c r="Q223" i="41"/>
  <c r="R223" i="41"/>
  <c r="O224" i="41"/>
  <c r="P224" i="41"/>
  <c r="Q224" i="41"/>
  <c r="R224" i="41"/>
  <c r="O225" i="41"/>
  <c r="P225" i="41"/>
  <c r="Q225" i="41"/>
  <c r="R225" i="41"/>
  <c r="O226" i="41"/>
  <c r="P226" i="41"/>
  <c r="Q226" i="41"/>
  <c r="R226" i="41"/>
  <c r="O227" i="41"/>
  <c r="P227" i="41"/>
  <c r="Q227" i="41"/>
  <c r="R227" i="41"/>
  <c r="O228" i="41"/>
  <c r="P228" i="41"/>
  <c r="Q228" i="41"/>
  <c r="R228" i="41"/>
  <c r="O229" i="41"/>
  <c r="P229" i="41"/>
  <c r="Q229" i="41"/>
  <c r="R229" i="41"/>
  <c r="O230" i="41"/>
  <c r="P230" i="41"/>
  <c r="Q230" i="41"/>
  <c r="R230" i="41"/>
  <c r="O231" i="41"/>
  <c r="P231" i="41"/>
  <c r="Q231" i="41"/>
  <c r="R231" i="41"/>
  <c r="O232" i="41"/>
  <c r="P232" i="41"/>
  <c r="Q232" i="41"/>
  <c r="R232" i="41"/>
  <c r="O233" i="41"/>
  <c r="P233" i="41"/>
  <c r="Q233" i="41"/>
  <c r="R233" i="41"/>
  <c r="O234" i="41"/>
  <c r="P234" i="41"/>
  <c r="Q234" i="41"/>
  <c r="R234" i="41"/>
  <c r="O235" i="41"/>
  <c r="P235" i="41"/>
  <c r="Q235" i="41"/>
  <c r="R235" i="41"/>
  <c r="O236" i="41"/>
  <c r="P236" i="41"/>
  <c r="Q236" i="41"/>
  <c r="R236" i="41"/>
  <c r="O237" i="41"/>
  <c r="P237" i="41"/>
  <c r="Q237" i="41"/>
  <c r="R237" i="41"/>
  <c r="O238" i="41"/>
  <c r="P238" i="41"/>
  <c r="Q238" i="41"/>
  <c r="R238" i="41"/>
  <c r="O239" i="41"/>
  <c r="P239" i="41"/>
  <c r="Q239" i="41"/>
  <c r="R239" i="41"/>
  <c r="O240" i="41"/>
  <c r="P240" i="41"/>
  <c r="Q240" i="41"/>
  <c r="R240" i="41"/>
  <c r="O241" i="41"/>
  <c r="P241" i="41"/>
  <c r="Q241" i="41"/>
  <c r="R241" i="41"/>
  <c r="O242" i="41"/>
  <c r="P242" i="41"/>
  <c r="Q242" i="41"/>
  <c r="R242" i="41"/>
  <c r="O243" i="41"/>
  <c r="P243" i="41"/>
  <c r="Q243" i="41"/>
  <c r="R243" i="41"/>
  <c r="O244" i="41"/>
  <c r="P244" i="41"/>
  <c r="Q244" i="41"/>
  <c r="R244" i="41"/>
  <c r="O245" i="41"/>
  <c r="P245" i="41"/>
  <c r="Q245" i="41"/>
  <c r="R245" i="41"/>
  <c r="O246" i="41"/>
  <c r="P246" i="41"/>
  <c r="Q246" i="41"/>
  <c r="R246" i="41"/>
  <c r="O247" i="41"/>
  <c r="P247" i="41"/>
  <c r="Q247" i="41"/>
  <c r="R247" i="41"/>
  <c r="O248" i="41"/>
  <c r="P248" i="41"/>
  <c r="Q248" i="41"/>
  <c r="R248" i="41"/>
  <c r="O249" i="41"/>
  <c r="P249" i="41"/>
  <c r="Q249" i="41"/>
  <c r="R249" i="41"/>
  <c r="O250" i="41"/>
  <c r="P250" i="41"/>
  <c r="Q250" i="41"/>
  <c r="R250" i="41"/>
  <c r="O251" i="41"/>
  <c r="P251" i="41"/>
  <c r="Q251" i="41"/>
  <c r="R251" i="41"/>
  <c r="O252" i="41"/>
  <c r="P252" i="41"/>
  <c r="Q252" i="41"/>
  <c r="R252" i="41"/>
  <c r="O253" i="41"/>
  <c r="P253" i="41"/>
  <c r="Q253" i="41"/>
  <c r="R253" i="41"/>
  <c r="O254" i="41"/>
  <c r="P254" i="41"/>
  <c r="Q254" i="41"/>
  <c r="R254" i="41"/>
  <c r="O255" i="41"/>
  <c r="P255" i="41"/>
  <c r="Q255" i="41"/>
  <c r="R255" i="41"/>
  <c r="O256" i="41"/>
  <c r="P256" i="41"/>
  <c r="Q256" i="41"/>
  <c r="R256" i="41"/>
  <c r="O257" i="41"/>
  <c r="P257" i="41"/>
  <c r="Q257" i="41"/>
  <c r="R257" i="41"/>
  <c r="O258" i="41"/>
  <c r="P258" i="41"/>
  <c r="Q258" i="41"/>
  <c r="R258" i="41"/>
  <c r="O259" i="41"/>
  <c r="P259" i="41"/>
  <c r="Q259" i="41"/>
  <c r="R259" i="41"/>
  <c r="O260" i="41"/>
  <c r="P260" i="41"/>
  <c r="Q260" i="41"/>
  <c r="R260" i="41"/>
  <c r="O261" i="41"/>
  <c r="P261" i="41"/>
  <c r="Q261" i="41"/>
  <c r="R261" i="41"/>
  <c r="O262" i="41"/>
  <c r="P262" i="41"/>
  <c r="Q262" i="41"/>
  <c r="R262" i="41"/>
  <c r="O263" i="41"/>
  <c r="P263" i="41"/>
  <c r="Q263" i="41"/>
  <c r="R263" i="41"/>
  <c r="O264" i="41"/>
  <c r="P264" i="41"/>
  <c r="Q264" i="41"/>
  <c r="R264" i="41"/>
  <c r="O265" i="41"/>
  <c r="P265" i="41"/>
  <c r="Q265" i="41"/>
  <c r="R265" i="41"/>
  <c r="O266" i="41"/>
  <c r="P266" i="41"/>
  <c r="Q266" i="41"/>
  <c r="R266" i="41"/>
  <c r="O267" i="41"/>
  <c r="P267" i="41"/>
  <c r="Q267" i="41"/>
  <c r="R267" i="41"/>
  <c r="O268" i="41"/>
  <c r="P268" i="41"/>
  <c r="Q268" i="41"/>
  <c r="R268" i="41"/>
  <c r="O269" i="41"/>
  <c r="P269" i="41"/>
  <c r="Q269" i="41"/>
  <c r="R269" i="41"/>
  <c r="O270" i="41"/>
  <c r="P270" i="41"/>
  <c r="Q270" i="41"/>
  <c r="R270" i="41"/>
  <c r="O271" i="41"/>
  <c r="P271" i="41"/>
  <c r="Q271" i="41"/>
  <c r="R271" i="41"/>
  <c r="O272" i="41"/>
  <c r="P272" i="41"/>
  <c r="Q272" i="41"/>
  <c r="R272" i="41"/>
  <c r="O273" i="41"/>
  <c r="P273" i="41"/>
  <c r="Q273" i="41"/>
  <c r="R273" i="41"/>
  <c r="O274" i="41"/>
  <c r="P274" i="41"/>
  <c r="Q274" i="41"/>
  <c r="R274" i="41"/>
  <c r="O275" i="41"/>
  <c r="P275" i="41"/>
  <c r="Q275" i="41"/>
  <c r="R275" i="41"/>
  <c r="O276" i="41"/>
  <c r="P276" i="41"/>
  <c r="Q276" i="41"/>
  <c r="R276" i="41"/>
  <c r="O277" i="41"/>
  <c r="P277" i="41"/>
  <c r="Q277" i="41"/>
  <c r="R277" i="41"/>
  <c r="O278" i="41"/>
  <c r="P278" i="41"/>
  <c r="Q278" i="41"/>
  <c r="R278" i="41"/>
  <c r="O279" i="41"/>
  <c r="P279" i="41"/>
  <c r="Q279" i="41"/>
  <c r="R279" i="41"/>
  <c r="O280" i="41"/>
  <c r="P280" i="41"/>
  <c r="Q280" i="41"/>
  <c r="R280" i="41"/>
  <c r="O281" i="41"/>
  <c r="P281" i="41"/>
  <c r="Q281" i="41"/>
  <c r="R281" i="41"/>
  <c r="O282" i="41"/>
  <c r="P282" i="41"/>
  <c r="Q282" i="41"/>
  <c r="R282" i="41"/>
  <c r="O283" i="41"/>
  <c r="P283" i="41"/>
  <c r="Q283" i="41"/>
  <c r="R283" i="41"/>
  <c r="O284" i="41"/>
  <c r="P284" i="41"/>
  <c r="Q284" i="41"/>
  <c r="R284" i="41"/>
  <c r="O285" i="41"/>
  <c r="P285" i="41"/>
  <c r="Q285" i="41"/>
  <c r="R285" i="41"/>
  <c r="O286" i="41"/>
  <c r="P286" i="41"/>
  <c r="Q286" i="41"/>
  <c r="R286" i="41"/>
  <c r="O287" i="41"/>
  <c r="P287" i="41"/>
  <c r="Q287" i="41"/>
  <c r="R287" i="41"/>
  <c r="O288" i="41"/>
  <c r="P288" i="41"/>
  <c r="Q288" i="41"/>
  <c r="R288" i="41"/>
  <c r="O289" i="41"/>
  <c r="P289" i="41"/>
  <c r="Q289" i="41"/>
  <c r="R289" i="41"/>
  <c r="O290" i="41"/>
  <c r="P290" i="41"/>
  <c r="Q290" i="41"/>
  <c r="R290" i="41"/>
  <c r="O291" i="41"/>
  <c r="P291" i="41"/>
  <c r="Q291" i="41"/>
  <c r="R291" i="41"/>
  <c r="O292" i="41"/>
  <c r="P292" i="41"/>
  <c r="Q292" i="41"/>
  <c r="R292" i="41"/>
  <c r="O293" i="41"/>
  <c r="P293" i="41"/>
  <c r="Q293" i="41"/>
  <c r="R293" i="41"/>
  <c r="O294" i="41"/>
  <c r="P294" i="41"/>
  <c r="Q294" i="41"/>
  <c r="R294" i="41"/>
  <c r="O295" i="41"/>
  <c r="P295" i="41"/>
  <c r="Q295" i="41"/>
  <c r="R295" i="41"/>
  <c r="O296" i="41"/>
  <c r="P296" i="41"/>
  <c r="Q296" i="41"/>
  <c r="R296" i="41"/>
  <c r="O297" i="41"/>
  <c r="P297" i="41"/>
  <c r="Q297" i="41"/>
  <c r="R297" i="41"/>
  <c r="O298" i="41"/>
  <c r="P298" i="41"/>
  <c r="Q298" i="41"/>
  <c r="R298" i="41"/>
  <c r="O299" i="41"/>
  <c r="P299" i="41"/>
  <c r="Q299" i="41"/>
  <c r="R299" i="41"/>
  <c r="O300" i="41"/>
  <c r="P300" i="41"/>
  <c r="Q300" i="41"/>
  <c r="R300" i="41"/>
  <c r="O301" i="41"/>
  <c r="P301" i="41"/>
  <c r="Q301" i="41"/>
  <c r="R301" i="41"/>
  <c r="O302" i="41"/>
  <c r="P302" i="41"/>
  <c r="Q302" i="41"/>
  <c r="R302" i="41"/>
  <c r="O303" i="41"/>
  <c r="P303" i="41"/>
  <c r="Q303" i="41"/>
  <c r="R303" i="41"/>
  <c r="O304" i="41"/>
  <c r="P304" i="41"/>
  <c r="Q304" i="41"/>
  <c r="R304" i="41"/>
  <c r="O305" i="41"/>
  <c r="P305" i="41"/>
  <c r="Q305" i="41"/>
  <c r="R305" i="41"/>
  <c r="O306" i="41"/>
  <c r="P306" i="41"/>
  <c r="Q306" i="41"/>
  <c r="R306" i="41"/>
  <c r="O307" i="41"/>
  <c r="P307" i="41"/>
  <c r="Q307" i="41"/>
  <c r="R307" i="41"/>
  <c r="O308" i="41"/>
  <c r="P308" i="41"/>
  <c r="Q308" i="41"/>
  <c r="R308" i="41"/>
  <c r="O309" i="41"/>
  <c r="P309" i="41"/>
  <c r="Q309" i="41"/>
  <c r="R309" i="41"/>
  <c r="O310" i="41"/>
  <c r="P310" i="41"/>
  <c r="Q310" i="41"/>
  <c r="R310" i="41"/>
  <c r="O311" i="41"/>
  <c r="P311" i="41"/>
  <c r="Q311" i="41"/>
  <c r="R311" i="41"/>
  <c r="O312" i="41"/>
  <c r="P312" i="41"/>
  <c r="Q312" i="41"/>
  <c r="R312" i="41"/>
  <c r="O313" i="41"/>
  <c r="P313" i="41"/>
  <c r="Q313" i="41"/>
  <c r="R313" i="41"/>
  <c r="O314" i="41"/>
  <c r="P314" i="41"/>
  <c r="Q314" i="41"/>
  <c r="R314" i="41"/>
  <c r="O315" i="41"/>
  <c r="P315" i="41"/>
  <c r="Q315" i="41"/>
  <c r="R315" i="41"/>
  <c r="O316" i="41"/>
  <c r="P316" i="41"/>
  <c r="Q316" i="41"/>
  <c r="R316" i="41"/>
  <c r="O317" i="41"/>
  <c r="P317" i="41"/>
  <c r="Q317" i="41"/>
  <c r="R317" i="41"/>
  <c r="O318" i="41"/>
  <c r="P318" i="41"/>
  <c r="Q318" i="41"/>
  <c r="R318" i="41"/>
  <c r="O319" i="41"/>
  <c r="P319" i="41"/>
  <c r="Q319" i="41"/>
  <c r="R319" i="41"/>
  <c r="O320" i="41"/>
  <c r="P320" i="41"/>
  <c r="Q320" i="41"/>
  <c r="R320" i="41"/>
  <c r="O321" i="41"/>
  <c r="P321" i="41"/>
  <c r="Q321" i="41"/>
  <c r="R321" i="41"/>
  <c r="O322" i="41"/>
  <c r="P322" i="41"/>
  <c r="Q322" i="41"/>
  <c r="R322" i="41"/>
  <c r="O323" i="41"/>
  <c r="P323" i="41"/>
  <c r="Q323" i="41"/>
  <c r="R323" i="41"/>
  <c r="O324" i="41"/>
  <c r="P324" i="41"/>
  <c r="Q324" i="41"/>
  <c r="R324" i="41"/>
  <c r="O325" i="41"/>
  <c r="P325" i="41"/>
  <c r="Q325" i="41"/>
  <c r="R325" i="41"/>
  <c r="O326" i="41"/>
  <c r="P326" i="41"/>
  <c r="Q326" i="41"/>
  <c r="R326" i="41"/>
  <c r="O327" i="41"/>
  <c r="P327" i="41"/>
  <c r="Q327" i="41"/>
  <c r="R327" i="41"/>
  <c r="O328" i="41"/>
  <c r="P328" i="41"/>
  <c r="Q328" i="41"/>
  <c r="R328" i="41"/>
  <c r="O329" i="41"/>
  <c r="P329" i="41"/>
  <c r="Q329" i="41"/>
  <c r="R329" i="41"/>
  <c r="O330" i="41"/>
  <c r="P330" i="41"/>
  <c r="Q330" i="41"/>
  <c r="R330" i="41"/>
  <c r="O331" i="41"/>
  <c r="P331" i="41"/>
  <c r="Q331" i="41"/>
  <c r="R331" i="41"/>
  <c r="O332" i="41"/>
  <c r="P332" i="41"/>
  <c r="Q332" i="41"/>
  <c r="R332" i="41"/>
  <c r="O333" i="41"/>
  <c r="P333" i="41"/>
  <c r="Q333" i="41"/>
  <c r="R333" i="41"/>
  <c r="O334" i="41"/>
  <c r="P334" i="41"/>
  <c r="Q334" i="41"/>
  <c r="R334" i="41"/>
  <c r="O335" i="41"/>
  <c r="P335" i="41"/>
  <c r="Q335" i="41"/>
  <c r="R335" i="41"/>
  <c r="O336" i="41"/>
  <c r="P336" i="41"/>
  <c r="Q336" i="41"/>
  <c r="R336" i="41"/>
  <c r="O337" i="41"/>
  <c r="P337" i="41"/>
  <c r="Q337" i="41"/>
  <c r="R337" i="41"/>
  <c r="O338" i="41"/>
  <c r="P338" i="41"/>
  <c r="Q338" i="41"/>
  <c r="R338" i="41"/>
  <c r="O339" i="41"/>
  <c r="P339" i="41"/>
  <c r="Q339" i="41"/>
  <c r="R339" i="41"/>
  <c r="O340" i="41"/>
  <c r="P340" i="41"/>
  <c r="Q340" i="41"/>
  <c r="R340" i="41"/>
  <c r="O341" i="41"/>
  <c r="P341" i="41"/>
  <c r="Q341" i="41"/>
  <c r="R341" i="41"/>
  <c r="O342" i="41"/>
  <c r="P342" i="41"/>
  <c r="Q342" i="41"/>
  <c r="R342" i="41"/>
  <c r="O343" i="41"/>
  <c r="P343" i="41"/>
  <c r="Q343" i="41"/>
  <c r="R343" i="41"/>
  <c r="O344" i="41"/>
  <c r="P344" i="41"/>
  <c r="Q344" i="41"/>
  <c r="R344" i="41"/>
  <c r="O345" i="41"/>
  <c r="P345" i="41"/>
  <c r="Q345" i="41"/>
  <c r="R345" i="41"/>
  <c r="O346" i="41"/>
  <c r="P346" i="41"/>
  <c r="Q346" i="41"/>
  <c r="R346" i="41"/>
  <c r="O347" i="41"/>
  <c r="P347" i="41"/>
  <c r="Q347" i="41"/>
  <c r="R347" i="41"/>
  <c r="O348" i="41"/>
  <c r="P348" i="41"/>
  <c r="Q348" i="41"/>
  <c r="R348" i="41"/>
  <c r="O349" i="41"/>
  <c r="P349" i="41"/>
  <c r="Q349" i="41"/>
  <c r="R349" i="41"/>
  <c r="O350" i="41"/>
  <c r="P350" i="41"/>
  <c r="Q350" i="41"/>
  <c r="R350" i="41"/>
  <c r="O351" i="41"/>
  <c r="P351" i="41"/>
  <c r="Q351" i="41"/>
  <c r="R351" i="41"/>
  <c r="O352" i="41"/>
  <c r="P352" i="41"/>
  <c r="Q352" i="41"/>
  <c r="R352" i="41"/>
  <c r="O353" i="41"/>
  <c r="P353" i="41"/>
  <c r="Q353" i="41"/>
  <c r="R353" i="41"/>
  <c r="O354" i="41"/>
  <c r="P354" i="41"/>
  <c r="Q354" i="41"/>
  <c r="R354" i="41"/>
  <c r="O355" i="41"/>
  <c r="P355" i="41"/>
  <c r="Q355" i="41"/>
  <c r="R355" i="41"/>
  <c r="O356" i="41"/>
  <c r="P356" i="41"/>
  <c r="Q356" i="41"/>
  <c r="R356" i="41"/>
  <c r="O357" i="41"/>
  <c r="P357" i="41"/>
  <c r="Q357" i="41"/>
  <c r="R357" i="41"/>
  <c r="O358" i="41"/>
  <c r="P358" i="41"/>
  <c r="Q358" i="41"/>
  <c r="R358" i="41"/>
  <c r="O359" i="41"/>
  <c r="P359" i="41"/>
  <c r="Q359" i="41"/>
  <c r="R359" i="41"/>
  <c r="O360" i="41"/>
  <c r="P360" i="41"/>
  <c r="Q360" i="41"/>
  <c r="R360" i="41"/>
  <c r="O361" i="41"/>
  <c r="P361" i="41"/>
  <c r="Q361" i="41"/>
  <c r="R361" i="41"/>
  <c r="O362" i="41"/>
  <c r="P362" i="41"/>
  <c r="Q362" i="41"/>
  <c r="R362" i="41"/>
  <c r="O363" i="41"/>
  <c r="P363" i="41"/>
  <c r="Q363" i="41"/>
  <c r="R363" i="41"/>
  <c r="O364" i="41"/>
  <c r="P364" i="41"/>
  <c r="Q364" i="41"/>
  <c r="R364" i="41"/>
  <c r="O365" i="41"/>
  <c r="P365" i="41"/>
  <c r="Q365" i="41"/>
  <c r="R365" i="41"/>
  <c r="O366" i="41"/>
  <c r="P366" i="41"/>
  <c r="Q366" i="41"/>
  <c r="R366" i="41"/>
  <c r="O367" i="41"/>
  <c r="P367" i="41"/>
  <c r="Q367" i="41"/>
  <c r="R367" i="41"/>
  <c r="O368" i="41"/>
  <c r="P368" i="41"/>
  <c r="Q368" i="41"/>
  <c r="R368" i="41"/>
  <c r="O369" i="41"/>
  <c r="P369" i="41"/>
  <c r="Q369" i="41"/>
  <c r="R369" i="41"/>
  <c r="O370" i="41"/>
  <c r="P370" i="41"/>
  <c r="Q370" i="41"/>
  <c r="R370" i="41"/>
  <c r="O371" i="41"/>
  <c r="P371" i="41"/>
  <c r="Q371" i="41"/>
  <c r="R371" i="41"/>
  <c r="O372" i="41"/>
  <c r="P372" i="41"/>
  <c r="Q372" i="41"/>
  <c r="R372" i="41"/>
  <c r="O373" i="41"/>
  <c r="P373" i="41"/>
  <c r="Q373" i="41"/>
  <c r="R373" i="41"/>
  <c r="O374" i="41"/>
  <c r="P374" i="41"/>
  <c r="Q374" i="41"/>
  <c r="R374" i="41"/>
  <c r="O375" i="41"/>
  <c r="P375" i="41"/>
  <c r="Q375" i="41"/>
  <c r="R375" i="41"/>
  <c r="O376" i="41"/>
  <c r="P376" i="41"/>
  <c r="Q376" i="41"/>
  <c r="R376" i="41"/>
  <c r="O377" i="41"/>
  <c r="P377" i="41"/>
  <c r="Q377" i="41"/>
  <c r="R377" i="41"/>
  <c r="O378" i="41"/>
  <c r="P378" i="41"/>
  <c r="Q378" i="41"/>
  <c r="R378" i="41"/>
  <c r="O379" i="41"/>
  <c r="P379" i="41"/>
  <c r="Q379" i="41"/>
  <c r="R379" i="41"/>
  <c r="O380" i="41"/>
  <c r="P380" i="41"/>
  <c r="Q380" i="41"/>
  <c r="R380" i="41"/>
  <c r="O381" i="41"/>
  <c r="P381" i="41"/>
  <c r="Q381" i="41"/>
  <c r="R381" i="41"/>
  <c r="O382" i="41"/>
  <c r="P382" i="41"/>
  <c r="Q382" i="41"/>
  <c r="R382" i="41"/>
  <c r="O383" i="41"/>
  <c r="P383" i="41"/>
  <c r="Q383" i="41"/>
  <c r="R383" i="41"/>
  <c r="O384" i="41"/>
  <c r="P384" i="41"/>
  <c r="Q384" i="41"/>
  <c r="R384" i="41"/>
  <c r="O385" i="41"/>
  <c r="P385" i="41"/>
  <c r="Q385" i="41"/>
  <c r="R385" i="41"/>
  <c r="O386" i="41"/>
  <c r="P386" i="41"/>
  <c r="Q386" i="41"/>
  <c r="R386" i="41"/>
  <c r="O387" i="41"/>
  <c r="P387" i="41"/>
  <c r="Q387" i="41"/>
  <c r="R387" i="41"/>
  <c r="O388" i="41"/>
  <c r="P388" i="41"/>
  <c r="Q388" i="41"/>
  <c r="R388" i="41"/>
  <c r="O389" i="41"/>
  <c r="P389" i="41"/>
  <c r="Q389" i="41"/>
  <c r="R389" i="41"/>
  <c r="O390" i="41"/>
  <c r="P390" i="41"/>
  <c r="Q390" i="41"/>
  <c r="R390" i="41"/>
  <c r="O391" i="41"/>
  <c r="P391" i="41"/>
  <c r="Q391" i="41"/>
  <c r="R391" i="41"/>
  <c r="O392" i="41"/>
  <c r="P392" i="41"/>
  <c r="Q392" i="41"/>
  <c r="R392" i="41"/>
  <c r="O393" i="41"/>
  <c r="P393" i="41"/>
  <c r="Q393" i="41"/>
  <c r="R393" i="41"/>
  <c r="O394" i="41"/>
  <c r="P394" i="41"/>
  <c r="Q394" i="41"/>
  <c r="R394" i="41"/>
  <c r="O395" i="41"/>
  <c r="P395" i="41"/>
  <c r="Q395" i="41"/>
  <c r="R395" i="41"/>
  <c r="O396" i="41"/>
  <c r="P396" i="41"/>
  <c r="Q396" i="41"/>
  <c r="R396" i="41"/>
  <c r="O397" i="41"/>
  <c r="P397" i="41"/>
  <c r="Q397" i="41"/>
  <c r="R397" i="41"/>
  <c r="O398" i="41"/>
  <c r="P398" i="41"/>
  <c r="Q398" i="41"/>
  <c r="R398" i="41"/>
  <c r="O399" i="41"/>
  <c r="P399" i="41"/>
  <c r="Q399" i="41"/>
  <c r="R399" i="41"/>
  <c r="O400" i="41"/>
  <c r="P400" i="41"/>
  <c r="Q400" i="41"/>
  <c r="R400" i="41"/>
  <c r="O401" i="41"/>
  <c r="P401" i="41"/>
  <c r="Q401" i="41"/>
  <c r="R401" i="41"/>
  <c r="O402" i="41"/>
  <c r="P402" i="41"/>
  <c r="Q402" i="41"/>
  <c r="R402" i="41"/>
  <c r="O403" i="41"/>
  <c r="P403" i="41"/>
  <c r="Q403" i="41"/>
  <c r="R403" i="41"/>
  <c r="O404" i="41"/>
  <c r="P404" i="41"/>
  <c r="Q404" i="41"/>
  <c r="R404" i="41"/>
  <c r="O405" i="41"/>
  <c r="P405" i="41"/>
  <c r="Q405" i="41"/>
  <c r="R405" i="41"/>
  <c r="O406" i="41"/>
  <c r="P406" i="41"/>
  <c r="Q406" i="41"/>
  <c r="R406" i="41"/>
  <c r="O407" i="41"/>
  <c r="P407" i="41"/>
  <c r="Q407" i="41"/>
  <c r="R407" i="41"/>
  <c r="O408" i="41"/>
  <c r="P408" i="41"/>
  <c r="Q408" i="41"/>
  <c r="R408" i="41"/>
  <c r="O409" i="41"/>
  <c r="P409" i="41"/>
  <c r="Q409" i="41"/>
  <c r="R409" i="41"/>
  <c r="O410" i="41"/>
  <c r="P410" i="41"/>
  <c r="Q410" i="41"/>
  <c r="R410" i="41"/>
  <c r="O411" i="41"/>
  <c r="P411" i="41"/>
  <c r="Q411" i="41"/>
  <c r="R411" i="41"/>
  <c r="O412" i="41"/>
  <c r="P412" i="41"/>
  <c r="Q412" i="41"/>
  <c r="R412" i="41"/>
  <c r="O413" i="41"/>
  <c r="P413" i="41"/>
  <c r="Q413" i="41"/>
  <c r="R413" i="41"/>
  <c r="O414" i="41"/>
  <c r="P414" i="41"/>
  <c r="Q414" i="41"/>
  <c r="R414" i="41"/>
  <c r="O415" i="41"/>
  <c r="P415" i="41"/>
  <c r="Q415" i="41"/>
  <c r="R415" i="41"/>
  <c r="O416" i="41"/>
  <c r="P416" i="41"/>
  <c r="Q416" i="41"/>
  <c r="R416" i="41"/>
  <c r="O417" i="41"/>
  <c r="P417" i="41"/>
  <c r="Q417" i="41"/>
  <c r="R417" i="41"/>
  <c r="O418" i="41"/>
  <c r="P418" i="41"/>
  <c r="Q418" i="41"/>
  <c r="R418" i="41"/>
  <c r="O419" i="41"/>
  <c r="P419" i="41"/>
  <c r="Q419" i="41"/>
  <c r="R419" i="41"/>
  <c r="O420" i="41"/>
  <c r="P420" i="41"/>
  <c r="Q420" i="41"/>
  <c r="R420" i="41"/>
  <c r="O421" i="41"/>
  <c r="P421" i="41"/>
  <c r="Q421" i="41"/>
  <c r="R421" i="41"/>
  <c r="O422" i="41"/>
  <c r="P422" i="41"/>
  <c r="Q422" i="41"/>
  <c r="R422" i="41"/>
  <c r="O423" i="41"/>
  <c r="P423" i="41"/>
  <c r="Q423" i="41"/>
  <c r="R423" i="41"/>
  <c r="O424" i="41"/>
  <c r="P424" i="41"/>
  <c r="Q424" i="41"/>
  <c r="R424" i="41"/>
  <c r="O425" i="41"/>
  <c r="P425" i="41"/>
  <c r="Q425" i="41"/>
  <c r="R425" i="41"/>
  <c r="O426" i="41"/>
  <c r="P426" i="41"/>
  <c r="Q426" i="41"/>
  <c r="R426" i="41"/>
  <c r="O427" i="41"/>
  <c r="P427" i="41"/>
  <c r="Q427" i="41"/>
  <c r="R427" i="41"/>
  <c r="O428" i="41"/>
  <c r="P428" i="41"/>
  <c r="Q428" i="41"/>
  <c r="R428" i="41"/>
  <c r="O429" i="41"/>
  <c r="P429" i="41"/>
  <c r="Q429" i="41"/>
  <c r="R429" i="41"/>
  <c r="O430" i="41"/>
  <c r="P430" i="41"/>
  <c r="Q430" i="41"/>
  <c r="R430" i="41"/>
  <c r="O431" i="41"/>
  <c r="P431" i="41"/>
  <c r="Q431" i="41"/>
  <c r="R431" i="41"/>
  <c r="O432" i="41"/>
  <c r="P432" i="41"/>
  <c r="Q432" i="41"/>
  <c r="R432" i="41"/>
  <c r="O433" i="41"/>
  <c r="P433" i="41"/>
  <c r="Q433" i="41"/>
  <c r="R433" i="41"/>
  <c r="O434" i="41"/>
  <c r="P434" i="41"/>
  <c r="Q434" i="41"/>
  <c r="R434" i="41"/>
  <c r="O435" i="41"/>
  <c r="P435" i="41"/>
  <c r="Q435" i="41"/>
  <c r="R435" i="41"/>
  <c r="O436" i="41"/>
  <c r="P436" i="41"/>
  <c r="Q436" i="41"/>
  <c r="R436" i="41"/>
  <c r="O437" i="41"/>
  <c r="P437" i="41"/>
  <c r="Q437" i="41"/>
  <c r="R437" i="41"/>
  <c r="O438" i="41"/>
  <c r="P438" i="41"/>
  <c r="Q438" i="41"/>
  <c r="R438" i="41"/>
  <c r="O439" i="41"/>
  <c r="P439" i="41"/>
  <c r="Q439" i="41"/>
  <c r="R439" i="41"/>
  <c r="O440" i="41"/>
  <c r="P440" i="41"/>
  <c r="Q440" i="41"/>
  <c r="R440" i="41"/>
  <c r="O441" i="41"/>
  <c r="P441" i="41"/>
  <c r="Q441" i="41"/>
  <c r="R441" i="41"/>
  <c r="O442" i="41"/>
  <c r="P442" i="41"/>
  <c r="Q442" i="41"/>
  <c r="R442" i="41"/>
  <c r="O443" i="41"/>
  <c r="P443" i="41"/>
  <c r="Q443" i="41"/>
  <c r="R443" i="41"/>
  <c r="O444" i="41"/>
  <c r="P444" i="41"/>
  <c r="Q444" i="41"/>
  <c r="R444" i="41"/>
  <c r="O445" i="41"/>
  <c r="P445" i="41"/>
  <c r="Q445" i="41"/>
  <c r="R445" i="41"/>
  <c r="O446" i="41"/>
  <c r="P446" i="41"/>
  <c r="Q446" i="41"/>
  <c r="R446" i="41"/>
  <c r="O447" i="41"/>
  <c r="P447" i="41"/>
  <c r="Q447" i="41"/>
  <c r="R447" i="41"/>
  <c r="O448" i="41"/>
  <c r="P448" i="41"/>
  <c r="Q448" i="41"/>
  <c r="R448" i="41"/>
  <c r="O449" i="41"/>
  <c r="P449" i="41"/>
  <c r="Q449" i="41"/>
  <c r="R449" i="41"/>
  <c r="O450" i="41"/>
  <c r="P450" i="41"/>
  <c r="Q450" i="41"/>
  <c r="R450" i="41"/>
  <c r="O451" i="41"/>
  <c r="P451" i="41"/>
  <c r="Q451" i="41"/>
  <c r="R451" i="41"/>
  <c r="O452" i="41"/>
  <c r="P452" i="41"/>
  <c r="Q452" i="41"/>
  <c r="R452" i="41"/>
  <c r="O453" i="41"/>
  <c r="P453" i="41"/>
  <c r="Q453" i="41"/>
  <c r="R453" i="41"/>
  <c r="O454" i="41"/>
  <c r="P454" i="41"/>
  <c r="Q454" i="41"/>
  <c r="R454" i="41"/>
  <c r="O455" i="41"/>
  <c r="P455" i="41"/>
  <c r="Q455" i="41"/>
  <c r="R455" i="41"/>
  <c r="O456" i="41"/>
  <c r="P456" i="41"/>
  <c r="Q456" i="41"/>
  <c r="R456" i="41"/>
  <c r="O457" i="41"/>
  <c r="P457" i="41"/>
  <c r="Q457" i="41"/>
  <c r="R457" i="41"/>
  <c r="O458" i="41"/>
  <c r="P458" i="41"/>
  <c r="Q458" i="41"/>
  <c r="R458" i="41"/>
  <c r="O459" i="41"/>
  <c r="P459" i="41"/>
  <c r="Q459" i="41"/>
  <c r="R459" i="41"/>
  <c r="O460" i="41"/>
  <c r="P460" i="41"/>
  <c r="Q460" i="41"/>
  <c r="R460" i="41"/>
  <c r="O461" i="41"/>
  <c r="P461" i="41"/>
  <c r="Q461" i="41"/>
  <c r="R461" i="41"/>
  <c r="O462" i="41"/>
  <c r="P462" i="41"/>
  <c r="Q462" i="41"/>
  <c r="R462" i="41"/>
  <c r="O463" i="41"/>
  <c r="P463" i="41"/>
  <c r="Q463" i="41"/>
  <c r="R463" i="41"/>
  <c r="O464" i="41"/>
  <c r="P464" i="41"/>
  <c r="Q464" i="41"/>
  <c r="R464" i="41"/>
  <c r="O465" i="41"/>
  <c r="P465" i="41"/>
  <c r="Q465" i="41"/>
  <c r="R465" i="41"/>
  <c r="O466" i="41"/>
  <c r="P466" i="41"/>
  <c r="Q466" i="41"/>
  <c r="R466" i="41"/>
  <c r="O467" i="41"/>
  <c r="P467" i="41"/>
  <c r="Q467" i="41"/>
  <c r="R467" i="41"/>
  <c r="O468" i="41"/>
  <c r="P468" i="41"/>
  <c r="Q468" i="41"/>
  <c r="R468" i="41"/>
  <c r="O469" i="41"/>
  <c r="P469" i="41"/>
  <c r="Q469" i="41"/>
  <c r="R469" i="41"/>
  <c r="O470" i="41"/>
  <c r="P470" i="41"/>
  <c r="Q470" i="41"/>
  <c r="R470" i="41"/>
  <c r="O471" i="41"/>
  <c r="P471" i="41"/>
  <c r="Q471" i="41"/>
  <c r="R471" i="41"/>
  <c r="O472" i="41"/>
  <c r="P472" i="41"/>
  <c r="Q472" i="41"/>
  <c r="R472" i="41"/>
  <c r="O473" i="41"/>
  <c r="P473" i="41"/>
  <c r="Q473" i="41"/>
  <c r="R473" i="41"/>
  <c r="O474" i="41"/>
  <c r="P474" i="41"/>
  <c r="Q474" i="41"/>
  <c r="R474" i="41"/>
  <c r="O475" i="41"/>
  <c r="P475" i="41"/>
  <c r="Q475" i="41"/>
  <c r="R475" i="41"/>
  <c r="O476" i="41"/>
  <c r="P476" i="41"/>
  <c r="Q476" i="41"/>
  <c r="R476" i="41"/>
  <c r="O477" i="41"/>
  <c r="P477" i="41"/>
  <c r="Q477" i="41"/>
  <c r="R477" i="41"/>
  <c r="O478" i="41"/>
  <c r="P478" i="41"/>
  <c r="Q478" i="41"/>
  <c r="R478" i="41"/>
  <c r="O479" i="41"/>
  <c r="P479" i="41"/>
  <c r="Q479" i="41"/>
  <c r="R479" i="41"/>
  <c r="O480" i="41"/>
  <c r="P480" i="41"/>
  <c r="Q480" i="41"/>
  <c r="R480" i="41"/>
  <c r="O481" i="41"/>
  <c r="P481" i="41"/>
  <c r="Q481" i="41"/>
  <c r="R481" i="41"/>
  <c r="O482" i="41"/>
  <c r="P482" i="41"/>
  <c r="Q482" i="41"/>
  <c r="R482" i="41"/>
  <c r="O483" i="41"/>
  <c r="P483" i="41"/>
  <c r="Q483" i="41"/>
  <c r="R483" i="41"/>
  <c r="O484" i="41"/>
  <c r="P484" i="41"/>
  <c r="Q484" i="41"/>
  <c r="R484" i="41"/>
  <c r="O485" i="41"/>
  <c r="P485" i="41"/>
  <c r="Q485" i="41"/>
  <c r="R485" i="41"/>
  <c r="O486" i="41"/>
  <c r="P486" i="41"/>
  <c r="Q486" i="41"/>
  <c r="R486" i="41"/>
  <c r="O487" i="41"/>
  <c r="P487" i="41"/>
  <c r="Q487" i="41"/>
  <c r="R487" i="41"/>
  <c r="O488" i="41"/>
  <c r="P488" i="41"/>
  <c r="Q488" i="41"/>
  <c r="R488" i="41"/>
  <c r="O489" i="41"/>
  <c r="P489" i="41"/>
  <c r="Q489" i="41"/>
  <c r="R489" i="41"/>
  <c r="O490" i="41"/>
  <c r="P490" i="41"/>
  <c r="Q490" i="41"/>
  <c r="R490" i="41"/>
  <c r="O491" i="41"/>
  <c r="P491" i="41"/>
  <c r="Q491" i="41"/>
  <c r="R491" i="41"/>
  <c r="O492" i="41"/>
  <c r="P492" i="41"/>
  <c r="Q492" i="41"/>
  <c r="R492" i="41"/>
  <c r="O493" i="41"/>
  <c r="P493" i="41"/>
  <c r="Q493" i="41"/>
  <c r="R493" i="41"/>
  <c r="O494" i="41"/>
  <c r="P494" i="41"/>
  <c r="Q494" i="41"/>
  <c r="R494" i="41"/>
  <c r="O495" i="41"/>
  <c r="P495" i="41"/>
  <c r="Q495" i="41"/>
  <c r="R495" i="41"/>
  <c r="O496" i="41"/>
  <c r="P496" i="41"/>
  <c r="Q496" i="41"/>
  <c r="R496" i="41"/>
  <c r="O497" i="41"/>
  <c r="P497" i="41"/>
  <c r="Q497" i="41"/>
  <c r="R497" i="41"/>
  <c r="O498" i="41"/>
  <c r="P498" i="41"/>
  <c r="Q498" i="41"/>
  <c r="R498" i="41"/>
  <c r="O499" i="41"/>
  <c r="P499" i="41"/>
  <c r="Q499" i="41"/>
  <c r="R499" i="41"/>
  <c r="O500" i="41"/>
  <c r="P500" i="41"/>
  <c r="Q500" i="41"/>
  <c r="R500" i="41"/>
  <c r="O501" i="41"/>
  <c r="P501" i="41"/>
  <c r="Q501" i="41"/>
  <c r="R501" i="41"/>
  <c r="O502" i="41"/>
  <c r="P502" i="41"/>
  <c r="Q502" i="41"/>
  <c r="R502" i="41"/>
  <c r="O503" i="41"/>
  <c r="P503" i="41"/>
  <c r="Q503" i="41"/>
  <c r="R503" i="41"/>
  <c r="O504" i="41"/>
  <c r="P504" i="41"/>
  <c r="Q504" i="41"/>
  <c r="R504" i="41"/>
  <c r="O505" i="41"/>
  <c r="P505" i="41"/>
  <c r="Q505" i="41"/>
  <c r="R505" i="41"/>
  <c r="O506" i="41"/>
  <c r="P506" i="41"/>
  <c r="Q506" i="41"/>
  <c r="R506" i="41"/>
  <c r="O507" i="41"/>
  <c r="P507" i="41"/>
  <c r="Q507" i="41"/>
  <c r="R507" i="41"/>
  <c r="O508" i="41"/>
  <c r="P508" i="41"/>
  <c r="Q508" i="41"/>
  <c r="R508" i="41"/>
  <c r="O509" i="41"/>
  <c r="P509" i="41"/>
  <c r="Q509" i="41"/>
  <c r="R509" i="41"/>
  <c r="O510" i="41"/>
  <c r="P510" i="41"/>
  <c r="Q510" i="41"/>
  <c r="R510" i="41"/>
  <c r="O511" i="41"/>
  <c r="P511" i="41"/>
  <c r="Q511" i="41"/>
  <c r="R511" i="41"/>
  <c r="O512" i="41"/>
  <c r="P512" i="41"/>
  <c r="Q512" i="41"/>
  <c r="R512" i="41"/>
  <c r="O513" i="41"/>
  <c r="P513" i="41"/>
  <c r="Q513" i="41"/>
  <c r="R513" i="41"/>
  <c r="O514" i="41"/>
  <c r="P514" i="41"/>
  <c r="Q514" i="41"/>
  <c r="R514" i="41"/>
  <c r="O515" i="41"/>
  <c r="P515" i="41"/>
  <c r="Q515" i="41"/>
  <c r="R515" i="41"/>
  <c r="O516" i="41"/>
  <c r="P516" i="41"/>
  <c r="Q516" i="41"/>
  <c r="R516" i="41"/>
  <c r="O517" i="41"/>
  <c r="P517" i="41"/>
  <c r="Q517" i="41"/>
  <c r="R517" i="41"/>
  <c r="O518" i="41"/>
  <c r="P518" i="41"/>
  <c r="Q518" i="41"/>
  <c r="R518" i="41"/>
  <c r="O519" i="41"/>
  <c r="P519" i="41"/>
  <c r="Q519" i="41"/>
  <c r="R519" i="41"/>
  <c r="O520" i="41"/>
  <c r="P520" i="41"/>
  <c r="Q520" i="41"/>
  <c r="R520" i="41"/>
  <c r="O521" i="41"/>
  <c r="P521" i="41"/>
  <c r="Q521" i="41"/>
  <c r="R521" i="41"/>
  <c r="O522" i="41"/>
  <c r="P522" i="41"/>
  <c r="Q522" i="41"/>
  <c r="R522" i="41"/>
  <c r="O523" i="41"/>
  <c r="P523" i="41"/>
  <c r="Q523" i="41"/>
  <c r="R523" i="41"/>
  <c r="O524" i="41"/>
  <c r="P524" i="41"/>
  <c r="Q524" i="41"/>
  <c r="R524" i="41"/>
  <c r="O525" i="41"/>
  <c r="P525" i="41"/>
  <c r="Q525" i="41"/>
  <c r="R525" i="41"/>
  <c r="O526" i="41"/>
  <c r="P526" i="41"/>
  <c r="Q526" i="41"/>
  <c r="R526" i="41"/>
  <c r="O527" i="41"/>
  <c r="P527" i="41"/>
  <c r="Q527" i="41"/>
  <c r="R527" i="41"/>
  <c r="O528" i="41"/>
  <c r="P528" i="41"/>
  <c r="Q528" i="41"/>
  <c r="R528" i="41"/>
  <c r="O529" i="41"/>
  <c r="P529" i="41"/>
  <c r="Q529" i="41"/>
  <c r="R529" i="41"/>
  <c r="O530" i="41"/>
  <c r="P530" i="41"/>
  <c r="Q530" i="41"/>
  <c r="R530" i="41"/>
  <c r="O531" i="41"/>
  <c r="P531" i="41"/>
  <c r="Q531" i="41"/>
  <c r="R531" i="41"/>
  <c r="O532" i="41"/>
  <c r="P532" i="41"/>
  <c r="Q532" i="41"/>
  <c r="R532" i="41"/>
  <c r="O533" i="41"/>
  <c r="P533" i="41"/>
  <c r="Q533" i="41"/>
  <c r="R533" i="41"/>
  <c r="O534" i="41"/>
  <c r="P534" i="41"/>
  <c r="Q534" i="41"/>
  <c r="R534" i="41"/>
  <c r="O535" i="41"/>
  <c r="P535" i="41"/>
  <c r="Q535" i="41"/>
  <c r="R535" i="41"/>
  <c r="O536" i="41"/>
  <c r="P536" i="41"/>
  <c r="Q536" i="41"/>
  <c r="R536" i="41"/>
  <c r="O537" i="41"/>
  <c r="P537" i="41"/>
  <c r="Q537" i="41"/>
  <c r="R537" i="41"/>
  <c r="O538" i="41"/>
  <c r="P538" i="41"/>
  <c r="Q538" i="41"/>
  <c r="R538" i="41"/>
  <c r="O539" i="41"/>
  <c r="P539" i="41"/>
  <c r="Q539" i="41"/>
  <c r="R539" i="41"/>
  <c r="O540" i="41"/>
  <c r="P540" i="41"/>
  <c r="Q540" i="41"/>
  <c r="R540" i="41"/>
  <c r="O541" i="41"/>
  <c r="P541" i="41"/>
  <c r="Q541" i="41"/>
  <c r="R541" i="41"/>
  <c r="O542" i="41"/>
  <c r="P542" i="41"/>
  <c r="Q542" i="41"/>
  <c r="R542" i="41"/>
  <c r="O543" i="41"/>
  <c r="P543" i="41"/>
  <c r="Q543" i="41"/>
  <c r="R543" i="41"/>
  <c r="O544" i="41"/>
  <c r="P544" i="41"/>
  <c r="Q544" i="41"/>
  <c r="R544" i="41"/>
  <c r="O545" i="41"/>
  <c r="P545" i="41"/>
  <c r="Q545" i="41"/>
  <c r="R545" i="41"/>
  <c r="O546" i="41"/>
  <c r="P546" i="41"/>
  <c r="Q546" i="41"/>
  <c r="R546" i="41"/>
  <c r="O547" i="41"/>
  <c r="P547" i="41"/>
  <c r="Q547" i="41"/>
  <c r="R547" i="41"/>
  <c r="O548" i="41"/>
  <c r="P548" i="41"/>
  <c r="Q548" i="41"/>
  <c r="R548" i="41"/>
  <c r="O549" i="41"/>
  <c r="P549" i="41"/>
  <c r="Q549" i="41"/>
  <c r="R549" i="41"/>
  <c r="O550" i="41"/>
  <c r="P550" i="41"/>
  <c r="Q550" i="41"/>
  <c r="R550" i="41"/>
  <c r="O551" i="41"/>
  <c r="P551" i="41"/>
  <c r="Q551" i="41"/>
  <c r="R551" i="41"/>
  <c r="O552" i="41"/>
  <c r="P552" i="41"/>
  <c r="Q552" i="41"/>
  <c r="R552" i="41"/>
  <c r="O553" i="41"/>
  <c r="P553" i="41"/>
  <c r="Q553" i="41"/>
  <c r="R553" i="41"/>
  <c r="O554" i="41"/>
  <c r="P554" i="41"/>
  <c r="Q554" i="41"/>
  <c r="R554" i="41"/>
  <c r="O555" i="41"/>
  <c r="P555" i="41"/>
  <c r="Q555" i="41"/>
  <c r="R555" i="41"/>
  <c r="O556" i="41"/>
  <c r="P556" i="41"/>
  <c r="Q556" i="41"/>
  <c r="R556" i="41"/>
  <c r="O557" i="41"/>
  <c r="P557" i="41"/>
  <c r="Q557" i="41"/>
  <c r="R557" i="41"/>
  <c r="O558" i="41"/>
  <c r="P558" i="41"/>
  <c r="Q558" i="41"/>
  <c r="R558" i="41"/>
  <c r="O559" i="41"/>
  <c r="P559" i="41"/>
  <c r="Q559" i="41"/>
  <c r="R559" i="41"/>
  <c r="O560" i="41"/>
  <c r="P560" i="41"/>
  <c r="Q560" i="41"/>
  <c r="R560" i="41"/>
  <c r="O561" i="41"/>
  <c r="P561" i="41"/>
  <c r="Q561" i="41"/>
  <c r="R561" i="41"/>
  <c r="O562" i="41"/>
  <c r="P562" i="41"/>
  <c r="Q562" i="41"/>
  <c r="R562" i="41"/>
  <c r="O563" i="41"/>
  <c r="P563" i="41"/>
  <c r="Q563" i="41"/>
  <c r="R563" i="41"/>
  <c r="O564" i="41"/>
  <c r="P564" i="41"/>
  <c r="Q564" i="41"/>
  <c r="R564" i="41"/>
  <c r="O565" i="41"/>
  <c r="P565" i="41"/>
  <c r="Q565" i="41"/>
  <c r="R565" i="41"/>
  <c r="O566" i="41"/>
  <c r="P566" i="41"/>
  <c r="Q566" i="41"/>
  <c r="R566" i="41"/>
  <c r="O567" i="41"/>
  <c r="P567" i="41"/>
  <c r="Q567" i="41"/>
  <c r="R567" i="41"/>
  <c r="O568" i="41"/>
  <c r="P568" i="41"/>
  <c r="Q568" i="41"/>
  <c r="R568" i="41"/>
  <c r="O569" i="41"/>
  <c r="P569" i="41"/>
  <c r="Q569" i="41"/>
  <c r="R569" i="41"/>
  <c r="O570" i="41"/>
  <c r="P570" i="41"/>
  <c r="Q570" i="41"/>
  <c r="R570" i="41"/>
  <c r="O571" i="41"/>
  <c r="P571" i="41"/>
  <c r="Q571" i="41"/>
  <c r="R571" i="41"/>
  <c r="O572" i="41"/>
  <c r="P572" i="41"/>
  <c r="Q572" i="41"/>
  <c r="R572" i="41"/>
  <c r="O573" i="41"/>
  <c r="P573" i="41"/>
  <c r="Q573" i="41"/>
  <c r="R573" i="41"/>
  <c r="O574" i="41"/>
  <c r="P574" i="41"/>
  <c r="Q574" i="41"/>
  <c r="R574" i="41"/>
  <c r="O575" i="41"/>
  <c r="P575" i="41"/>
  <c r="Q575" i="41"/>
  <c r="R575" i="41"/>
  <c r="O576" i="41"/>
  <c r="P576" i="41"/>
  <c r="Q576" i="41"/>
  <c r="R576" i="41"/>
  <c r="O577" i="41"/>
  <c r="P577" i="41"/>
  <c r="Q577" i="41"/>
  <c r="R577" i="41"/>
  <c r="O578" i="41"/>
  <c r="P578" i="41"/>
  <c r="Q578" i="41"/>
  <c r="R578" i="41"/>
  <c r="O579" i="41"/>
  <c r="P579" i="41"/>
  <c r="Q579" i="41"/>
  <c r="R579" i="41"/>
  <c r="O580" i="41"/>
  <c r="P580" i="41"/>
  <c r="Q580" i="41"/>
  <c r="R580" i="41"/>
  <c r="O581" i="41"/>
  <c r="P581" i="41"/>
  <c r="Q581" i="41"/>
  <c r="R581" i="41"/>
  <c r="O582" i="41"/>
  <c r="P582" i="41"/>
  <c r="Q582" i="41"/>
  <c r="R582" i="41"/>
  <c r="O583" i="41"/>
  <c r="P583" i="41"/>
  <c r="Q583" i="41"/>
  <c r="R583" i="41"/>
  <c r="O584" i="41"/>
  <c r="P584" i="41"/>
  <c r="Q584" i="41"/>
  <c r="R584" i="41"/>
  <c r="O585" i="41"/>
  <c r="P585" i="41"/>
  <c r="Q585" i="41"/>
  <c r="R585" i="41"/>
  <c r="O586" i="41"/>
  <c r="P586" i="41"/>
  <c r="Q586" i="41"/>
  <c r="R586" i="41"/>
  <c r="O587" i="41"/>
  <c r="P587" i="41"/>
  <c r="Q587" i="41"/>
  <c r="R587" i="41"/>
  <c r="O588" i="41"/>
  <c r="P588" i="41"/>
  <c r="Q588" i="41"/>
  <c r="R588" i="41"/>
  <c r="O589" i="41"/>
  <c r="P589" i="41"/>
  <c r="Q589" i="41"/>
  <c r="R589" i="41"/>
  <c r="O590" i="41"/>
  <c r="P590" i="41"/>
  <c r="Q590" i="41"/>
  <c r="R590" i="41"/>
  <c r="O591" i="41"/>
  <c r="P591" i="41"/>
  <c r="Q591" i="41"/>
  <c r="R591" i="41"/>
  <c r="O592" i="41"/>
  <c r="P592" i="41"/>
  <c r="Q592" i="41"/>
  <c r="R592" i="41"/>
  <c r="O593" i="41"/>
  <c r="P593" i="41"/>
  <c r="Q593" i="41"/>
  <c r="R593" i="41"/>
  <c r="O594" i="41"/>
  <c r="P594" i="41"/>
  <c r="Q594" i="41"/>
  <c r="R594" i="41"/>
  <c r="O595" i="41"/>
  <c r="P595" i="41"/>
  <c r="Q595" i="41"/>
  <c r="R595" i="41"/>
  <c r="O596" i="41"/>
  <c r="P596" i="41"/>
  <c r="Q596" i="41"/>
  <c r="R596" i="41"/>
  <c r="O597" i="41"/>
  <c r="P597" i="41"/>
  <c r="Q597" i="41"/>
  <c r="R597" i="41"/>
  <c r="O598" i="41"/>
  <c r="P598" i="41"/>
  <c r="Q598" i="41"/>
  <c r="R598" i="41"/>
  <c r="O599" i="41"/>
  <c r="P599" i="41"/>
  <c r="Q599" i="41"/>
  <c r="R599" i="41"/>
  <c r="O600" i="41"/>
  <c r="P600" i="41"/>
  <c r="Q600" i="41"/>
  <c r="R600" i="41"/>
  <c r="O601" i="41"/>
  <c r="P601" i="41"/>
  <c r="Q601" i="41"/>
  <c r="R601" i="41"/>
  <c r="O602" i="41"/>
  <c r="P602" i="41"/>
  <c r="Q602" i="41"/>
  <c r="R602" i="41"/>
  <c r="O603" i="41"/>
  <c r="P603" i="41"/>
  <c r="Q603" i="41"/>
  <c r="R603" i="41"/>
  <c r="O604" i="41"/>
  <c r="P604" i="41"/>
  <c r="Q604" i="41"/>
  <c r="R604" i="41"/>
  <c r="O605" i="41"/>
  <c r="P605" i="41"/>
  <c r="Q605" i="41"/>
  <c r="R605" i="41"/>
  <c r="O606" i="41"/>
  <c r="P606" i="41"/>
  <c r="Q606" i="41"/>
  <c r="R606" i="41"/>
  <c r="O607" i="41"/>
  <c r="P607" i="41"/>
  <c r="Q607" i="41"/>
  <c r="R607" i="41"/>
  <c r="O608" i="41"/>
  <c r="P608" i="41"/>
  <c r="Q608" i="41"/>
  <c r="R608" i="41"/>
  <c r="O609" i="41"/>
  <c r="P609" i="41"/>
  <c r="Q609" i="41"/>
  <c r="R609" i="41"/>
  <c r="O610" i="41"/>
  <c r="P610" i="41"/>
  <c r="Q610" i="41"/>
  <c r="R610" i="41"/>
  <c r="O611" i="41"/>
  <c r="P611" i="41"/>
  <c r="Q611" i="41"/>
  <c r="R611" i="41"/>
  <c r="O612" i="41"/>
  <c r="P612" i="41"/>
  <c r="Q612" i="41"/>
  <c r="R612" i="41"/>
  <c r="O613" i="41"/>
  <c r="P613" i="41"/>
  <c r="Q613" i="41"/>
  <c r="R613" i="41"/>
  <c r="O614" i="41"/>
  <c r="P614" i="41"/>
  <c r="Q614" i="41"/>
  <c r="R614" i="41"/>
  <c r="O615" i="41"/>
  <c r="P615" i="41"/>
  <c r="Q615" i="41"/>
  <c r="R615" i="41"/>
  <c r="O616" i="41"/>
  <c r="P616" i="41"/>
  <c r="Q616" i="41"/>
  <c r="R616" i="41"/>
  <c r="O617" i="41"/>
  <c r="P617" i="41"/>
  <c r="Q617" i="41"/>
  <c r="R617" i="41"/>
  <c r="O618" i="41"/>
  <c r="P618" i="41"/>
  <c r="Q618" i="41"/>
  <c r="R618" i="41"/>
  <c r="O619" i="41"/>
  <c r="P619" i="41"/>
  <c r="Q619" i="41"/>
  <c r="R619" i="41"/>
  <c r="O620" i="41"/>
  <c r="P620" i="41"/>
  <c r="Q620" i="41"/>
  <c r="R620" i="41"/>
  <c r="O621" i="41"/>
  <c r="P621" i="41"/>
  <c r="Q621" i="41"/>
  <c r="R621" i="41"/>
  <c r="O622" i="41"/>
  <c r="P622" i="41"/>
  <c r="Q622" i="41"/>
  <c r="R622" i="41"/>
  <c r="O623" i="41"/>
  <c r="P623" i="41"/>
  <c r="Q623" i="41"/>
  <c r="R623" i="41"/>
  <c r="O624" i="41"/>
  <c r="P624" i="41"/>
  <c r="Q624" i="41"/>
  <c r="R624" i="41"/>
  <c r="O625" i="41"/>
  <c r="P625" i="41"/>
  <c r="Q625" i="41"/>
  <c r="R625" i="41"/>
  <c r="O626" i="41"/>
  <c r="P626" i="41"/>
  <c r="Q626" i="41"/>
  <c r="R626" i="41"/>
  <c r="O627" i="41"/>
  <c r="P627" i="41"/>
  <c r="Q627" i="41"/>
  <c r="R627" i="41"/>
  <c r="O628" i="41"/>
  <c r="P628" i="41"/>
  <c r="Q628" i="41"/>
  <c r="R628" i="41"/>
  <c r="O629" i="41"/>
  <c r="P629" i="41"/>
  <c r="Q629" i="41"/>
  <c r="R629" i="41"/>
  <c r="O630" i="41"/>
  <c r="P630" i="41"/>
  <c r="Q630" i="41"/>
  <c r="R630" i="41"/>
  <c r="O631" i="41"/>
  <c r="P631" i="41"/>
  <c r="Q631" i="41"/>
  <c r="R631" i="41"/>
  <c r="O632" i="41"/>
  <c r="P632" i="41"/>
  <c r="Q632" i="41"/>
  <c r="R632" i="41"/>
  <c r="O633" i="41"/>
  <c r="P633" i="41"/>
  <c r="Q633" i="41"/>
  <c r="R633" i="41"/>
  <c r="O634" i="41"/>
  <c r="P634" i="41"/>
  <c r="Q634" i="41"/>
  <c r="R634" i="41"/>
  <c r="O635" i="41"/>
  <c r="P635" i="41"/>
  <c r="Q635" i="41"/>
  <c r="R635" i="41"/>
  <c r="O636" i="41"/>
  <c r="P636" i="41"/>
  <c r="Q636" i="41"/>
  <c r="R636" i="41"/>
  <c r="O637" i="41"/>
  <c r="P637" i="41"/>
  <c r="Q637" i="41"/>
  <c r="R637" i="41"/>
  <c r="O638" i="41"/>
  <c r="P638" i="41"/>
  <c r="Q638" i="41"/>
  <c r="R638" i="41"/>
  <c r="O639" i="41"/>
  <c r="P639" i="41"/>
  <c r="Q639" i="41"/>
  <c r="R639" i="41"/>
  <c r="O640" i="41"/>
  <c r="P640" i="41"/>
  <c r="Q640" i="41"/>
  <c r="R640" i="41"/>
  <c r="O641" i="41"/>
  <c r="P641" i="41"/>
  <c r="Q641" i="41"/>
  <c r="R641" i="41"/>
  <c r="O642" i="41"/>
  <c r="P642" i="41"/>
  <c r="Q642" i="41"/>
  <c r="R642" i="41"/>
  <c r="O643" i="41"/>
  <c r="P643" i="41"/>
  <c r="Q643" i="41"/>
  <c r="R643" i="41"/>
  <c r="O644" i="41"/>
  <c r="P644" i="41"/>
  <c r="Q644" i="41"/>
  <c r="R644" i="41"/>
  <c r="O645" i="41"/>
  <c r="P645" i="41"/>
  <c r="Q645" i="41"/>
  <c r="R645" i="41"/>
  <c r="O646" i="41"/>
  <c r="P646" i="41"/>
  <c r="Q646" i="41"/>
  <c r="R646" i="41"/>
  <c r="O647" i="41"/>
  <c r="P647" i="41"/>
  <c r="Q647" i="41"/>
  <c r="R647" i="41"/>
  <c r="O648" i="41"/>
  <c r="P648" i="41"/>
  <c r="Q648" i="41"/>
  <c r="R648" i="41"/>
  <c r="O649" i="41"/>
  <c r="P649" i="41"/>
  <c r="Q649" i="41"/>
  <c r="R649" i="41"/>
  <c r="O650" i="41"/>
  <c r="P650" i="41"/>
  <c r="Q650" i="41"/>
  <c r="R650" i="41"/>
  <c r="O651" i="41"/>
  <c r="P651" i="41"/>
  <c r="Q651" i="41"/>
  <c r="R651" i="41"/>
  <c r="O652" i="41"/>
  <c r="P652" i="41"/>
  <c r="Q652" i="41"/>
  <c r="R652" i="41"/>
  <c r="O653" i="41"/>
  <c r="P653" i="41"/>
  <c r="Q653" i="41"/>
  <c r="R653" i="41"/>
  <c r="O654" i="41"/>
  <c r="P654" i="41"/>
  <c r="Q654" i="41"/>
  <c r="R654" i="41"/>
  <c r="O655" i="41"/>
  <c r="P655" i="41"/>
  <c r="Q655" i="41"/>
  <c r="R655" i="41"/>
  <c r="O656" i="41"/>
  <c r="P656" i="41"/>
  <c r="Q656" i="41"/>
  <c r="R656" i="41"/>
  <c r="O657" i="41"/>
  <c r="P657" i="41"/>
  <c r="Q657" i="41"/>
  <c r="R657" i="41"/>
  <c r="O658" i="41"/>
  <c r="P658" i="41"/>
  <c r="Q658" i="41"/>
  <c r="R658" i="41"/>
  <c r="O659" i="41"/>
  <c r="P659" i="41"/>
  <c r="Q659" i="41"/>
  <c r="R659" i="41"/>
  <c r="O660" i="41"/>
  <c r="P660" i="41"/>
  <c r="Q660" i="41"/>
  <c r="R660" i="41"/>
  <c r="O661" i="41"/>
  <c r="P661" i="41"/>
  <c r="Q661" i="41"/>
  <c r="R661" i="41"/>
  <c r="O662" i="41"/>
  <c r="P662" i="41"/>
  <c r="Q662" i="41"/>
  <c r="R662" i="41"/>
  <c r="O663" i="41"/>
  <c r="P663" i="41"/>
  <c r="Q663" i="41"/>
  <c r="R663" i="41"/>
  <c r="O664" i="41"/>
  <c r="P664" i="41"/>
  <c r="Q664" i="41"/>
  <c r="R664" i="41"/>
  <c r="O665" i="41"/>
  <c r="P665" i="41"/>
  <c r="Q665" i="41"/>
  <c r="R665" i="41"/>
  <c r="O666" i="41"/>
  <c r="P666" i="41"/>
  <c r="Q666" i="41"/>
  <c r="R666" i="41"/>
  <c r="O667" i="41"/>
  <c r="P667" i="41"/>
  <c r="Q667" i="41"/>
  <c r="R667" i="41"/>
  <c r="O668" i="41"/>
  <c r="P668" i="41"/>
  <c r="Q668" i="41"/>
  <c r="R668" i="41"/>
  <c r="O669" i="41"/>
  <c r="P669" i="41"/>
  <c r="Q669" i="41"/>
  <c r="R669" i="41"/>
  <c r="O670" i="41"/>
  <c r="P670" i="41"/>
  <c r="Q670" i="41"/>
  <c r="R670" i="41"/>
  <c r="O671" i="41"/>
  <c r="P671" i="41"/>
  <c r="Q671" i="41"/>
  <c r="R671" i="41"/>
  <c r="O672" i="41"/>
  <c r="P672" i="41"/>
  <c r="Q672" i="41"/>
  <c r="R672" i="41"/>
  <c r="O673" i="41"/>
  <c r="P673" i="41"/>
  <c r="Q673" i="41"/>
  <c r="R673" i="41"/>
  <c r="O674" i="41"/>
  <c r="P674" i="41"/>
  <c r="Q674" i="41"/>
  <c r="R674" i="41"/>
  <c r="O675" i="41"/>
  <c r="P675" i="41"/>
  <c r="Q675" i="41"/>
  <c r="R675" i="41"/>
  <c r="O676" i="41"/>
  <c r="P676" i="41"/>
  <c r="Q676" i="41"/>
  <c r="R676" i="41"/>
  <c r="O677" i="41"/>
  <c r="P677" i="41"/>
  <c r="Q677" i="41"/>
  <c r="R677" i="41"/>
  <c r="O678" i="41"/>
  <c r="P678" i="41"/>
  <c r="Q678" i="41"/>
  <c r="R678" i="41"/>
  <c r="O679" i="41"/>
  <c r="P679" i="41"/>
  <c r="Q679" i="41"/>
  <c r="R679" i="41"/>
  <c r="O680" i="41"/>
  <c r="P680" i="41"/>
  <c r="Q680" i="41"/>
  <c r="R680" i="41"/>
  <c r="O681" i="41"/>
  <c r="P681" i="41"/>
  <c r="Q681" i="41"/>
  <c r="R681" i="41"/>
  <c r="O682" i="41"/>
  <c r="P682" i="41"/>
  <c r="Q682" i="41"/>
  <c r="R682" i="41"/>
  <c r="O683" i="41"/>
  <c r="P683" i="41"/>
  <c r="Q683" i="41"/>
  <c r="R683" i="41"/>
  <c r="O684" i="41"/>
  <c r="P684" i="41"/>
  <c r="Q684" i="41"/>
  <c r="R684" i="41"/>
  <c r="O685" i="41"/>
  <c r="P685" i="41"/>
  <c r="Q685" i="41"/>
  <c r="R685" i="41"/>
  <c r="O686" i="41"/>
  <c r="P686" i="41"/>
  <c r="Q686" i="41"/>
  <c r="R686" i="41"/>
  <c r="O687" i="41"/>
  <c r="P687" i="41"/>
  <c r="Q687" i="41"/>
  <c r="R687" i="41"/>
  <c r="O688" i="41"/>
  <c r="P688" i="41"/>
  <c r="Q688" i="41"/>
  <c r="R688" i="41"/>
  <c r="O689" i="41"/>
  <c r="P689" i="41"/>
  <c r="Q689" i="41"/>
  <c r="R689" i="41"/>
  <c r="O690" i="41"/>
  <c r="P690" i="41"/>
  <c r="Q690" i="41"/>
  <c r="R690" i="41"/>
  <c r="O691" i="41"/>
  <c r="P691" i="41"/>
  <c r="Q691" i="41"/>
  <c r="R691" i="41"/>
  <c r="O692" i="41"/>
  <c r="P692" i="41"/>
  <c r="Q692" i="41"/>
  <c r="R692" i="41"/>
  <c r="O693" i="41"/>
  <c r="P693" i="41"/>
  <c r="Q693" i="41"/>
  <c r="R693" i="41"/>
  <c r="O694" i="41"/>
  <c r="P694" i="41"/>
  <c r="Q694" i="41"/>
  <c r="R694" i="41"/>
  <c r="O695" i="41"/>
  <c r="P695" i="41"/>
  <c r="Q695" i="41"/>
  <c r="R695" i="41"/>
  <c r="O696" i="41"/>
  <c r="P696" i="41"/>
  <c r="Q696" i="41"/>
  <c r="R696" i="41"/>
  <c r="O697" i="41"/>
  <c r="P697" i="41"/>
  <c r="Q697" i="41"/>
  <c r="R697" i="41"/>
  <c r="O698" i="41"/>
  <c r="P698" i="41"/>
  <c r="Q698" i="41"/>
  <c r="R698" i="41"/>
  <c r="O699" i="41"/>
  <c r="P699" i="41"/>
  <c r="Q699" i="41"/>
  <c r="R699" i="41"/>
  <c r="O700" i="41"/>
  <c r="P700" i="41"/>
  <c r="Q700" i="41"/>
  <c r="R700" i="41"/>
  <c r="O701" i="41"/>
  <c r="P701" i="41"/>
  <c r="Q701" i="41"/>
  <c r="R701" i="41"/>
  <c r="O702" i="41"/>
  <c r="P702" i="41"/>
  <c r="Q702" i="41"/>
  <c r="R702" i="41"/>
  <c r="O703" i="41"/>
  <c r="P703" i="41"/>
  <c r="Q703" i="41"/>
  <c r="R703" i="41"/>
  <c r="O704" i="41"/>
  <c r="P704" i="41"/>
  <c r="Q704" i="41"/>
  <c r="R704" i="41"/>
  <c r="O705" i="41"/>
  <c r="P705" i="41"/>
  <c r="Q705" i="41"/>
  <c r="R705" i="41"/>
  <c r="O706" i="41"/>
  <c r="P706" i="41"/>
  <c r="Q706" i="41"/>
  <c r="R706" i="41"/>
  <c r="O707" i="41"/>
  <c r="P707" i="41"/>
  <c r="Q707" i="41"/>
  <c r="R707" i="41"/>
  <c r="O708" i="41"/>
  <c r="P708" i="41"/>
  <c r="Q708" i="41"/>
  <c r="R708" i="41"/>
  <c r="O709" i="41"/>
  <c r="P709" i="41"/>
  <c r="Q709" i="41"/>
  <c r="R709" i="41"/>
  <c r="O710" i="41"/>
  <c r="P710" i="41"/>
  <c r="Q710" i="41"/>
  <c r="R710" i="41"/>
  <c r="O711" i="41"/>
  <c r="P711" i="41"/>
  <c r="Q711" i="41"/>
  <c r="R711" i="41"/>
  <c r="O712" i="41"/>
  <c r="P712" i="41"/>
  <c r="Q712" i="41"/>
  <c r="R712" i="41"/>
  <c r="O713" i="41"/>
  <c r="P713" i="41"/>
  <c r="Q713" i="41"/>
  <c r="R713" i="41"/>
  <c r="O714" i="41"/>
  <c r="P714" i="41"/>
  <c r="Q714" i="41"/>
  <c r="R714" i="41"/>
  <c r="O715" i="41"/>
  <c r="P715" i="41"/>
  <c r="Q715" i="41"/>
  <c r="R715" i="41"/>
  <c r="O716" i="41"/>
  <c r="P716" i="41"/>
  <c r="Q716" i="41"/>
  <c r="R716" i="41"/>
  <c r="O717" i="41"/>
  <c r="P717" i="41"/>
  <c r="Q717" i="41"/>
  <c r="R717" i="41"/>
  <c r="O718" i="41"/>
  <c r="P718" i="41"/>
  <c r="Q718" i="41"/>
  <c r="R718" i="41"/>
  <c r="O719" i="41"/>
  <c r="P719" i="41"/>
  <c r="Q719" i="41"/>
  <c r="R719" i="41"/>
  <c r="O720" i="41"/>
  <c r="P720" i="41"/>
  <c r="Q720" i="41"/>
  <c r="R720" i="41"/>
  <c r="O721" i="41"/>
  <c r="P721" i="41"/>
  <c r="Q721" i="41"/>
  <c r="R721" i="41"/>
  <c r="O722" i="41"/>
  <c r="P722" i="41"/>
  <c r="Q722" i="41"/>
  <c r="R722" i="41"/>
  <c r="O723" i="41"/>
  <c r="P723" i="41"/>
  <c r="Q723" i="41"/>
  <c r="R723" i="41"/>
  <c r="O724" i="41"/>
  <c r="P724" i="41"/>
  <c r="Q724" i="41"/>
  <c r="R724" i="41"/>
  <c r="O725" i="41"/>
  <c r="P725" i="41"/>
  <c r="Q725" i="41"/>
  <c r="R725" i="41"/>
  <c r="O726" i="41"/>
  <c r="P726" i="41"/>
  <c r="Q726" i="41"/>
  <c r="R726" i="41"/>
  <c r="O727" i="41"/>
  <c r="P727" i="41"/>
  <c r="Q727" i="41"/>
  <c r="R727" i="41"/>
  <c r="O728" i="41"/>
  <c r="P728" i="41"/>
  <c r="Q728" i="41"/>
  <c r="R728" i="41"/>
  <c r="O729" i="41"/>
  <c r="P729" i="41"/>
  <c r="Q729" i="41"/>
  <c r="R729" i="41"/>
  <c r="O730" i="41"/>
  <c r="P730" i="41"/>
  <c r="Q730" i="41"/>
  <c r="R730" i="41"/>
  <c r="O731" i="41"/>
  <c r="P731" i="41"/>
  <c r="Q731" i="41"/>
  <c r="R731" i="41"/>
  <c r="O732" i="41"/>
  <c r="P732" i="41"/>
  <c r="Q732" i="41"/>
  <c r="R732" i="41"/>
  <c r="O733" i="41"/>
  <c r="P733" i="41"/>
  <c r="Q733" i="41"/>
  <c r="R733" i="41"/>
  <c r="O734" i="41"/>
  <c r="P734" i="41"/>
  <c r="Q734" i="41"/>
  <c r="R734" i="41"/>
  <c r="O735" i="41"/>
  <c r="P735" i="41"/>
  <c r="Q735" i="41"/>
  <c r="R735" i="41"/>
  <c r="O736" i="41"/>
  <c r="P736" i="41"/>
  <c r="Q736" i="41"/>
  <c r="R736" i="41"/>
  <c r="O737" i="41"/>
  <c r="P737" i="41"/>
  <c r="Q737" i="41"/>
  <c r="R737" i="41"/>
  <c r="O738" i="41"/>
  <c r="P738" i="41"/>
  <c r="Q738" i="41"/>
  <c r="R738" i="41"/>
  <c r="O739" i="41"/>
  <c r="P739" i="41"/>
  <c r="Q739" i="41"/>
  <c r="R739" i="41"/>
  <c r="O740" i="41"/>
  <c r="P740" i="41"/>
  <c r="Q740" i="41"/>
  <c r="R740" i="41"/>
  <c r="O741" i="41"/>
  <c r="P741" i="41"/>
  <c r="Q741" i="41"/>
  <c r="R741" i="41"/>
  <c r="O742" i="41"/>
  <c r="P742" i="41"/>
  <c r="Q742" i="41"/>
  <c r="R742" i="41"/>
  <c r="O743" i="41"/>
  <c r="P743" i="41"/>
  <c r="Q743" i="41"/>
  <c r="R743" i="41"/>
  <c r="P3" i="41"/>
  <c r="Q3" i="41"/>
  <c r="R3" i="41"/>
  <c r="O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3" i="41"/>
  <c r="O4" i="39"/>
  <c r="P4" i="39"/>
  <c r="Q4" i="39"/>
  <c r="R4" i="39"/>
  <c r="S4" i="39"/>
  <c r="T4" i="39" s="1"/>
  <c r="O5" i="39"/>
  <c r="P5" i="39"/>
  <c r="Q5" i="39"/>
  <c r="R5" i="39"/>
  <c r="S5" i="39"/>
  <c r="T5" i="39" s="1"/>
  <c r="O6" i="39"/>
  <c r="P6" i="39"/>
  <c r="Q6" i="39"/>
  <c r="R6" i="39"/>
  <c r="S6" i="39"/>
  <c r="T6" i="39" s="1"/>
  <c r="O7" i="39"/>
  <c r="P7" i="39"/>
  <c r="Q7" i="39"/>
  <c r="R7" i="39"/>
  <c r="T7" i="39"/>
  <c r="O8" i="39"/>
  <c r="P8" i="39"/>
  <c r="Q8" i="39"/>
  <c r="R8" i="39"/>
  <c r="T8" i="39"/>
  <c r="O9" i="39"/>
  <c r="P9" i="39"/>
  <c r="Q9" i="39"/>
  <c r="R9" i="39"/>
  <c r="T9" i="39"/>
  <c r="O10" i="39"/>
  <c r="P10" i="39"/>
  <c r="Q10" i="39"/>
  <c r="R10" i="39"/>
  <c r="T10" i="39"/>
  <c r="O11" i="39"/>
  <c r="P11" i="39"/>
  <c r="Q11" i="39"/>
  <c r="R11" i="39"/>
  <c r="S11" i="39"/>
  <c r="O12" i="39"/>
  <c r="P12" i="39"/>
  <c r="Q12" i="39"/>
  <c r="R12" i="39"/>
  <c r="S12" i="39"/>
  <c r="O13" i="39"/>
  <c r="P13" i="39"/>
  <c r="Q13" i="39"/>
  <c r="R13" i="39"/>
  <c r="S13" i="39"/>
  <c r="O14" i="39"/>
  <c r="P14" i="39"/>
  <c r="Q14" i="39"/>
  <c r="R14" i="39"/>
  <c r="S14" i="39"/>
  <c r="O15" i="39"/>
  <c r="P15" i="39"/>
  <c r="Q15" i="39"/>
  <c r="R15" i="39"/>
  <c r="S15" i="39"/>
  <c r="S15" i="41" s="1"/>
  <c r="O16" i="39"/>
  <c r="P16" i="39"/>
  <c r="Q16" i="39"/>
  <c r="R16" i="39"/>
  <c r="S16" i="39"/>
  <c r="S16" i="41" s="1"/>
  <c r="O17" i="39"/>
  <c r="P17" i="39"/>
  <c r="Q17" i="39"/>
  <c r="R17" i="39"/>
  <c r="S17" i="39"/>
  <c r="S17" i="41" s="1"/>
  <c r="O18" i="39"/>
  <c r="P18" i="39"/>
  <c r="Q18" i="39"/>
  <c r="R18" i="39"/>
  <c r="S18" i="39"/>
  <c r="O19" i="39"/>
  <c r="P19" i="39"/>
  <c r="Q19" i="39"/>
  <c r="R19" i="39"/>
  <c r="S19" i="39"/>
  <c r="S19" i="41" s="1"/>
  <c r="O20" i="39"/>
  <c r="P20" i="39"/>
  <c r="Q20" i="39"/>
  <c r="R20" i="39"/>
  <c r="S20" i="39"/>
  <c r="S20" i="41" s="1"/>
  <c r="O21" i="39"/>
  <c r="P21" i="39"/>
  <c r="Q21" i="39"/>
  <c r="R21" i="39"/>
  <c r="S21" i="39"/>
  <c r="S21" i="41" s="1"/>
  <c r="O22" i="39"/>
  <c r="P22" i="39"/>
  <c r="Q22" i="39"/>
  <c r="R22" i="39"/>
  <c r="S22" i="39"/>
  <c r="O23" i="39"/>
  <c r="P23" i="39"/>
  <c r="Q23" i="39"/>
  <c r="R23" i="39"/>
  <c r="S23" i="39"/>
  <c r="S23" i="41" s="1"/>
  <c r="O24" i="39"/>
  <c r="P24" i="39"/>
  <c r="Q24" i="39"/>
  <c r="R24" i="39"/>
  <c r="S24" i="39"/>
  <c r="O25" i="39"/>
  <c r="P25" i="39"/>
  <c r="Q25" i="39"/>
  <c r="R25" i="39"/>
  <c r="S25" i="39"/>
  <c r="S25" i="41" s="1"/>
  <c r="O26" i="39"/>
  <c r="P26" i="39"/>
  <c r="Q26" i="39"/>
  <c r="R26" i="39"/>
  <c r="S26" i="39"/>
  <c r="O27" i="39"/>
  <c r="P27" i="39"/>
  <c r="Q27" i="39"/>
  <c r="R27" i="39"/>
  <c r="S27" i="39"/>
  <c r="O28" i="39"/>
  <c r="P28" i="39"/>
  <c r="Q28" i="39"/>
  <c r="R28" i="39"/>
  <c r="S28" i="39"/>
  <c r="S28" i="41" s="1"/>
  <c r="O29" i="39"/>
  <c r="P29" i="39"/>
  <c r="Q29" i="39"/>
  <c r="R29" i="39"/>
  <c r="S29" i="39"/>
  <c r="O30" i="39"/>
  <c r="P30" i="39"/>
  <c r="Q30" i="39"/>
  <c r="R30" i="39"/>
  <c r="S30" i="39"/>
  <c r="T30" i="39" s="1"/>
  <c r="O31" i="39"/>
  <c r="P31" i="39"/>
  <c r="Q31" i="39"/>
  <c r="R31" i="39"/>
  <c r="S31" i="39"/>
  <c r="S31" i="41" s="1"/>
  <c r="O32" i="39"/>
  <c r="P32" i="39"/>
  <c r="Q32" i="39"/>
  <c r="R32" i="39"/>
  <c r="S32" i="39"/>
  <c r="S32" i="41" s="1"/>
  <c r="O33" i="39"/>
  <c r="P33" i="39"/>
  <c r="Q33" i="39"/>
  <c r="R33" i="39"/>
  <c r="S33" i="39"/>
  <c r="S33" i="41" s="1"/>
  <c r="O34" i="39"/>
  <c r="P34" i="39"/>
  <c r="Q34" i="39"/>
  <c r="R34" i="39"/>
  <c r="S34" i="39"/>
  <c r="O35" i="39"/>
  <c r="P35" i="39"/>
  <c r="Q35" i="39"/>
  <c r="R35" i="39"/>
  <c r="S35" i="39"/>
  <c r="O36" i="39"/>
  <c r="P36" i="39"/>
  <c r="Q36" i="39"/>
  <c r="R36" i="39"/>
  <c r="S36" i="39"/>
  <c r="S36" i="41" s="1"/>
  <c r="O37" i="39"/>
  <c r="P37" i="39"/>
  <c r="Q37" i="39"/>
  <c r="R37" i="39"/>
  <c r="S37" i="39"/>
  <c r="S37" i="41" s="1"/>
  <c r="O38" i="39"/>
  <c r="P38" i="39"/>
  <c r="Q38" i="39"/>
  <c r="R38" i="39"/>
  <c r="S38" i="39"/>
  <c r="O39" i="39"/>
  <c r="P39" i="39"/>
  <c r="Q39" i="39"/>
  <c r="R39" i="39"/>
  <c r="S39" i="39"/>
  <c r="O40" i="39"/>
  <c r="P40" i="39"/>
  <c r="Q40" i="39"/>
  <c r="R40" i="39"/>
  <c r="S40" i="39"/>
  <c r="S40" i="41" s="1"/>
  <c r="O41" i="39"/>
  <c r="P41" i="39"/>
  <c r="Q41" i="39"/>
  <c r="R41" i="39"/>
  <c r="S41" i="39"/>
  <c r="O42" i="39"/>
  <c r="P42" i="39"/>
  <c r="Q42" i="39"/>
  <c r="R42" i="39"/>
  <c r="S42" i="39"/>
  <c r="O43" i="39"/>
  <c r="P43" i="39"/>
  <c r="Q43" i="39"/>
  <c r="R43" i="39"/>
  <c r="S43" i="39"/>
  <c r="S43" i="41" s="1"/>
  <c r="O44" i="39"/>
  <c r="P44" i="39"/>
  <c r="Q44" i="39"/>
  <c r="R44" i="39"/>
  <c r="S44" i="39"/>
  <c r="O45" i="39"/>
  <c r="P45" i="39"/>
  <c r="Q45" i="39"/>
  <c r="R45" i="39"/>
  <c r="S45" i="39"/>
  <c r="O46" i="39"/>
  <c r="P46" i="39"/>
  <c r="Q46" i="39"/>
  <c r="R46" i="39"/>
  <c r="S46" i="39"/>
  <c r="O47" i="39"/>
  <c r="P47" i="39"/>
  <c r="Q47" i="39"/>
  <c r="R47" i="39"/>
  <c r="S47" i="39"/>
  <c r="S47" i="41" s="1"/>
  <c r="O48" i="39"/>
  <c r="P48" i="39"/>
  <c r="Q48" i="39"/>
  <c r="R48" i="39"/>
  <c r="S48" i="39"/>
  <c r="S48" i="41" s="1"/>
  <c r="O49" i="39"/>
  <c r="P49" i="39"/>
  <c r="Q49" i="39"/>
  <c r="R49" i="39"/>
  <c r="S49" i="39"/>
  <c r="S49" i="41" s="1"/>
  <c r="O50" i="39"/>
  <c r="P50" i="39"/>
  <c r="Q50" i="39"/>
  <c r="R50" i="39"/>
  <c r="S50" i="39"/>
  <c r="O51" i="39"/>
  <c r="P51" i="39"/>
  <c r="Q51" i="39"/>
  <c r="R51" i="39"/>
  <c r="S51" i="39"/>
  <c r="S51" i="41" s="1"/>
  <c r="O52" i="39"/>
  <c r="P52" i="39"/>
  <c r="Q52" i="39"/>
  <c r="R52" i="39"/>
  <c r="S52" i="39"/>
  <c r="S52" i="41" s="1"/>
  <c r="O53" i="39"/>
  <c r="P53" i="39"/>
  <c r="Q53" i="39"/>
  <c r="R53" i="39"/>
  <c r="S53" i="39"/>
  <c r="S53" i="41" s="1"/>
  <c r="O54" i="39"/>
  <c r="P54" i="39"/>
  <c r="Q54" i="39"/>
  <c r="R54" i="39"/>
  <c r="S54" i="39"/>
  <c r="O55" i="39"/>
  <c r="P55" i="39"/>
  <c r="Q55" i="39"/>
  <c r="R55" i="39"/>
  <c r="S55" i="39"/>
  <c r="S55" i="41" s="1"/>
  <c r="O56" i="39"/>
  <c r="P56" i="39"/>
  <c r="Q56" i="39"/>
  <c r="R56" i="39"/>
  <c r="S56" i="39"/>
  <c r="O57" i="39"/>
  <c r="P57" i="39"/>
  <c r="Q57" i="39"/>
  <c r="R57" i="39"/>
  <c r="S57" i="39"/>
  <c r="S57" i="41" s="1"/>
  <c r="O58" i="39"/>
  <c r="P58" i="39"/>
  <c r="Q58" i="39"/>
  <c r="R58" i="39"/>
  <c r="S58" i="39"/>
  <c r="O59" i="39"/>
  <c r="P59" i="39"/>
  <c r="Q59" i="39"/>
  <c r="R59" i="39"/>
  <c r="S59" i="39"/>
  <c r="O60" i="39"/>
  <c r="P60" i="39"/>
  <c r="Q60" i="39"/>
  <c r="R60" i="39"/>
  <c r="S60" i="39"/>
  <c r="S60" i="41" s="1"/>
  <c r="O61" i="39"/>
  <c r="P61" i="39"/>
  <c r="Q61" i="39"/>
  <c r="R61" i="39"/>
  <c r="S61" i="39"/>
  <c r="S61" i="41" s="1"/>
  <c r="O62" i="39"/>
  <c r="P62" i="39"/>
  <c r="Q62" i="39"/>
  <c r="R62" i="39"/>
  <c r="S62" i="39"/>
  <c r="T62" i="39" s="1"/>
  <c r="O63" i="39"/>
  <c r="P63" i="39"/>
  <c r="Q63" i="39"/>
  <c r="R63" i="39"/>
  <c r="S63" i="39"/>
  <c r="S63" i="41" s="1"/>
  <c r="O64" i="39"/>
  <c r="P64" i="39"/>
  <c r="Q64" i="39"/>
  <c r="R64" i="39"/>
  <c r="S64" i="39"/>
  <c r="S64" i="41" s="1"/>
  <c r="O65" i="39"/>
  <c r="P65" i="39"/>
  <c r="Q65" i="39"/>
  <c r="R65" i="39"/>
  <c r="S65" i="39"/>
  <c r="S65" i="41" s="1"/>
  <c r="O66" i="39"/>
  <c r="P66" i="39"/>
  <c r="Q66" i="39"/>
  <c r="R66" i="39"/>
  <c r="S66" i="39"/>
  <c r="O67" i="39"/>
  <c r="P67" i="39"/>
  <c r="Q67" i="39"/>
  <c r="R67" i="39"/>
  <c r="S67" i="39"/>
  <c r="O68" i="39"/>
  <c r="P68" i="39"/>
  <c r="Q68" i="39"/>
  <c r="R68" i="39"/>
  <c r="S68" i="39"/>
  <c r="S68" i="41" s="1"/>
  <c r="O69" i="39"/>
  <c r="P69" i="39"/>
  <c r="Q69" i="39"/>
  <c r="R69" i="39"/>
  <c r="S69" i="39"/>
  <c r="S69" i="41" s="1"/>
  <c r="O70" i="39"/>
  <c r="P70" i="39"/>
  <c r="Q70" i="39"/>
  <c r="R70" i="39"/>
  <c r="S70" i="39"/>
  <c r="O71" i="39"/>
  <c r="P71" i="39"/>
  <c r="Q71" i="39"/>
  <c r="R71" i="39"/>
  <c r="S71" i="39"/>
  <c r="O72" i="39"/>
  <c r="P72" i="39"/>
  <c r="Q72" i="39"/>
  <c r="R72" i="39"/>
  <c r="S72" i="39"/>
  <c r="S72" i="41" s="1"/>
  <c r="O73" i="39"/>
  <c r="P73" i="39"/>
  <c r="Q73" i="39"/>
  <c r="R73" i="39"/>
  <c r="S73" i="39"/>
  <c r="T73" i="39" s="1"/>
  <c r="O74" i="39"/>
  <c r="P74" i="39"/>
  <c r="Q74" i="39"/>
  <c r="R74" i="39"/>
  <c r="S74" i="39"/>
  <c r="O75" i="39"/>
  <c r="P75" i="39"/>
  <c r="Q75" i="39"/>
  <c r="R75" i="39"/>
  <c r="S75" i="39"/>
  <c r="S75" i="41" s="1"/>
  <c r="O76" i="39"/>
  <c r="P76" i="39"/>
  <c r="Q76" i="39"/>
  <c r="R76" i="39"/>
  <c r="S76" i="39"/>
  <c r="O77" i="39"/>
  <c r="P77" i="39"/>
  <c r="Q77" i="39"/>
  <c r="R77" i="39"/>
  <c r="S77" i="39"/>
  <c r="O78" i="39"/>
  <c r="P78" i="39"/>
  <c r="Q78" i="39"/>
  <c r="R78" i="39"/>
  <c r="S78" i="39"/>
  <c r="O79" i="39"/>
  <c r="P79" i="39"/>
  <c r="Q79" i="39"/>
  <c r="R79" i="39"/>
  <c r="S79" i="39"/>
  <c r="S79" i="41" s="1"/>
  <c r="O80" i="39"/>
  <c r="P80" i="39"/>
  <c r="Q80" i="39"/>
  <c r="R80" i="39"/>
  <c r="S80" i="39"/>
  <c r="S80" i="41" s="1"/>
  <c r="O81" i="39"/>
  <c r="P81" i="39"/>
  <c r="Q81" i="39"/>
  <c r="R81" i="39"/>
  <c r="S81" i="39"/>
  <c r="S81" i="41" s="1"/>
  <c r="O82" i="39"/>
  <c r="P82" i="39"/>
  <c r="Q82" i="39"/>
  <c r="R82" i="39"/>
  <c r="S82" i="39"/>
  <c r="O83" i="39"/>
  <c r="P83" i="39"/>
  <c r="Q83" i="39"/>
  <c r="R83" i="39"/>
  <c r="S83" i="39"/>
  <c r="S83" i="41" s="1"/>
  <c r="O84" i="39"/>
  <c r="P84" i="39"/>
  <c r="Q84" i="39"/>
  <c r="R84" i="39"/>
  <c r="S84" i="39"/>
  <c r="S84" i="41" s="1"/>
  <c r="O85" i="39"/>
  <c r="P85" i="39"/>
  <c r="Q85" i="39"/>
  <c r="R85" i="39"/>
  <c r="S85" i="39"/>
  <c r="S85" i="41" s="1"/>
  <c r="O86" i="39"/>
  <c r="P86" i="39"/>
  <c r="Q86" i="39"/>
  <c r="R86" i="39"/>
  <c r="S86" i="39"/>
  <c r="O87" i="39"/>
  <c r="P87" i="39"/>
  <c r="Q87" i="39"/>
  <c r="R87" i="39"/>
  <c r="S87" i="39"/>
  <c r="S87" i="41" s="1"/>
  <c r="O88" i="39"/>
  <c r="P88" i="39"/>
  <c r="Q88" i="39"/>
  <c r="R88" i="39"/>
  <c r="S88" i="39"/>
  <c r="O89" i="39"/>
  <c r="P89" i="39"/>
  <c r="Q89" i="39"/>
  <c r="R89" i="39"/>
  <c r="S89" i="39"/>
  <c r="S89" i="41" s="1"/>
  <c r="O90" i="39"/>
  <c r="P90" i="39"/>
  <c r="Q90" i="39"/>
  <c r="R90" i="39"/>
  <c r="S90" i="39"/>
  <c r="O91" i="39"/>
  <c r="P91" i="39"/>
  <c r="Q91" i="39"/>
  <c r="R91" i="39"/>
  <c r="S91" i="39"/>
  <c r="O92" i="39"/>
  <c r="P92" i="39"/>
  <c r="Q92" i="39"/>
  <c r="R92" i="39"/>
  <c r="S92" i="39"/>
  <c r="S92" i="41" s="1"/>
  <c r="O93" i="39"/>
  <c r="P93" i="39"/>
  <c r="Q93" i="39"/>
  <c r="R93" i="39"/>
  <c r="S93" i="39"/>
  <c r="O94" i="39"/>
  <c r="P94" i="39"/>
  <c r="Q94" i="39"/>
  <c r="R94" i="39"/>
  <c r="S94" i="39"/>
  <c r="T94" i="39" s="1"/>
  <c r="O95" i="39"/>
  <c r="P95" i="39"/>
  <c r="Q95" i="39"/>
  <c r="R95" i="39"/>
  <c r="S95" i="39"/>
  <c r="S95" i="41" s="1"/>
  <c r="O96" i="39"/>
  <c r="P96" i="39"/>
  <c r="Q96" i="39"/>
  <c r="R96" i="39"/>
  <c r="S96" i="39"/>
  <c r="S96" i="41" s="1"/>
  <c r="O97" i="39"/>
  <c r="P97" i="39"/>
  <c r="Q97" i="39"/>
  <c r="R97" i="39"/>
  <c r="S97" i="39"/>
  <c r="S97" i="41" s="1"/>
  <c r="O98" i="39"/>
  <c r="P98" i="39"/>
  <c r="Q98" i="39"/>
  <c r="R98" i="39"/>
  <c r="S98" i="39"/>
  <c r="O99" i="39"/>
  <c r="P99" i="39"/>
  <c r="Q99" i="39"/>
  <c r="R99" i="39"/>
  <c r="S99" i="39"/>
  <c r="O100" i="39"/>
  <c r="P100" i="39"/>
  <c r="Q100" i="39"/>
  <c r="R100" i="39"/>
  <c r="S100" i="39"/>
  <c r="S100" i="41" s="1"/>
  <c r="O101" i="39"/>
  <c r="P101" i="39"/>
  <c r="Q101" i="39"/>
  <c r="R101" i="39"/>
  <c r="S101" i="39"/>
  <c r="S101" i="41" s="1"/>
  <c r="O102" i="39"/>
  <c r="P102" i="39"/>
  <c r="Q102" i="39"/>
  <c r="R102" i="39"/>
  <c r="S102" i="39"/>
  <c r="O103" i="39"/>
  <c r="P103" i="39"/>
  <c r="Q103" i="39"/>
  <c r="R103" i="39"/>
  <c r="S103" i="39"/>
  <c r="O104" i="39"/>
  <c r="P104" i="39"/>
  <c r="Q104" i="39"/>
  <c r="R104" i="39"/>
  <c r="S104" i="39"/>
  <c r="S104" i="41" s="1"/>
  <c r="O105" i="39"/>
  <c r="P105" i="39"/>
  <c r="Q105" i="39"/>
  <c r="R105" i="39"/>
  <c r="S105" i="39"/>
  <c r="T105" i="39" s="1"/>
  <c r="O106" i="39"/>
  <c r="P106" i="39"/>
  <c r="Q106" i="39"/>
  <c r="R106" i="39"/>
  <c r="S106" i="39"/>
  <c r="O107" i="39"/>
  <c r="P107" i="39"/>
  <c r="Q107" i="39"/>
  <c r="R107" i="39"/>
  <c r="S107" i="39"/>
  <c r="S107" i="41" s="1"/>
  <c r="O108" i="39"/>
  <c r="P108" i="39"/>
  <c r="Q108" i="39"/>
  <c r="R108" i="39"/>
  <c r="S108" i="39"/>
  <c r="O109" i="39"/>
  <c r="P109" i="39"/>
  <c r="Q109" i="39"/>
  <c r="R109" i="39"/>
  <c r="S109" i="39"/>
  <c r="O110" i="39"/>
  <c r="P110" i="39"/>
  <c r="Q110" i="39"/>
  <c r="R110" i="39"/>
  <c r="S110" i="39"/>
  <c r="O111" i="39"/>
  <c r="P111" i="39"/>
  <c r="Q111" i="39"/>
  <c r="R111" i="39"/>
  <c r="S111" i="39"/>
  <c r="S111" i="41" s="1"/>
  <c r="O112" i="39"/>
  <c r="P112" i="39"/>
  <c r="Q112" i="39"/>
  <c r="R112" i="39"/>
  <c r="S112" i="39"/>
  <c r="S112" i="41" s="1"/>
  <c r="O113" i="39"/>
  <c r="P113" i="39"/>
  <c r="Q113" i="39"/>
  <c r="R113" i="39"/>
  <c r="S113" i="39"/>
  <c r="S113" i="41" s="1"/>
  <c r="O114" i="39"/>
  <c r="P114" i="39"/>
  <c r="Q114" i="39"/>
  <c r="R114" i="39"/>
  <c r="S114" i="39"/>
  <c r="O115" i="39"/>
  <c r="P115" i="39"/>
  <c r="Q115" i="39"/>
  <c r="R115" i="39"/>
  <c r="S115" i="39"/>
  <c r="S115" i="41" s="1"/>
  <c r="O116" i="39"/>
  <c r="P116" i="39"/>
  <c r="Q116" i="39"/>
  <c r="R116" i="39"/>
  <c r="S116" i="39"/>
  <c r="S116" i="41" s="1"/>
  <c r="O117" i="39"/>
  <c r="P117" i="39"/>
  <c r="Q117" i="39"/>
  <c r="R117" i="39"/>
  <c r="S117" i="39"/>
  <c r="S117" i="41" s="1"/>
  <c r="O118" i="39"/>
  <c r="P118" i="39"/>
  <c r="Q118" i="39"/>
  <c r="R118" i="39"/>
  <c r="S118" i="39"/>
  <c r="O119" i="39"/>
  <c r="P119" i="39"/>
  <c r="Q119" i="39"/>
  <c r="R119" i="39"/>
  <c r="S119" i="39"/>
  <c r="S119" i="41" s="1"/>
  <c r="O120" i="39"/>
  <c r="P120" i="39"/>
  <c r="Q120" i="39"/>
  <c r="R120" i="39"/>
  <c r="S120" i="39"/>
  <c r="O121" i="39"/>
  <c r="P121" i="39"/>
  <c r="Q121" i="39"/>
  <c r="R121" i="39"/>
  <c r="S121" i="39"/>
  <c r="S121" i="41" s="1"/>
  <c r="O122" i="39"/>
  <c r="P122" i="39"/>
  <c r="Q122" i="39"/>
  <c r="R122" i="39"/>
  <c r="S122" i="39"/>
  <c r="O123" i="39"/>
  <c r="P123" i="39"/>
  <c r="Q123" i="39"/>
  <c r="R123" i="39"/>
  <c r="S123" i="39"/>
  <c r="O124" i="39"/>
  <c r="P124" i="39"/>
  <c r="Q124" i="39"/>
  <c r="R124" i="39"/>
  <c r="S124" i="39"/>
  <c r="S124" i="41" s="1"/>
  <c r="O125" i="39"/>
  <c r="P125" i="39"/>
  <c r="Q125" i="39"/>
  <c r="R125" i="39"/>
  <c r="S125" i="39"/>
  <c r="S125" i="41" s="1"/>
  <c r="O126" i="39"/>
  <c r="P126" i="39"/>
  <c r="Q126" i="39"/>
  <c r="R126" i="39"/>
  <c r="S126" i="39"/>
  <c r="O127" i="39"/>
  <c r="P127" i="39"/>
  <c r="Q127" i="39"/>
  <c r="R127" i="39"/>
  <c r="S127" i="39"/>
  <c r="S127" i="41" s="1"/>
  <c r="O128" i="39"/>
  <c r="P128" i="39"/>
  <c r="Q128" i="39"/>
  <c r="R128" i="39"/>
  <c r="S128" i="39"/>
  <c r="S128" i="41" s="1"/>
  <c r="O129" i="39"/>
  <c r="P129" i="39"/>
  <c r="Q129" i="39"/>
  <c r="R129" i="39"/>
  <c r="S129" i="39"/>
  <c r="S129" i="41" s="1"/>
  <c r="O130" i="39"/>
  <c r="P130" i="39"/>
  <c r="Q130" i="39"/>
  <c r="R130" i="39"/>
  <c r="S130" i="39"/>
  <c r="O131" i="39"/>
  <c r="P131" i="39"/>
  <c r="Q131" i="39"/>
  <c r="R131" i="39"/>
  <c r="S131" i="39"/>
  <c r="O132" i="39"/>
  <c r="P132" i="39"/>
  <c r="Q132" i="39"/>
  <c r="R132" i="39"/>
  <c r="S132" i="39"/>
  <c r="S132" i="41" s="1"/>
  <c r="O133" i="39"/>
  <c r="P133" i="39"/>
  <c r="Q133" i="39"/>
  <c r="R133" i="39"/>
  <c r="S133" i="39"/>
  <c r="S133" i="41" s="1"/>
  <c r="O134" i="39"/>
  <c r="P134" i="39"/>
  <c r="Q134" i="39"/>
  <c r="R134" i="39"/>
  <c r="S134" i="39"/>
  <c r="O135" i="39"/>
  <c r="P135" i="39"/>
  <c r="Q135" i="39"/>
  <c r="R135" i="39"/>
  <c r="S135" i="39"/>
  <c r="O136" i="39"/>
  <c r="P136" i="39"/>
  <c r="Q136" i="39"/>
  <c r="R136" i="39"/>
  <c r="S136" i="39"/>
  <c r="S136" i="41" s="1"/>
  <c r="O137" i="39"/>
  <c r="P137" i="39"/>
  <c r="Q137" i="39"/>
  <c r="R137" i="39"/>
  <c r="S137" i="39"/>
  <c r="S137" i="41" s="1"/>
  <c r="O138" i="39"/>
  <c r="P138" i="39"/>
  <c r="Q138" i="39"/>
  <c r="R138" i="39"/>
  <c r="S138" i="39"/>
  <c r="O139" i="39"/>
  <c r="P139" i="39"/>
  <c r="Q139" i="39"/>
  <c r="R139" i="39"/>
  <c r="S139" i="39"/>
  <c r="S139" i="41" s="1"/>
  <c r="O140" i="39"/>
  <c r="P140" i="39"/>
  <c r="Q140" i="39"/>
  <c r="R140" i="39"/>
  <c r="S140" i="39"/>
  <c r="O141" i="39"/>
  <c r="P141" i="39"/>
  <c r="Q141" i="39"/>
  <c r="R141" i="39"/>
  <c r="S141" i="39"/>
  <c r="O142" i="39"/>
  <c r="P142" i="39"/>
  <c r="Q142" i="39"/>
  <c r="R142" i="39"/>
  <c r="S142" i="39"/>
  <c r="O143" i="39"/>
  <c r="P143" i="39"/>
  <c r="Q143" i="39"/>
  <c r="R143" i="39"/>
  <c r="S143" i="39"/>
  <c r="S143" i="41" s="1"/>
  <c r="O144" i="39"/>
  <c r="P144" i="39"/>
  <c r="Q144" i="39"/>
  <c r="R144" i="39"/>
  <c r="S144" i="39"/>
  <c r="S144" i="41" s="1"/>
  <c r="O145" i="39"/>
  <c r="P145" i="39"/>
  <c r="Q145" i="39"/>
  <c r="R145" i="39"/>
  <c r="S145" i="39"/>
  <c r="S145" i="41" s="1"/>
  <c r="O146" i="39"/>
  <c r="P146" i="39"/>
  <c r="Q146" i="39"/>
  <c r="R146" i="39"/>
  <c r="S146" i="39"/>
  <c r="O147" i="39"/>
  <c r="P147" i="39"/>
  <c r="Q147" i="39"/>
  <c r="R147" i="39"/>
  <c r="S147" i="39"/>
  <c r="S147" i="41" s="1"/>
  <c r="O148" i="39"/>
  <c r="P148" i="39"/>
  <c r="Q148" i="39"/>
  <c r="R148" i="39"/>
  <c r="S148" i="39"/>
  <c r="S148" i="41" s="1"/>
  <c r="O149" i="39"/>
  <c r="P149" i="39"/>
  <c r="Q149" i="39"/>
  <c r="R149" i="39"/>
  <c r="S149" i="39"/>
  <c r="T149" i="39" s="1"/>
  <c r="O150" i="39"/>
  <c r="P150" i="39"/>
  <c r="Q150" i="39"/>
  <c r="R150" i="39"/>
  <c r="S150" i="39"/>
  <c r="O151" i="39"/>
  <c r="P151" i="39"/>
  <c r="Q151" i="39"/>
  <c r="R151" i="39"/>
  <c r="S151" i="39"/>
  <c r="S151" i="41" s="1"/>
  <c r="O152" i="39"/>
  <c r="P152" i="39"/>
  <c r="Q152" i="39"/>
  <c r="R152" i="39"/>
  <c r="S152" i="39"/>
  <c r="O153" i="39"/>
  <c r="P153" i="39"/>
  <c r="Q153" i="39"/>
  <c r="R153" i="39"/>
  <c r="S153" i="39"/>
  <c r="S153" i="41" s="1"/>
  <c r="O154" i="39"/>
  <c r="P154" i="39"/>
  <c r="Q154" i="39"/>
  <c r="R154" i="39"/>
  <c r="S154" i="39"/>
  <c r="O155" i="39"/>
  <c r="P155" i="39"/>
  <c r="Q155" i="39"/>
  <c r="R155" i="39"/>
  <c r="S155" i="39"/>
  <c r="O156" i="39"/>
  <c r="P156" i="39"/>
  <c r="Q156" i="39"/>
  <c r="R156" i="39"/>
  <c r="S156" i="39"/>
  <c r="S156" i="41" s="1"/>
  <c r="O157" i="39"/>
  <c r="P157" i="39"/>
  <c r="Q157" i="39"/>
  <c r="R157" i="39"/>
  <c r="S157" i="39"/>
  <c r="S157" i="41" s="1"/>
  <c r="O158" i="39"/>
  <c r="P158" i="39"/>
  <c r="Q158" i="39"/>
  <c r="R158" i="39"/>
  <c r="S158" i="39"/>
  <c r="O159" i="39"/>
  <c r="P159" i="39"/>
  <c r="Q159" i="39"/>
  <c r="R159" i="39"/>
  <c r="S159" i="39"/>
  <c r="S159" i="41" s="1"/>
  <c r="O160" i="39"/>
  <c r="P160" i="39"/>
  <c r="Q160" i="39"/>
  <c r="R160" i="39"/>
  <c r="S160" i="39"/>
  <c r="S160" i="41" s="1"/>
  <c r="O161" i="39"/>
  <c r="P161" i="39"/>
  <c r="Q161" i="39"/>
  <c r="R161" i="39"/>
  <c r="S161" i="39"/>
  <c r="S161" i="41" s="1"/>
  <c r="O162" i="39"/>
  <c r="P162" i="39"/>
  <c r="Q162" i="39"/>
  <c r="R162" i="39"/>
  <c r="S162" i="39"/>
  <c r="O163" i="39"/>
  <c r="P163" i="39"/>
  <c r="Q163" i="39"/>
  <c r="R163" i="39"/>
  <c r="S163" i="39"/>
  <c r="O164" i="39"/>
  <c r="P164" i="39"/>
  <c r="Q164" i="39"/>
  <c r="R164" i="39"/>
  <c r="S164" i="39"/>
  <c r="S164" i="41" s="1"/>
  <c r="O165" i="39"/>
  <c r="P165" i="39"/>
  <c r="Q165" i="39"/>
  <c r="R165" i="39"/>
  <c r="S165" i="39"/>
  <c r="S165" i="41" s="1"/>
  <c r="O166" i="39"/>
  <c r="P166" i="39"/>
  <c r="Q166" i="39"/>
  <c r="R166" i="39"/>
  <c r="S166" i="39"/>
  <c r="O167" i="39"/>
  <c r="P167" i="39"/>
  <c r="Q167" i="39"/>
  <c r="R167" i="39"/>
  <c r="S167" i="39"/>
  <c r="O168" i="39"/>
  <c r="P168" i="39"/>
  <c r="Q168" i="39"/>
  <c r="R168" i="39"/>
  <c r="S168" i="39"/>
  <c r="S168" i="41" s="1"/>
  <c r="O169" i="39"/>
  <c r="P169" i="39"/>
  <c r="Q169" i="39"/>
  <c r="R169" i="39"/>
  <c r="S169" i="39"/>
  <c r="S169" i="41" s="1"/>
  <c r="O170" i="39"/>
  <c r="P170" i="39"/>
  <c r="Q170" i="39"/>
  <c r="R170" i="39"/>
  <c r="S170" i="39"/>
  <c r="O171" i="39"/>
  <c r="P171" i="39"/>
  <c r="Q171" i="39"/>
  <c r="R171" i="39"/>
  <c r="S171" i="39"/>
  <c r="S171" i="41" s="1"/>
  <c r="O172" i="39"/>
  <c r="P172" i="39"/>
  <c r="Q172" i="39"/>
  <c r="R172" i="39"/>
  <c r="S172" i="39"/>
  <c r="O173" i="39"/>
  <c r="P173" i="39"/>
  <c r="Q173" i="39"/>
  <c r="R173" i="39"/>
  <c r="S173" i="39"/>
  <c r="O174" i="39"/>
  <c r="P174" i="39"/>
  <c r="Q174" i="39"/>
  <c r="R174" i="39"/>
  <c r="S174" i="39"/>
  <c r="O175" i="39"/>
  <c r="P175" i="39"/>
  <c r="Q175" i="39"/>
  <c r="R175" i="39"/>
  <c r="S175" i="39"/>
  <c r="S175" i="41" s="1"/>
  <c r="O176" i="39"/>
  <c r="P176" i="39"/>
  <c r="Q176" i="39"/>
  <c r="R176" i="39"/>
  <c r="S176" i="39"/>
  <c r="S176" i="41" s="1"/>
  <c r="O177" i="39"/>
  <c r="P177" i="39"/>
  <c r="Q177" i="39"/>
  <c r="R177" i="39"/>
  <c r="S177" i="39"/>
  <c r="S177" i="41" s="1"/>
  <c r="O178" i="39"/>
  <c r="P178" i="39"/>
  <c r="Q178" i="39"/>
  <c r="R178" i="39"/>
  <c r="S178" i="39"/>
  <c r="O179" i="39"/>
  <c r="P179" i="39"/>
  <c r="Q179" i="39"/>
  <c r="R179" i="39"/>
  <c r="S179" i="39"/>
  <c r="S179" i="41" s="1"/>
  <c r="O180" i="39"/>
  <c r="P180" i="39"/>
  <c r="Q180" i="39"/>
  <c r="R180" i="39"/>
  <c r="S180" i="39"/>
  <c r="S180" i="41" s="1"/>
  <c r="O181" i="39"/>
  <c r="P181" i="39"/>
  <c r="Q181" i="39"/>
  <c r="R181" i="39"/>
  <c r="S181" i="39"/>
  <c r="S181" i="41" s="1"/>
  <c r="O182" i="39"/>
  <c r="P182" i="39"/>
  <c r="Q182" i="39"/>
  <c r="R182" i="39"/>
  <c r="S182" i="39"/>
  <c r="O183" i="39"/>
  <c r="P183" i="39"/>
  <c r="Q183" i="39"/>
  <c r="R183" i="39"/>
  <c r="S183" i="39"/>
  <c r="S183" i="41" s="1"/>
  <c r="O184" i="39"/>
  <c r="P184" i="39"/>
  <c r="Q184" i="39"/>
  <c r="R184" i="39"/>
  <c r="S184" i="39"/>
  <c r="O185" i="39"/>
  <c r="P185" i="39"/>
  <c r="Q185" i="39"/>
  <c r="R185" i="39"/>
  <c r="S185" i="39"/>
  <c r="S185" i="41" s="1"/>
  <c r="O186" i="39"/>
  <c r="P186" i="39"/>
  <c r="Q186" i="39"/>
  <c r="R186" i="39"/>
  <c r="S186" i="39"/>
  <c r="O187" i="39"/>
  <c r="P187" i="39"/>
  <c r="Q187" i="39"/>
  <c r="R187" i="39"/>
  <c r="S187" i="39"/>
  <c r="O188" i="39"/>
  <c r="P188" i="39"/>
  <c r="Q188" i="39"/>
  <c r="R188" i="39"/>
  <c r="S188" i="39"/>
  <c r="S188" i="41" s="1"/>
  <c r="O189" i="39"/>
  <c r="P189" i="39"/>
  <c r="Q189" i="39"/>
  <c r="R189" i="39"/>
  <c r="S189" i="39"/>
  <c r="S189" i="41" s="1"/>
  <c r="O190" i="39"/>
  <c r="P190" i="39"/>
  <c r="Q190" i="39"/>
  <c r="R190" i="39"/>
  <c r="S190" i="39"/>
  <c r="O191" i="39"/>
  <c r="P191" i="39"/>
  <c r="Q191" i="39"/>
  <c r="R191" i="39"/>
  <c r="S191" i="39"/>
  <c r="S191" i="41" s="1"/>
  <c r="O192" i="39"/>
  <c r="P192" i="39"/>
  <c r="Q192" i="39"/>
  <c r="R192" i="39"/>
  <c r="S192" i="39"/>
  <c r="S192" i="41" s="1"/>
  <c r="O193" i="39"/>
  <c r="P193" i="39"/>
  <c r="Q193" i="39"/>
  <c r="R193" i="39"/>
  <c r="S193" i="39"/>
  <c r="S193" i="41" s="1"/>
  <c r="O194" i="39"/>
  <c r="P194" i="39"/>
  <c r="Q194" i="39"/>
  <c r="R194" i="39"/>
  <c r="S194" i="39"/>
  <c r="O195" i="39"/>
  <c r="P195" i="39"/>
  <c r="Q195" i="39"/>
  <c r="R195" i="39"/>
  <c r="S195" i="39"/>
  <c r="O196" i="39"/>
  <c r="P196" i="39"/>
  <c r="Q196" i="39"/>
  <c r="R196" i="39"/>
  <c r="S196" i="39"/>
  <c r="S196" i="41" s="1"/>
  <c r="O197" i="39"/>
  <c r="P197" i="39"/>
  <c r="Q197" i="39"/>
  <c r="R197" i="39"/>
  <c r="S197" i="39"/>
  <c r="S197" i="41" s="1"/>
  <c r="O198" i="39"/>
  <c r="P198" i="39"/>
  <c r="Q198" i="39"/>
  <c r="R198" i="39"/>
  <c r="S198" i="39"/>
  <c r="O199" i="39"/>
  <c r="P199" i="39"/>
  <c r="Q199" i="39"/>
  <c r="R199" i="39"/>
  <c r="S199" i="39"/>
  <c r="O200" i="39"/>
  <c r="P200" i="39"/>
  <c r="Q200" i="39"/>
  <c r="R200" i="39"/>
  <c r="S200" i="39"/>
  <c r="S200" i="41" s="1"/>
  <c r="O201" i="39"/>
  <c r="P201" i="39"/>
  <c r="Q201" i="39"/>
  <c r="R201" i="39"/>
  <c r="S201" i="39"/>
  <c r="S201" i="41" s="1"/>
  <c r="O202" i="39"/>
  <c r="P202" i="39"/>
  <c r="Q202" i="39"/>
  <c r="R202" i="39"/>
  <c r="S202" i="39"/>
  <c r="O203" i="39"/>
  <c r="P203" i="39"/>
  <c r="Q203" i="39"/>
  <c r="R203" i="39"/>
  <c r="S203" i="39"/>
  <c r="S203" i="41" s="1"/>
  <c r="O204" i="39"/>
  <c r="P204" i="39"/>
  <c r="Q204" i="39"/>
  <c r="R204" i="39"/>
  <c r="S204" i="39"/>
  <c r="O205" i="39"/>
  <c r="P205" i="39"/>
  <c r="Q205" i="39"/>
  <c r="R205" i="39"/>
  <c r="S205" i="39"/>
  <c r="O206" i="39"/>
  <c r="P206" i="39"/>
  <c r="Q206" i="39"/>
  <c r="R206" i="39"/>
  <c r="S206" i="39"/>
  <c r="O207" i="39"/>
  <c r="P207" i="39"/>
  <c r="Q207" i="39"/>
  <c r="R207" i="39"/>
  <c r="S207" i="39"/>
  <c r="S207" i="41" s="1"/>
  <c r="O208" i="39"/>
  <c r="P208" i="39"/>
  <c r="Q208" i="39"/>
  <c r="R208" i="39"/>
  <c r="S208" i="39"/>
  <c r="S208" i="41" s="1"/>
  <c r="O209" i="39"/>
  <c r="P209" i="39"/>
  <c r="Q209" i="39"/>
  <c r="R209" i="39"/>
  <c r="S209" i="39"/>
  <c r="S209" i="41" s="1"/>
  <c r="O210" i="39"/>
  <c r="P210" i="39"/>
  <c r="Q210" i="39"/>
  <c r="R210" i="39"/>
  <c r="S210" i="39"/>
  <c r="O211" i="39"/>
  <c r="P211" i="39"/>
  <c r="Q211" i="39"/>
  <c r="R211" i="39"/>
  <c r="S211" i="39"/>
  <c r="S211" i="41" s="1"/>
  <c r="O212" i="39"/>
  <c r="P212" i="39"/>
  <c r="Q212" i="39"/>
  <c r="R212" i="39"/>
  <c r="S212" i="39"/>
  <c r="S212" i="41" s="1"/>
  <c r="O213" i="39"/>
  <c r="P213" i="39"/>
  <c r="Q213" i="39"/>
  <c r="R213" i="39"/>
  <c r="S213" i="39"/>
  <c r="S213" i="41" s="1"/>
  <c r="O214" i="39"/>
  <c r="P214" i="39"/>
  <c r="Q214" i="39"/>
  <c r="R214" i="39"/>
  <c r="S214" i="39"/>
  <c r="O215" i="39"/>
  <c r="P215" i="39"/>
  <c r="Q215" i="39"/>
  <c r="R215" i="39"/>
  <c r="S215" i="39"/>
  <c r="S215" i="41" s="1"/>
  <c r="O216" i="39"/>
  <c r="P216" i="39"/>
  <c r="Q216" i="39"/>
  <c r="R216" i="39"/>
  <c r="S216" i="39"/>
  <c r="O217" i="39"/>
  <c r="P217" i="39"/>
  <c r="Q217" i="39"/>
  <c r="R217" i="39"/>
  <c r="S217" i="39"/>
  <c r="S217" i="41" s="1"/>
  <c r="O218" i="39"/>
  <c r="P218" i="39"/>
  <c r="Q218" i="39"/>
  <c r="R218" i="39"/>
  <c r="S218" i="39"/>
  <c r="O219" i="39"/>
  <c r="P219" i="39"/>
  <c r="Q219" i="39"/>
  <c r="R219" i="39"/>
  <c r="S219" i="39"/>
  <c r="O220" i="39"/>
  <c r="P220" i="39"/>
  <c r="Q220" i="39"/>
  <c r="R220" i="39"/>
  <c r="S220" i="39"/>
  <c r="S220" i="41" s="1"/>
  <c r="O221" i="39"/>
  <c r="P221" i="39"/>
  <c r="Q221" i="39"/>
  <c r="R221" i="39"/>
  <c r="S221" i="39"/>
  <c r="S221" i="41" s="1"/>
  <c r="O222" i="39"/>
  <c r="P222" i="39"/>
  <c r="Q222" i="39"/>
  <c r="R222" i="39"/>
  <c r="S222" i="39"/>
  <c r="O223" i="39"/>
  <c r="P223" i="39"/>
  <c r="Q223" i="39"/>
  <c r="R223" i="39"/>
  <c r="S223" i="39"/>
  <c r="S223" i="41" s="1"/>
  <c r="O224" i="39"/>
  <c r="P224" i="39"/>
  <c r="Q224" i="39"/>
  <c r="R224" i="39"/>
  <c r="S224" i="39"/>
  <c r="S224" i="41" s="1"/>
  <c r="O225" i="39"/>
  <c r="P225" i="39"/>
  <c r="Q225" i="39"/>
  <c r="R225" i="39"/>
  <c r="S225" i="39"/>
  <c r="S225" i="41" s="1"/>
  <c r="O226" i="39"/>
  <c r="P226" i="39"/>
  <c r="Q226" i="39"/>
  <c r="R226" i="39"/>
  <c r="S226" i="39"/>
  <c r="O227" i="39"/>
  <c r="P227" i="39"/>
  <c r="Q227" i="39"/>
  <c r="R227" i="39"/>
  <c r="S227" i="39"/>
  <c r="O228" i="39"/>
  <c r="P228" i="39"/>
  <c r="Q228" i="39"/>
  <c r="R228" i="39"/>
  <c r="S228" i="39"/>
  <c r="S228" i="41" s="1"/>
  <c r="O229" i="39"/>
  <c r="P229" i="39"/>
  <c r="Q229" i="39"/>
  <c r="R229" i="39"/>
  <c r="S229" i="39"/>
  <c r="S229" i="41" s="1"/>
  <c r="O230" i="39"/>
  <c r="P230" i="39"/>
  <c r="Q230" i="39"/>
  <c r="R230" i="39"/>
  <c r="S230" i="39"/>
  <c r="O231" i="39"/>
  <c r="P231" i="39"/>
  <c r="Q231" i="39"/>
  <c r="R231" i="39"/>
  <c r="S231" i="39"/>
  <c r="O232" i="39"/>
  <c r="P232" i="39"/>
  <c r="Q232" i="39"/>
  <c r="R232" i="39"/>
  <c r="S232" i="39"/>
  <c r="S232" i="41" s="1"/>
  <c r="O233" i="39"/>
  <c r="P233" i="39"/>
  <c r="Q233" i="39"/>
  <c r="R233" i="39"/>
  <c r="S233" i="39"/>
  <c r="S233" i="41" s="1"/>
  <c r="O234" i="39"/>
  <c r="P234" i="39"/>
  <c r="Q234" i="39"/>
  <c r="R234" i="39"/>
  <c r="S234" i="39"/>
  <c r="O235" i="39"/>
  <c r="P235" i="39"/>
  <c r="Q235" i="39"/>
  <c r="R235" i="39"/>
  <c r="S235" i="39"/>
  <c r="S235" i="41" s="1"/>
  <c r="O236" i="39"/>
  <c r="P236" i="39"/>
  <c r="Q236" i="39"/>
  <c r="R236" i="39"/>
  <c r="S236" i="39"/>
  <c r="O237" i="39"/>
  <c r="P237" i="39"/>
  <c r="Q237" i="39"/>
  <c r="R237" i="39"/>
  <c r="S237" i="39"/>
  <c r="O238" i="39"/>
  <c r="P238" i="39"/>
  <c r="Q238" i="39"/>
  <c r="R238" i="39"/>
  <c r="S238" i="39"/>
  <c r="O239" i="39"/>
  <c r="P239" i="39"/>
  <c r="Q239" i="39"/>
  <c r="R239" i="39"/>
  <c r="S239" i="39"/>
  <c r="S239" i="41" s="1"/>
  <c r="O240" i="39"/>
  <c r="P240" i="39"/>
  <c r="Q240" i="39"/>
  <c r="R240" i="39"/>
  <c r="S240" i="39"/>
  <c r="S240" i="41" s="1"/>
  <c r="O241" i="39"/>
  <c r="P241" i="39"/>
  <c r="Q241" i="39"/>
  <c r="R241" i="39"/>
  <c r="S241" i="39"/>
  <c r="S241" i="41" s="1"/>
  <c r="O242" i="39"/>
  <c r="P242" i="39"/>
  <c r="Q242" i="39"/>
  <c r="R242" i="39"/>
  <c r="S242" i="39"/>
  <c r="O243" i="39"/>
  <c r="P243" i="39"/>
  <c r="Q243" i="39"/>
  <c r="R243" i="39"/>
  <c r="S243" i="39"/>
  <c r="S243" i="41" s="1"/>
  <c r="O244" i="39"/>
  <c r="P244" i="39"/>
  <c r="Q244" i="39"/>
  <c r="R244" i="39"/>
  <c r="S244" i="39"/>
  <c r="S244" i="41" s="1"/>
  <c r="O245" i="39"/>
  <c r="P245" i="39"/>
  <c r="Q245" i="39"/>
  <c r="R245" i="39"/>
  <c r="S245" i="39"/>
  <c r="S245" i="41" s="1"/>
  <c r="O246" i="39"/>
  <c r="P246" i="39"/>
  <c r="Q246" i="39"/>
  <c r="R246" i="39"/>
  <c r="S246" i="39"/>
  <c r="O247" i="39"/>
  <c r="P247" i="39"/>
  <c r="Q247" i="39"/>
  <c r="R247" i="39"/>
  <c r="S247" i="39"/>
  <c r="S247" i="41" s="1"/>
  <c r="O248" i="39"/>
  <c r="P248" i="39"/>
  <c r="Q248" i="39"/>
  <c r="R248" i="39"/>
  <c r="S248" i="39"/>
  <c r="O249" i="39"/>
  <c r="P249" i="39"/>
  <c r="Q249" i="39"/>
  <c r="R249" i="39"/>
  <c r="S249" i="39"/>
  <c r="S249" i="41" s="1"/>
  <c r="O250" i="39"/>
  <c r="P250" i="39"/>
  <c r="Q250" i="39"/>
  <c r="R250" i="39"/>
  <c r="S250" i="39"/>
  <c r="O251" i="39"/>
  <c r="P251" i="39"/>
  <c r="Q251" i="39"/>
  <c r="R251" i="39"/>
  <c r="S251" i="39"/>
  <c r="O252" i="39"/>
  <c r="P252" i="39"/>
  <c r="Q252" i="39"/>
  <c r="R252" i="39"/>
  <c r="S252" i="39"/>
  <c r="S252" i="41" s="1"/>
  <c r="O253" i="39"/>
  <c r="P253" i="39"/>
  <c r="Q253" i="39"/>
  <c r="R253" i="39"/>
  <c r="S253" i="39"/>
  <c r="S253" i="41" s="1"/>
  <c r="O254" i="39"/>
  <c r="P254" i="39"/>
  <c r="Q254" i="39"/>
  <c r="R254" i="39"/>
  <c r="S254" i="39"/>
  <c r="O255" i="39"/>
  <c r="P255" i="39"/>
  <c r="Q255" i="39"/>
  <c r="R255" i="39"/>
  <c r="S255" i="39"/>
  <c r="S255" i="41" s="1"/>
  <c r="O256" i="39"/>
  <c r="P256" i="39"/>
  <c r="Q256" i="39"/>
  <c r="R256" i="39"/>
  <c r="S256" i="39"/>
  <c r="S256" i="41" s="1"/>
  <c r="O257" i="39"/>
  <c r="P257" i="39"/>
  <c r="Q257" i="39"/>
  <c r="R257" i="39"/>
  <c r="S257" i="39"/>
  <c r="S257" i="41" s="1"/>
  <c r="O258" i="39"/>
  <c r="P258" i="39"/>
  <c r="Q258" i="39"/>
  <c r="R258" i="39"/>
  <c r="S258" i="39"/>
  <c r="O259" i="39"/>
  <c r="P259" i="39"/>
  <c r="Q259" i="39"/>
  <c r="R259" i="39"/>
  <c r="S259" i="39"/>
  <c r="O260" i="39"/>
  <c r="P260" i="39"/>
  <c r="Q260" i="39"/>
  <c r="R260" i="39"/>
  <c r="S260" i="39"/>
  <c r="S260" i="41" s="1"/>
  <c r="O261" i="39"/>
  <c r="P261" i="39"/>
  <c r="Q261" i="39"/>
  <c r="R261" i="39"/>
  <c r="S261" i="39"/>
  <c r="S261" i="41" s="1"/>
  <c r="O262" i="39"/>
  <c r="P262" i="39"/>
  <c r="Q262" i="39"/>
  <c r="R262" i="39"/>
  <c r="S262" i="39"/>
  <c r="O263" i="39"/>
  <c r="P263" i="39"/>
  <c r="Q263" i="39"/>
  <c r="R263" i="39"/>
  <c r="S263" i="39"/>
  <c r="O264" i="39"/>
  <c r="P264" i="39"/>
  <c r="Q264" i="39"/>
  <c r="R264" i="39"/>
  <c r="S264" i="39"/>
  <c r="S264" i="41" s="1"/>
  <c r="O265" i="39"/>
  <c r="P265" i="39"/>
  <c r="Q265" i="39"/>
  <c r="R265" i="39"/>
  <c r="S265" i="39"/>
  <c r="S265" i="41" s="1"/>
  <c r="O266" i="39"/>
  <c r="P266" i="39"/>
  <c r="Q266" i="39"/>
  <c r="R266" i="39"/>
  <c r="S266" i="39"/>
  <c r="O267" i="39"/>
  <c r="P267" i="39"/>
  <c r="Q267" i="39"/>
  <c r="R267" i="39"/>
  <c r="S267" i="39"/>
  <c r="S267" i="41" s="1"/>
  <c r="O268" i="39"/>
  <c r="P268" i="39"/>
  <c r="Q268" i="39"/>
  <c r="R268" i="39"/>
  <c r="S268" i="39"/>
  <c r="O269" i="39"/>
  <c r="P269" i="39"/>
  <c r="Q269" i="39"/>
  <c r="R269" i="39"/>
  <c r="S269" i="39"/>
  <c r="O270" i="39"/>
  <c r="P270" i="39"/>
  <c r="Q270" i="39"/>
  <c r="R270" i="39"/>
  <c r="S270" i="39"/>
  <c r="O271" i="39"/>
  <c r="P271" i="39"/>
  <c r="Q271" i="39"/>
  <c r="R271" i="39"/>
  <c r="S271" i="39"/>
  <c r="S271" i="41" s="1"/>
  <c r="O272" i="39"/>
  <c r="P272" i="39"/>
  <c r="Q272" i="39"/>
  <c r="R272" i="39"/>
  <c r="S272" i="39"/>
  <c r="S272" i="41" s="1"/>
  <c r="O273" i="39"/>
  <c r="P273" i="39"/>
  <c r="Q273" i="39"/>
  <c r="R273" i="39"/>
  <c r="S273" i="39"/>
  <c r="S273" i="41" s="1"/>
  <c r="O274" i="39"/>
  <c r="P274" i="39"/>
  <c r="Q274" i="39"/>
  <c r="R274" i="39"/>
  <c r="S274" i="39"/>
  <c r="O275" i="39"/>
  <c r="P275" i="39"/>
  <c r="Q275" i="39"/>
  <c r="R275" i="39"/>
  <c r="S275" i="39"/>
  <c r="S275" i="41" s="1"/>
  <c r="O276" i="39"/>
  <c r="P276" i="39"/>
  <c r="Q276" i="39"/>
  <c r="R276" i="39"/>
  <c r="S276" i="39"/>
  <c r="S276" i="41" s="1"/>
  <c r="O277" i="39"/>
  <c r="P277" i="39"/>
  <c r="Q277" i="39"/>
  <c r="R277" i="39"/>
  <c r="S277" i="39"/>
  <c r="S277" i="41" s="1"/>
  <c r="O278" i="39"/>
  <c r="P278" i="39"/>
  <c r="Q278" i="39"/>
  <c r="R278" i="39"/>
  <c r="S278" i="39"/>
  <c r="O279" i="39"/>
  <c r="P279" i="39"/>
  <c r="Q279" i="39"/>
  <c r="R279" i="39"/>
  <c r="S279" i="39"/>
  <c r="S279" i="41" s="1"/>
  <c r="O280" i="39"/>
  <c r="P280" i="39"/>
  <c r="Q280" i="39"/>
  <c r="R280" i="39"/>
  <c r="S280" i="39"/>
  <c r="O281" i="39"/>
  <c r="P281" i="39"/>
  <c r="Q281" i="39"/>
  <c r="R281" i="39"/>
  <c r="S281" i="39"/>
  <c r="S281" i="41" s="1"/>
  <c r="O282" i="39"/>
  <c r="P282" i="39"/>
  <c r="Q282" i="39"/>
  <c r="R282" i="39"/>
  <c r="S282" i="39"/>
  <c r="O283" i="39"/>
  <c r="P283" i="39"/>
  <c r="Q283" i="39"/>
  <c r="R283" i="39"/>
  <c r="S283" i="39"/>
  <c r="O284" i="39"/>
  <c r="P284" i="39"/>
  <c r="Q284" i="39"/>
  <c r="R284" i="39"/>
  <c r="S284" i="39"/>
  <c r="S284" i="41" s="1"/>
  <c r="O285" i="39"/>
  <c r="P285" i="39"/>
  <c r="Q285" i="39"/>
  <c r="R285" i="39"/>
  <c r="S285" i="39"/>
  <c r="S285" i="41" s="1"/>
  <c r="O286" i="39"/>
  <c r="P286" i="39"/>
  <c r="Q286" i="39"/>
  <c r="R286" i="39"/>
  <c r="S286" i="39"/>
  <c r="O287" i="39"/>
  <c r="P287" i="39"/>
  <c r="Q287" i="39"/>
  <c r="R287" i="39"/>
  <c r="S287" i="39"/>
  <c r="S287" i="41" s="1"/>
  <c r="O288" i="39"/>
  <c r="P288" i="39"/>
  <c r="Q288" i="39"/>
  <c r="R288" i="39"/>
  <c r="S288" i="39"/>
  <c r="S288" i="41" s="1"/>
  <c r="O289" i="39"/>
  <c r="P289" i="39"/>
  <c r="Q289" i="39"/>
  <c r="R289" i="39"/>
  <c r="S289" i="39"/>
  <c r="S289" i="41" s="1"/>
  <c r="O290" i="39"/>
  <c r="P290" i="39"/>
  <c r="Q290" i="39"/>
  <c r="R290" i="39"/>
  <c r="S290" i="39"/>
  <c r="O291" i="39"/>
  <c r="P291" i="39"/>
  <c r="Q291" i="39"/>
  <c r="R291" i="39"/>
  <c r="S291" i="39"/>
  <c r="O292" i="39"/>
  <c r="P292" i="39"/>
  <c r="Q292" i="39"/>
  <c r="R292" i="39"/>
  <c r="S292" i="39"/>
  <c r="S292" i="41" s="1"/>
  <c r="O293" i="39"/>
  <c r="P293" i="39"/>
  <c r="Q293" i="39"/>
  <c r="R293" i="39"/>
  <c r="S293" i="39"/>
  <c r="S293" i="41" s="1"/>
  <c r="O294" i="39"/>
  <c r="P294" i="39"/>
  <c r="Q294" i="39"/>
  <c r="R294" i="39"/>
  <c r="S294" i="39"/>
  <c r="O295" i="39"/>
  <c r="P295" i="39"/>
  <c r="Q295" i="39"/>
  <c r="R295" i="39"/>
  <c r="S295" i="39"/>
  <c r="O296" i="39"/>
  <c r="P296" i="39"/>
  <c r="Q296" i="39"/>
  <c r="R296" i="39"/>
  <c r="S296" i="39"/>
  <c r="S296" i="41" s="1"/>
  <c r="O297" i="39"/>
  <c r="P297" i="39"/>
  <c r="Q297" i="39"/>
  <c r="R297" i="39"/>
  <c r="S297" i="39"/>
  <c r="S297" i="41" s="1"/>
  <c r="O298" i="39"/>
  <c r="P298" i="39"/>
  <c r="Q298" i="39"/>
  <c r="R298" i="39"/>
  <c r="S298" i="39"/>
  <c r="O299" i="39"/>
  <c r="P299" i="39"/>
  <c r="Q299" i="39"/>
  <c r="R299" i="39"/>
  <c r="S299" i="39"/>
  <c r="S299" i="41" s="1"/>
  <c r="O300" i="39"/>
  <c r="P300" i="39"/>
  <c r="Q300" i="39"/>
  <c r="R300" i="39"/>
  <c r="S300" i="39"/>
  <c r="O301" i="39"/>
  <c r="P301" i="39"/>
  <c r="Q301" i="39"/>
  <c r="R301" i="39"/>
  <c r="S301" i="39"/>
  <c r="O302" i="39"/>
  <c r="P302" i="39"/>
  <c r="Q302" i="39"/>
  <c r="R302" i="39"/>
  <c r="S302" i="39"/>
  <c r="O303" i="39"/>
  <c r="P303" i="39"/>
  <c r="Q303" i="39"/>
  <c r="R303" i="39"/>
  <c r="S303" i="39"/>
  <c r="O304" i="39"/>
  <c r="P304" i="39"/>
  <c r="Q304" i="39"/>
  <c r="R304" i="39"/>
  <c r="S304" i="39"/>
  <c r="S304" i="41" s="1"/>
  <c r="O305" i="39"/>
  <c r="P305" i="39"/>
  <c r="Q305" i="39"/>
  <c r="R305" i="39"/>
  <c r="S305" i="39"/>
  <c r="S305" i="41" s="1"/>
  <c r="O306" i="39"/>
  <c r="P306" i="39"/>
  <c r="Q306" i="39"/>
  <c r="R306" i="39"/>
  <c r="S306" i="39"/>
  <c r="O307" i="39"/>
  <c r="P307" i="39"/>
  <c r="Q307" i="39"/>
  <c r="R307" i="39"/>
  <c r="S307" i="39"/>
  <c r="S307" i="41" s="1"/>
  <c r="O308" i="39"/>
  <c r="P308" i="39"/>
  <c r="Q308" i="39"/>
  <c r="R308" i="39"/>
  <c r="S308" i="39"/>
  <c r="S308" i="41" s="1"/>
  <c r="O309" i="39"/>
  <c r="P309" i="39"/>
  <c r="Q309" i="39"/>
  <c r="R309" i="39"/>
  <c r="S309" i="39"/>
  <c r="S309" i="41" s="1"/>
  <c r="O310" i="39"/>
  <c r="P310" i="39"/>
  <c r="Q310" i="39"/>
  <c r="R310" i="39"/>
  <c r="S310" i="39"/>
  <c r="O311" i="39"/>
  <c r="P311" i="39"/>
  <c r="Q311" i="39"/>
  <c r="R311" i="39"/>
  <c r="S311" i="39"/>
  <c r="S311" i="41" s="1"/>
  <c r="O312" i="39"/>
  <c r="P312" i="39"/>
  <c r="Q312" i="39"/>
  <c r="R312" i="39"/>
  <c r="S312" i="39"/>
  <c r="O313" i="39"/>
  <c r="P313" i="39"/>
  <c r="Q313" i="39"/>
  <c r="R313" i="39"/>
  <c r="S313" i="39"/>
  <c r="S313" i="41" s="1"/>
  <c r="O314" i="39"/>
  <c r="P314" i="39"/>
  <c r="Q314" i="39"/>
  <c r="R314" i="39"/>
  <c r="S314" i="39"/>
  <c r="O315" i="39"/>
  <c r="P315" i="39"/>
  <c r="Q315" i="39"/>
  <c r="R315" i="39"/>
  <c r="S315" i="39"/>
  <c r="O316" i="39"/>
  <c r="P316" i="39"/>
  <c r="Q316" i="39"/>
  <c r="R316" i="39"/>
  <c r="S316" i="39"/>
  <c r="S316" i="41" s="1"/>
  <c r="O317" i="39"/>
  <c r="P317" i="39"/>
  <c r="Q317" i="39"/>
  <c r="R317" i="39"/>
  <c r="S317" i="39"/>
  <c r="S317" i="41" s="1"/>
  <c r="O318" i="39"/>
  <c r="P318" i="39"/>
  <c r="Q318" i="39"/>
  <c r="R318" i="39"/>
  <c r="S318" i="39"/>
  <c r="O319" i="39"/>
  <c r="P319" i="39"/>
  <c r="Q319" i="39"/>
  <c r="R319" i="39"/>
  <c r="S319" i="39"/>
  <c r="O320" i="39"/>
  <c r="P320" i="39"/>
  <c r="Q320" i="39"/>
  <c r="R320" i="39"/>
  <c r="S320" i="39"/>
  <c r="S320" i="41" s="1"/>
  <c r="O321" i="39"/>
  <c r="P321" i="39"/>
  <c r="Q321" i="39"/>
  <c r="R321" i="39"/>
  <c r="S321" i="39"/>
  <c r="S321" i="41" s="1"/>
  <c r="O322" i="39"/>
  <c r="P322" i="39"/>
  <c r="Q322" i="39"/>
  <c r="R322" i="39"/>
  <c r="S322" i="39"/>
  <c r="O323" i="39"/>
  <c r="P323" i="39"/>
  <c r="Q323" i="39"/>
  <c r="R323" i="39"/>
  <c r="S323" i="39"/>
  <c r="O324" i="39"/>
  <c r="P324" i="39"/>
  <c r="Q324" i="39"/>
  <c r="R324" i="39"/>
  <c r="S324" i="39"/>
  <c r="S324" i="41" s="1"/>
  <c r="O325" i="39"/>
  <c r="P325" i="39"/>
  <c r="Q325" i="39"/>
  <c r="R325" i="39"/>
  <c r="S325" i="39"/>
  <c r="S325" i="41" s="1"/>
  <c r="O326" i="39"/>
  <c r="P326" i="39"/>
  <c r="Q326" i="39"/>
  <c r="R326" i="39"/>
  <c r="S326" i="39"/>
  <c r="O327" i="39"/>
  <c r="P327" i="39"/>
  <c r="Q327" i="39"/>
  <c r="R327" i="39"/>
  <c r="S327" i="39"/>
  <c r="O328" i="39"/>
  <c r="P328" i="39"/>
  <c r="Q328" i="39"/>
  <c r="R328" i="39"/>
  <c r="S328" i="39"/>
  <c r="S328" i="41" s="1"/>
  <c r="O329" i="39"/>
  <c r="P329" i="39"/>
  <c r="Q329" i="39"/>
  <c r="R329" i="39"/>
  <c r="S329" i="39"/>
  <c r="S329" i="41" s="1"/>
  <c r="O330" i="39"/>
  <c r="P330" i="39"/>
  <c r="Q330" i="39"/>
  <c r="R330" i="39"/>
  <c r="S330" i="39"/>
  <c r="O331" i="39"/>
  <c r="P331" i="39"/>
  <c r="Q331" i="39"/>
  <c r="R331" i="39"/>
  <c r="S331" i="39"/>
  <c r="S331" i="41" s="1"/>
  <c r="O332" i="39"/>
  <c r="P332" i="39"/>
  <c r="Q332" i="39"/>
  <c r="R332" i="39"/>
  <c r="S332" i="39"/>
  <c r="O333" i="39"/>
  <c r="P333" i="39"/>
  <c r="Q333" i="39"/>
  <c r="R333" i="39"/>
  <c r="S333" i="39"/>
  <c r="O334" i="39"/>
  <c r="P334" i="39"/>
  <c r="Q334" i="39"/>
  <c r="R334" i="39"/>
  <c r="S334" i="39"/>
  <c r="O335" i="39"/>
  <c r="P335" i="39"/>
  <c r="Q335" i="39"/>
  <c r="R335" i="39"/>
  <c r="S335" i="39"/>
  <c r="O336" i="39"/>
  <c r="P336" i="39"/>
  <c r="Q336" i="39"/>
  <c r="R336" i="39"/>
  <c r="S336" i="39"/>
  <c r="S336" i="41" s="1"/>
  <c r="O337" i="39"/>
  <c r="P337" i="39"/>
  <c r="Q337" i="39"/>
  <c r="R337" i="39"/>
  <c r="S337" i="39"/>
  <c r="S337" i="41" s="1"/>
  <c r="O338" i="39"/>
  <c r="P338" i="39"/>
  <c r="Q338" i="39"/>
  <c r="R338" i="39"/>
  <c r="S338" i="39"/>
  <c r="O339" i="39"/>
  <c r="P339" i="39"/>
  <c r="Q339" i="39"/>
  <c r="R339" i="39"/>
  <c r="S339" i="39"/>
  <c r="S339" i="41" s="1"/>
  <c r="O340" i="39"/>
  <c r="P340" i="39"/>
  <c r="Q340" i="39"/>
  <c r="R340" i="39"/>
  <c r="S340" i="39"/>
  <c r="S340" i="41" s="1"/>
  <c r="O341" i="39"/>
  <c r="P341" i="39"/>
  <c r="Q341" i="39"/>
  <c r="R341" i="39"/>
  <c r="S341" i="39"/>
  <c r="S341" i="41" s="1"/>
  <c r="O342" i="39"/>
  <c r="P342" i="39"/>
  <c r="Q342" i="39"/>
  <c r="R342" i="39"/>
  <c r="S342" i="39"/>
  <c r="O343" i="39"/>
  <c r="P343" i="39"/>
  <c r="Q343" i="39"/>
  <c r="R343" i="39"/>
  <c r="S343" i="39"/>
  <c r="S343" i="41" s="1"/>
  <c r="O344" i="39"/>
  <c r="P344" i="39"/>
  <c r="Q344" i="39"/>
  <c r="R344" i="39"/>
  <c r="S344" i="39"/>
  <c r="O345" i="39"/>
  <c r="P345" i="39"/>
  <c r="Q345" i="39"/>
  <c r="R345" i="39"/>
  <c r="S345" i="39"/>
  <c r="S345" i="41" s="1"/>
  <c r="O346" i="39"/>
  <c r="P346" i="39"/>
  <c r="Q346" i="39"/>
  <c r="R346" i="39"/>
  <c r="S346" i="39"/>
  <c r="O347" i="39"/>
  <c r="P347" i="39"/>
  <c r="Q347" i="39"/>
  <c r="R347" i="39"/>
  <c r="S347" i="39"/>
  <c r="O348" i="39"/>
  <c r="P348" i="39"/>
  <c r="Q348" i="39"/>
  <c r="R348" i="39"/>
  <c r="S348" i="39"/>
  <c r="S348" i="41" s="1"/>
  <c r="O349" i="39"/>
  <c r="P349" i="39"/>
  <c r="Q349" i="39"/>
  <c r="R349" i="39"/>
  <c r="S349" i="39"/>
  <c r="S349" i="41" s="1"/>
  <c r="O350" i="39"/>
  <c r="P350" i="39"/>
  <c r="Q350" i="39"/>
  <c r="R350" i="39"/>
  <c r="S350" i="39"/>
  <c r="O351" i="39"/>
  <c r="P351" i="39"/>
  <c r="Q351" i="39"/>
  <c r="R351" i="39"/>
  <c r="S351" i="39"/>
  <c r="O352" i="39"/>
  <c r="P352" i="39"/>
  <c r="Q352" i="39"/>
  <c r="R352" i="39"/>
  <c r="S352" i="39"/>
  <c r="S352" i="41" s="1"/>
  <c r="O353" i="39"/>
  <c r="P353" i="39"/>
  <c r="Q353" i="39"/>
  <c r="R353" i="39"/>
  <c r="S353" i="39"/>
  <c r="S353" i="41" s="1"/>
  <c r="O354" i="39"/>
  <c r="P354" i="39"/>
  <c r="Q354" i="39"/>
  <c r="R354" i="39"/>
  <c r="S354" i="39"/>
  <c r="O355" i="39"/>
  <c r="P355" i="39"/>
  <c r="Q355" i="39"/>
  <c r="R355" i="39"/>
  <c r="S355" i="39"/>
  <c r="O356" i="39"/>
  <c r="P356" i="39"/>
  <c r="Q356" i="39"/>
  <c r="R356" i="39"/>
  <c r="S356" i="39"/>
  <c r="S356" i="41" s="1"/>
  <c r="O357" i="39"/>
  <c r="P357" i="39"/>
  <c r="Q357" i="39"/>
  <c r="R357" i="39"/>
  <c r="S357" i="39"/>
  <c r="S357" i="41" s="1"/>
  <c r="O358" i="39"/>
  <c r="P358" i="39"/>
  <c r="Q358" i="39"/>
  <c r="R358" i="39"/>
  <c r="S358" i="39"/>
  <c r="O359" i="39"/>
  <c r="P359" i="39"/>
  <c r="Q359" i="39"/>
  <c r="R359" i="39"/>
  <c r="S359" i="39"/>
  <c r="O360" i="39"/>
  <c r="P360" i="39"/>
  <c r="Q360" i="39"/>
  <c r="R360" i="39"/>
  <c r="S360" i="39"/>
  <c r="S360" i="41" s="1"/>
  <c r="O361" i="39"/>
  <c r="P361" i="39"/>
  <c r="Q361" i="39"/>
  <c r="R361" i="39"/>
  <c r="S361" i="39"/>
  <c r="S361" i="41" s="1"/>
  <c r="O362" i="39"/>
  <c r="P362" i="39"/>
  <c r="Q362" i="39"/>
  <c r="R362" i="39"/>
  <c r="S362" i="39"/>
  <c r="O363" i="39"/>
  <c r="P363" i="39"/>
  <c r="Q363" i="39"/>
  <c r="R363" i="39"/>
  <c r="S363" i="39"/>
  <c r="S363" i="41" s="1"/>
  <c r="O364" i="39"/>
  <c r="P364" i="39"/>
  <c r="Q364" i="39"/>
  <c r="R364" i="39"/>
  <c r="S364" i="39"/>
  <c r="O365" i="39"/>
  <c r="P365" i="39"/>
  <c r="Q365" i="39"/>
  <c r="R365" i="39"/>
  <c r="S365" i="39"/>
  <c r="O366" i="39"/>
  <c r="P366" i="39"/>
  <c r="Q366" i="39"/>
  <c r="R366" i="39"/>
  <c r="S366" i="39"/>
  <c r="O367" i="39"/>
  <c r="P367" i="39"/>
  <c r="Q367" i="39"/>
  <c r="R367" i="39"/>
  <c r="S367" i="39"/>
  <c r="O368" i="39"/>
  <c r="P368" i="39"/>
  <c r="Q368" i="39"/>
  <c r="R368" i="39"/>
  <c r="S368" i="39"/>
  <c r="S368" i="41" s="1"/>
  <c r="O369" i="39"/>
  <c r="P369" i="39"/>
  <c r="Q369" i="39"/>
  <c r="R369" i="39"/>
  <c r="S369" i="39"/>
  <c r="S369" i="41" s="1"/>
  <c r="O370" i="39"/>
  <c r="P370" i="39"/>
  <c r="Q370" i="39"/>
  <c r="R370" i="39"/>
  <c r="S370" i="39"/>
  <c r="O371" i="39"/>
  <c r="P371" i="39"/>
  <c r="Q371" i="39"/>
  <c r="R371" i="39"/>
  <c r="S371" i="39"/>
  <c r="S371" i="41" s="1"/>
  <c r="O372" i="39"/>
  <c r="P372" i="39"/>
  <c r="Q372" i="39"/>
  <c r="R372" i="39"/>
  <c r="S372" i="39"/>
  <c r="S372" i="41" s="1"/>
  <c r="O373" i="39"/>
  <c r="P373" i="39"/>
  <c r="Q373" i="39"/>
  <c r="R373" i="39"/>
  <c r="S373" i="39"/>
  <c r="S373" i="41" s="1"/>
  <c r="O374" i="39"/>
  <c r="P374" i="39"/>
  <c r="Q374" i="39"/>
  <c r="R374" i="39"/>
  <c r="S374" i="39"/>
  <c r="O375" i="39"/>
  <c r="P375" i="39"/>
  <c r="Q375" i="39"/>
  <c r="R375" i="39"/>
  <c r="S375" i="39"/>
  <c r="S375" i="41" s="1"/>
  <c r="O376" i="39"/>
  <c r="P376" i="39"/>
  <c r="Q376" i="39"/>
  <c r="R376" i="39"/>
  <c r="S376" i="39"/>
  <c r="O377" i="39"/>
  <c r="P377" i="39"/>
  <c r="Q377" i="39"/>
  <c r="R377" i="39"/>
  <c r="S377" i="39"/>
  <c r="S377" i="41" s="1"/>
  <c r="O378" i="39"/>
  <c r="P378" i="39"/>
  <c r="Q378" i="39"/>
  <c r="R378" i="39"/>
  <c r="S378" i="39"/>
  <c r="O379" i="39"/>
  <c r="P379" i="39"/>
  <c r="Q379" i="39"/>
  <c r="R379" i="39"/>
  <c r="S379" i="39"/>
  <c r="O380" i="39"/>
  <c r="P380" i="39"/>
  <c r="Q380" i="39"/>
  <c r="R380" i="39"/>
  <c r="S380" i="39"/>
  <c r="S380" i="41" s="1"/>
  <c r="O381" i="39"/>
  <c r="P381" i="39"/>
  <c r="Q381" i="39"/>
  <c r="R381" i="39"/>
  <c r="S381" i="39"/>
  <c r="S381" i="41" s="1"/>
  <c r="O382" i="39"/>
  <c r="P382" i="39"/>
  <c r="Q382" i="39"/>
  <c r="R382" i="39"/>
  <c r="S382" i="39"/>
  <c r="O383" i="39"/>
  <c r="P383" i="39"/>
  <c r="Q383" i="39"/>
  <c r="R383" i="39"/>
  <c r="S383" i="39"/>
  <c r="O384" i="39"/>
  <c r="P384" i="39"/>
  <c r="Q384" i="39"/>
  <c r="R384" i="39"/>
  <c r="S384" i="39"/>
  <c r="S384" i="41" s="1"/>
  <c r="O385" i="39"/>
  <c r="P385" i="39"/>
  <c r="Q385" i="39"/>
  <c r="R385" i="39"/>
  <c r="S385" i="39"/>
  <c r="S385" i="41" s="1"/>
  <c r="O386" i="39"/>
  <c r="P386" i="39"/>
  <c r="Q386" i="39"/>
  <c r="R386" i="39"/>
  <c r="S386" i="39"/>
  <c r="O387" i="39"/>
  <c r="P387" i="39"/>
  <c r="Q387" i="39"/>
  <c r="R387" i="39"/>
  <c r="S387" i="39"/>
  <c r="O388" i="39"/>
  <c r="P388" i="39"/>
  <c r="Q388" i="39"/>
  <c r="R388" i="39"/>
  <c r="S388" i="39"/>
  <c r="S388" i="41" s="1"/>
  <c r="O389" i="39"/>
  <c r="P389" i="39"/>
  <c r="Q389" i="39"/>
  <c r="R389" i="39"/>
  <c r="S389" i="39"/>
  <c r="S389" i="41" s="1"/>
  <c r="O390" i="39"/>
  <c r="P390" i="39"/>
  <c r="Q390" i="39"/>
  <c r="R390" i="39"/>
  <c r="S390" i="39"/>
  <c r="O391" i="39"/>
  <c r="P391" i="39"/>
  <c r="Q391" i="39"/>
  <c r="R391" i="39"/>
  <c r="S391" i="39"/>
  <c r="O392" i="39"/>
  <c r="P392" i="39"/>
  <c r="Q392" i="39"/>
  <c r="R392" i="39"/>
  <c r="S392" i="39"/>
  <c r="S392" i="41" s="1"/>
  <c r="O393" i="39"/>
  <c r="P393" i="39"/>
  <c r="Q393" i="39"/>
  <c r="R393" i="39"/>
  <c r="S393" i="39"/>
  <c r="S393" i="41" s="1"/>
  <c r="O394" i="39"/>
  <c r="P394" i="39"/>
  <c r="Q394" i="39"/>
  <c r="R394" i="39"/>
  <c r="S394" i="39"/>
  <c r="O395" i="39"/>
  <c r="P395" i="39"/>
  <c r="Q395" i="39"/>
  <c r="R395" i="39"/>
  <c r="S395" i="39"/>
  <c r="S395" i="41" s="1"/>
  <c r="O396" i="39"/>
  <c r="P396" i="39"/>
  <c r="Q396" i="39"/>
  <c r="R396" i="39"/>
  <c r="S396" i="39"/>
  <c r="O397" i="39"/>
  <c r="P397" i="39"/>
  <c r="Q397" i="39"/>
  <c r="R397" i="39"/>
  <c r="S397" i="39"/>
  <c r="O398" i="39"/>
  <c r="P398" i="39"/>
  <c r="Q398" i="39"/>
  <c r="R398" i="39"/>
  <c r="S398" i="39"/>
  <c r="O399" i="39"/>
  <c r="P399" i="39"/>
  <c r="Q399" i="39"/>
  <c r="R399" i="39"/>
  <c r="S399" i="39"/>
  <c r="O400" i="39"/>
  <c r="P400" i="39"/>
  <c r="Q400" i="39"/>
  <c r="R400" i="39"/>
  <c r="S400" i="39"/>
  <c r="S400" i="41" s="1"/>
  <c r="O401" i="39"/>
  <c r="P401" i="39"/>
  <c r="Q401" i="39"/>
  <c r="R401" i="39"/>
  <c r="S401" i="39"/>
  <c r="S401" i="41" s="1"/>
  <c r="O402" i="39"/>
  <c r="P402" i="39"/>
  <c r="Q402" i="39"/>
  <c r="R402" i="39"/>
  <c r="S402" i="39"/>
  <c r="O403" i="39"/>
  <c r="P403" i="39"/>
  <c r="Q403" i="39"/>
  <c r="R403" i="39"/>
  <c r="S403" i="39"/>
  <c r="S403" i="41" s="1"/>
  <c r="O404" i="39"/>
  <c r="P404" i="39"/>
  <c r="Q404" i="39"/>
  <c r="R404" i="39"/>
  <c r="S404" i="39"/>
  <c r="S404" i="41" s="1"/>
  <c r="O405" i="39"/>
  <c r="P405" i="39"/>
  <c r="Q405" i="39"/>
  <c r="R405" i="39"/>
  <c r="S405" i="39"/>
  <c r="S405" i="41" s="1"/>
  <c r="O406" i="39"/>
  <c r="P406" i="39"/>
  <c r="Q406" i="39"/>
  <c r="R406" i="39"/>
  <c r="S406" i="39"/>
  <c r="O407" i="39"/>
  <c r="P407" i="39"/>
  <c r="Q407" i="39"/>
  <c r="R407" i="39"/>
  <c r="S407" i="39"/>
  <c r="S407" i="41" s="1"/>
  <c r="O408" i="39"/>
  <c r="P408" i="39"/>
  <c r="Q408" i="39"/>
  <c r="R408" i="39"/>
  <c r="S408" i="39"/>
  <c r="O409" i="39"/>
  <c r="P409" i="39"/>
  <c r="Q409" i="39"/>
  <c r="R409" i="39"/>
  <c r="S409" i="39"/>
  <c r="S409" i="41" s="1"/>
  <c r="O410" i="39"/>
  <c r="P410" i="39"/>
  <c r="Q410" i="39"/>
  <c r="R410" i="39"/>
  <c r="S410" i="39"/>
  <c r="O411" i="39"/>
  <c r="P411" i="39"/>
  <c r="Q411" i="39"/>
  <c r="R411" i="39"/>
  <c r="S411" i="39"/>
  <c r="O412" i="39"/>
  <c r="P412" i="39"/>
  <c r="Q412" i="39"/>
  <c r="R412" i="39"/>
  <c r="S412" i="39"/>
  <c r="S412" i="41" s="1"/>
  <c r="O413" i="39"/>
  <c r="P413" i="39"/>
  <c r="Q413" i="39"/>
  <c r="R413" i="39"/>
  <c r="S413" i="39"/>
  <c r="S413" i="41" s="1"/>
  <c r="O414" i="39"/>
  <c r="P414" i="39"/>
  <c r="Q414" i="39"/>
  <c r="R414" i="39"/>
  <c r="S414" i="39"/>
  <c r="O415" i="39"/>
  <c r="P415" i="39"/>
  <c r="Q415" i="39"/>
  <c r="R415" i="39"/>
  <c r="S415" i="39"/>
  <c r="O416" i="39"/>
  <c r="P416" i="39"/>
  <c r="Q416" i="39"/>
  <c r="R416" i="39"/>
  <c r="S416" i="39"/>
  <c r="S416" i="41" s="1"/>
  <c r="O417" i="39"/>
  <c r="P417" i="39"/>
  <c r="Q417" i="39"/>
  <c r="R417" i="39"/>
  <c r="S417" i="39"/>
  <c r="S417" i="41" s="1"/>
  <c r="O418" i="39"/>
  <c r="P418" i="39"/>
  <c r="Q418" i="39"/>
  <c r="R418" i="39"/>
  <c r="S418" i="39"/>
  <c r="O419" i="39"/>
  <c r="P419" i="39"/>
  <c r="Q419" i="39"/>
  <c r="R419" i="39"/>
  <c r="S419" i="39"/>
  <c r="O420" i="39"/>
  <c r="P420" i="39"/>
  <c r="Q420" i="39"/>
  <c r="R420" i="39"/>
  <c r="S420" i="39"/>
  <c r="S420" i="41" s="1"/>
  <c r="O421" i="39"/>
  <c r="P421" i="39"/>
  <c r="Q421" i="39"/>
  <c r="R421" i="39"/>
  <c r="S421" i="39"/>
  <c r="S421" i="41" s="1"/>
  <c r="O422" i="39"/>
  <c r="P422" i="39"/>
  <c r="Q422" i="39"/>
  <c r="R422" i="39"/>
  <c r="S422" i="39"/>
  <c r="T422" i="39" s="1"/>
  <c r="O423" i="39"/>
  <c r="P423" i="39"/>
  <c r="Q423" i="39"/>
  <c r="R423" i="39"/>
  <c r="S423" i="39"/>
  <c r="O424" i="39"/>
  <c r="P424" i="39"/>
  <c r="Q424" i="39"/>
  <c r="R424" i="39"/>
  <c r="S424" i="39"/>
  <c r="S424" i="41" s="1"/>
  <c r="O425" i="39"/>
  <c r="P425" i="39"/>
  <c r="Q425" i="39"/>
  <c r="R425" i="39"/>
  <c r="S425" i="39"/>
  <c r="S425" i="41" s="1"/>
  <c r="O426" i="39"/>
  <c r="P426" i="39"/>
  <c r="Q426" i="39"/>
  <c r="R426" i="39"/>
  <c r="S426" i="39"/>
  <c r="O427" i="39"/>
  <c r="P427" i="39"/>
  <c r="Q427" i="39"/>
  <c r="R427" i="39"/>
  <c r="S427" i="39"/>
  <c r="S427" i="41" s="1"/>
  <c r="O428" i="39"/>
  <c r="P428" i="39"/>
  <c r="Q428" i="39"/>
  <c r="R428" i="39"/>
  <c r="S428" i="39"/>
  <c r="O429" i="39"/>
  <c r="P429" i="39"/>
  <c r="Q429" i="39"/>
  <c r="R429" i="39"/>
  <c r="S429" i="39"/>
  <c r="O430" i="39"/>
  <c r="P430" i="39"/>
  <c r="Q430" i="39"/>
  <c r="R430" i="39"/>
  <c r="S430" i="39"/>
  <c r="T430" i="39" s="1"/>
  <c r="O431" i="39"/>
  <c r="P431" i="39"/>
  <c r="Q431" i="39"/>
  <c r="R431" i="39"/>
  <c r="S431" i="39"/>
  <c r="S431" i="41" s="1"/>
  <c r="O432" i="39"/>
  <c r="P432" i="39"/>
  <c r="Q432" i="39"/>
  <c r="R432" i="39"/>
  <c r="S432" i="39"/>
  <c r="S432" i="41" s="1"/>
  <c r="O433" i="39"/>
  <c r="P433" i="39"/>
  <c r="Q433" i="39"/>
  <c r="R433" i="39"/>
  <c r="S433" i="39"/>
  <c r="S433" i="41" s="1"/>
  <c r="O434" i="39"/>
  <c r="P434" i="39"/>
  <c r="Q434" i="39"/>
  <c r="R434" i="39"/>
  <c r="S434" i="39"/>
  <c r="O435" i="39"/>
  <c r="P435" i="39"/>
  <c r="Q435" i="39"/>
  <c r="R435" i="39"/>
  <c r="S435" i="39"/>
  <c r="S435" i="41" s="1"/>
  <c r="O436" i="39"/>
  <c r="P436" i="39"/>
  <c r="Q436" i="39"/>
  <c r="R436" i="39"/>
  <c r="S436" i="39"/>
  <c r="S436" i="41" s="1"/>
  <c r="O437" i="39"/>
  <c r="P437" i="39"/>
  <c r="Q437" i="39"/>
  <c r="R437" i="39"/>
  <c r="S437" i="39"/>
  <c r="S437" i="41" s="1"/>
  <c r="O438" i="39"/>
  <c r="P438" i="39"/>
  <c r="Q438" i="39"/>
  <c r="R438" i="39"/>
  <c r="S438" i="39"/>
  <c r="T438" i="39" s="1"/>
  <c r="O439" i="39"/>
  <c r="P439" i="39"/>
  <c r="Q439" i="39"/>
  <c r="R439" i="39"/>
  <c r="S439" i="39"/>
  <c r="S439" i="41" s="1"/>
  <c r="O440" i="39"/>
  <c r="P440" i="39"/>
  <c r="Q440" i="39"/>
  <c r="R440" i="39"/>
  <c r="S440" i="39"/>
  <c r="O441" i="39"/>
  <c r="P441" i="39"/>
  <c r="Q441" i="39"/>
  <c r="R441" i="39"/>
  <c r="S441" i="39"/>
  <c r="S441" i="41" s="1"/>
  <c r="O442" i="39"/>
  <c r="P442" i="39"/>
  <c r="Q442" i="39"/>
  <c r="R442" i="39"/>
  <c r="S442" i="39"/>
  <c r="O443" i="39"/>
  <c r="P443" i="39"/>
  <c r="Q443" i="39"/>
  <c r="R443" i="39"/>
  <c r="S443" i="39"/>
  <c r="O444" i="39"/>
  <c r="P444" i="39"/>
  <c r="Q444" i="39"/>
  <c r="R444" i="39"/>
  <c r="S444" i="39"/>
  <c r="S444" i="41" s="1"/>
  <c r="O445" i="39"/>
  <c r="P445" i="39"/>
  <c r="Q445" i="39"/>
  <c r="R445" i="39"/>
  <c r="S445" i="39"/>
  <c r="S445" i="41" s="1"/>
  <c r="O446" i="39"/>
  <c r="P446" i="39"/>
  <c r="Q446" i="39"/>
  <c r="R446" i="39"/>
  <c r="S446" i="39"/>
  <c r="T446" i="39" s="1"/>
  <c r="O447" i="39"/>
  <c r="P447" i="39"/>
  <c r="Q447" i="39"/>
  <c r="R447" i="39"/>
  <c r="S447" i="39"/>
  <c r="O448" i="39"/>
  <c r="P448" i="39"/>
  <c r="Q448" i="39"/>
  <c r="R448" i="39"/>
  <c r="S448" i="39"/>
  <c r="S448" i="41" s="1"/>
  <c r="O449" i="39"/>
  <c r="P449" i="39"/>
  <c r="Q449" i="39"/>
  <c r="R449" i="39"/>
  <c r="S449" i="39"/>
  <c r="S449" i="41" s="1"/>
  <c r="O450" i="39"/>
  <c r="P450" i="39"/>
  <c r="Q450" i="39"/>
  <c r="R450" i="39"/>
  <c r="S450" i="39"/>
  <c r="O451" i="39"/>
  <c r="P451" i="39"/>
  <c r="Q451" i="39"/>
  <c r="R451" i="39"/>
  <c r="S451" i="39"/>
  <c r="O452" i="39"/>
  <c r="P452" i="39"/>
  <c r="Q452" i="39"/>
  <c r="R452" i="39"/>
  <c r="S452" i="39"/>
  <c r="S452" i="41" s="1"/>
  <c r="O453" i="39"/>
  <c r="P453" i="39"/>
  <c r="Q453" i="39"/>
  <c r="R453" i="39"/>
  <c r="S453" i="39"/>
  <c r="S453" i="41" s="1"/>
  <c r="O454" i="39"/>
  <c r="P454" i="39"/>
  <c r="Q454" i="39"/>
  <c r="R454" i="39"/>
  <c r="S454" i="39"/>
  <c r="T454" i="39" s="1"/>
  <c r="O455" i="39"/>
  <c r="P455" i="39"/>
  <c r="Q455" i="39"/>
  <c r="R455" i="39"/>
  <c r="S455" i="39"/>
  <c r="O456" i="39"/>
  <c r="P456" i="39"/>
  <c r="Q456" i="39"/>
  <c r="R456" i="39"/>
  <c r="S456" i="39"/>
  <c r="S456" i="41" s="1"/>
  <c r="O457" i="39"/>
  <c r="P457" i="39"/>
  <c r="Q457" i="39"/>
  <c r="R457" i="39"/>
  <c r="S457" i="39"/>
  <c r="S457" i="41" s="1"/>
  <c r="O458" i="39"/>
  <c r="P458" i="39"/>
  <c r="Q458" i="39"/>
  <c r="R458" i="39"/>
  <c r="S458" i="39"/>
  <c r="O459" i="39"/>
  <c r="P459" i="39"/>
  <c r="Q459" i="39"/>
  <c r="R459" i="39"/>
  <c r="S459" i="39"/>
  <c r="S459" i="41" s="1"/>
  <c r="O460" i="39"/>
  <c r="P460" i="39"/>
  <c r="Q460" i="39"/>
  <c r="R460" i="39"/>
  <c r="S460" i="39"/>
  <c r="O461" i="39"/>
  <c r="P461" i="39"/>
  <c r="Q461" i="39"/>
  <c r="R461" i="39"/>
  <c r="S461" i="39"/>
  <c r="O462" i="39"/>
  <c r="P462" i="39"/>
  <c r="Q462" i="39"/>
  <c r="R462" i="39"/>
  <c r="S462" i="39"/>
  <c r="T462" i="39" s="1"/>
  <c r="O463" i="39"/>
  <c r="P463" i="39"/>
  <c r="Q463" i="39"/>
  <c r="R463" i="39"/>
  <c r="S463" i="39"/>
  <c r="S463" i="41" s="1"/>
  <c r="O464" i="39"/>
  <c r="P464" i="39"/>
  <c r="Q464" i="39"/>
  <c r="R464" i="39"/>
  <c r="S464" i="39"/>
  <c r="S464" i="41" s="1"/>
  <c r="O465" i="39"/>
  <c r="P465" i="39"/>
  <c r="Q465" i="39"/>
  <c r="R465" i="39"/>
  <c r="S465" i="39"/>
  <c r="S465" i="41" s="1"/>
  <c r="O466" i="39"/>
  <c r="P466" i="39"/>
  <c r="Q466" i="39"/>
  <c r="R466" i="39"/>
  <c r="S466" i="39"/>
  <c r="O467" i="39"/>
  <c r="P467" i="39"/>
  <c r="Q467" i="39"/>
  <c r="R467" i="39"/>
  <c r="S467" i="39"/>
  <c r="S467" i="41" s="1"/>
  <c r="O468" i="39"/>
  <c r="P468" i="39"/>
  <c r="Q468" i="39"/>
  <c r="R468" i="39"/>
  <c r="S468" i="39"/>
  <c r="S468" i="41" s="1"/>
  <c r="O469" i="39"/>
  <c r="P469" i="39"/>
  <c r="Q469" i="39"/>
  <c r="R469" i="39"/>
  <c r="S469" i="39"/>
  <c r="S469" i="41" s="1"/>
  <c r="O470" i="39"/>
  <c r="P470" i="39"/>
  <c r="Q470" i="39"/>
  <c r="R470" i="39"/>
  <c r="S470" i="39"/>
  <c r="T470" i="39" s="1"/>
  <c r="O471" i="39"/>
  <c r="P471" i="39"/>
  <c r="Q471" i="39"/>
  <c r="R471" i="39"/>
  <c r="S471" i="39"/>
  <c r="S471" i="41" s="1"/>
  <c r="O472" i="39"/>
  <c r="P472" i="39"/>
  <c r="Q472" i="39"/>
  <c r="R472" i="39"/>
  <c r="S472" i="39"/>
  <c r="O473" i="39"/>
  <c r="P473" i="39"/>
  <c r="Q473" i="39"/>
  <c r="R473" i="39"/>
  <c r="S473" i="39"/>
  <c r="S473" i="41" s="1"/>
  <c r="O474" i="39"/>
  <c r="P474" i="39"/>
  <c r="Q474" i="39"/>
  <c r="R474" i="39"/>
  <c r="S474" i="39"/>
  <c r="O475" i="39"/>
  <c r="P475" i="39"/>
  <c r="Q475" i="39"/>
  <c r="R475" i="39"/>
  <c r="S475" i="39"/>
  <c r="O476" i="39"/>
  <c r="P476" i="39"/>
  <c r="Q476" i="39"/>
  <c r="R476" i="39"/>
  <c r="S476" i="39"/>
  <c r="S476" i="41" s="1"/>
  <c r="O477" i="39"/>
  <c r="P477" i="39"/>
  <c r="Q477" i="39"/>
  <c r="R477" i="39"/>
  <c r="S477" i="39"/>
  <c r="S477" i="41" s="1"/>
  <c r="O478" i="39"/>
  <c r="P478" i="39"/>
  <c r="Q478" i="39"/>
  <c r="R478" i="39"/>
  <c r="S478" i="39"/>
  <c r="T478" i="39" s="1"/>
  <c r="O479" i="39"/>
  <c r="P479" i="39"/>
  <c r="Q479" i="39"/>
  <c r="R479" i="39"/>
  <c r="S479" i="39"/>
  <c r="O480" i="39"/>
  <c r="P480" i="39"/>
  <c r="Q480" i="39"/>
  <c r="R480" i="39"/>
  <c r="S480" i="39"/>
  <c r="S480" i="41" s="1"/>
  <c r="O481" i="39"/>
  <c r="P481" i="39"/>
  <c r="Q481" i="39"/>
  <c r="R481" i="39"/>
  <c r="S481" i="39"/>
  <c r="S481" i="41" s="1"/>
  <c r="O482" i="39"/>
  <c r="P482" i="39"/>
  <c r="Q482" i="39"/>
  <c r="R482" i="39"/>
  <c r="S482" i="39"/>
  <c r="O483" i="39"/>
  <c r="P483" i="39"/>
  <c r="Q483" i="39"/>
  <c r="R483" i="39"/>
  <c r="S483" i="39"/>
  <c r="O484" i="39"/>
  <c r="P484" i="39"/>
  <c r="Q484" i="39"/>
  <c r="R484" i="39"/>
  <c r="S484" i="39"/>
  <c r="S484" i="41" s="1"/>
  <c r="O485" i="39"/>
  <c r="P485" i="39"/>
  <c r="Q485" i="39"/>
  <c r="R485" i="39"/>
  <c r="S485" i="39"/>
  <c r="S485" i="41" s="1"/>
  <c r="O486" i="39"/>
  <c r="P486" i="39"/>
  <c r="Q486" i="39"/>
  <c r="R486" i="39"/>
  <c r="S486" i="39"/>
  <c r="T486" i="39" s="1"/>
  <c r="O487" i="39"/>
  <c r="P487" i="39"/>
  <c r="Q487" i="39"/>
  <c r="R487" i="39"/>
  <c r="S487" i="39"/>
  <c r="O488" i="39"/>
  <c r="P488" i="39"/>
  <c r="Q488" i="39"/>
  <c r="R488" i="39"/>
  <c r="S488" i="39"/>
  <c r="S488" i="41" s="1"/>
  <c r="O489" i="39"/>
  <c r="P489" i="39"/>
  <c r="Q489" i="39"/>
  <c r="R489" i="39"/>
  <c r="S489" i="39"/>
  <c r="S489" i="41" s="1"/>
  <c r="O490" i="39"/>
  <c r="P490" i="39"/>
  <c r="Q490" i="39"/>
  <c r="R490" i="39"/>
  <c r="S490" i="39"/>
  <c r="O491" i="39"/>
  <c r="P491" i="39"/>
  <c r="Q491" i="39"/>
  <c r="R491" i="39"/>
  <c r="S491" i="39"/>
  <c r="S491" i="41" s="1"/>
  <c r="O492" i="39"/>
  <c r="P492" i="39"/>
  <c r="Q492" i="39"/>
  <c r="R492" i="39"/>
  <c r="S492" i="39"/>
  <c r="O493" i="39"/>
  <c r="P493" i="39"/>
  <c r="Q493" i="39"/>
  <c r="R493" i="39"/>
  <c r="S493" i="39"/>
  <c r="O494" i="39"/>
  <c r="P494" i="39"/>
  <c r="Q494" i="39"/>
  <c r="R494" i="39"/>
  <c r="S494" i="39"/>
  <c r="T494" i="39" s="1"/>
  <c r="O495" i="39"/>
  <c r="P495" i="39"/>
  <c r="Q495" i="39"/>
  <c r="R495" i="39"/>
  <c r="S495" i="39"/>
  <c r="S495" i="41" s="1"/>
  <c r="O496" i="39"/>
  <c r="P496" i="39"/>
  <c r="Q496" i="39"/>
  <c r="R496" i="39"/>
  <c r="S496" i="39"/>
  <c r="S496" i="41" s="1"/>
  <c r="O497" i="39"/>
  <c r="P497" i="39"/>
  <c r="Q497" i="39"/>
  <c r="R497" i="39"/>
  <c r="S497" i="39"/>
  <c r="S497" i="41" s="1"/>
  <c r="O498" i="39"/>
  <c r="P498" i="39"/>
  <c r="Q498" i="39"/>
  <c r="R498" i="39"/>
  <c r="S498" i="39"/>
  <c r="O499" i="39"/>
  <c r="P499" i="39"/>
  <c r="Q499" i="39"/>
  <c r="R499" i="39"/>
  <c r="S499" i="39"/>
  <c r="S499" i="41" s="1"/>
  <c r="O500" i="39"/>
  <c r="P500" i="39"/>
  <c r="Q500" i="39"/>
  <c r="R500" i="39"/>
  <c r="S500" i="39"/>
  <c r="S500" i="41" s="1"/>
  <c r="O501" i="39"/>
  <c r="P501" i="39"/>
  <c r="Q501" i="39"/>
  <c r="R501" i="39"/>
  <c r="S501" i="39"/>
  <c r="S501" i="41" s="1"/>
  <c r="O502" i="39"/>
  <c r="P502" i="39"/>
  <c r="Q502" i="39"/>
  <c r="R502" i="39"/>
  <c r="S502" i="39"/>
  <c r="T502" i="39" s="1"/>
  <c r="O503" i="39"/>
  <c r="P503" i="39"/>
  <c r="Q503" i="39"/>
  <c r="R503" i="39"/>
  <c r="S503" i="39"/>
  <c r="S503" i="41" s="1"/>
  <c r="O504" i="39"/>
  <c r="P504" i="39"/>
  <c r="Q504" i="39"/>
  <c r="R504" i="39"/>
  <c r="S504" i="39"/>
  <c r="O505" i="39"/>
  <c r="P505" i="39"/>
  <c r="Q505" i="39"/>
  <c r="R505" i="39"/>
  <c r="S505" i="39"/>
  <c r="S505" i="41" s="1"/>
  <c r="O506" i="39"/>
  <c r="P506" i="39"/>
  <c r="Q506" i="39"/>
  <c r="R506" i="39"/>
  <c r="S506" i="39"/>
  <c r="O507" i="39"/>
  <c r="P507" i="39"/>
  <c r="Q507" i="39"/>
  <c r="R507" i="39"/>
  <c r="S507" i="39"/>
  <c r="O508" i="39"/>
  <c r="P508" i="39"/>
  <c r="Q508" i="39"/>
  <c r="R508" i="39"/>
  <c r="S508" i="39"/>
  <c r="S508" i="41" s="1"/>
  <c r="O509" i="39"/>
  <c r="P509" i="39"/>
  <c r="Q509" i="39"/>
  <c r="R509" i="39"/>
  <c r="S509" i="39"/>
  <c r="S509" i="41" s="1"/>
  <c r="O510" i="39"/>
  <c r="P510" i="39"/>
  <c r="Q510" i="39"/>
  <c r="R510" i="39"/>
  <c r="S510" i="39"/>
  <c r="T510" i="39" s="1"/>
  <c r="O511" i="39"/>
  <c r="P511" i="39"/>
  <c r="Q511" i="39"/>
  <c r="R511" i="39"/>
  <c r="S511" i="39"/>
  <c r="O512" i="39"/>
  <c r="P512" i="39"/>
  <c r="Q512" i="39"/>
  <c r="R512" i="39"/>
  <c r="S512" i="39"/>
  <c r="S512" i="41" s="1"/>
  <c r="O513" i="39"/>
  <c r="P513" i="39"/>
  <c r="Q513" i="39"/>
  <c r="R513" i="39"/>
  <c r="S513" i="39"/>
  <c r="S513" i="41" s="1"/>
  <c r="O514" i="39"/>
  <c r="P514" i="39"/>
  <c r="Q514" i="39"/>
  <c r="R514" i="39"/>
  <c r="S514" i="39"/>
  <c r="O515" i="39"/>
  <c r="P515" i="39"/>
  <c r="Q515" i="39"/>
  <c r="R515" i="39"/>
  <c r="S515" i="39"/>
  <c r="O516" i="39"/>
  <c r="P516" i="39"/>
  <c r="Q516" i="39"/>
  <c r="R516" i="39"/>
  <c r="S516" i="39"/>
  <c r="S516" i="41" s="1"/>
  <c r="O517" i="39"/>
  <c r="P517" i="39"/>
  <c r="Q517" i="39"/>
  <c r="R517" i="39"/>
  <c r="S517" i="39"/>
  <c r="S517" i="41" s="1"/>
  <c r="O518" i="39"/>
  <c r="P518" i="39"/>
  <c r="Q518" i="39"/>
  <c r="R518" i="39"/>
  <c r="S518" i="39"/>
  <c r="T518" i="39" s="1"/>
  <c r="O519" i="39"/>
  <c r="P519" i="39"/>
  <c r="Q519" i="39"/>
  <c r="R519" i="39"/>
  <c r="S519" i="39"/>
  <c r="O520" i="39"/>
  <c r="P520" i="39"/>
  <c r="Q520" i="39"/>
  <c r="R520" i="39"/>
  <c r="S520" i="39"/>
  <c r="S520" i="41" s="1"/>
  <c r="O521" i="39"/>
  <c r="P521" i="39"/>
  <c r="Q521" i="39"/>
  <c r="R521" i="39"/>
  <c r="S521" i="39"/>
  <c r="S521" i="41" s="1"/>
  <c r="O522" i="39"/>
  <c r="P522" i="39"/>
  <c r="Q522" i="39"/>
  <c r="R522" i="39"/>
  <c r="S522" i="39"/>
  <c r="O523" i="39"/>
  <c r="P523" i="39"/>
  <c r="Q523" i="39"/>
  <c r="R523" i="39"/>
  <c r="S523" i="39"/>
  <c r="S523" i="41" s="1"/>
  <c r="O524" i="39"/>
  <c r="P524" i="39"/>
  <c r="Q524" i="39"/>
  <c r="R524" i="39"/>
  <c r="S524" i="39"/>
  <c r="O525" i="39"/>
  <c r="P525" i="39"/>
  <c r="Q525" i="39"/>
  <c r="R525" i="39"/>
  <c r="S525" i="39"/>
  <c r="O526" i="39"/>
  <c r="P526" i="39"/>
  <c r="Q526" i="39"/>
  <c r="R526" i="39"/>
  <c r="S526" i="39"/>
  <c r="T526" i="39" s="1"/>
  <c r="O527" i="39"/>
  <c r="P527" i="39"/>
  <c r="Q527" i="39"/>
  <c r="R527" i="39"/>
  <c r="S527" i="39"/>
  <c r="S527" i="41" s="1"/>
  <c r="O528" i="39"/>
  <c r="P528" i="39"/>
  <c r="Q528" i="39"/>
  <c r="R528" i="39"/>
  <c r="S528" i="39"/>
  <c r="S528" i="41" s="1"/>
  <c r="O529" i="39"/>
  <c r="P529" i="39"/>
  <c r="Q529" i="39"/>
  <c r="R529" i="39"/>
  <c r="S529" i="39"/>
  <c r="S529" i="41" s="1"/>
  <c r="O530" i="39"/>
  <c r="P530" i="39"/>
  <c r="Q530" i="39"/>
  <c r="R530" i="39"/>
  <c r="S530" i="39"/>
  <c r="O531" i="39"/>
  <c r="P531" i="39"/>
  <c r="Q531" i="39"/>
  <c r="R531" i="39"/>
  <c r="S531" i="39"/>
  <c r="S531" i="41" s="1"/>
  <c r="O532" i="39"/>
  <c r="P532" i="39"/>
  <c r="Q532" i="39"/>
  <c r="R532" i="39"/>
  <c r="S532" i="39"/>
  <c r="S532" i="41" s="1"/>
  <c r="O533" i="39"/>
  <c r="P533" i="39"/>
  <c r="Q533" i="39"/>
  <c r="R533" i="39"/>
  <c r="S533" i="39"/>
  <c r="S533" i="41" s="1"/>
  <c r="O534" i="39"/>
  <c r="P534" i="39"/>
  <c r="Q534" i="39"/>
  <c r="R534" i="39"/>
  <c r="S534" i="39"/>
  <c r="T534" i="39" s="1"/>
  <c r="O535" i="39"/>
  <c r="P535" i="39"/>
  <c r="Q535" i="39"/>
  <c r="R535" i="39"/>
  <c r="S535" i="39"/>
  <c r="S535" i="41" s="1"/>
  <c r="O536" i="39"/>
  <c r="P536" i="39"/>
  <c r="Q536" i="39"/>
  <c r="R536" i="39"/>
  <c r="S536" i="39"/>
  <c r="O537" i="39"/>
  <c r="P537" i="39"/>
  <c r="Q537" i="39"/>
  <c r="R537" i="39"/>
  <c r="S537" i="39"/>
  <c r="S537" i="41" s="1"/>
  <c r="O538" i="39"/>
  <c r="P538" i="39"/>
  <c r="Q538" i="39"/>
  <c r="R538" i="39"/>
  <c r="S538" i="39"/>
  <c r="O539" i="39"/>
  <c r="P539" i="39"/>
  <c r="Q539" i="39"/>
  <c r="R539" i="39"/>
  <c r="S539" i="39"/>
  <c r="O540" i="39"/>
  <c r="P540" i="39"/>
  <c r="Q540" i="39"/>
  <c r="R540" i="39"/>
  <c r="S540" i="39"/>
  <c r="S540" i="41" s="1"/>
  <c r="O541" i="39"/>
  <c r="P541" i="39"/>
  <c r="Q541" i="39"/>
  <c r="R541" i="39"/>
  <c r="S541" i="39"/>
  <c r="S541" i="41" s="1"/>
  <c r="O542" i="39"/>
  <c r="P542" i="39"/>
  <c r="Q542" i="39"/>
  <c r="R542" i="39"/>
  <c r="S542" i="39"/>
  <c r="T542" i="39" s="1"/>
  <c r="O543" i="39"/>
  <c r="P543" i="39"/>
  <c r="Q543" i="39"/>
  <c r="R543" i="39"/>
  <c r="S543" i="39"/>
  <c r="O544" i="39"/>
  <c r="P544" i="39"/>
  <c r="Q544" i="39"/>
  <c r="R544" i="39"/>
  <c r="S544" i="39"/>
  <c r="S544" i="41" s="1"/>
  <c r="O545" i="39"/>
  <c r="P545" i="39"/>
  <c r="Q545" i="39"/>
  <c r="R545" i="39"/>
  <c r="S545" i="39"/>
  <c r="S545" i="41" s="1"/>
  <c r="O546" i="39"/>
  <c r="P546" i="39"/>
  <c r="Q546" i="39"/>
  <c r="R546" i="39"/>
  <c r="S546" i="39"/>
  <c r="O547" i="39"/>
  <c r="P547" i="39"/>
  <c r="Q547" i="39"/>
  <c r="R547" i="39"/>
  <c r="S547" i="39"/>
  <c r="O548" i="39"/>
  <c r="P548" i="39"/>
  <c r="Q548" i="39"/>
  <c r="R548" i="39"/>
  <c r="S548" i="39"/>
  <c r="S548" i="41" s="1"/>
  <c r="O549" i="39"/>
  <c r="P549" i="39"/>
  <c r="Q549" i="39"/>
  <c r="R549" i="39"/>
  <c r="S549" i="39"/>
  <c r="S549" i="41" s="1"/>
  <c r="O550" i="39"/>
  <c r="P550" i="39"/>
  <c r="Q550" i="39"/>
  <c r="R550" i="39"/>
  <c r="S550" i="39"/>
  <c r="T550" i="39" s="1"/>
  <c r="O551" i="39"/>
  <c r="P551" i="39"/>
  <c r="Q551" i="39"/>
  <c r="R551" i="39"/>
  <c r="S551" i="39"/>
  <c r="S551" i="41" s="1"/>
  <c r="O552" i="39"/>
  <c r="P552" i="39"/>
  <c r="Q552" i="39"/>
  <c r="R552" i="39"/>
  <c r="S552" i="39"/>
  <c r="S552" i="41" s="1"/>
  <c r="O553" i="39"/>
  <c r="P553" i="39"/>
  <c r="Q553" i="39"/>
  <c r="R553" i="39"/>
  <c r="S553" i="39"/>
  <c r="S553" i="41" s="1"/>
  <c r="O554" i="39"/>
  <c r="P554" i="39"/>
  <c r="Q554" i="39"/>
  <c r="R554" i="39"/>
  <c r="S554" i="39"/>
  <c r="O555" i="39"/>
  <c r="P555" i="39"/>
  <c r="Q555" i="39"/>
  <c r="R555" i="39"/>
  <c r="S555" i="39"/>
  <c r="S555" i="41" s="1"/>
  <c r="O556" i="39"/>
  <c r="P556" i="39"/>
  <c r="Q556" i="39"/>
  <c r="R556" i="39"/>
  <c r="S556" i="39"/>
  <c r="S556" i="41" s="1"/>
  <c r="O557" i="39"/>
  <c r="P557" i="39"/>
  <c r="Q557" i="39"/>
  <c r="R557" i="39"/>
  <c r="S557" i="39"/>
  <c r="S557" i="41" s="1"/>
  <c r="O558" i="39"/>
  <c r="P558" i="39"/>
  <c r="Q558" i="39"/>
  <c r="R558" i="39"/>
  <c r="S558" i="39"/>
  <c r="T558" i="39" s="1"/>
  <c r="O559" i="39"/>
  <c r="P559" i="39"/>
  <c r="Q559" i="39"/>
  <c r="R559" i="39"/>
  <c r="S559" i="39"/>
  <c r="S559" i="41" s="1"/>
  <c r="O560" i="39"/>
  <c r="P560" i="39"/>
  <c r="Q560" i="39"/>
  <c r="R560" i="39"/>
  <c r="S560" i="39"/>
  <c r="S560" i="41" s="1"/>
  <c r="O561" i="39"/>
  <c r="P561" i="39"/>
  <c r="Q561" i="39"/>
  <c r="R561" i="39"/>
  <c r="S561" i="39"/>
  <c r="S561" i="41" s="1"/>
  <c r="O562" i="39"/>
  <c r="P562" i="39"/>
  <c r="Q562" i="39"/>
  <c r="R562" i="39"/>
  <c r="S562" i="39"/>
  <c r="S562" i="41" s="1"/>
  <c r="O563" i="39"/>
  <c r="P563" i="39"/>
  <c r="Q563" i="39"/>
  <c r="R563" i="39"/>
  <c r="S563" i="39"/>
  <c r="T563" i="39" s="1"/>
  <c r="O564" i="39"/>
  <c r="P564" i="39"/>
  <c r="Q564" i="39"/>
  <c r="R564" i="39"/>
  <c r="S564" i="39"/>
  <c r="S564" i="41" s="1"/>
  <c r="O565" i="39"/>
  <c r="P565" i="39"/>
  <c r="Q565" i="39"/>
  <c r="R565" i="39"/>
  <c r="S565" i="39"/>
  <c r="S565" i="41" s="1"/>
  <c r="O566" i="39"/>
  <c r="P566" i="39"/>
  <c r="Q566" i="39"/>
  <c r="R566" i="39"/>
  <c r="S566" i="39"/>
  <c r="S566" i="41" s="1"/>
  <c r="O567" i="39"/>
  <c r="P567" i="39"/>
  <c r="Q567" i="39"/>
  <c r="R567" i="39"/>
  <c r="S567" i="39"/>
  <c r="O568" i="39"/>
  <c r="P568" i="39"/>
  <c r="Q568" i="39"/>
  <c r="R568" i="39"/>
  <c r="S568" i="39"/>
  <c r="S568" i="41" s="1"/>
  <c r="O569" i="39"/>
  <c r="P569" i="39"/>
  <c r="Q569" i="39"/>
  <c r="R569" i="39"/>
  <c r="S569" i="39"/>
  <c r="S569" i="41" s="1"/>
  <c r="O570" i="39"/>
  <c r="P570" i="39"/>
  <c r="Q570" i="39"/>
  <c r="R570" i="39"/>
  <c r="S570" i="39"/>
  <c r="S570" i="41" s="1"/>
  <c r="O571" i="39"/>
  <c r="P571" i="39"/>
  <c r="Q571" i="39"/>
  <c r="R571" i="39"/>
  <c r="S571" i="39"/>
  <c r="S571" i="41" s="1"/>
  <c r="O572" i="39"/>
  <c r="P572" i="39"/>
  <c r="Q572" i="39"/>
  <c r="R572" i="39"/>
  <c r="S572" i="39"/>
  <c r="S572" i="41" s="1"/>
  <c r="O573" i="39"/>
  <c r="P573" i="39"/>
  <c r="Q573" i="39"/>
  <c r="R573" i="39"/>
  <c r="S573" i="39"/>
  <c r="S573" i="41" s="1"/>
  <c r="O574" i="39"/>
  <c r="P574" i="39"/>
  <c r="Q574" i="39"/>
  <c r="R574" i="39"/>
  <c r="S574" i="39"/>
  <c r="S574" i="41" s="1"/>
  <c r="O575" i="39"/>
  <c r="P575" i="39"/>
  <c r="Q575" i="39"/>
  <c r="R575" i="39"/>
  <c r="S575" i="39"/>
  <c r="O576" i="39"/>
  <c r="P576" i="39"/>
  <c r="Q576" i="39"/>
  <c r="R576" i="39"/>
  <c r="S576" i="39"/>
  <c r="S576" i="41" s="1"/>
  <c r="O577" i="39"/>
  <c r="P577" i="39"/>
  <c r="Q577" i="39"/>
  <c r="R577" i="39"/>
  <c r="S577" i="39"/>
  <c r="S577" i="41" s="1"/>
  <c r="O578" i="39"/>
  <c r="P578" i="39"/>
  <c r="Q578" i="39"/>
  <c r="R578" i="39"/>
  <c r="S578" i="39"/>
  <c r="S578" i="41" s="1"/>
  <c r="O579" i="39"/>
  <c r="P579" i="39"/>
  <c r="Q579" i="39"/>
  <c r="R579" i="39"/>
  <c r="S579" i="39"/>
  <c r="O580" i="39"/>
  <c r="P580" i="39"/>
  <c r="Q580" i="39"/>
  <c r="R580" i="39"/>
  <c r="S580" i="39"/>
  <c r="S580" i="41" s="1"/>
  <c r="O581" i="39"/>
  <c r="P581" i="39"/>
  <c r="Q581" i="39"/>
  <c r="R581" i="39"/>
  <c r="S581" i="39"/>
  <c r="S581" i="41" s="1"/>
  <c r="O582" i="39"/>
  <c r="P582" i="39"/>
  <c r="Q582" i="39"/>
  <c r="R582" i="39"/>
  <c r="S582" i="39"/>
  <c r="S582" i="41" s="1"/>
  <c r="O583" i="39"/>
  <c r="P583" i="39"/>
  <c r="Q583" i="39"/>
  <c r="R583" i="39"/>
  <c r="S583" i="39"/>
  <c r="T583" i="39" s="1"/>
  <c r="O584" i="39"/>
  <c r="P584" i="39"/>
  <c r="Q584" i="39"/>
  <c r="R584" i="39"/>
  <c r="S584" i="39"/>
  <c r="S584" i="41" s="1"/>
  <c r="O585" i="39"/>
  <c r="P585" i="39"/>
  <c r="Q585" i="39"/>
  <c r="R585" i="39"/>
  <c r="S585" i="39"/>
  <c r="S585" i="41" s="1"/>
  <c r="O586" i="39"/>
  <c r="P586" i="39"/>
  <c r="Q586" i="39"/>
  <c r="R586" i="39"/>
  <c r="S586" i="39"/>
  <c r="S586" i="41" s="1"/>
  <c r="O587" i="39"/>
  <c r="P587" i="39"/>
  <c r="Q587" i="39"/>
  <c r="R587" i="39"/>
  <c r="S587" i="39"/>
  <c r="O588" i="39"/>
  <c r="P588" i="39"/>
  <c r="Q588" i="39"/>
  <c r="R588" i="39"/>
  <c r="S588" i="39"/>
  <c r="S588" i="41" s="1"/>
  <c r="O589" i="39"/>
  <c r="P589" i="39"/>
  <c r="Q589" i="39"/>
  <c r="R589" i="39"/>
  <c r="S589" i="39"/>
  <c r="S589" i="41" s="1"/>
  <c r="O590" i="39"/>
  <c r="P590" i="39"/>
  <c r="Q590" i="39"/>
  <c r="R590" i="39"/>
  <c r="S590" i="39"/>
  <c r="T590" i="39" s="1"/>
  <c r="O591" i="39"/>
  <c r="P591" i="39"/>
  <c r="Q591" i="39"/>
  <c r="R591" i="39"/>
  <c r="S591" i="39"/>
  <c r="S591" i="41" s="1"/>
  <c r="O592" i="39"/>
  <c r="P592" i="39"/>
  <c r="Q592" i="39"/>
  <c r="R592" i="39"/>
  <c r="S592" i="39"/>
  <c r="S592" i="41" s="1"/>
  <c r="O593" i="39"/>
  <c r="P593" i="39"/>
  <c r="Q593" i="39"/>
  <c r="R593" i="39"/>
  <c r="S593" i="39"/>
  <c r="S593" i="41" s="1"/>
  <c r="O594" i="39"/>
  <c r="P594" i="39"/>
  <c r="Q594" i="39"/>
  <c r="R594" i="39"/>
  <c r="S594" i="39"/>
  <c r="S594" i="41" s="1"/>
  <c r="O595" i="39"/>
  <c r="P595" i="39"/>
  <c r="Q595" i="39"/>
  <c r="R595" i="39"/>
  <c r="S595" i="39"/>
  <c r="T595" i="39" s="1"/>
  <c r="O596" i="39"/>
  <c r="P596" i="39"/>
  <c r="Q596" i="39"/>
  <c r="R596" i="39"/>
  <c r="S596" i="39"/>
  <c r="S596" i="41" s="1"/>
  <c r="O597" i="39"/>
  <c r="P597" i="39"/>
  <c r="Q597" i="39"/>
  <c r="R597" i="39"/>
  <c r="S597" i="39"/>
  <c r="S597" i="41" s="1"/>
  <c r="O598" i="39"/>
  <c r="P598" i="39"/>
  <c r="Q598" i="39"/>
  <c r="R598" i="39"/>
  <c r="S598" i="39"/>
  <c r="T598" i="39" s="1"/>
  <c r="O599" i="39"/>
  <c r="P599" i="39"/>
  <c r="Q599" i="39"/>
  <c r="R599" i="39"/>
  <c r="S599" i="39"/>
  <c r="O600" i="39"/>
  <c r="P600" i="39"/>
  <c r="Q600" i="39"/>
  <c r="R600" i="39"/>
  <c r="S600" i="39"/>
  <c r="S600" i="41" s="1"/>
  <c r="O601" i="39"/>
  <c r="P601" i="39"/>
  <c r="Q601" i="39"/>
  <c r="R601" i="39"/>
  <c r="S601" i="39"/>
  <c r="S601" i="41" s="1"/>
  <c r="O602" i="39"/>
  <c r="P602" i="39"/>
  <c r="Q602" i="39"/>
  <c r="R602" i="39"/>
  <c r="S602" i="39"/>
  <c r="S602" i="41" s="1"/>
  <c r="O603" i="39"/>
  <c r="P603" i="39"/>
  <c r="Q603" i="39"/>
  <c r="R603" i="39"/>
  <c r="S603" i="39"/>
  <c r="S603" i="41" s="1"/>
  <c r="O604" i="39"/>
  <c r="P604" i="39"/>
  <c r="Q604" i="39"/>
  <c r="R604" i="39"/>
  <c r="S604" i="39"/>
  <c r="S604" i="41" s="1"/>
  <c r="O605" i="39"/>
  <c r="P605" i="39"/>
  <c r="Q605" i="39"/>
  <c r="R605" i="39"/>
  <c r="S605" i="39"/>
  <c r="S605" i="41" s="1"/>
  <c r="O606" i="39"/>
  <c r="P606" i="39"/>
  <c r="Q606" i="39"/>
  <c r="R606" i="39"/>
  <c r="S606" i="39"/>
  <c r="S606" i="41" s="1"/>
  <c r="O607" i="39"/>
  <c r="P607" i="39"/>
  <c r="Q607" i="39"/>
  <c r="R607" i="39"/>
  <c r="S607" i="39"/>
  <c r="O608" i="39"/>
  <c r="P608" i="39"/>
  <c r="Q608" i="39"/>
  <c r="R608" i="39"/>
  <c r="S608" i="39"/>
  <c r="S608" i="41" s="1"/>
  <c r="O609" i="39"/>
  <c r="P609" i="39"/>
  <c r="Q609" i="39"/>
  <c r="R609" i="39"/>
  <c r="S609" i="39"/>
  <c r="S609" i="41" s="1"/>
  <c r="O610" i="39"/>
  <c r="P610" i="39"/>
  <c r="Q610" i="39"/>
  <c r="R610" i="39"/>
  <c r="S610" i="39"/>
  <c r="S610" i="41" s="1"/>
  <c r="O611" i="39"/>
  <c r="P611" i="39"/>
  <c r="Q611" i="39"/>
  <c r="R611" i="39"/>
  <c r="S611" i="39"/>
  <c r="O612" i="39"/>
  <c r="P612" i="39"/>
  <c r="Q612" i="39"/>
  <c r="R612" i="39"/>
  <c r="S612" i="39"/>
  <c r="S612" i="41" s="1"/>
  <c r="O613" i="39"/>
  <c r="P613" i="39"/>
  <c r="Q613" i="39"/>
  <c r="R613" i="39"/>
  <c r="S613" i="39"/>
  <c r="S613" i="41" s="1"/>
  <c r="O614" i="39"/>
  <c r="P614" i="39"/>
  <c r="Q614" i="39"/>
  <c r="R614" i="39"/>
  <c r="S614" i="39"/>
  <c r="S614" i="41" s="1"/>
  <c r="O615" i="39"/>
  <c r="P615" i="39"/>
  <c r="Q615" i="39"/>
  <c r="R615" i="39"/>
  <c r="S615" i="39"/>
  <c r="T615" i="39" s="1"/>
  <c r="O616" i="39"/>
  <c r="P616" i="39"/>
  <c r="Q616" i="39"/>
  <c r="R616" i="39"/>
  <c r="S616" i="39"/>
  <c r="S616" i="41" s="1"/>
  <c r="O617" i="39"/>
  <c r="P617" i="39"/>
  <c r="Q617" i="39"/>
  <c r="R617" i="39"/>
  <c r="S617" i="39"/>
  <c r="S617" i="41" s="1"/>
  <c r="O618" i="39"/>
  <c r="P618" i="39"/>
  <c r="Q618" i="39"/>
  <c r="R618" i="39"/>
  <c r="S618" i="39"/>
  <c r="S618" i="41" s="1"/>
  <c r="O619" i="39"/>
  <c r="P619" i="39"/>
  <c r="Q619" i="39"/>
  <c r="R619" i="39"/>
  <c r="S619" i="39"/>
  <c r="O620" i="39"/>
  <c r="P620" i="39"/>
  <c r="Q620" i="39"/>
  <c r="R620" i="39"/>
  <c r="S620" i="39"/>
  <c r="S620" i="41" s="1"/>
  <c r="O621" i="39"/>
  <c r="P621" i="39"/>
  <c r="Q621" i="39"/>
  <c r="R621" i="39"/>
  <c r="S621" i="39"/>
  <c r="S621" i="41" s="1"/>
  <c r="O622" i="39"/>
  <c r="P622" i="39"/>
  <c r="Q622" i="39"/>
  <c r="R622" i="39"/>
  <c r="S622" i="39"/>
  <c r="T622" i="39" s="1"/>
  <c r="O623" i="39"/>
  <c r="P623" i="39"/>
  <c r="Q623" i="39"/>
  <c r="R623" i="39"/>
  <c r="S623" i="39"/>
  <c r="S623" i="41" s="1"/>
  <c r="O624" i="39"/>
  <c r="P624" i="39"/>
  <c r="Q624" i="39"/>
  <c r="R624" i="39"/>
  <c r="S624" i="39"/>
  <c r="S624" i="41" s="1"/>
  <c r="O625" i="39"/>
  <c r="P625" i="39"/>
  <c r="Q625" i="39"/>
  <c r="R625" i="39"/>
  <c r="S625" i="39"/>
  <c r="S625" i="41" s="1"/>
  <c r="O626" i="39"/>
  <c r="P626" i="39"/>
  <c r="Q626" i="39"/>
  <c r="R626" i="39"/>
  <c r="S626" i="39"/>
  <c r="S626" i="41" s="1"/>
  <c r="O627" i="39"/>
  <c r="P627" i="39"/>
  <c r="Q627" i="39"/>
  <c r="R627" i="39"/>
  <c r="S627" i="39"/>
  <c r="T627" i="39" s="1"/>
  <c r="O628" i="39"/>
  <c r="P628" i="39"/>
  <c r="Q628" i="39"/>
  <c r="R628" i="39"/>
  <c r="S628" i="39"/>
  <c r="S628" i="41" s="1"/>
  <c r="O629" i="39"/>
  <c r="P629" i="39"/>
  <c r="Q629" i="39"/>
  <c r="R629" i="39"/>
  <c r="S629" i="39"/>
  <c r="S629" i="41" s="1"/>
  <c r="O630" i="39"/>
  <c r="P630" i="39"/>
  <c r="Q630" i="39"/>
  <c r="R630" i="39"/>
  <c r="S630" i="39"/>
  <c r="T630" i="39" s="1"/>
  <c r="O631" i="39"/>
  <c r="P631" i="39"/>
  <c r="Q631" i="39"/>
  <c r="R631" i="39"/>
  <c r="S631" i="39"/>
  <c r="O632" i="39"/>
  <c r="P632" i="39"/>
  <c r="Q632" i="39"/>
  <c r="R632" i="39"/>
  <c r="S632" i="39"/>
  <c r="S632" i="41" s="1"/>
  <c r="O633" i="39"/>
  <c r="P633" i="39"/>
  <c r="Q633" i="39"/>
  <c r="R633" i="39"/>
  <c r="S633" i="39"/>
  <c r="S633" i="41" s="1"/>
  <c r="O634" i="39"/>
  <c r="P634" i="39"/>
  <c r="Q634" i="39"/>
  <c r="R634" i="39"/>
  <c r="S634" i="39"/>
  <c r="S634" i="41" s="1"/>
  <c r="O635" i="39"/>
  <c r="P635" i="39"/>
  <c r="Q635" i="39"/>
  <c r="R635" i="39"/>
  <c r="S635" i="39"/>
  <c r="S635" i="41" s="1"/>
  <c r="O636" i="39"/>
  <c r="P636" i="39"/>
  <c r="Q636" i="39"/>
  <c r="R636" i="39"/>
  <c r="S636" i="39"/>
  <c r="S636" i="41" s="1"/>
  <c r="O637" i="39"/>
  <c r="P637" i="39"/>
  <c r="Q637" i="39"/>
  <c r="R637" i="39"/>
  <c r="S637" i="39"/>
  <c r="S637" i="41" s="1"/>
  <c r="O638" i="39"/>
  <c r="P638" i="39"/>
  <c r="Q638" i="39"/>
  <c r="R638" i="39"/>
  <c r="S638" i="39"/>
  <c r="S638" i="41" s="1"/>
  <c r="O639" i="39"/>
  <c r="P639" i="39"/>
  <c r="Q639" i="39"/>
  <c r="R639" i="39"/>
  <c r="S639" i="39"/>
  <c r="O640" i="39"/>
  <c r="P640" i="39"/>
  <c r="Q640" i="39"/>
  <c r="R640" i="39"/>
  <c r="S640" i="39"/>
  <c r="S640" i="41" s="1"/>
  <c r="O641" i="39"/>
  <c r="P641" i="39"/>
  <c r="Q641" i="39"/>
  <c r="R641" i="39"/>
  <c r="S641" i="39"/>
  <c r="S641" i="41" s="1"/>
  <c r="O642" i="39"/>
  <c r="P642" i="39"/>
  <c r="Q642" i="39"/>
  <c r="R642" i="39"/>
  <c r="S642" i="39"/>
  <c r="S642" i="41" s="1"/>
  <c r="O643" i="39"/>
  <c r="P643" i="39"/>
  <c r="Q643" i="39"/>
  <c r="R643" i="39"/>
  <c r="S643" i="39"/>
  <c r="O644" i="39"/>
  <c r="P644" i="39"/>
  <c r="Q644" i="39"/>
  <c r="R644" i="39"/>
  <c r="S644" i="39"/>
  <c r="S644" i="41" s="1"/>
  <c r="O645" i="39"/>
  <c r="P645" i="39"/>
  <c r="Q645" i="39"/>
  <c r="R645" i="39"/>
  <c r="S645" i="39"/>
  <c r="S645" i="41" s="1"/>
  <c r="O646" i="39"/>
  <c r="P646" i="39"/>
  <c r="Q646" i="39"/>
  <c r="R646" i="39"/>
  <c r="S646" i="39"/>
  <c r="S646" i="41" s="1"/>
  <c r="O647" i="39"/>
  <c r="P647" i="39"/>
  <c r="Q647" i="39"/>
  <c r="R647" i="39"/>
  <c r="S647" i="39"/>
  <c r="T647" i="39" s="1"/>
  <c r="O648" i="39"/>
  <c r="P648" i="39"/>
  <c r="Q648" i="39"/>
  <c r="R648" i="39"/>
  <c r="S648" i="39"/>
  <c r="S648" i="41" s="1"/>
  <c r="O649" i="39"/>
  <c r="P649" i="39"/>
  <c r="Q649" i="39"/>
  <c r="R649" i="39"/>
  <c r="S649" i="39"/>
  <c r="S649" i="41" s="1"/>
  <c r="O650" i="39"/>
  <c r="P650" i="39"/>
  <c r="Q650" i="39"/>
  <c r="R650" i="39"/>
  <c r="S650" i="39"/>
  <c r="S650" i="41" s="1"/>
  <c r="O651" i="39"/>
  <c r="P651" i="39"/>
  <c r="Q651" i="39"/>
  <c r="R651" i="39"/>
  <c r="S651" i="39"/>
  <c r="O652" i="39"/>
  <c r="P652" i="39"/>
  <c r="Q652" i="39"/>
  <c r="R652" i="39"/>
  <c r="S652" i="39"/>
  <c r="S652" i="41" s="1"/>
  <c r="O653" i="39"/>
  <c r="P653" i="39"/>
  <c r="Q653" i="39"/>
  <c r="R653" i="39"/>
  <c r="S653" i="39"/>
  <c r="S653" i="41" s="1"/>
  <c r="O654" i="39"/>
  <c r="P654" i="39"/>
  <c r="Q654" i="39"/>
  <c r="R654" i="39"/>
  <c r="S654" i="39"/>
  <c r="T654" i="39" s="1"/>
  <c r="O655" i="39"/>
  <c r="P655" i="39"/>
  <c r="Q655" i="39"/>
  <c r="R655" i="39"/>
  <c r="S655" i="39"/>
  <c r="S655" i="41" s="1"/>
  <c r="O656" i="39"/>
  <c r="P656" i="39"/>
  <c r="Q656" i="39"/>
  <c r="R656" i="39"/>
  <c r="S656" i="39"/>
  <c r="S656" i="41" s="1"/>
  <c r="O657" i="39"/>
  <c r="P657" i="39"/>
  <c r="Q657" i="39"/>
  <c r="R657" i="39"/>
  <c r="S657" i="39"/>
  <c r="S657" i="41" s="1"/>
  <c r="O658" i="39"/>
  <c r="P658" i="39"/>
  <c r="Q658" i="39"/>
  <c r="R658" i="39"/>
  <c r="S658" i="39"/>
  <c r="S658" i="41" s="1"/>
  <c r="O659" i="39"/>
  <c r="P659" i="39"/>
  <c r="Q659" i="39"/>
  <c r="R659" i="39"/>
  <c r="S659" i="39"/>
  <c r="T659" i="39" s="1"/>
  <c r="O660" i="39"/>
  <c r="P660" i="39"/>
  <c r="Q660" i="39"/>
  <c r="R660" i="39"/>
  <c r="S660" i="39"/>
  <c r="S660" i="41" s="1"/>
  <c r="O661" i="39"/>
  <c r="P661" i="39"/>
  <c r="Q661" i="39"/>
  <c r="R661" i="39"/>
  <c r="S661" i="39"/>
  <c r="S661" i="41" s="1"/>
  <c r="O662" i="39"/>
  <c r="P662" i="39"/>
  <c r="Q662" i="39"/>
  <c r="R662" i="39"/>
  <c r="S662" i="39"/>
  <c r="T662" i="39" s="1"/>
  <c r="O663" i="39"/>
  <c r="P663" i="39"/>
  <c r="Q663" i="39"/>
  <c r="R663" i="39"/>
  <c r="S663" i="39"/>
  <c r="O664" i="39"/>
  <c r="P664" i="39"/>
  <c r="Q664" i="39"/>
  <c r="R664" i="39"/>
  <c r="S664" i="39"/>
  <c r="S664" i="41" s="1"/>
  <c r="O665" i="39"/>
  <c r="P665" i="39"/>
  <c r="Q665" i="39"/>
  <c r="R665" i="39"/>
  <c r="S665" i="39"/>
  <c r="S665" i="41" s="1"/>
  <c r="O666" i="39"/>
  <c r="P666" i="39"/>
  <c r="Q666" i="39"/>
  <c r="R666" i="39"/>
  <c r="S666" i="39"/>
  <c r="S666" i="41" s="1"/>
  <c r="O667" i="39"/>
  <c r="P667" i="39"/>
  <c r="Q667" i="39"/>
  <c r="R667" i="39"/>
  <c r="S667" i="39"/>
  <c r="S667" i="41" s="1"/>
  <c r="O668" i="39"/>
  <c r="P668" i="39"/>
  <c r="Q668" i="39"/>
  <c r="R668" i="39"/>
  <c r="S668" i="39"/>
  <c r="S668" i="41" s="1"/>
  <c r="O669" i="39"/>
  <c r="P669" i="39"/>
  <c r="Q669" i="39"/>
  <c r="R669" i="39"/>
  <c r="S669" i="39"/>
  <c r="S669" i="41" s="1"/>
  <c r="O670" i="39"/>
  <c r="P670" i="39"/>
  <c r="Q670" i="39"/>
  <c r="R670" i="39"/>
  <c r="S670" i="39"/>
  <c r="T670" i="39" s="1"/>
  <c r="O671" i="39"/>
  <c r="P671" i="39"/>
  <c r="Q671" i="39"/>
  <c r="R671" i="39"/>
  <c r="S671" i="39"/>
  <c r="O672" i="39"/>
  <c r="P672" i="39"/>
  <c r="Q672" i="39"/>
  <c r="R672" i="39"/>
  <c r="S672" i="39"/>
  <c r="S672" i="41" s="1"/>
  <c r="O673" i="39"/>
  <c r="P673" i="39"/>
  <c r="Q673" i="39"/>
  <c r="R673" i="39"/>
  <c r="S673" i="39"/>
  <c r="S673" i="41" s="1"/>
  <c r="O674" i="39"/>
  <c r="P674" i="39"/>
  <c r="Q674" i="39"/>
  <c r="R674" i="39"/>
  <c r="S674" i="39"/>
  <c r="S674" i="41" s="1"/>
  <c r="O675" i="39"/>
  <c r="P675" i="39"/>
  <c r="Q675" i="39"/>
  <c r="R675" i="39"/>
  <c r="S675" i="39"/>
  <c r="O676" i="39"/>
  <c r="P676" i="39"/>
  <c r="Q676" i="39"/>
  <c r="R676" i="39"/>
  <c r="S676" i="39"/>
  <c r="S676" i="41" s="1"/>
  <c r="O677" i="39"/>
  <c r="P677" i="39"/>
  <c r="Q677" i="39"/>
  <c r="R677" i="39"/>
  <c r="S677" i="39"/>
  <c r="S677" i="41" s="1"/>
  <c r="O678" i="39"/>
  <c r="P678" i="39"/>
  <c r="Q678" i="39"/>
  <c r="R678" i="39"/>
  <c r="S678" i="39"/>
  <c r="S678" i="41" s="1"/>
  <c r="O679" i="39"/>
  <c r="P679" i="39"/>
  <c r="Q679" i="39"/>
  <c r="R679" i="39"/>
  <c r="S679" i="39"/>
  <c r="T679" i="39" s="1"/>
  <c r="O680" i="39"/>
  <c r="P680" i="39"/>
  <c r="Q680" i="39"/>
  <c r="R680" i="39"/>
  <c r="S680" i="39"/>
  <c r="S680" i="41" s="1"/>
  <c r="O681" i="39"/>
  <c r="P681" i="39"/>
  <c r="Q681" i="39"/>
  <c r="R681" i="39"/>
  <c r="S681" i="39"/>
  <c r="S681" i="41" s="1"/>
  <c r="O682" i="39"/>
  <c r="P682" i="39"/>
  <c r="Q682" i="39"/>
  <c r="R682" i="39"/>
  <c r="S682" i="39"/>
  <c r="S682" i="41" s="1"/>
  <c r="O683" i="39"/>
  <c r="P683" i="39"/>
  <c r="Q683" i="39"/>
  <c r="R683" i="39"/>
  <c r="S683" i="39"/>
  <c r="O684" i="39"/>
  <c r="P684" i="39"/>
  <c r="Q684" i="39"/>
  <c r="R684" i="39"/>
  <c r="S684" i="39"/>
  <c r="S684" i="41" s="1"/>
  <c r="O685" i="39"/>
  <c r="P685" i="39"/>
  <c r="Q685" i="39"/>
  <c r="R685" i="39"/>
  <c r="S685" i="39"/>
  <c r="S685" i="41" s="1"/>
  <c r="O686" i="39"/>
  <c r="P686" i="39"/>
  <c r="Q686" i="39"/>
  <c r="R686" i="39"/>
  <c r="S686" i="39"/>
  <c r="S686" i="41" s="1"/>
  <c r="O687" i="39"/>
  <c r="P687" i="39"/>
  <c r="Q687" i="39"/>
  <c r="R687" i="39"/>
  <c r="S687" i="39"/>
  <c r="S687" i="41" s="1"/>
  <c r="O688" i="39"/>
  <c r="P688" i="39"/>
  <c r="Q688" i="39"/>
  <c r="R688" i="39"/>
  <c r="S688" i="39"/>
  <c r="S688" i="41" s="1"/>
  <c r="O689" i="39"/>
  <c r="P689" i="39"/>
  <c r="Q689" i="39"/>
  <c r="R689" i="39"/>
  <c r="S689" i="39"/>
  <c r="S689" i="41" s="1"/>
  <c r="O690" i="39"/>
  <c r="P690" i="39"/>
  <c r="Q690" i="39"/>
  <c r="R690" i="39"/>
  <c r="S690" i="39"/>
  <c r="S690" i="41" s="1"/>
  <c r="O691" i="39"/>
  <c r="P691" i="39"/>
  <c r="Q691" i="39"/>
  <c r="R691" i="39"/>
  <c r="S691" i="39"/>
  <c r="T691" i="39" s="1"/>
  <c r="O692" i="39"/>
  <c r="P692" i="39"/>
  <c r="Q692" i="39"/>
  <c r="R692" i="39"/>
  <c r="S692" i="39"/>
  <c r="S692" i="41" s="1"/>
  <c r="O693" i="39"/>
  <c r="P693" i="39"/>
  <c r="Q693" i="39"/>
  <c r="R693" i="39"/>
  <c r="S693" i="39"/>
  <c r="S693" i="41" s="1"/>
  <c r="O694" i="39"/>
  <c r="P694" i="39"/>
  <c r="Q694" i="39"/>
  <c r="R694" i="39"/>
  <c r="S694" i="39"/>
  <c r="T694" i="39" s="1"/>
  <c r="O695" i="39"/>
  <c r="P695" i="39"/>
  <c r="Q695" i="39"/>
  <c r="R695" i="39"/>
  <c r="S695" i="39"/>
  <c r="O696" i="39"/>
  <c r="P696" i="39"/>
  <c r="Q696" i="39"/>
  <c r="R696" i="39"/>
  <c r="S696" i="39"/>
  <c r="S696" i="41" s="1"/>
  <c r="O697" i="39"/>
  <c r="P697" i="39"/>
  <c r="Q697" i="39"/>
  <c r="R697" i="39"/>
  <c r="S697" i="39"/>
  <c r="S697" i="41" s="1"/>
  <c r="O698" i="39"/>
  <c r="P698" i="39"/>
  <c r="Q698" i="39"/>
  <c r="R698" i="39"/>
  <c r="S698" i="39"/>
  <c r="S698" i="41" s="1"/>
  <c r="O699" i="39"/>
  <c r="P699" i="39"/>
  <c r="Q699" i="39"/>
  <c r="R699" i="39"/>
  <c r="S699" i="39"/>
  <c r="S699" i="41" s="1"/>
  <c r="O700" i="39"/>
  <c r="P700" i="39"/>
  <c r="Q700" i="39"/>
  <c r="R700" i="39"/>
  <c r="S700" i="39"/>
  <c r="S700" i="41" s="1"/>
  <c r="O701" i="39"/>
  <c r="P701" i="39"/>
  <c r="Q701" i="39"/>
  <c r="R701" i="39"/>
  <c r="S701" i="39"/>
  <c r="S701" i="41" s="1"/>
  <c r="O702" i="39"/>
  <c r="P702" i="39"/>
  <c r="Q702" i="39"/>
  <c r="R702" i="39"/>
  <c r="S702" i="39"/>
  <c r="S702" i="41" s="1"/>
  <c r="O703" i="39"/>
  <c r="P703" i="39"/>
  <c r="Q703" i="39"/>
  <c r="R703" i="39"/>
  <c r="S703" i="39"/>
  <c r="O704" i="39"/>
  <c r="P704" i="39"/>
  <c r="Q704" i="39"/>
  <c r="R704" i="39"/>
  <c r="S704" i="39"/>
  <c r="S704" i="41" s="1"/>
  <c r="O705" i="39"/>
  <c r="P705" i="39"/>
  <c r="Q705" i="39"/>
  <c r="R705" i="39"/>
  <c r="S705" i="39"/>
  <c r="S705" i="41" s="1"/>
  <c r="O706" i="39"/>
  <c r="P706" i="39"/>
  <c r="Q706" i="39"/>
  <c r="R706" i="39"/>
  <c r="S706" i="39"/>
  <c r="S706" i="41" s="1"/>
  <c r="O707" i="39"/>
  <c r="P707" i="39"/>
  <c r="Q707" i="39"/>
  <c r="R707" i="39"/>
  <c r="S707" i="39"/>
  <c r="O708" i="39"/>
  <c r="P708" i="39"/>
  <c r="Q708" i="39"/>
  <c r="R708" i="39"/>
  <c r="S708" i="39"/>
  <c r="S708" i="41" s="1"/>
  <c r="O709" i="39"/>
  <c r="P709" i="39"/>
  <c r="Q709" i="39"/>
  <c r="R709" i="39"/>
  <c r="S709" i="39"/>
  <c r="S709" i="41" s="1"/>
  <c r="O710" i="39"/>
  <c r="P710" i="39"/>
  <c r="Q710" i="39"/>
  <c r="R710" i="39"/>
  <c r="S710" i="39"/>
  <c r="S710" i="41" s="1"/>
  <c r="O711" i="39"/>
  <c r="P711" i="39"/>
  <c r="Q711" i="39"/>
  <c r="R711" i="39"/>
  <c r="S711" i="39"/>
  <c r="T711" i="39" s="1"/>
  <c r="O712" i="39"/>
  <c r="P712" i="39"/>
  <c r="Q712" i="39"/>
  <c r="R712" i="39"/>
  <c r="S712" i="39"/>
  <c r="S712" i="41" s="1"/>
  <c r="O713" i="39"/>
  <c r="P713" i="39"/>
  <c r="Q713" i="39"/>
  <c r="R713" i="39"/>
  <c r="S713" i="39"/>
  <c r="S713" i="41" s="1"/>
  <c r="O714" i="39"/>
  <c r="P714" i="39"/>
  <c r="Q714" i="39"/>
  <c r="R714" i="39"/>
  <c r="S714" i="39"/>
  <c r="T714" i="39" s="1"/>
  <c r="O715" i="39"/>
  <c r="P715" i="39"/>
  <c r="Q715" i="39"/>
  <c r="R715" i="39"/>
  <c r="S715" i="39"/>
  <c r="O716" i="39"/>
  <c r="P716" i="39"/>
  <c r="Q716" i="39"/>
  <c r="R716" i="39"/>
  <c r="S716" i="39"/>
  <c r="S716" i="41" s="1"/>
  <c r="O717" i="39"/>
  <c r="P717" i="39"/>
  <c r="Q717" i="39"/>
  <c r="R717" i="39"/>
  <c r="S717" i="39"/>
  <c r="S717" i="41" s="1"/>
  <c r="O718" i="39"/>
  <c r="P718" i="39"/>
  <c r="Q718" i="39"/>
  <c r="R718" i="39"/>
  <c r="S718" i="39"/>
  <c r="S718" i="41" s="1"/>
  <c r="O719" i="39"/>
  <c r="P719" i="39"/>
  <c r="Q719" i="39"/>
  <c r="R719" i="39"/>
  <c r="S719" i="39"/>
  <c r="T719" i="39" s="1"/>
  <c r="O720" i="39"/>
  <c r="P720" i="39"/>
  <c r="Q720" i="39"/>
  <c r="R720" i="39"/>
  <c r="S720" i="39"/>
  <c r="S720" i="41" s="1"/>
  <c r="O721" i="39"/>
  <c r="P721" i="39"/>
  <c r="Q721" i="39"/>
  <c r="R721" i="39"/>
  <c r="S721" i="39"/>
  <c r="S721" i="41" s="1"/>
  <c r="O722" i="39"/>
  <c r="P722" i="39"/>
  <c r="Q722" i="39"/>
  <c r="R722" i="39"/>
  <c r="S722" i="39"/>
  <c r="T722" i="39" s="1"/>
  <c r="O723" i="39"/>
  <c r="P723" i="39"/>
  <c r="Q723" i="39"/>
  <c r="R723" i="39"/>
  <c r="S723" i="39"/>
  <c r="O724" i="39"/>
  <c r="P724" i="39"/>
  <c r="Q724" i="39"/>
  <c r="R724" i="39"/>
  <c r="S724" i="39"/>
  <c r="S724" i="41" s="1"/>
  <c r="O725" i="39"/>
  <c r="P725" i="39"/>
  <c r="Q725" i="39"/>
  <c r="R725" i="39"/>
  <c r="S725" i="39"/>
  <c r="S725" i="41" s="1"/>
  <c r="O726" i="39"/>
  <c r="P726" i="39"/>
  <c r="Q726" i="39"/>
  <c r="R726" i="39"/>
  <c r="S726" i="39"/>
  <c r="S726" i="41" s="1"/>
  <c r="O727" i="39"/>
  <c r="P727" i="39"/>
  <c r="Q727" i="39"/>
  <c r="R727" i="39"/>
  <c r="S727" i="39"/>
  <c r="T727" i="39" s="1"/>
  <c r="O728" i="39"/>
  <c r="P728" i="39"/>
  <c r="Q728" i="39"/>
  <c r="R728" i="39"/>
  <c r="S728" i="39"/>
  <c r="S728" i="41" s="1"/>
  <c r="O729" i="39"/>
  <c r="P729" i="39"/>
  <c r="Q729" i="39"/>
  <c r="R729" i="39"/>
  <c r="S729" i="39"/>
  <c r="S729" i="41" s="1"/>
  <c r="O730" i="39"/>
  <c r="P730" i="39"/>
  <c r="Q730" i="39"/>
  <c r="R730" i="39"/>
  <c r="S730" i="39"/>
  <c r="T730" i="39" s="1"/>
  <c r="O731" i="39"/>
  <c r="P731" i="39"/>
  <c r="Q731" i="39"/>
  <c r="R731" i="39"/>
  <c r="S731" i="39"/>
  <c r="O732" i="39"/>
  <c r="P732" i="39"/>
  <c r="Q732" i="39"/>
  <c r="R732" i="39"/>
  <c r="S732" i="39"/>
  <c r="S732" i="41" s="1"/>
  <c r="O733" i="39"/>
  <c r="P733" i="39"/>
  <c r="Q733" i="39"/>
  <c r="R733" i="39"/>
  <c r="S733" i="39"/>
  <c r="S733" i="41" s="1"/>
  <c r="O734" i="39"/>
  <c r="P734" i="39"/>
  <c r="Q734" i="39"/>
  <c r="R734" i="39"/>
  <c r="S734" i="39"/>
  <c r="S734" i="41" s="1"/>
  <c r="O735" i="39"/>
  <c r="P735" i="39"/>
  <c r="Q735" i="39"/>
  <c r="R735" i="39"/>
  <c r="S735" i="39"/>
  <c r="T735" i="39" s="1"/>
  <c r="O736" i="39"/>
  <c r="P736" i="39"/>
  <c r="Q736" i="39"/>
  <c r="R736" i="39"/>
  <c r="S736" i="39"/>
  <c r="S736" i="41" s="1"/>
  <c r="O737" i="39"/>
  <c r="P737" i="39"/>
  <c r="Q737" i="39"/>
  <c r="R737" i="39"/>
  <c r="S737" i="39"/>
  <c r="S737" i="41" s="1"/>
  <c r="O738" i="39"/>
  <c r="P738" i="39"/>
  <c r="Q738" i="39"/>
  <c r="R738" i="39"/>
  <c r="S738" i="39"/>
  <c r="T738" i="39" s="1"/>
  <c r="O739" i="39"/>
  <c r="P739" i="39"/>
  <c r="Q739" i="39"/>
  <c r="R739" i="39"/>
  <c r="S739" i="39"/>
  <c r="O740" i="39"/>
  <c r="P740" i="39"/>
  <c r="Q740" i="39"/>
  <c r="R740" i="39"/>
  <c r="S740" i="39"/>
  <c r="S740" i="41" s="1"/>
  <c r="P3" i="39"/>
  <c r="Q3" i="39"/>
  <c r="R3" i="39"/>
  <c r="S3" i="39"/>
  <c r="S3" i="41" s="1"/>
  <c r="O3" i="39"/>
  <c r="D11" i="7"/>
  <c r="K5" i="7"/>
  <c r="K6" i="7"/>
  <c r="K7" i="7"/>
  <c r="K10" i="7"/>
  <c r="I5" i="7"/>
  <c r="I6" i="7"/>
  <c r="I7" i="7"/>
  <c r="I10" i="7"/>
  <c r="G5" i="7"/>
  <c r="G6" i="7"/>
  <c r="G7" i="7"/>
  <c r="G10" i="7"/>
  <c r="S93" i="41" l="1"/>
  <c r="T93" i="39"/>
  <c r="S29" i="41"/>
  <c r="T29" i="39"/>
  <c r="S11" i="41"/>
  <c r="T11" i="39"/>
  <c r="T75" i="39"/>
  <c r="T55" i="39"/>
  <c r="T119" i="39"/>
  <c r="T556" i="39"/>
  <c r="T541" i="39"/>
  <c r="T523" i="39"/>
  <c r="T503" i="39"/>
  <c r="T477" i="39"/>
  <c r="T459" i="39"/>
  <c r="T439" i="39"/>
  <c r="T413" i="39"/>
  <c r="T395" i="39"/>
  <c r="T375" i="39"/>
  <c r="T349" i="39"/>
  <c r="T331" i="39"/>
  <c r="T311" i="39"/>
  <c r="T285" i="39"/>
  <c r="T267" i="39"/>
  <c r="T247" i="39"/>
  <c r="T221" i="39"/>
  <c r="T203" i="39"/>
  <c r="T183" i="39"/>
  <c r="T157" i="39"/>
  <c r="T139" i="39"/>
  <c r="S525" i="41"/>
  <c r="T525" i="39"/>
  <c r="S493" i="41"/>
  <c r="T493" i="39"/>
  <c r="S461" i="41"/>
  <c r="T461" i="39"/>
  <c r="S429" i="41"/>
  <c r="T429" i="39"/>
  <c r="S397" i="41"/>
  <c r="T397" i="39"/>
  <c r="S365" i="41"/>
  <c r="T365" i="39"/>
  <c r="S333" i="41"/>
  <c r="T333" i="39"/>
  <c r="S301" i="41"/>
  <c r="T301" i="39"/>
  <c r="S269" i="41"/>
  <c r="T269" i="39"/>
  <c r="S237" i="41"/>
  <c r="T237" i="39"/>
  <c r="S205" i="41"/>
  <c r="T205" i="39"/>
  <c r="S173" i="41"/>
  <c r="T173" i="39"/>
  <c r="S141" i="41"/>
  <c r="T141" i="39"/>
  <c r="S109" i="41"/>
  <c r="T109" i="39"/>
  <c r="S77" i="41"/>
  <c r="T77" i="39"/>
  <c r="S45" i="41"/>
  <c r="T45" i="39"/>
  <c r="T41" i="39"/>
  <c r="S41" i="41"/>
  <c r="S13" i="41"/>
  <c r="T13" i="39"/>
  <c r="T555" i="39"/>
  <c r="T540" i="39"/>
  <c r="T520" i="39"/>
  <c r="T499" i="39"/>
  <c r="T476" i="39"/>
  <c r="T456" i="39"/>
  <c r="T435" i="39"/>
  <c r="T412" i="39"/>
  <c r="T392" i="39"/>
  <c r="T371" i="39"/>
  <c r="T348" i="39"/>
  <c r="T328" i="39"/>
  <c r="T307" i="39"/>
  <c r="T284" i="39"/>
  <c r="T264" i="39"/>
  <c r="T243" i="39"/>
  <c r="T220" i="39"/>
  <c r="T200" i="39"/>
  <c r="T179" i="39"/>
  <c r="T156" i="39"/>
  <c r="T136" i="39"/>
  <c r="T115" i="39"/>
  <c r="T92" i="39"/>
  <c r="T72" i="39"/>
  <c r="T51" i="39"/>
  <c r="T28" i="39"/>
  <c r="S536" i="41"/>
  <c r="T536" i="39"/>
  <c r="S524" i="41"/>
  <c r="T524" i="39"/>
  <c r="S504" i="41"/>
  <c r="T504" i="39"/>
  <c r="S492" i="41"/>
  <c r="T492" i="39"/>
  <c r="S472" i="41"/>
  <c r="T472" i="39"/>
  <c r="S460" i="41"/>
  <c r="T460" i="39"/>
  <c r="S440" i="41"/>
  <c r="T440" i="39"/>
  <c r="S428" i="41"/>
  <c r="T428" i="39"/>
  <c r="S408" i="41"/>
  <c r="T408" i="39"/>
  <c r="S396" i="41"/>
  <c r="T396" i="39"/>
  <c r="S376" i="41"/>
  <c r="T376" i="39"/>
  <c r="S364" i="41"/>
  <c r="T364" i="39"/>
  <c r="S344" i="41"/>
  <c r="T344" i="39"/>
  <c r="S332" i="41"/>
  <c r="T332" i="39"/>
  <c r="S312" i="41"/>
  <c r="T312" i="39"/>
  <c r="S300" i="41"/>
  <c r="T300" i="39"/>
  <c r="S280" i="41"/>
  <c r="T280" i="39"/>
  <c r="S268" i="41"/>
  <c r="T268" i="39"/>
  <c r="T248" i="39"/>
  <c r="S248" i="41"/>
  <c r="S236" i="41"/>
  <c r="T236" i="39"/>
  <c r="S216" i="41"/>
  <c r="T216" i="39"/>
  <c r="S204" i="41"/>
  <c r="T204" i="39"/>
  <c r="T184" i="39"/>
  <c r="S184" i="41"/>
  <c r="S172" i="41"/>
  <c r="T172" i="39"/>
  <c r="S152" i="41"/>
  <c r="T152" i="39"/>
  <c r="S140" i="41"/>
  <c r="T140" i="39"/>
  <c r="S120" i="41"/>
  <c r="T120" i="39"/>
  <c r="S108" i="41"/>
  <c r="T108" i="39"/>
  <c r="S88" i="41"/>
  <c r="T88" i="39"/>
  <c r="S76" i="41"/>
  <c r="T76" i="39"/>
  <c r="S56" i="41"/>
  <c r="T56" i="39"/>
  <c r="S44" i="41"/>
  <c r="T44" i="39"/>
  <c r="S24" i="41"/>
  <c r="T24" i="39"/>
  <c r="S12" i="41"/>
  <c r="T12" i="39"/>
  <c r="T552" i="39"/>
  <c r="T535" i="39"/>
  <c r="T509" i="39"/>
  <c r="T491" i="39"/>
  <c r="T471" i="39"/>
  <c r="T445" i="39"/>
  <c r="T427" i="39"/>
  <c r="T407" i="39"/>
  <c r="T381" i="39"/>
  <c r="T363" i="39"/>
  <c r="T343" i="39"/>
  <c r="T317" i="39"/>
  <c r="T299" i="39"/>
  <c r="T279" i="39"/>
  <c r="T253" i="39"/>
  <c r="T235" i="39"/>
  <c r="T215" i="39"/>
  <c r="T189" i="39"/>
  <c r="T171" i="39"/>
  <c r="T151" i="39"/>
  <c r="T125" i="39"/>
  <c r="T107" i="39"/>
  <c r="T87" i="39"/>
  <c r="T61" i="39"/>
  <c r="T43" i="39"/>
  <c r="T23" i="39"/>
  <c r="T739" i="39"/>
  <c r="S739" i="41"/>
  <c r="T731" i="39"/>
  <c r="S731" i="41"/>
  <c r="T723" i="39"/>
  <c r="S723" i="41"/>
  <c r="T715" i="39"/>
  <c r="S715" i="41"/>
  <c r="T707" i="39"/>
  <c r="S707" i="41"/>
  <c r="T703" i="39"/>
  <c r="S703" i="41"/>
  <c r="T695" i="39"/>
  <c r="S695" i="41"/>
  <c r="T683" i="39"/>
  <c r="S683" i="41"/>
  <c r="T675" i="39"/>
  <c r="S675" i="41"/>
  <c r="T671" i="39"/>
  <c r="S671" i="41"/>
  <c r="T663" i="39"/>
  <c r="S663" i="41"/>
  <c r="T651" i="39"/>
  <c r="S651" i="41"/>
  <c r="T643" i="39"/>
  <c r="S643" i="41"/>
  <c r="T639" i="39"/>
  <c r="S639" i="41"/>
  <c r="T631" i="39"/>
  <c r="S631" i="41"/>
  <c r="T619" i="39"/>
  <c r="S619" i="41"/>
  <c r="T611" i="39"/>
  <c r="S611" i="41"/>
  <c r="T607" i="39"/>
  <c r="S607" i="41"/>
  <c r="T599" i="39"/>
  <c r="S599" i="41"/>
  <c r="T587" i="39"/>
  <c r="S587" i="41"/>
  <c r="T579" i="39"/>
  <c r="S579" i="41"/>
  <c r="T575" i="39"/>
  <c r="S575" i="41"/>
  <c r="T567" i="39"/>
  <c r="S567" i="41"/>
  <c r="T547" i="39"/>
  <c r="S547" i="41"/>
  <c r="T543" i="39"/>
  <c r="S543" i="41"/>
  <c r="S539" i="41"/>
  <c r="T539" i="39"/>
  <c r="S519" i="41"/>
  <c r="T519" i="39"/>
  <c r="T515" i="39"/>
  <c r="S515" i="41"/>
  <c r="T511" i="39"/>
  <c r="S511" i="41"/>
  <c r="S507" i="41"/>
  <c r="T507" i="39"/>
  <c r="S487" i="41"/>
  <c r="T487" i="39"/>
  <c r="T483" i="39"/>
  <c r="S483" i="41"/>
  <c r="T479" i="39"/>
  <c r="S479" i="41"/>
  <c r="S475" i="41"/>
  <c r="T475" i="39"/>
  <c r="S455" i="41"/>
  <c r="T455" i="39"/>
  <c r="T451" i="39"/>
  <c r="S451" i="41"/>
  <c r="T447" i="39"/>
  <c r="S447" i="41"/>
  <c r="S443" i="41"/>
  <c r="T443" i="39"/>
  <c r="S423" i="41"/>
  <c r="T423" i="39"/>
  <c r="T419" i="39"/>
  <c r="S419" i="41"/>
  <c r="T415" i="39"/>
  <c r="S415" i="41"/>
  <c r="S411" i="41"/>
  <c r="T411" i="39"/>
  <c r="T399" i="39"/>
  <c r="S399" i="41"/>
  <c r="S391" i="41"/>
  <c r="T391" i="39"/>
  <c r="T387" i="39"/>
  <c r="S387" i="41"/>
  <c r="T383" i="39"/>
  <c r="S383" i="41"/>
  <c r="S379" i="41"/>
  <c r="T379" i="39"/>
  <c r="T367" i="39"/>
  <c r="S367" i="41"/>
  <c r="S359" i="41"/>
  <c r="T359" i="39"/>
  <c r="T355" i="39"/>
  <c r="S355" i="41"/>
  <c r="T351" i="39"/>
  <c r="S351" i="41"/>
  <c r="S347" i="41"/>
  <c r="T347" i="39"/>
  <c r="T335" i="39"/>
  <c r="S335" i="41"/>
  <c r="S327" i="41"/>
  <c r="T327" i="39"/>
  <c r="T323" i="39"/>
  <c r="S323" i="41"/>
  <c r="T319" i="39"/>
  <c r="S319" i="41"/>
  <c r="S315" i="41"/>
  <c r="T315" i="39"/>
  <c r="T303" i="39"/>
  <c r="S303" i="41"/>
  <c r="S295" i="41"/>
  <c r="T295" i="39"/>
  <c r="T291" i="39"/>
  <c r="S291" i="41"/>
  <c r="S283" i="41"/>
  <c r="T283" i="39"/>
  <c r="S263" i="41"/>
  <c r="T263" i="39"/>
  <c r="S259" i="41"/>
  <c r="T259" i="39"/>
  <c r="S251" i="41"/>
  <c r="T251" i="39"/>
  <c r="S231" i="41"/>
  <c r="T231" i="39"/>
  <c r="T227" i="39"/>
  <c r="S227" i="41"/>
  <c r="S219" i="41"/>
  <c r="T219" i="39"/>
  <c r="S199" i="41"/>
  <c r="T199" i="39"/>
  <c r="S195" i="41"/>
  <c r="T195" i="39"/>
  <c r="S187" i="41"/>
  <c r="T187" i="39"/>
  <c r="S167" i="41"/>
  <c r="T167" i="39"/>
  <c r="S163" i="41"/>
  <c r="T163" i="39"/>
  <c r="S155" i="41"/>
  <c r="T155" i="39"/>
  <c r="S135" i="41"/>
  <c r="T135" i="39"/>
  <c r="S131" i="41"/>
  <c r="T131" i="39"/>
  <c r="S123" i="41"/>
  <c r="T123" i="39"/>
  <c r="S103" i="41"/>
  <c r="T103" i="39"/>
  <c r="S99" i="41"/>
  <c r="T99" i="39"/>
  <c r="S91" i="41"/>
  <c r="T91" i="39"/>
  <c r="S71" i="41"/>
  <c r="T71" i="39"/>
  <c r="S67" i="41"/>
  <c r="T67" i="39"/>
  <c r="S59" i="41"/>
  <c r="T59" i="39"/>
  <c r="S39" i="41"/>
  <c r="T39" i="39"/>
  <c r="S35" i="41"/>
  <c r="T35" i="39"/>
  <c r="S27" i="41"/>
  <c r="T27" i="39"/>
  <c r="T557" i="39"/>
  <c r="T551" i="39"/>
  <c r="T531" i="39"/>
  <c r="T508" i="39"/>
  <c r="T488" i="39"/>
  <c r="T467" i="39"/>
  <c r="T444" i="39"/>
  <c r="T424" i="39"/>
  <c r="T403" i="39"/>
  <c r="T380" i="39"/>
  <c r="T360" i="39"/>
  <c r="T339" i="39"/>
  <c r="T316" i="39"/>
  <c r="T296" i="39"/>
  <c r="T275" i="39"/>
  <c r="T252" i="39"/>
  <c r="T232" i="39"/>
  <c r="T211" i="39"/>
  <c r="T188" i="39"/>
  <c r="T168" i="39"/>
  <c r="T147" i="39"/>
  <c r="T124" i="39"/>
  <c r="T104" i="39"/>
  <c r="T83" i="39"/>
  <c r="T60" i="39"/>
  <c r="T40" i="39"/>
  <c r="T19" i="39"/>
  <c r="T538" i="39"/>
  <c r="S538" i="41"/>
  <c r="T530" i="39"/>
  <c r="S530" i="41"/>
  <c r="T522" i="39"/>
  <c r="S522" i="41"/>
  <c r="T474" i="39"/>
  <c r="S474" i="41"/>
  <c r="T466" i="39"/>
  <c r="S466" i="41"/>
  <c r="T450" i="39"/>
  <c r="S450" i="41"/>
  <c r="S254" i="41"/>
  <c r="T254" i="39"/>
  <c r="S250" i="41"/>
  <c r="T250" i="39"/>
  <c r="S198" i="41"/>
  <c r="T198" i="39"/>
  <c r="S186" i="41"/>
  <c r="T186" i="39"/>
  <c r="S170" i="41"/>
  <c r="T170" i="39"/>
  <c r="S166" i="41"/>
  <c r="T166" i="39"/>
  <c r="S158" i="41"/>
  <c r="T158" i="39"/>
  <c r="S138" i="41"/>
  <c r="T138" i="39"/>
  <c r="S122" i="41"/>
  <c r="T122" i="39"/>
  <c r="T114" i="39"/>
  <c r="S114" i="41"/>
  <c r="S102" i="41"/>
  <c r="T102" i="39"/>
  <c r="S54" i="41"/>
  <c r="T54" i="39"/>
  <c r="T734" i="39"/>
  <c r="T718" i="39"/>
  <c r="T702" i="39"/>
  <c r="T686" i="39"/>
  <c r="T666" i="39"/>
  <c r="T650" i="39"/>
  <c r="T638" i="39"/>
  <c r="T626" i="39"/>
  <c r="T606" i="39"/>
  <c r="T594" i="39"/>
  <c r="T582" i="39"/>
  <c r="T574" i="39"/>
  <c r="T570" i="39"/>
  <c r="T566" i="39"/>
  <c r="T562" i="39"/>
  <c r="S654" i="41"/>
  <c r="S622" i="41"/>
  <c r="S590" i="41"/>
  <c r="S558" i="41"/>
  <c r="S526" i="41"/>
  <c r="S494" i="41"/>
  <c r="S462" i="41"/>
  <c r="S430" i="41"/>
  <c r="T482" i="39"/>
  <c r="S482" i="41"/>
  <c r="S182" i="41"/>
  <c r="T182" i="39"/>
  <c r="S154" i="41"/>
  <c r="T154" i="39"/>
  <c r="S142" i="41"/>
  <c r="T142" i="39"/>
  <c r="S118" i="41"/>
  <c r="T118" i="39"/>
  <c r="S98" i="41"/>
  <c r="T98" i="39"/>
  <c r="S74" i="41"/>
  <c r="T74" i="39"/>
  <c r="T733" i="39"/>
  <c r="T717" i="39"/>
  <c r="T705" i="39"/>
  <c r="T689" i="39"/>
  <c r="T677" i="39"/>
  <c r="T661" i="39"/>
  <c r="T649" i="39"/>
  <c r="T637" i="39"/>
  <c r="T625" i="39"/>
  <c r="T613" i="39"/>
  <c r="T601" i="39"/>
  <c r="T585" i="39"/>
  <c r="T573" i="39"/>
  <c r="T561" i="39"/>
  <c r="T513" i="39"/>
  <c r="T497" i="39"/>
  <c r="T465" i="39"/>
  <c r="T433" i="39"/>
  <c r="T401" i="39"/>
  <c r="T337" i="39"/>
  <c r="T273" i="39"/>
  <c r="T241" i="39"/>
  <c r="T177" i="39"/>
  <c r="T145" i="39"/>
  <c r="T113" i="39"/>
  <c r="T81" i="39"/>
  <c r="T49" i="39"/>
  <c r="S738" i="41"/>
  <c r="S730" i="41"/>
  <c r="S722" i="41"/>
  <c r="S714" i="41"/>
  <c r="S694" i="41"/>
  <c r="S662" i="41"/>
  <c r="S630" i="41"/>
  <c r="S598" i="41"/>
  <c r="S534" i="41"/>
  <c r="S502" i="41"/>
  <c r="S470" i="41"/>
  <c r="S438" i="41"/>
  <c r="S149" i="41"/>
  <c r="S73" i="41"/>
  <c r="S30" i="41"/>
  <c r="T554" i="39"/>
  <c r="S554" i="41"/>
  <c r="T498" i="39"/>
  <c r="S498" i="41"/>
  <c r="T458" i="39"/>
  <c r="S458" i="41"/>
  <c r="T442" i="39"/>
  <c r="S442" i="41"/>
  <c r="T434" i="39"/>
  <c r="S434" i="41"/>
  <c r="T426" i="39"/>
  <c r="S426" i="41"/>
  <c r="T418" i="39"/>
  <c r="S418" i="41"/>
  <c r="T406" i="39"/>
  <c r="S406" i="41"/>
  <c r="T402" i="39"/>
  <c r="S402" i="41"/>
  <c r="T394" i="39"/>
  <c r="S394" i="41"/>
  <c r="T386" i="39"/>
  <c r="S386" i="41"/>
  <c r="T374" i="39"/>
  <c r="S374" i="41"/>
  <c r="T366" i="39"/>
  <c r="S366" i="41"/>
  <c r="T358" i="39"/>
  <c r="S358" i="41"/>
  <c r="T350" i="39"/>
  <c r="S350" i="41"/>
  <c r="T342" i="39"/>
  <c r="S342" i="41"/>
  <c r="T322" i="39"/>
  <c r="S322" i="41"/>
  <c r="T314" i="39"/>
  <c r="S314" i="41"/>
  <c r="T306" i="39"/>
  <c r="S306" i="41"/>
  <c r="T298" i="39"/>
  <c r="S298" i="41"/>
  <c r="T294" i="39"/>
  <c r="S294" i="41"/>
  <c r="S290" i="41"/>
  <c r="T290" i="39"/>
  <c r="S286" i="41"/>
  <c r="T286" i="39"/>
  <c r="S282" i="41"/>
  <c r="T282" i="39"/>
  <c r="S258" i="41"/>
  <c r="T258" i="39"/>
  <c r="S242" i="41"/>
  <c r="T242" i="39"/>
  <c r="S234" i="41"/>
  <c r="T234" i="39"/>
  <c r="S230" i="41"/>
  <c r="T230" i="39"/>
  <c r="S202" i="41"/>
  <c r="T202" i="39"/>
  <c r="S194" i="41"/>
  <c r="T194" i="39"/>
  <c r="S178" i="41"/>
  <c r="T178" i="39"/>
  <c r="S150" i="41"/>
  <c r="T150" i="39"/>
  <c r="S146" i="41"/>
  <c r="T146" i="39"/>
  <c r="S130" i="41"/>
  <c r="T130" i="39"/>
  <c r="S106" i="41"/>
  <c r="T106" i="39"/>
  <c r="S90" i="41"/>
  <c r="T90" i="39"/>
  <c r="T82" i="39"/>
  <c r="S82" i="41"/>
  <c r="S78" i="41"/>
  <c r="T78" i="39"/>
  <c r="S70" i="41"/>
  <c r="T70" i="39"/>
  <c r="S66" i="41"/>
  <c r="T66" i="39"/>
  <c r="S58" i="41"/>
  <c r="T58" i="39"/>
  <c r="S42" i="41"/>
  <c r="T42" i="39"/>
  <c r="S38" i="41"/>
  <c r="T38" i="39"/>
  <c r="S22" i="41"/>
  <c r="T22" i="39"/>
  <c r="S14" i="41"/>
  <c r="T14" i="39"/>
  <c r="T726" i="39"/>
  <c r="T706" i="39"/>
  <c r="T682" i="39"/>
  <c r="T674" i="39"/>
  <c r="T642" i="39"/>
  <c r="T634" i="39"/>
  <c r="T618" i="39"/>
  <c r="T614" i="39"/>
  <c r="T602" i="39"/>
  <c r="T586" i="39"/>
  <c r="T729" i="39"/>
  <c r="T721" i="39"/>
  <c r="T709" i="39"/>
  <c r="T697" i="39"/>
  <c r="T685" i="39"/>
  <c r="T673" i="39"/>
  <c r="T665" i="39"/>
  <c r="T653" i="39"/>
  <c r="T641" i="39"/>
  <c r="T629" i="39"/>
  <c r="T617" i="39"/>
  <c r="T605" i="39"/>
  <c r="T593" i="39"/>
  <c r="T581" i="39"/>
  <c r="T569" i="39"/>
  <c r="T529" i="39"/>
  <c r="T449" i="39"/>
  <c r="T385" i="39"/>
  <c r="T321" i="39"/>
  <c r="T257" i="39"/>
  <c r="T209" i="39"/>
  <c r="T193" i="39"/>
  <c r="T129" i="39"/>
  <c r="T65" i="39"/>
  <c r="T33" i="39"/>
  <c r="T736" i="39"/>
  <c r="T732" i="39"/>
  <c r="T728" i="39"/>
  <c r="T724" i="39"/>
  <c r="T720" i="39"/>
  <c r="T716" i="39"/>
  <c r="T712" i="39"/>
  <c r="T708" i="39"/>
  <c r="T704" i="39"/>
  <c r="T700" i="39"/>
  <c r="T696" i="39"/>
  <c r="T692" i="39"/>
  <c r="T688" i="39"/>
  <c r="T684" i="39"/>
  <c r="T680" i="39"/>
  <c r="T676" i="39"/>
  <c r="T672" i="39"/>
  <c r="T668" i="39"/>
  <c r="T664" i="39"/>
  <c r="T660" i="39"/>
  <c r="T656" i="39"/>
  <c r="T652" i="39"/>
  <c r="T648" i="39"/>
  <c r="T644" i="39"/>
  <c r="T640" i="39"/>
  <c r="T636" i="39"/>
  <c r="T632" i="39"/>
  <c r="T628" i="39"/>
  <c r="T624" i="39"/>
  <c r="T620" i="39"/>
  <c r="T616" i="39"/>
  <c r="T612" i="39"/>
  <c r="T608" i="39"/>
  <c r="T604" i="39"/>
  <c r="T600" i="39"/>
  <c r="T596" i="39"/>
  <c r="T592" i="39"/>
  <c r="T588" i="39"/>
  <c r="T584" i="39"/>
  <c r="T580" i="39"/>
  <c r="T576" i="39"/>
  <c r="T572" i="39"/>
  <c r="T568" i="39"/>
  <c r="T564" i="39"/>
  <c r="T560" i="39"/>
  <c r="T549" i="39"/>
  <c r="T544" i="39"/>
  <c r="T533" i="39"/>
  <c r="T528" i="39"/>
  <c r="T517" i="39"/>
  <c r="T512" i="39"/>
  <c r="T501" i="39"/>
  <c r="T496" i="39"/>
  <c r="T485" i="39"/>
  <c r="T480" i="39"/>
  <c r="T469" i="39"/>
  <c r="T453" i="39"/>
  <c r="T448" i="39"/>
  <c r="T437" i="39"/>
  <c r="T432" i="39"/>
  <c r="T421" i="39"/>
  <c r="T416" i="39"/>
  <c r="T405" i="39"/>
  <c r="T400" i="39"/>
  <c r="T389" i="39"/>
  <c r="T384" i="39"/>
  <c r="T373" i="39"/>
  <c r="T368" i="39"/>
  <c r="T357" i="39"/>
  <c r="T352" i="39"/>
  <c r="T341" i="39"/>
  <c r="T336" i="39"/>
  <c r="T325" i="39"/>
  <c r="T320" i="39"/>
  <c r="T309" i="39"/>
  <c r="T304" i="39"/>
  <c r="T293" i="39"/>
  <c r="T288" i="39"/>
  <c r="T277" i="39"/>
  <c r="T272" i="39"/>
  <c r="T261" i="39"/>
  <c r="T256" i="39"/>
  <c r="T245" i="39"/>
  <c r="T240" i="39"/>
  <c r="T229" i="39"/>
  <c r="T224" i="39"/>
  <c r="T213" i="39"/>
  <c r="T208" i="39"/>
  <c r="T197" i="39"/>
  <c r="T192" i="39"/>
  <c r="T181" i="39"/>
  <c r="T176" i="39"/>
  <c r="T165" i="39"/>
  <c r="T160" i="39"/>
  <c r="T144" i="39"/>
  <c r="T133" i="39"/>
  <c r="T128" i="39"/>
  <c r="T117" i="39"/>
  <c r="T112" i="39"/>
  <c r="T101" i="39"/>
  <c r="T96" i="39"/>
  <c r="T85" i="39"/>
  <c r="T80" i="39"/>
  <c r="T69" i="39"/>
  <c r="T64" i="39"/>
  <c r="T53" i="39"/>
  <c r="T48" i="39"/>
  <c r="T37" i="39"/>
  <c r="T32" i="39"/>
  <c r="T21" i="39"/>
  <c r="T16" i="39"/>
  <c r="S735" i="41"/>
  <c r="S727" i="41"/>
  <c r="S719" i="41"/>
  <c r="S711" i="41"/>
  <c r="S691" i="41"/>
  <c r="S679" i="41"/>
  <c r="S670" i="41"/>
  <c r="S659" i="41"/>
  <c r="S647" i="41"/>
  <c r="S627" i="41"/>
  <c r="S615" i="41"/>
  <c r="S595" i="41"/>
  <c r="S583" i="41"/>
  <c r="S563" i="41"/>
  <c r="S542" i="41"/>
  <c r="S510" i="41"/>
  <c r="S478" i="41"/>
  <c r="S446" i="41"/>
  <c r="S105" i="41"/>
  <c r="S62" i="41"/>
  <c r="T546" i="39"/>
  <c r="S546" i="41"/>
  <c r="T514" i="39"/>
  <c r="S514" i="41"/>
  <c r="T506" i="39"/>
  <c r="S506" i="41"/>
  <c r="T490" i="39"/>
  <c r="S490" i="41"/>
  <c r="T414" i="39"/>
  <c r="S414" i="41"/>
  <c r="T410" i="39"/>
  <c r="S410" i="41"/>
  <c r="T398" i="39"/>
  <c r="S398" i="41"/>
  <c r="T390" i="39"/>
  <c r="S390" i="41"/>
  <c r="T382" i="39"/>
  <c r="S382" i="41"/>
  <c r="T378" i="39"/>
  <c r="S378" i="41"/>
  <c r="T370" i="39"/>
  <c r="S370" i="41"/>
  <c r="T362" i="39"/>
  <c r="S362" i="41"/>
  <c r="T354" i="39"/>
  <c r="S354" i="41"/>
  <c r="T346" i="39"/>
  <c r="S346" i="41"/>
  <c r="T338" i="39"/>
  <c r="S338" i="41"/>
  <c r="T334" i="39"/>
  <c r="S334" i="41"/>
  <c r="T330" i="39"/>
  <c r="S330" i="41"/>
  <c r="T326" i="39"/>
  <c r="S326" i="41"/>
  <c r="T318" i="39"/>
  <c r="S318" i="41"/>
  <c r="T310" i="39"/>
  <c r="S310" i="41"/>
  <c r="T302" i="39"/>
  <c r="S302" i="41"/>
  <c r="S278" i="41"/>
  <c r="T278" i="39"/>
  <c r="S274" i="41"/>
  <c r="T274" i="39"/>
  <c r="S270" i="41"/>
  <c r="T270" i="39"/>
  <c r="S266" i="41"/>
  <c r="T266" i="39"/>
  <c r="S262" i="41"/>
  <c r="T262" i="39"/>
  <c r="S246" i="41"/>
  <c r="T246" i="39"/>
  <c r="S238" i="41"/>
  <c r="T238" i="39"/>
  <c r="S226" i="41"/>
  <c r="T226" i="39"/>
  <c r="S222" i="41"/>
  <c r="T222" i="39"/>
  <c r="S218" i="41"/>
  <c r="T218" i="39"/>
  <c r="S214" i="41"/>
  <c r="T214" i="39"/>
  <c r="S210" i="41"/>
  <c r="T210" i="39"/>
  <c r="S206" i="41"/>
  <c r="T206" i="39"/>
  <c r="S190" i="41"/>
  <c r="T190" i="39"/>
  <c r="S174" i="41"/>
  <c r="T174" i="39"/>
  <c r="S162" i="41"/>
  <c r="T162" i="39"/>
  <c r="S134" i="41"/>
  <c r="T134" i="39"/>
  <c r="S126" i="41"/>
  <c r="T126" i="39"/>
  <c r="S110" i="41"/>
  <c r="T110" i="39"/>
  <c r="S86" i="41"/>
  <c r="T86" i="39"/>
  <c r="T50" i="39"/>
  <c r="S50" i="41"/>
  <c r="S46" i="41"/>
  <c r="T46" i="39"/>
  <c r="S34" i="41"/>
  <c r="T34" i="39"/>
  <c r="S26" i="41"/>
  <c r="T26" i="39"/>
  <c r="T18" i="39"/>
  <c r="S18" i="41"/>
  <c r="T710" i="39"/>
  <c r="T698" i="39"/>
  <c r="T690" i="39"/>
  <c r="T678" i="39"/>
  <c r="T658" i="39"/>
  <c r="T646" i="39"/>
  <c r="T610" i="39"/>
  <c r="T578" i="39"/>
  <c r="T737" i="39"/>
  <c r="T725" i="39"/>
  <c r="T713" i="39"/>
  <c r="T701" i="39"/>
  <c r="T693" i="39"/>
  <c r="T681" i="39"/>
  <c r="T669" i="39"/>
  <c r="T657" i="39"/>
  <c r="T645" i="39"/>
  <c r="T633" i="39"/>
  <c r="T621" i="39"/>
  <c r="T609" i="39"/>
  <c r="T597" i="39"/>
  <c r="T589" i="39"/>
  <c r="T577" i="39"/>
  <c r="T565" i="39"/>
  <c r="T545" i="39"/>
  <c r="T481" i="39"/>
  <c r="T417" i="39"/>
  <c r="T369" i="39"/>
  <c r="T353" i="39"/>
  <c r="T305" i="39"/>
  <c r="T289" i="39"/>
  <c r="T225" i="39"/>
  <c r="T161" i="39"/>
  <c r="T97" i="39"/>
  <c r="T17" i="39"/>
  <c r="T464" i="39"/>
  <c r="T699" i="39"/>
  <c r="T687" i="39"/>
  <c r="T667" i="39"/>
  <c r="T655" i="39"/>
  <c r="T635" i="39"/>
  <c r="T623" i="39"/>
  <c r="T603" i="39"/>
  <c r="T591" i="39"/>
  <c r="T571" i="39"/>
  <c r="T559" i="39"/>
  <c r="T553" i="39"/>
  <c r="T548" i="39"/>
  <c r="T537" i="39"/>
  <c r="T532" i="39"/>
  <c r="T527" i="39"/>
  <c r="T521" i="39"/>
  <c r="T516" i="39"/>
  <c r="T505" i="39"/>
  <c r="T500" i="39"/>
  <c r="T495" i="39"/>
  <c r="T489" i="39"/>
  <c r="T484" i="39"/>
  <c r="T473" i="39"/>
  <c r="T468" i="39"/>
  <c r="T463" i="39"/>
  <c r="T457" i="39"/>
  <c r="T452" i="39"/>
  <c r="T441" i="39"/>
  <c r="T436" i="39"/>
  <c r="T431" i="39"/>
  <c r="T425" i="39"/>
  <c r="T420" i="39"/>
  <c r="T409" i="39"/>
  <c r="T404" i="39"/>
  <c r="T393" i="39"/>
  <c r="T388" i="39"/>
  <c r="T377" i="39"/>
  <c r="T372" i="39"/>
  <c r="T361" i="39"/>
  <c r="T356" i="39"/>
  <c r="T345" i="39"/>
  <c r="T340" i="39"/>
  <c r="T329" i="39"/>
  <c r="T324" i="39"/>
  <c r="T313" i="39"/>
  <c r="T308" i="39"/>
  <c r="T297" i="39"/>
  <c r="T292" i="39"/>
  <c r="T287" i="39"/>
  <c r="T281" i="39"/>
  <c r="T276" i="39"/>
  <c r="T271" i="39"/>
  <c r="T265" i="39"/>
  <c r="T260" i="39"/>
  <c r="T255" i="39"/>
  <c r="T249" i="39"/>
  <c r="T244" i="39"/>
  <c r="T239" i="39"/>
  <c r="T233" i="39"/>
  <c r="T228" i="39"/>
  <c r="T223" i="39"/>
  <c r="T217" i="39"/>
  <c r="T212" i="39"/>
  <c r="T207" i="39"/>
  <c r="T201" i="39"/>
  <c r="T196" i="39"/>
  <c r="T191" i="39"/>
  <c r="T185" i="39"/>
  <c r="T180" i="39"/>
  <c r="T175" i="39"/>
  <c r="T169" i="39"/>
  <c r="T164" i="39"/>
  <c r="T159" i="39"/>
  <c r="T153" i="39"/>
  <c r="T148" i="39"/>
  <c r="T143" i="39"/>
  <c r="T137" i="39"/>
  <c r="T132" i="39"/>
  <c r="T127" i="39"/>
  <c r="T121" i="39"/>
  <c r="T116" i="39"/>
  <c r="T111" i="39"/>
  <c r="T100" i="39"/>
  <c r="T95" i="39"/>
  <c r="T89" i="39"/>
  <c r="T84" i="39"/>
  <c r="T79" i="39"/>
  <c r="T68" i="39"/>
  <c r="T63" i="39"/>
  <c r="T57" i="39"/>
  <c r="T52" i="39"/>
  <c r="T47" i="39"/>
  <c r="T36" i="39"/>
  <c r="T31" i="39"/>
  <c r="T25" i="39"/>
  <c r="T20" i="39"/>
  <c r="T15" i="39"/>
  <c r="S550" i="41"/>
  <c r="S518" i="41"/>
  <c r="S486" i="41"/>
  <c r="S454" i="41"/>
  <c r="S422" i="41"/>
  <c r="S94" i="41"/>
  <c r="S4" i="41"/>
  <c r="V3" i="40"/>
  <c r="S5" i="41"/>
  <c r="S10" i="41"/>
  <c r="S8" i="41"/>
  <c r="S6" i="41"/>
  <c r="V4" i="40"/>
  <c r="D7" i="40" s="1"/>
  <c r="V8" i="40"/>
  <c r="D11" i="40" s="1"/>
  <c r="V5" i="40"/>
  <c r="D8" i="40" s="1"/>
  <c r="V7" i="40"/>
  <c r="D10" i="40" s="1"/>
  <c r="V6" i="40"/>
  <c r="D9" i="40" s="1"/>
  <c r="Y31" i="41" l="1"/>
  <c r="I29" i="41" s="1"/>
  <c r="Y38" i="41"/>
  <c r="I35" i="41" s="1"/>
  <c r="Y3" i="41"/>
  <c r="Y24" i="41"/>
  <c r="Y10" i="41"/>
  <c r="Y17" i="41"/>
  <c r="Z31" i="41" l="1"/>
  <c r="Z38" i="41"/>
  <c r="I17" i="41"/>
  <c r="Z17" i="41"/>
  <c r="I23" i="41"/>
  <c r="Z24" i="41"/>
  <c r="Z10" i="41"/>
  <c r="I11" i="41"/>
  <c r="Z3" i="41"/>
  <c r="I5" i="41"/>
  <c r="G5" i="41"/>
  <c r="T7" i="4" l="1"/>
  <c r="F36" i="26"/>
  <c r="G5" i="24" l="1"/>
  <c r="G6" i="24"/>
  <c r="G7" i="24"/>
  <c r="G8" i="24"/>
  <c r="F9" i="24"/>
  <c r="F6" i="23"/>
  <c r="F48" i="36"/>
  <c r="F49" i="36"/>
  <c r="F50" i="36"/>
  <c r="F51" i="36"/>
  <c r="F47" i="36"/>
  <c r="K4" i="10"/>
  <c r="P6" i="43" l="1"/>
  <c r="Q19" i="44"/>
  <c r="P5" i="43" s="1"/>
  <c r="F38" i="36"/>
  <c r="P7" i="43" l="1"/>
  <c r="P10" i="43" s="1"/>
  <c r="G10" i="43" s="1"/>
  <c r="I10" i="43" s="1"/>
  <c r="K10" i="43" s="1"/>
  <c r="I3" i="17"/>
  <c r="I2" i="44"/>
  <c r="G7" i="17" l="1"/>
  <c r="G6" i="17" l="1"/>
  <c r="R8" i="44" l="1"/>
  <c r="C28" i="44"/>
  <c r="J2" i="44"/>
  <c r="E351" i="45"/>
  <c r="A351" i="45"/>
  <c r="E350" i="45"/>
  <c r="E349" i="45"/>
  <c r="E348" i="45"/>
  <c r="E347" i="45"/>
  <c r="E346" i="45"/>
  <c r="E345" i="45"/>
  <c r="E344" i="45"/>
  <c r="E343" i="45"/>
  <c r="E342" i="45"/>
  <c r="E341" i="45"/>
  <c r="E340" i="45"/>
  <c r="E339" i="45"/>
  <c r="E338" i="45"/>
  <c r="E337" i="45"/>
  <c r="E336" i="45"/>
  <c r="E335" i="45"/>
  <c r="E334" i="45"/>
  <c r="E333" i="45"/>
  <c r="E332" i="45"/>
  <c r="E331" i="45"/>
  <c r="E330" i="45"/>
  <c r="E329" i="45"/>
  <c r="E328" i="45"/>
  <c r="E327" i="45"/>
  <c r="E326" i="45"/>
  <c r="E325" i="45"/>
  <c r="E324" i="45"/>
  <c r="E323" i="45"/>
  <c r="E322" i="45"/>
  <c r="B320" i="45"/>
  <c r="G351" i="45" s="1"/>
  <c r="E311" i="45"/>
  <c r="A311" i="45"/>
  <c r="E310" i="45"/>
  <c r="E309" i="45"/>
  <c r="E308" i="45"/>
  <c r="E307" i="45"/>
  <c r="E306" i="45"/>
  <c r="E305" i="45"/>
  <c r="E304" i="45"/>
  <c r="E303" i="45"/>
  <c r="E302" i="45"/>
  <c r="E301" i="45"/>
  <c r="E300" i="45"/>
  <c r="E299" i="45"/>
  <c r="E298" i="45"/>
  <c r="E297" i="45"/>
  <c r="E296" i="45"/>
  <c r="E295" i="45"/>
  <c r="E294" i="45"/>
  <c r="E293" i="45"/>
  <c r="E292" i="45"/>
  <c r="E291" i="45"/>
  <c r="E290" i="45"/>
  <c r="E289" i="45"/>
  <c r="E288" i="45"/>
  <c r="E287" i="45"/>
  <c r="E286" i="45"/>
  <c r="E285" i="45"/>
  <c r="E284" i="45"/>
  <c r="E283" i="45"/>
  <c r="E282" i="45"/>
  <c r="B280" i="45"/>
  <c r="G311" i="45" s="1"/>
  <c r="E272" i="45"/>
  <c r="A272" i="45"/>
  <c r="E271" i="45"/>
  <c r="E270" i="45"/>
  <c r="E269" i="45"/>
  <c r="E268" i="45"/>
  <c r="E267" i="45"/>
  <c r="E266" i="45"/>
  <c r="E265" i="45"/>
  <c r="E264" i="45"/>
  <c r="E263" i="45"/>
  <c r="E262" i="45"/>
  <c r="E261" i="45"/>
  <c r="E260" i="45"/>
  <c r="E259" i="45"/>
  <c r="E258" i="45"/>
  <c r="E257" i="45"/>
  <c r="E256" i="45"/>
  <c r="E255" i="45"/>
  <c r="E254" i="45"/>
  <c r="E253" i="45"/>
  <c r="E252" i="45"/>
  <c r="E251" i="45"/>
  <c r="E250" i="45"/>
  <c r="E249" i="45"/>
  <c r="E248" i="45"/>
  <c r="E247" i="45"/>
  <c r="E246" i="45"/>
  <c r="E245" i="45"/>
  <c r="E244" i="45"/>
  <c r="E243" i="45"/>
  <c r="B241" i="45"/>
  <c r="G272" i="45" s="1"/>
  <c r="E230" i="45"/>
  <c r="A230" i="45"/>
  <c r="E229" i="45"/>
  <c r="E228" i="45"/>
  <c r="E227" i="45"/>
  <c r="E226" i="45"/>
  <c r="E225" i="45"/>
  <c r="E224" i="45"/>
  <c r="E223" i="45"/>
  <c r="E222" i="45"/>
  <c r="E221" i="45"/>
  <c r="E220" i="45"/>
  <c r="E219" i="45"/>
  <c r="E218" i="45"/>
  <c r="E217" i="45"/>
  <c r="E216" i="45"/>
  <c r="E215" i="45"/>
  <c r="E214" i="45"/>
  <c r="E213" i="45"/>
  <c r="E212" i="45"/>
  <c r="E211" i="45"/>
  <c r="E210" i="45"/>
  <c r="E209" i="45"/>
  <c r="E208" i="45"/>
  <c r="E207" i="45"/>
  <c r="E206" i="45"/>
  <c r="E205" i="45"/>
  <c r="E204" i="45"/>
  <c r="E203" i="45"/>
  <c r="E202" i="45"/>
  <c r="E201" i="45"/>
  <c r="B199" i="45"/>
  <c r="G230" i="45" s="1"/>
  <c r="A146" i="45"/>
  <c r="B146" i="45" s="1"/>
  <c r="B145" i="45"/>
  <c r="C110" i="45"/>
  <c r="C111" i="45" s="1"/>
  <c r="D109" i="45"/>
  <c r="C75" i="45"/>
  <c r="D75" i="45" s="1"/>
  <c r="D74" i="45"/>
  <c r="C41" i="45"/>
  <c r="C42" i="45" s="1"/>
  <c r="D40" i="45"/>
  <c r="D21" i="45"/>
  <c r="D20" i="45"/>
  <c r="D19" i="45"/>
  <c r="D18" i="45"/>
  <c r="D17" i="45"/>
  <c r="D16" i="45"/>
  <c r="D15" i="45"/>
  <c r="D14" i="45"/>
  <c r="D13" i="45"/>
  <c r="D12" i="45"/>
  <c r="D11" i="45"/>
  <c r="D10" i="45"/>
  <c r="D9" i="45"/>
  <c r="D8" i="45"/>
  <c r="D7" i="45"/>
  <c r="D6" i="45"/>
  <c r="D5" i="45"/>
  <c r="D4" i="45"/>
  <c r="E49" i="44"/>
  <c r="C30" i="44" s="1"/>
  <c r="D49" i="44"/>
  <c r="C31" i="44" s="1"/>
  <c r="C4" i="44" s="1"/>
  <c r="F47" i="44"/>
  <c r="F46" i="44"/>
  <c r="F45" i="44"/>
  <c r="F44" i="44"/>
  <c r="F43" i="44"/>
  <c r="F42" i="44"/>
  <c r="F41" i="44"/>
  <c r="F40" i="44"/>
  <c r="F39" i="44"/>
  <c r="F38" i="44"/>
  <c r="F37" i="44"/>
  <c r="F36" i="44"/>
  <c r="Q22" i="44"/>
  <c r="Q24" i="44" s="1"/>
  <c r="P5" i="44" s="1"/>
  <c r="Q18" i="44"/>
  <c r="Q13" i="44"/>
  <c r="Q12" i="44"/>
  <c r="K21" i="43"/>
  <c r="K20" i="43"/>
  <c r="I15" i="43"/>
  <c r="K15" i="43" s="1"/>
  <c r="I14" i="43"/>
  <c r="K14" i="43" s="1"/>
  <c r="C32" i="44" l="1"/>
  <c r="F270" i="45"/>
  <c r="H270" i="45" s="1"/>
  <c r="G38" i="44"/>
  <c r="F264" i="45"/>
  <c r="H264" i="45" s="1"/>
  <c r="F252" i="45"/>
  <c r="H252" i="45" s="1"/>
  <c r="F260" i="45"/>
  <c r="H260" i="45" s="1"/>
  <c r="F268" i="45"/>
  <c r="H268" i="45" s="1"/>
  <c r="F258" i="45"/>
  <c r="H258" i="45" s="1"/>
  <c r="F266" i="45"/>
  <c r="H266" i="45" s="1"/>
  <c r="F11" i="23"/>
  <c r="O6" i="44"/>
  <c r="C15" i="44" s="1"/>
  <c r="J14" i="44" s="1" a="1"/>
  <c r="O3" i="44"/>
  <c r="G42" i="44"/>
  <c r="G36" i="44"/>
  <c r="G40" i="44"/>
  <c r="G44" i="44"/>
  <c r="K12" i="43"/>
  <c r="O4" i="44"/>
  <c r="O7" i="44"/>
  <c r="Q21" i="44"/>
  <c r="P7" i="44" s="1"/>
  <c r="Q15" i="44"/>
  <c r="Q16" i="44" s="1"/>
  <c r="P3" i="44" s="1"/>
  <c r="K17" i="43"/>
  <c r="D23" i="27" s="1"/>
  <c r="D41" i="45"/>
  <c r="G229" i="45"/>
  <c r="O5" i="44"/>
  <c r="F254" i="45"/>
  <c r="H254" i="45" s="1"/>
  <c r="F262" i="45"/>
  <c r="H262" i="45" s="1"/>
  <c r="G46" i="44"/>
  <c r="G37" i="44"/>
  <c r="G39" i="44"/>
  <c r="G41" i="44"/>
  <c r="G43" i="44"/>
  <c r="G45" i="44"/>
  <c r="G47" i="44"/>
  <c r="D110" i="45"/>
  <c r="F256" i="45"/>
  <c r="H256" i="45" s="1"/>
  <c r="F272" i="45"/>
  <c r="H272" i="45" s="1"/>
  <c r="O8" i="44"/>
  <c r="G5" i="43"/>
  <c r="K9" i="43"/>
  <c r="D21" i="27" s="1"/>
  <c r="C43" i="45"/>
  <c r="D42" i="45"/>
  <c r="C112" i="45"/>
  <c r="D111" i="45"/>
  <c r="C76" i="45"/>
  <c r="A147" i="45"/>
  <c r="F350" i="45"/>
  <c r="H350" i="45" s="1"/>
  <c r="F348" i="45"/>
  <c r="H348" i="45" s="1"/>
  <c r="F346" i="45"/>
  <c r="H346" i="45" s="1"/>
  <c r="F344" i="45"/>
  <c r="H344" i="45" s="1"/>
  <c r="F342" i="45"/>
  <c r="H342" i="45" s="1"/>
  <c r="F340" i="45"/>
  <c r="H340" i="45" s="1"/>
  <c r="F338" i="45"/>
  <c r="H338" i="45" s="1"/>
  <c r="F336" i="45"/>
  <c r="H336" i="45" s="1"/>
  <c r="F334" i="45"/>
  <c r="H334" i="45" s="1"/>
  <c r="F332" i="45"/>
  <c r="H332" i="45" s="1"/>
  <c r="F330" i="45"/>
  <c r="H330" i="45" s="1"/>
  <c r="F328" i="45"/>
  <c r="H328" i="45" s="1"/>
  <c r="F326" i="45"/>
  <c r="H326" i="45" s="1"/>
  <c r="F324" i="45"/>
  <c r="H324" i="45" s="1"/>
  <c r="F322" i="45"/>
  <c r="H322" i="45" s="1"/>
  <c r="F309" i="45"/>
  <c r="H309" i="45" s="1"/>
  <c r="F307" i="45"/>
  <c r="H307" i="45" s="1"/>
  <c r="F305" i="45"/>
  <c r="H305" i="45" s="1"/>
  <c r="F303" i="45"/>
  <c r="H303" i="45" s="1"/>
  <c r="F301" i="45"/>
  <c r="H301" i="45" s="1"/>
  <c r="F299" i="45"/>
  <c r="H299" i="45" s="1"/>
  <c r="F297" i="45"/>
  <c r="H297" i="45" s="1"/>
  <c r="F295" i="45"/>
  <c r="H295" i="45" s="1"/>
  <c r="F293" i="45"/>
  <c r="H293" i="45" s="1"/>
  <c r="F291" i="45"/>
  <c r="H291" i="45" s="1"/>
  <c r="F289" i="45"/>
  <c r="H289" i="45" s="1"/>
  <c r="F287" i="45"/>
  <c r="H287" i="45" s="1"/>
  <c r="F285" i="45"/>
  <c r="H285" i="45" s="1"/>
  <c r="F283" i="45"/>
  <c r="H283" i="45" s="1"/>
  <c r="F201" i="45"/>
  <c r="H201" i="45" s="1"/>
  <c r="F202" i="45"/>
  <c r="H202" i="45" s="1"/>
  <c r="F203" i="45"/>
  <c r="H203" i="45" s="1"/>
  <c r="F204" i="45"/>
  <c r="H204" i="45" s="1"/>
  <c r="F205" i="45"/>
  <c r="H205" i="45" s="1"/>
  <c r="F206" i="45"/>
  <c r="H206" i="45" s="1"/>
  <c r="F207" i="45"/>
  <c r="H207" i="45" s="1"/>
  <c r="F208" i="45"/>
  <c r="H208" i="45" s="1"/>
  <c r="F209" i="45"/>
  <c r="H209" i="45" s="1"/>
  <c r="F210" i="45"/>
  <c r="H210" i="45" s="1"/>
  <c r="F211" i="45"/>
  <c r="H211" i="45" s="1"/>
  <c r="F212" i="45"/>
  <c r="H212" i="45" s="1"/>
  <c r="F213" i="45"/>
  <c r="H213" i="45" s="1"/>
  <c r="F214" i="45"/>
  <c r="H214" i="45" s="1"/>
  <c r="F215" i="45"/>
  <c r="H215" i="45" s="1"/>
  <c r="F216" i="45"/>
  <c r="H216" i="45" s="1"/>
  <c r="F217" i="45"/>
  <c r="H217" i="45" s="1"/>
  <c r="F218" i="45"/>
  <c r="H218" i="45" s="1"/>
  <c r="F219" i="45"/>
  <c r="H219" i="45" s="1"/>
  <c r="F220" i="45"/>
  <c r="H220" i="45" s="1"/>
  <c r="F221" i="45"/>
  <c r="H221" i="45" s="1"/>
  <c r="F222" i="45"/>
  <c r="H222" i="45" s="1"/>
  <c r="F223" i="45"/>
  <c r="H223" i="45" s="1"/>
  <c r="F224" i="45"/>
  <c r="H224" i="45" s="1"/>
  <c r="F225" i="45"/>
  <c r="H225" i="45" s="1"/>
  <c r="F226" i="45"/>
  <c r="H226" i="45" s="1"/>
  <c r="F227" i="45"/>
  <c r="H227" i="45" s="1"/>
  <c r="F228" i="45"/>
  <c r="H228" i="45" s="1"/>
  <c r="F229" i="45"/>
  <c r="H229" i="45" s="1"/>
  <c r="F230" i="45"/>
  <c r="H230" i="45" s="1"/>
  <c r="G271" i="45"/>
  <c r="G270" i="45"/>
  <c r="G269" i="45"/>
  <c r="G268" i="45"/>
  <c r="G267" i="45"/>
  <c r="G266" i="45"/>
  <c r="G265" i="45"/>
  <c r="G264" i="45"/>
  <c r="G263" i="45"/>
  <c r="G262" i="45"/>
  <c r="G261" i="45"/>
  <c r="G260" i="45"/>
  <c r="G259" i="45"/>
  <c r="G258" i="45"/>
  <c r="G257" i="45"/>
  <c r="G256" i="45"/>
  <c r="G255" i="45"/>
  <c r="G254" i="45"/>
  <c r="G253" i="45"/>
  <c r="G252" i="45"/>
  <c r="G251" i="45"/>
  <c r="G243" i="45"/>
  <c r="G244" i="45"/>
  <c r="G245" i="45"/>
  <c r="G246" i="45"/>
  <c r="G247" i="45"/>
  <c r="G248" i="45"/>
  <c r="G249" i="45"/>
  <c r="G250" i="45"/>
  <c r="G310" i="45"/>
  <c r="G309" i="45"/>
  <c r="G308" i="45"/>
  <c r="G307" i="45"/>
  <c r="G306" i="45"/>
  <c r="G305" i="45"/>
  <c r="G304" i="45"/>
  <c r="G303" i="45"/>
  <c r="G302" i="45"/>
  <c r="G301" i="45"/>
  <c r="G300" i="45"/>
  <c r="G299" i="45"/>
  <c r="G298" i="45"/>
  <c r="G297" i="45"/>
  <c r="G296" i="45"/>
  <c r="G295" i="45"/>
  <c r="G294" i="45"/>
  <c r="G293" i="45"/>
  <c r="G292" i="45"/>
  <c r="G291" i="45"/>
  <c r="G290" i="45"/>
  <c r="G289" i="45"/>
  <c r="G288" i="45"/>
  <c r="G287" i="45"/>
  <c r="G286" i="45"/>
  <c r="G285" i="45"/>
  <c r="G284" i="45"/>
  <c r="G283" i="45"/>
  <c r="G282" i="45"/>
  <c r="G201" i="45"/>
  <c r="G202" i="45"/>
  <c r="G203" i="45"/>
  <c r="G204" i="45"/>
  <c r="G205" i="45"/>
  <c r="G206" i="45"/>
  <c r="G207" i="45"/>
  <c r="G208" i="45"/>
  <c r="G209" i="45"/>
  <c r="G210" i="45"/>
  <c r="G211" i="45"/>
  <c r="G212" i="45"/>
  <c r="G213" i="45"/>
  <c r="G214" i="45"/>
  <c r="G215" i="45"/>
  <c r="G216" i="45"/>
  <c r="G217" i="45"/>
  <c r="G218" i="45"/>
  <c r="G219" i="45"/>
  <c r="G220" i="45"/>
  <c r="G221" i="45"/>
  <c r="G222" i="45"/>
  <c r="G223" i="45"/>
  <c r="G224" i="45"/>
  <c r="G225" i="45"/>
  <c r="G226" i="45"/>
  <c r="G227" i="45"/>
  <c r="G228" i="45"/>
  <c r="F271" i="45"/>
  <c r="H271" i="45" s="1"/>
  <c r="F269" i="45"/>
  <c r="H269" i="45" s="1"/>
  <c r="F267" i="45"/>
  <c r="H267" i="45" s="1"/>
  <c r="F265" i="45"/>
  <c r="H265" i="45" s="1"/>
  <c r="F263" i="45"/>
  <c r="H263" i="45" s="1"/>
  <c r="F261" i="45"/>
  <c r="H261" i="45" s="1"/>
  <c r="F259" i="45"/>
  <c r="H259" i="45" s="1"/>
  <c r="F257" i="45"/>
  <c r="H257" i="45" s="1"/>
  <c r="F255" i="45"/>
  <c r="H255" i="45" s="1"/>
  <c r="F253" i="45"/>
  <c r="H253" i="45" s="1"/>
  <c r="F243" i="45"/>
  <c r="H243" i="45" s="1"/>
  <c r="F244" i="45"/>
  <c r="H244" i="45" s="1"/>
  <c r="F245" i="45"/>
  <c r="H245" i="45" s="1"/>
  <c r="F246" i="45"/>
  <c r="H246" i="45" s="1"/>
  <c r="F247" i="45"/>
  <c r="H247" i="45" s="1"/>
  <c r="F248" i="45"/>
  <c r="H248" i="45" s="1"/>
  <c r="F249" i="45"/>
  <c r="H249" i="45" s="1"/>
  <c r="F250" i="45"/>
  <c r="H250" i="45" s="1"/>
  <c r="F251" i="45"/>
  <c r="H251" i="45" s="1"/>
  <c r="F282" i="45"/>
  <c r="H282" i="45" s="1"/>
  <c r="F284" i="45"/>
  <c r="H284" i="45" s="1"/>
  <c r="F286" i="45"/>
  <c r="H286" i="45" s="1"/>
  <c r="F288" i="45"/>
  <c r="H288" i="45" s="1"/>
  <c r="F290" i="45"/>
  <c r="H290" i="45" s="1"/>
  <c r="F292" i="45"/>
  <c r="H292" i="45" s="1"/>
  <c r="F294" i="45"/>
  <c r="H294" i="45" s="1"/>
  <c r="F296" i="45"/>
  <c r="H296" i="45" s="1"/>
  <c r="F298" i="45"/>
  <c r="H298" i="45" s="1"/>
  <c r="F300" i="45"/>
  <c r="H300" i="45" s="1"/>
  <c r="F302" i="45"/>
  <c r="H302" i="45" s="1"/>
  <c r="F304" i="45"/>
  <c r="H304" i="45" s="1"/>
  <c r="F306" i="45"/>
  <c r="H306" i="45" s="1"/>
  <c r="F308" i="45"/>
  <c r="H308" i="45" s="1"/>
  <c r="F310" i="45"/>
  <c r="H310" i="45" s="1"/>
  <c r="G350" i="45"/>
  <c r="G349" i="45"/>
  <c r="G348" i="45"/>
  <c r="G347" i="45"/>
  <c r="G346" i="45"/>
  <c r="G345" i="45"/>
  <c r="G344" i="45"/>
  <c r="G343" i="45"/>
  <c r="G342" i="45"/>
  <c r="G341" i="45"/>
  <c r="G340" i="45"/>
  <c r="G339" i="45"/>
  <c r="G338" i="45"/>
  <c r="G337" i="45"/>
  <c r="G336" i="45"/>
  <c r="G335" i="45"/>
  <c r="G334" i="45"/>
  <c r="G333" i="45"/>
  <c r="G332" i="45"/>
  <c r="G331" i="45"/>
  <c r="G330" i="45"/>
  <c r="G329" i="45"/>
  <c r="G328" i="45"/>
  <c r="G327" i="45"/>
  <c r="G326" i="45"/>
  <c r="G325" i="45"/>
  <c r="G324" i="45"/>
  <c r="G323" i="45"/>
  <c r="G322" i="45"/>
  <c r="F323" i="45"/>
  <c r="H323" i="45" s="1"/>
  <c r="F325" i="45"/>
  <c r="H325" i="45" s="1"/>
  <c r="F327" i="45"/>
  <c r="H327" i="45" s="1"/>
  <c r="F329" i="45"/>
  <c r="H329" i="45" s="1"/>
  <c r="F331" i="45"/>
  <c r="H331" i="45" s="1"/>
  <c r="F333" i="45"/>
  <c r="H333" i="45" s="1"/>
  <c r="F335" i="45"/>
  <c r="H335" i="45" s="1"/>
  <c r="F337" i="45"/>
  <c r="H337" i="45" s="1"/>
  <c r="F339" i="45"/>
  <c r="H339" i="45" s="1"/>
  <c r="F341" i="45"/>
  <c r="H341" i="45" s="1"/>
  <c r="F343" i="45"/>
  <c r="H343" i="45" s="1"/>
  <c r="F345" i="45"/>
  <c r="H345" i="45" s="1"/>
  <c r="F347" i="45"/>
  <c r="H347" i="45" s="1"/>
  <c r="F349" i="45"/>
  <c r="H349" i="45" s="1"/>
  <c r="F351" i="45"/>
  <c r="H351" i="45" s="1"/>
  <c r="F311" i="45"/>
  <c r="H311" i="45" s="1"/>
  <c r="F49" i="44"/>
  <c r="J11" i="44" a="1"/>
  <c r="D22" i="27" l="1"/>
  <c r="D22" i="50"/>
  <c r="F22" i="50" s="1"/>
  <c r="P6" i="44"/>
  <c r="E15" i="44"/>
  <c r="H25" i="43" s="1"/>
  <c r="G15" i="44"/>
  <c r="J25" i="43" s="1"/>
  <c r="F15" i="44"/>
  <c r="I25" i="43" s="1"/>
  <c r="F5" i="23"/>
  <c r="D15" i="44"/>
  <c r="F25" i="43"/>
  <c r="J12" i="44"/>
  <c r="I5" i="43"/>
  <c r="K5" i="43" s="1"/>
  <c r="K6" i="43"/>
  <c r="J13" i="44" a="1"/>
  <c r="G49" i="44"/>
  <c r="B147" i="45"/>
  <c r="A148" i="45"/>
  <c r="D76" i="45"/>
  <c r="C77" i="45"/>
  <c r="C113" i="45"/>
  <c r="D112" i="45"/>
  <c r="C44" i="45"/>
  <c r="D43" i="45"/>
  <c r="G25" i="43" l="1"/>
  <c r="J14" i="44"/>
  <c r="D77" i="45"/>
  <c r="C78" i="45"/>
  <c r="B148" i="45"/>
  <c r="A149" i="45"/>
  <c r="C45" i="45"/>
  <c r="D44" i="45"/>
  <c r="C114" i="45"/>
  <c r="D113" i="45"/>
  <c r="B149" i="45" l="1"/>
  <c r="A150" i="45"/>
  <c r="D78" i="45"/>
  <c r="C79" i="45"/>
  <c r="C115" i="45"/>
  <c r="D114" i="45"/>
  <c r="C46" i="45"/>
  <c r="D45" i="45"/>
  <c r="D79" i="45" l="1"/>
  <c r="C80" i="45"/>
  <c r="B150" i="45"/>
  <c r="A151" i="45"/>
  <c r="C47" i="45"/>
  <c r="D46" i="45"/>
  <c r="C116" i="45"/>
  <c r="D115" i="45"/>
  <c r="B151" i="45" l="1"/>
  <c r="A152" i="45"/>
  <c r="D80" i="45"/>
  <c r="C81" i="45"/>
  <c r="C117" i="45"/>
  <c r="D116" i="45"/>
  <c r="C48" i="45"/>
  <c r="D47" i="45"/>
  <c r="D81" i="45" l="1"/>
  <c r="C82" i="45"/>
  <c r="B152" i="45"/>
  <c r="A153" i="45"/>
  <c r="C49" i="45"/>
  <c r="D48" i="45"/>
  <c r="C118" i="45"/>
  <c r="D117" i="45"/>
  <c r="B153" i="45" l="1"/>
  <c r="A154" i="45"/>
  <c r="D82" i="45"/>
  <c r="C83" i="45"/>
  <c r="C119" i="45"/>
  <c r="D118" i="45"/>
  <c r="C50" i="45"/>
  <c r="D49" i="45"/>
  <c r="D83" i="45" l="1"/>
  <c r="C84" i="45"/>
  <c r="B154" i="45"/>
  <c r="A155" i="45"/>
  <c r="C51" i="45"/>
  <c r="D50" i="45"/>
  <c r="C120" i="45"/>
  <c r="D119" i="45"/>
  <c r="B155" i="45" l="1"/>
  <c r="A156" i="45"/>
  <c r="D84" i="45"/>
  <c r="C85" i="45"/>
  <c r="C121" i="45"/>
  <c r="D120" i="45"/>
  <c r="C52" i="45"/>
  <c r="D51" i="45"/>
  <c r="D85" i="45" l="1"/>
  <c r="C86" i="45"/>
  <c r="B156" i="45"/>
  <c r="A157" i="45"/>
  <c r="C53" i="45"/>
  <c r="D52" i="45"/>
  <c r="C122" i="45"/>
  <c r="D121" i="45"/>
  <c r="B157" i="45" l="1"/>
  <c r="A158" i="45"/>
  <c r="D86" i="45"/>
  <c r="C87" i="45"/>
  <c r="C123" i="45"/>
  <c r="D122" i="45"/>
  <c r="C54" i="45"/>
  <c r="D53" i="45"/>
  <c r="D87" i="45" l="1"/>
  <c r="C88" i="45"/>
  <c r="B158" i="45"/>
  <c r="A159" i="45"/>
  <c r="C55" i="45"/>
  <c r="D54" i="45"/>
  <c r="C124" i="45"/>
  <c r="D123" i="45"/>
  <c r="B159" i="45" l="1"/>
  <c r="A160" i="45"/>
  <c r="D88" i="45"/>
  <c r="C89" i="45"/>
  <c r="C125" i="45"/>
  <c r="D124" i="45"/>
  <c r="C56" i="45"/>
  <c r="D55" i="45"/>
  <c r="D89" i="45" l="1"/>
  <c r="C90" i="45"/>
  <c r="B160" i="45"/>
  <c r="A161" i="45"/>
  <c r="C57" i="45"/>
  <c r="D56" i="45"/>
  <c r="C126" i="45"/>
  <c r="D125" i="45"/>
  <c r="B161" i="45" l="1"/>
  <c r="A162" i="45"/>
  <c r="D90" i="45"/>
  <c r="C91" i="45"/>
  <c r="C127" i="45"/>
  <c r="D126" i="45"/>
  <c r="C58" i="45"/>
  <c r="D58" i="45" s="1"/>
  <c r="D57" i="45"/>
  <c r="D91" i="45" l="1"/>
  <c r="C92" i="45"/>
  <c r="B162" i="45"/>
  <c r="A163" i="45"/>
  <c r="C128" i="45"/>
  <c r="D128" i="45" s="1"/>
  <c r="D127" i="45"/>
  <c r="B163" i="45" l="1"/>
  <c r="A164" i="45"/>
  <c r="D92" i="45"/>
  <c r="C93" i="45"/>
  <c r="D93" i="45" s="1"/>
  <c r="B164" i="45" l="1"/>
  <c r="A165" i="45"/>
  <c r="B165" i="45" l="1"/>
  <c r="A166" i="45"/>
  <c r="B166" i="45" l="1"/>
  <c r="A167" i="45"/>
  <c r="B167" i="45" l="1"/>
  <c r="A168" i="45"/>
  <c r="B168" i="45" l="1"/>
  <c r="A169" i="45"/>
  <c r="B169" i="45" l="1"/>
  <c r="A170" i="45"/>
  <c r="B170" i="45" l="1"/>
  <c r="A171" i="45"/>
  <c r="B171" i="45" l="1"/>
  <c r="A172" i="45"/>
  <c r="A173" i="45" l="1"/>
  <c r="B172" i="45"/>
  <c r="A174" i="45" l="1"/>
  <c r="B173" i="45"/>
  <c r="A175" i="45" l="1"/>
  <c r="B174" i="45"/>
  <c r="A176" i="45" l="1"/>
  <c r="B175" i="45"/>
  <c r="A177" i="45" l="1"/>
  <c r="B176" i="45"/>
  <c r="A178" i="45" l="1"/>
  <c r="B177" i="45"/>
  <c r="A179" i="45" l="1"/>
  <c r="B178" i="45"/>
  <c r="A180" i="45" l="1"/>
  <c r="B179" i="45"/>
  <c r="A181" i="45" l="1"/>
  <c r="B180" i="45"/>
  <c r="A182" i="45" l="1"/>
  <c r="B181" i="45"/>
  <c r="A183" i="45" l="1"/>
  <c r="B182" i="45"/>
  <c r="A184" i="45" l="1"/>
  <c r="B183" i="45"/>
  <c r="A185" i="45" l="1"/>
  <c r="B185" i="45" s="1"/>
  <c r="B184" i="45"/>
  <c r="K5" i="44" l="1"/>
  <c r="K6" i="44"/>
  <c r="K3" i="44"/>
  <c r="K4" i="44" l="1"/>
  <c r="K3" i="43" l="1"/>
  <c r="D20" i="27" s="1"/>
  <c r="D31" i="42" l="1"/>
  <c r="C31" i="42"/>
  <c r="C30" i="42"/>
  <c r="D30" i="42"/>
  <c r="G30" i="42"/>
  <c r="H30" i="42"/>
  <c r="G31" i="42"/>
  <c r="H31" i="42"/>
  <c r="H29" i="42"/>
  <c r="G29" i="42"/>
  <c r="D29" i="42"/>
  <c r="C29" i="42"/>
  <c r="H28" i="42"/>
  <c r="G28" i="42"/>
  <c r="D28" i="42"/>
  <c r="C28" i="42"/>
  <c r="H27" i="42"/>
  <c r="G27" i="42"/>
  <c r="D27" i="42"/>
  <c r="C27" i="42"/>
  <c r="H26" i="42"/>
  <c r="G26" i="42"/>
  <c r="D26" i="42"/>
  <c r="C26" i="42"/>
  <c r="H20" i="42"/>
  <c r="G20" i="42"/>
  <c r="D20" i="42"/>
  <c r="C20" i="42"/>
  <c r="H19" i="42"/>
  <c r="G19" i="42"/>
  <c r="H14" i="42"/>
  <c r="G14" i="42"/>
  <c r="D14" i="42"/>
  <c r="C14" i="42"/>
  <c r="H13" i="42"/>
  <c r="G13" i="42"/>
  <c r="D13" i="42"/>
  <c r="C13" i="42"/>
  <c r="H12" i="42"/>
  <c r="G12" i="42"/>
  <c r="D12" i="42"/>
  <c r="C12" i="42"/>
  <c r="H11" i="42"/>
  <c r="G11" i="42"/>
  <c r="D11" i="42"/>
  <c r="C11" i="42"/>
  <c r="H10" i="42"/>
  <c r="D10" i="42"/>
  <c r="C10" i="42"/>
  <c r="E5" i="42" l="1"/>
  <c r="G15" i="42"/>
  <c r="C5" i="42"/>
  <c r="H5" i="42"/>
  <c r="G5" i="42"/>
  <c r="B5" i="42"/>
  <c r="F5" i="42"/>
  <c r="G22" i="42"/>
  <c r="G32" i="42"/>
  <c r="F41" i="36"/>
  <c r="N18" i="36"/>
  <c r="F8" i="36"/>
  <c r="F6" i="36"/>
  <c r="F7" i="36"/>
  <c r="H4" i="10"/>
  <c r="D5" i="42" l="1"/>
  <c r="J2" i="42" s="1"/>
  <c r="D13" i="27" s="1"/>
  <c r="C18" i="25"/>
  <c r="F52" i="36" l="1"/>
  <c r="F14" i="30"/>
  <c r="F13" i="27" l="1"/>
  <c r="K4" i="7"/>
  <c r="G4" i="7"/>
  <c r="I4" i="35" l="1"/>
  <c r="I10" i="35"/>
  <c r="F7" i="40" l="1"/>
  <c r="F8" i="40"/>
  <c r="F9" i="40"/>
  <c r="F10" i="40"/>
  <c r="F11" i="40"/>
  <c r="F6" i="40"/>
  <c r="V4" i="39"/>
  <c r="D6" i="39" s="1"/>
  <c r="F7" i="39"/>
  <c r="F8" i="39"/>
  <c r="F9" i="39"/>
  <c r="F10" i="39"/>
  <c r="F11" i="39"/>
  <c r="F6" i="39"/>
  <c r="F12" i="39" l="1"/>
  <c r="Y15" i="39" l="1"/>
  <c r="X47" i="41"/>
  <c r="X49" i="41" s="1"/>
  <c r="X46" i="41"/>
  <c r="X50" i="41" s="1"/>
  <c r="F16" i="41"/>
  <c r="F22" i="41" s="1"/>
  <c r="F28" i="41" s="1"/>
  <c r="F34" i="41" s="1"/>
  <c r="F40" i="41" s="1"/>
  <c r="F15" i="41"/>
  <c r="F21" i="41" s="1"/>
  <c r="F27" i="41" s="1"/>
  <c r="F33" i="41" s="1"/>
  <c r="F39" i="41" s="1"/>
  <c r="F14" i="41"/>
  <c r="F20" i="41" s="1"/>
  <c r="F26" i="41" s="1"/>
  <c r="F32" i="41" s="1"/>
  <c r="F38" i="41" s="1"/>
  <c r="F13" i="41"/>
  <c r="F19" i="41" s="1"/>
  <c r="F25" i="41" s="1"/>
  <c r="F31" i="41" s="1"/>
  <c r="F37" i="41" s="1"/>
  <c r="F12" i="41"/>
  <c r="F18" i="41" s="1"/>
  <c r="F24" i="41" s="1"/>
  <c r="F30" i="41" s="1"/>
  <c r="F36" i="41" s="1"/>
  <c r="F11" i="41"/>
  <c r="F17" i="41" s="1"/>
  <c r="F23" i="41" s="1"/>
  <c r="F29" i="41" s="1"/>
  <c r="F35" i="41" s="1"/>
  <c r="D6" i="41"/>
  <c r="D7" i="41" s="1"/>
  <c r="D8" i="41" s="1"/>
  <c r="D9" i="41" s="1"/>
  <c r="D10" i="41" s="1"/>
  <c r="D11" i="41" s="1"/>
  <c r="D12" i="41" s="1"/>
  <c r="D13" i="41" s="1"/>
  <c r="D14" i="41" s="1"/>
  <c r="D15" i="41" s="1"/>
  <c r="D16" i="41" s="1"/>
  <c r="D17" i="41" s="1"/>
  <c r="D18" i="41" s="1"/>
  <c r="D19" i="41" s="1"/>
  <c r="D20" i="41" s="1"/>
  <c r="D21" i="41" s="1"/>
  <c r="D22" i="41" s="1"/>
  <c r="D23" i="41" s="1"/>
  <c r="D24" i="41" s="1"/>
  <c r="D25" i="41" s="1"/>
  <c r="D26" i="41" s="1"/>
  <c r="D27" i="41" s="1"/>
  <c r="D28" i="41" s="1"/>
  <c r="D29" i="41" s="1"/>
  <c r="D30" i="41" s="1"/>
  <c r="D31" i="41" s="1"/>
  <c r="D32" i="41" s="1"/>
  <c r="D33" i="41" s="1"/>
  <c r="D34" i="41" s="1"/>
  <c r="D35" i="41" s="1"/>
  <c r="D36" i="41" s="1"/>
  <c r="D37" i="41" s="1"/>
  <c r="D38" i="41" s="1"/>
  <c r="D39" i="41" s="1"/>
  <c r="D40" i="41" s="1"/>
  <c r="F12" i="40"/>
  <c r="AA16" i="39"/>
  <c r="Z16" i="39"/>
  <c r="Y16" i="39"/>
  <c r="AA15" i="39"/>
  <c r="Z15" i="39"/>
  <c r="V9" i="39"/>
  <c r="D11" i="39" s="1"/>
  <c r="V8" i="39"/>
  <c r="D10" i="39" s="1"/>
  <c r="V7" i="39"/>
  <c r="D9" i="39" s="1"/>
  <c r="V6" i="39"/>
  <c r="D8" i="39" s="1"/>
  <c r="V5" i="39"/>
  <c r="D7" i="39" s="1"/>
  <c r="T3" i="39"/>
  <c r="E8" i="39" l="1"/>
  <c r="G8" i="39" s="1"/>
  <c r="D6" i="40"/>
  <c r="E10" i="39"/>
  <c r="G10" i="39" s="1"/>
  <c r="D12" i="39"/>
  <c r="E6" i="39"/>
  <c r="E7" i="39"/>
  <c r="G7" i="39" s="1"/>
  <c r="E9" i="39"/>
  <c r="G9" i="39" s="1"/>
  <c r="E11" i="39"/>
  <c r="G11" i="39" s="1"/>
  <c r="V10" i="39"/>
  <c r="Y42" i="41"/>
  <c r="Y39" i="41"/>
  <c r="I36" i="41" s="1"/>
  <c r="Y35" i="41"/>
  <c r="I33" i="41" s="1"/>
  <c r="Y33" i="41"/>
  <c r="I31" i="41" s="1"/>
  <c r="Y29" i="41"/>
  <c r="I28" i="41" s="1"/>
  <c r="Y27" i="41"/>
  <c r="I26" i="41" s="1"/>
  <c r="Y25" i="41"/>
  <c r="I24" i="41" s="1"/>
  <c r="Y21" i="41"/>
  <c r="Y4" i="41"/>
  <c r="I6" i="41" s="1"/>
  <c r="Y26" i="41"/>
  <c r="I25" i="41" s="1"/>
  <c r="Y28" i="41"/>
  <c r="I27" i="41" s="1"/>
  <c r="Y40" i="41"/>
  <c r="I37" i="41" s="1"/>
  <c r="Y41" i="41"/>
  <c r="I38" i="41" s="1"/>
  <c r="Y11" i="41"/>
  <c r="I12" i="41" s="1"/>
  <c r="Y13" i="41"/>
  <c r="I14" i="41" s="1"/>
  <c r="Y15" i="41"/>
  <c r="I16" i="41" s="1"/>
  <c r="Y19" i="41"/>
  <c r="I19" i="41" s="1"/>
  <c r="Y43" i="41"/>
  <c r="Y5" i="41"/>
  <c r="I7" i="41" s="1"/>
  <c r="Y6" i="41"/>
  <c r="I8" i="41" s="1"/>
  <c r="Y7" i="41"/>
  <c r="I9" i="41" s="1"/>
  <c r="Y8" i="41"/>
  <c r="I10" i="41" s="1"/>
  <c r="Y12" i="41"/>
  <c r="I13" i="41" s="1"/>
  <c r="Y14" i="41"/>
  <c r="Y18" i="41"/>
  <c r="I18" i="41" s="1"/>
  <c r="Y20" i="41"/>
  <c r="Y22" i="41"/>
  <c r="I22" i="41" s="1"/>
  <c r="Y32" i="41"/>
  <c r="Y34" i="41"/>
  <c r="I32" i="41" s="1"/>
  <c r="Y36" i="41"/>
  <c r="I39" i="41" l="1"/>
  <c r="G39" i="41"/>
  <c r="G40" i="41"/>
  <c r="I40" i="41"/>
  <c r="G6" i="39"/>
  <c r="G12" i="39" s="1"/>
  <c r="F14" i="39" s="1"/>
  <c r="E12" i="39"/>
  <c r="E10" i="40"/>
  <c r="G10" i="40" s="1"/>
  <c r="Z36" i="41"/>
  <c r="I34" i="41" s="1"/>
  <c r="G34" i="41"/>
  <c r="Z32" i="41"/>
  <c r="I30" i="41" s="1"/>
  <c r="G30" i="41"/>
  <c r="Z22" i="41"/>
  <c r="G22" i="41"/>
  <c r="G18" i="41"/>
  <c r="Z18" i="41"/>
  <c r="G13" i="41"/>
  <c r="Z12" i="41"/>
  <c r="G10" i="41"/>
  <c r="Z8" i="41"/>
  <c r="G8" i="41"/>
  <c r="Z6" i="41"/>
  <c r="Y44" i="41"/>
  <c r="G35" i="41"/>
  <c r="G17" i="41"/>
  <c r="Z13" i="41"/>
  <c r="G14" i="41"/>
  <c r="Z41" i="41"/>
  <c r="G38" i="41"/>
  <c r="Z28" i="41"/>
  <c r="G27" i="41"/>
  <c r="G23" i="41"/>
  <c r="G21" i="41"/>
  <c r="Z21" i="41"/>
  <c r="I21" i="41" s="1"/>
  <c r="G26" i="41"/>
  <c r="Z27" i="41"/>
  <c r="G31" i="41"/>
  <c r="Z33" i="41"/>
  <c r="G36" i="41"/>
  <c r="Z39" i="41"/>
  <c r="Z34" i="41"/>
  <c r="G32" i="41"/>
  <c r="G29" i="41"/>
  <c r="Z20" i="41"/>
  <c r="I20" i="41" s="1"/>
  <c r="G20" i="41"/>
  <c r="G15" i="41"/>
  <c r="Z14" i="41"/>
  <c r="I15" i="41" s="1"/>
  <c r="G11" i="41"/>
  <c r="G9" i="41"/>
  <c r="Z7" i="41"/>
  <c r="G7" i="41"/>
  <c r="Z5" i="41"/>
  <c r="Z43" i="41"/>
  <c r="Z19" i="41"/>
  <c r="G19" i="41"/>
  <c r="Z15" i="41"/>
  <c r="G16" i="41"/>
  <c r="Z11" i="41"/>
  <c r="G12" i="41"/>
  <c r="Z40" i="41"/>
  <c r="G37" i="41"/>
  <c r="Z26" i="41"/>
  <c r="G25" i="41"/>
  <c r="Z4" i="41"/>
  <c r="G6" i="41"/>
  <c r="G24" i="41"/>
  <c r="Z25" i="41"/>
  <c r="G28" i="41"/>
  <c r="Z29" i="41"/>
  <c r="G33" i="41"/>
  <c r="Z35" i="41"/>
  <c r="Z42" i="41"/>
  <c r="D12" i="40"/>
  <c r="V9" i="40"/>
  <c r="E7" i="40"/>
  <c r="G7" i="40" s="1"/>
  <c r="E8" i="40"/>
  <c r="G8" i="40" s="1"/>
  <c r="G2" i="39" l="1"/>
  <c r="D26" i="27" s="1"/>
  <c r="E11" i="40"/>
  <c r="G11" i="40" s="1"/>
  <c r="E9" i="40"/>
  <c r="G9" i="40" s="1"/>
  <c r="E6" i="40"/>
  <c r="G41" i="41"/>
  <c r="E12" i="40" l="1"/>
  <c r="H24" i="41"/>
  <c r="K24" i="41" s="1"/>
  <c r="Q26" i="44"/>
  <c r="Q27" i="44" s="1"/>
  <c r="G6" i="23" s="1"/>
  <c r="H6" i="23" s="1"/>
  <c r="J6" i="23" s="1"/>
  <c r="G6" i="40"/>
  <c r="G12" i="40" s="1"/>
  <c r="F14" i="40" s="1"/>
  <c r="H18" i="41"/>
  <c r="K18" i="41" s="1"/>
  <c r="H10" i="41"/>
  <c r="K10" i="41" s="1"/>
  <c r="H35" i="41"/>
  <c r="K35" i="41" s="1"/>
  <c r="H20" i="41"/>
  <c r="K20" i="41" s="1"/>
  <c r="H11" i="41"/>
  <c r="K11" i="41" s="1"/>
  <c r="H13" i="41"/>
  <c r="K13" i="41" s="1"/>
  <c r="H14" i="41"/>
  <c r="K14" i="41" s="1"/>
  <c r="H27" i="41"/>
  <c r="K27" i="41" s="1"/>
  <c r="H21" i="41"/>
  <c r="K21" i="41" s="1"/>
  <c r="H31" i="41"/>
  <c r="K31" i="41" s="1"/>
  <c r="H36" i="41"/>
  <c r="K36" i="41" s="1"/>
  <c r="H19" i="41"/>
  <c r="K19" i="41" s="1"/>
  <c r="H12" i="41"/>
  <c r="K12" i="41" s="1"/>
  <c r="H25" i="41"/>
  <c r="K25" i="41" s="1"/>
  <c r="H33" i="41"/>
  <c r="K33" i="41" s="1"/>
  <c r="H7" i="41"/>
  <c r="K7" i="41" s="1"/>
  <c r="H39" i="41"/>
  <c r="K39" i="41" s="1"/>
  <c r="H34" i="41"/>
  <c r="K34" i="41" s="1"/>
  <c r="H22" i="41"/>
  <c r="K22" i="41" s="1"/>
  <c r="H8" i="41"/>
  <c r="K8" i="41" s="1"/>
  <c r="H5" i="41"/>
  <c r="H17" i="41"/>
  <c r="K17" i="41" s="1"/>
  <c r="H38" i="41"/>
  <c r="K38" i="41" s="1"/>
  <c r="H29" i="41"/>
  <c r="K29" i="41" s="1"/>
  <c r="H40" i="41"/>
  <c r="K40" i="41" s="1"/>
  <c r="H6" i="41"/>
  <c r="K6" i="41" s="1"/>
  <c r="H30" i="41"/>
  <c r="K30" i="41" s="1"/>
  <c r="H23" i="41"/>
  <c r="K23" i="41" s="1"/>
  <c r="H26" i="41"/>
  <c r="K26" i="41" s="1"/>
  <c r="H32" i="41"/>
  <c r="K32" i="41" s="1"/>
  <c r="H15" i="41"/>
  <c r="K15" i="41" s="1"/>
  <c r="H9" i="41"/>
  <c r="K9" i="41" s="1"/>
  <c r="H37" i="41"/>
  <c r="K37" i="41" s="1"/>
  <c r="H28" i="41"/>
  <c r="K28" i="41" s="1"/>
  <c r="H16" i="41"/>
  <c r="K16" i="41" s="1"/>
  <c r="G2" i="40" l="1"/>
  <c r="D28" i="27" s="1"/>
  <c r="H41" i="41"/>
  <c r="K5" i="41"/>
  <c r="K41" i="41" l="1"/>
  <c r="J42" i="41" s="1"/>
  <c r="K2" i="41" s="1"/>
  <c r="D29" i="27" s="1"/>
  <c r="F11" i="30"/>
  <c r="F6" i="30"/>
  <c r="F7" i="30"/>
  <c r="F8" i="30"/>
  <c r="G8" i="30" s="1"/>
  <c r="F9" i="30"/>
  <c r="F10" i="30"/>
  <c r="F12" i="30"/>
  <c r="F13" i="30"/>
  <c r="F17" i="30"/>
  <c r="F18" i="30"/>
  <c r="F19" i="30"/>
  <c r="F20" i="30"/>
  <c r="F21" i="30"/>
  <c r="F22" i="30"/>
  <c r="F23" i="30"/>
  <c r="F24" i="30"/>
  <c r="F25" i="30"/>
  <c r="F26" i="30"/>
  <c r="G26" i="30" s="1"/>
  <c r="M11" i="30" s="1"/>
  <c r="F29" i="30"/>
  <c r="G29" i="30" s="1"/>
  <c r="O8" i="30" s="1"/>
  <c r="F30" i="30"/>
  <c r="G30" i="30" s="1"/>
  <c r="O9" i="30" s="1"/>
  <c r="F31" i="30"/>
  <c r="G31" i="30" s="1"/>
  <c r="O10" i="30" s="1"/>
  <c r="F32" i="30"/>
  <c r="G32" i="30" s="1"/>
  <c r="O11" i="30" s="1"/>
  <c r="F35" i="30"/>
  <c r="F36" i="30"/>
  <c r="F37" i="30"/>
  <c r="F38" i="30"/>
  <c r="F39" i="30"/>
  <c r="F40" i="30"/>
  <c r="F41" i="30"/>
  <c r="F42" i="30"/>
  <c r="F43" i="30"/>
  <c r="F44" i="30"/>
  <c r="F45" i="30"/>
  <c r="G45" i="30" s="1"/>
  <c r="Q9" i="30" s="1"/>
  <c r="F46" i="30"/>
  <c r="G46" i="30" s="1"/>
  <c r="Q10" i="30" s="1"/>
  <c r="F47" i="30"/>
  <c r="F48" i="30"/>
  <c r="F49" i="30"/>
  <c r="F50" i="30"/>
  <c r="F51" i="30"/>
  <c r="F52" i="30"/>
  <c r="F53" i="30"/>
  <c r="F54" i="30"/>
  <c r="F55" i="30"/>
  <c r="F56" i="30"/>
  <c r="F59" i="30"/>
  <c r="F60" i="30"/>
  <c r="F61" i="30"/>
  <c r="F62" i="30"/>
  <c r="F63" i="30"/>
  <c r="G63" i="30" s="1"/>
  <c r="S9" i="30" s="1"/>
  <c r="F64" i="30"/>
  <c r="G64" i="30" s="1"/>
  <c r="S10" i="30" s="1"/>
  <c r="F65" i="30"/>
  <c r="F66" i="30"/>
  <c r="F67" i="30"/>
  <c r="F68" i="30"/>
  <c r="F5" i="30"/>
  <c r="G12" i="30" l="1"/>
  <c r="N12" i="30"/>
  <c r="G5" i="30"/>
  <c r="K8" i="30" s="1"/>
  <c r="G9" i="30"/>
  <c r="K10" i="30" s="1"/>
  <c r="K11" i="30"/>
  <c r="G59" i="30"/>
  <c r="S8" i="30" s="1"/>
  <c r="G65" i="30"/>
  <c r="S11" i="30" s="1"/>
  <c r="G47" i="30"/>
  <c r="Q11" i="30" s="1"/>
  <c r="G35" i="30"/>
  <c r="Q8" i="30" s="1"/>
  <c r="G23" i="30"/>
  <c r="M10" i="30" s="1"/>
  <c r="G19" i="30"/>
  <c r="M9" i="30" s="1"/>
  <c r="G17" i="30"/>
  <c r="M8" i="30" s="1"/>
  <c r="P12" i="30" l="1"/>
  <c r="J12" i="30"/>
  <c r="L12" i="30"/>
  <c r="R12" i="30"/>
  <c r="F42" i="36"/>
  <c r="F43" i="36"/>
  <c r="F39" i="36" l="1"/>
  <c r="I11" i="5"/>
  <c r="E10" i="31" l="1"/>
  <c r="F18" i="36" l="1"/>
  <c r="F19" i="36"/>
  <c r="F21" i="36"/>
  <c r="F20" i="36"/>
  <c r="F17" i="36"/>
  <c r="F16" i="36"/>
  <c r="F15" i="36"/>
  <c r="F14" i="36"/>
  <c r="F13" i="36"/>
  <c r="F12" i="36"/>
  <c r="F11" i="36"/>
  <c r="F5" i="36"/>
  <c r="F4" i="36"/>
  <c r="N19" i="36"/>
  <c r="N20" i="36"/>
  <c r="N21" i="36"/>
  <c r="N22" i="36"/>
  <c r="F9" i="36" l="1"/>
  <c r="N23" i="36"/>
  <c r="M24" i="36" s="1"/>
  <c r="F25" i="36"/>
  <c r="L11" i="36" s="1"/>
  <c r="F31" i="36"/>
  <c r="F28" i="36"/>
  <c r="F37" i="36"/>
  <c r="F36" i="36"/>
  <c r="F22" i="36"/>
  <c r="L10" i="36" s="1"/>
  <c r="F44" i="36" l="1"/>
  <c r="L12" i="36"/>
  <c r="N12" i="36" s="1"/>
  <c r="N10" i="36"/>
  <c r="N11" i="36"/>
  <c r="K5" i="35"/>
  <c r="K6" i="35"/>
  <c r="K7" i="35"/>
  <c r="K8" i="35"/>
  <c r="K9" i="35"/>
  <c r="K10" i="35"/>
  <c r="K11" i="35"/>
  <c r="K12" i="35"/>
  <c r="K13" i="35"/>
  <c r="K14" i="35"/>
  <c r="K15" i="35"/>
  <c r="K16" i="35"/>
  <c r="K17" i="35"/>
  <c r="K18" i="35"/>
  <c r="K19" i="35"/>
  <c r="L5" i="35"/>
  <c r="L6" i="35"/>
  <c r="L7" i="35"/>
  <c r="L8" i="35"/>
  <c r="L9" i="35"/>
  <c r="L10" i="35"/>
  <c r="L11" i="35"/>
  <c r="L12" i="35"/>
  <c r="L13" i="35"/>
  <c r="L14" i="35"/>
  <c r="L15" i="35"/>
  <c r="L16" i="35"/>
  <c r="L17" i="35"/>
  <c r="L18" i="35"/>
  <c r="L19" i="35"/>
  <c r="K4" i="35"/>
  <c r="M4" i="35" s="1"/>
  <c r="O5" i="6"/>
  <c r="I19" i="35"/>
  <c r="I18" i="35"/>
  <c r="I17" i="35"/>
  <c r="I16" i="35"/>
  <c r="I15" i="35"/>
  <c r="I14" i="35"/>
  <c r="I13" i="35"/>
  <c r="I12" i="35"/>
  <c r="I11" i="35"/>
  <c r="I9" i="35"/>
  <c r="I8" i="35"/>
  <c r="I7" i="35"/>
  <c r="I6" i="35"/>
  <c r="I5" i="35"/>
  <c r="M16" i="35" l="1"/>
  <c r="M12" i="35"/>
  <c r="M8" i="35"/>
  <c r="M19" i="35"/>
  <c r="M15" i="35"/>
  <c r="M11" i="35"/>
  <c r="M7" i="35"/>
  <c r="M18" i="35"/>
  <c r="M14" i="35"/>
  <c r="M10" i="35"/>
  <c r="M6" i="35"/>
  <c r="M17" i="35"/>
  <c r="M13" i="35"/>
  <c r="M9" i="35"/>
  <c r="M5" i="35"/>
  <c r="S7" i="35"/>
  <c r="L9" i="36"/>
  <c r="N9" i="36" s="1"/>
  <c r="L14" i="36"/>
  <c r="N14" i="36" s="1"/>
  <c r="F4" i="31" l="1"/>
  <c r="E11" i="31"/>
  <c r="E12" i="31"/>
  <c r="D5" i="31" l="1"/>
  <c r="F5" i="31" s="1"/>
  <c r="D6" i="31"/>
  <c r="D28" i="26"/>
  <c r="G4" i="24" l="1"/>
  <c r="G2" i="24" s="1"/>
  <c r="D33" i="27" s="1"/>
  <c r="F6" i="31" l="1"/>
  <c r="F2" i="31" s="1"/>
  <c r="D19" i="27" s="1"/>
  <c r="D73" i="30" l="1"/>
  <c r="P5" i="30" l="1"/>
  <c r="L5" i="30"/>
  <c r="R5" i="30"/>
  <c r="N5" i="30"/>
  <c r="T8" i="30" l="1"/>
  <c r="S13" i="30"/>
  <c r="R2" i="30" s="1"/>
  <c r="D17" i="27" s="1"/>
  <c r="T10" i="30"/>
  <c r="T11" i="30"/>
  <c r="T9" i="30"/>
  <c r="C31" i="29" l="1"/>
  <c r="C32" i="29" s="1"/>
  <c r="C33" i="29" s="1"/>
  <c r="E34" i="4"/>
  <c r="E4" i="29" l="1"/>
  <c r="E17" i="29"/>
  <c r="E8" i="29"/>
  <c r="G8" i="29" s="1"/>
  <c r="E12" i="29"/>
  <c r="G12" i="29" s="1"/>
  <c r="E10" i="29"/>
  <c r="E14" i="29"/>
  <c r="E7" i="29"/>
  <c r="G7" i="29" s="1"/>
  <c r="E9" i="29"/>
  <c r="E11" i="29"/>
  <c r="E13" i="29"/>
  <c r="G13" i="29" s="1"/>
  <c r="E24" i="29"/>
  <c r="G24" i="29" s="1"/>
  <c r="E23" i="29"/>
  <c r="E22" i="29"/>
  <c r="G22" i="29" s="1"/>
  <c r="E21" i="29"/>
  <c r="E20" i="29"/>
  <c r="G20" i="29" s="1"/>
  <c r="E19" i="29"/>
  <c r="G19" i="29" s="1"/>
  <c r="E18" i="29"/>
  <c r="G18" i="29" s="1"/>
  <c r="G14" i="29"/>
  <c r="G11" i="29"/>
  <c r="G9" i="29"/>
  <c r="E5" i="29"/>
  <c r="G5" i="29" s="1"/>
  <c r="G10" i="29"/>
  <c r="E6" i="29"/>
  <c r="G6" i="29" s="1"/>
  <c r="G4" i="29" l="1"/>
  <c r="G17" i="29"/>
  <c r="G21" i="29"/>
  <c r="G23" i="29"/>
  <c r="D25" i="29" l="1"/>
  <c r="D15" i="29"/>
  <c r="D26" i="29" l="1"/>
  <c r="G2" i="29" s="1"/>
  <c r="D18" i="27" s="1"/>
  <c r="F37" i="26" l="1"/>
  <c r="E33" i="26"/>
  <c r="E32" i="26"/>
  <c r="E31" i="26"/>
  <c r="E30" i="26"/>
  <c r="E28" i="26"/>
  <c r="E29" i="26"/>
  <c r="F28" i="26"/>
  <c r="F29" i="26" s="1"/>
  <c r="F30" i="26" s="1"/>
  <c r="F31" i="26" s="1"/>
  <c r="F32" i="26" s="1"/>
  <c r="F33" i="26" s="1"/>
  <c r="G33" i="26" s="1"/>
  <c r="C19" i="25"/>
  <c r="E11" i="25"/>
  <c r="D37" i="27" s="1"/>
  <c r="E9" i="25"/>
  <c r="D36" i="27" s="1"/>
  <c r="E5" i="25"/>
  <c r="D34" i="27" s="1"/>
  <c r="J15" i="23"/>
  <c r="D31" i="27" s="1"/>
  <c r="F8" i="17"/>
  <c r="E8" i="17"/>
  <c r="D8" i="17"/>
  <c r="F4" i="10"/>
  <c r="L4" i="10" s="1"/>
  <c r="I4" i="7"/>
  <c r="N5" i="6"/>
  <c r="L5" i="6"/>
  <c r="J5" i="6"/>
  <c r="I5" i="6"/>
  <c r="D3" i="6"/>
  <c r="L11" i="5"/>
  <c r="L13" i="4" s="1"/>
  <c r="D11" i="5"/>
  <c r="L10" i="5"/>
  <c r="M10" i="5" s="1"/>
  <c r="I10" i="5"/>
  <c r="L12" i="4" s="1"/>
  <c r="L9" i="5"/>
  <c r="M9" i="5" s="1"/>
  <c r="I9" i="5"/>
  <c r="L8" i="5"/>
  <c r="M8" i="5" s="1"/>
  <c r="I8" i="5"/>
  <c r="L7" i="5"/>
  <c r="I7" i="5"/>
  <c r="L6" i="5"/>
  <c r="I6" i="5"/>
  <c r="H37" i="4"/>
  <c r="G37" i="4"/>
  <c r="F37" i="4"/>
  <c r="E37" i="4"/>
  <c r="D37" i="4"/>
  <c r="P13" i="4"/>
  <c r="N13" i="4"/>
  <c r="T12" i="4"/>
  <c r="P12" i="4"/>
  <c r="N12" i="4"/>
  <c r="T11" i="4"/>
  <c r="P11" i="4"/>
  <c r="N11" i="4"/>
  <c r="T10" i="4"/>
  <c r="P10" i="4"/>
  <c r="N10" i="4"/>
  <c r="T9" i="4"/>
  <c r="T8" i="4"/>
  <c r="Q7" i="4"/>
  <c r="E33" i="4"/>
  <c r="J20" i="4" s="1"/>
  <c r="L11" i="4" l="1"/>
  <c r="Q20" i="4"/>
  <c r="L10" i="4"/>
  <c r="I14" i="4"/>
  <c r="I15" i="4"/>
  <c r="I16" i="4"/>
  <c r="I17" i="4"/>
  <c r="I18" i="4"/>
  <c r="I19" i="4"/>
  <c r="L8" i="4"/>
  <c r="L9" i="4"/>
  <c r="O9" i="4" s="1"/>
  <c r="Q9" i="4" s="1"/>
  <c r="M11" i="5"/>
  <c r="J11" i="5" s="1"/>
  <c r="Q12" i="4"/>
  <c r="M6" i="5"/>
  <c r="M7" i="5"/>
  <c r="Q11" i="4"/>
  <c r="I10" i="4"/>
  <c r="E6" i="7" s="1"/>
  <c r="L6" i="7" s="1"/>
  <c r="I12" i="4"/>
  <c r="E8" i="7" s="1"/>
  <c r="L8" i="7" s="1"/>
  <c r="I9" i="4"/>
  <c r="I8" i="4"/>
  <c r="I11" i="4"/>
  <c r="E7" i="7" s="1"/>
  <c r="L7" i="7" s="1"/>
  <c r="O8" i="4"/>
  <c r="Q8" i="4" s="1"/>
  <c r="P27" i="8"/>
  <c r="P2" i="8" s="1"/>
  <c r="D7" i="25"/>
  <c r="D35" i="50" s="1"/>
  <c r="F35" i="50" s="1"/>
  <c r="G33" i="50" s="1"/>
  <c r="E32" i="36"/>
  <c r="J22" i="4"/>
  <c r="G9" i="25"/>
  <c r="F36" i="27"/>
  <c r="J13" i="23"/>
  <c r="F31" i="27"/>
  <c r="G5" i="25"/>
  <c r="F34" i="27"/>
  <c r="G29" i="26"/>
  <c r="P5" i="6"/>
  <c r="G28" i="26"/>
  <c r="F22" i="27"/>
  <c r="R16" i="5"/>
  <c r="O10" i="4"/>
  <c r="Q10" i="4" s="1"/>
  <c r="O13" i="4"/>
  <c r="Q13" i="4" s="1"/>
  <c r="R13" i="4" s="1"/>
  <c r="F23" i="27"/>
  <c r="G8" i="17"/>
  <c r="L19" i="10"/>
  <c r="K2" i="10" s="1"/>
  <c r="D15" i="27" s="1"/>
  <c r="I13" i="4"/>
  <c r="J13" i="4" s="1"/>
  <c r="R11" i="5"/>
  <c r="R12" i="5"/>
  <c r="R13" i="5"/>
  <c r="R14" i="5"/>
  <c r="F17" i="27"/>
  <c r="F19" i="27"/>
  <c r="F21" i="27"/>
  <c r="F28" i="27"/>
  <c r="G11" i="25"/>
  <c r="F37" i="27"/>
  <c r="G31" i="26"/>
  <c r="G30" i="26"/>
  <c r="G32" i="26"/>
  <c r="D14" i="27" l="1"/>
  <c r="D14" i="50"/>
  <c r="F14" i="50" s="1"/>
  <c r="E5" i="7"/>
  <c r="L5" i="7" s="1"/>
  <c r="J8" i="4"/>
  <c r="D35" i="27"/>
  <c r="F35" i="27" s="1"/>
  <c r="J6" i="5"/>
  <c r="R8" i="4"/>
  <c r="N6" i="5"/>
  <c r="E10" i="7"/>
  <c r="L10" i="7" s="1"/>
  <c r="N11" i="5"/>
  <c r="E9" i="7"/>
  <c r="L9" i="7" s="1"/>
  <c r="R5" i="6" a="1"/>
  <c r="R5" i="6" s="1"/>
  <c r="T9" i="6" s="1"/>
  <c r="R6" i="6" a="1"/>
  <c r="R6" i="6" s="1"/>
  <c r="T10" i="6" s="1"/>
  <c r="L17" i="5"/>
  <c r="L19" i="4" s="1"/>
  <c r="E4" i="7"/>
  <c r="L4" i="7" s="1"/>
  <c r="F14" i="27"/>
  <c r="G7" i="25"/>
  <c r="F32" i="36"/>
  <c r="F33" i="36" s="1"/>
  <c r="I4" i="17"/>
  <c r="O4" i="35" s="1"/>
  <c r="P5" i="35" s="1"/>
  <c r="I6" i="17"/>
  <c r="I2" i="17" s="1"/>
  <c r="D25" i="27" s="1"/>
  <c r="G12" i="25"/>
  <c r="G2" i="25" s="1"/>
  <c r="F20" i="27"/>
  <c r="G34" i="26"/>
  <c r="F26" i="27"/>
  <c r="F33" i="27"/>
  <c r="G33" i="27" l="1"/>
  <c r="B26" i="48" s="1"/>
  <c r="L11" i="7"/>
  <c r="L13" i="7" s="1"/>
  <c r="L2" i="7" s="1"/>
  <c r="O19" i="4"/>
  <c r="Q19" i="4" s="1"/>
  <c r="K23" i="4"/>
  <c r="R2" i="4" s="1"/>
  <c r="N18" i="5"/>
  <c r="N2" i="5" s="1"/>
  <c r="D10" i="50" s="1"/>
  <c r="F10" i="50" s="1"/>
  <c r="Q29" i="6"/>
  <c r="T2" i="6" s="1"/>
  <c r="P6" i="35"/>
  <c r="O7" i="35" s="1"/>
  <c r="N2" i="35" s="1"/>
  <c r="D27" i="50" s="1"/>
  <c r="F27" i="50" s="1"/>
  <c r="G25" i="50" s="1"/>
  <c r="D54" i="36"/>
  <c r="F2" i="36" s="1"/>
  <c r="L13" i="36"/>
  <c r="N13" i="36" s="1"/>
  <c r="M15" i="36" s="1"/>
  <c r="M25" i="36" s="1"/>
  <c r="F15" i="27"/>
  <c r="F25" i="27"/>
  <c r="C4" i="40"/>
  <c r="C4" i="39"/>
  <c r="F29" i="27"/>
  <c r="F18" i="27"/>
  <c r="D12" i="27" l="1"/>
  <c r="D12" i="50"/>
  <c r="F12" i="50" s="1"/>
  <c r="G12" i="50" s="1"/>
  <c r="D16" i="27"/>
  <c r="F16" i="27" s="1"/>
  <c r="G16" i="27" s="1"/>
  <c r="B22" i="48" s="1"/>
  <c r="D16" i="50"/>
  <c r="F16" i="50" s="1"/>
  <c r="G16" i="50" s="1"/>
  <c r="D9" i="27"/>
  <c r="F9" i="27" s="1"/>
  <c r="D9" i="50"/>
  <c r="F9" i="50" s="1"/>
  <c r="G9" i="50" s="1"/>
  <c r="D11" i="27"/>
  <c r="F11" i="27" s="1"/>
  <c r="D27" i="27"/>
  <c r="F27" i="27" s="1"/>
  <c r="G25" i="27" s="1"/>
  <c r="B24" i="48" s="1"/>
  <c r="D10" i="27"/>
  <c r="F10" i="27" s="1"/>
  <c r="F12" i="27"/>
  <c r="G12" i="27" s="1"/>
  <c r="B21" i="48" s="1"/>
  <c r="Q28" i="44"/>
  <c r="P4" i="44" s="1"/>
  <c r="G9" i="27" l="1"/>
  <c r="B20" i="48" s="1"/>
  <c r="P8" i="44"/>
  <c r="Q5" i="44" l="1"/>
  <c r="Q3" i="44"/>
  <c r="Q7" i="44"/>
  <c r="Q6" i="44"/>
  <c r="Q4" i="44"/>
  <c r="G11" i="23"/>
  <c r="H11" i="23" s="1"/>
  <c r="J11" i="23" s="1"/>
  <c r="G14" i="44" l="1"/>
  <c r="G11" i="44"/>
  <c r="G12" i="44"/>
  <c r="G13" i="44"/>
  <c r="D14" i="44"/>
  <c r="D13" i="44"/>
  <c r="D11" i="44"/>
  <c r="D12" i="44"/>
  <c r="E14" i="44"/>
  <c r="E12" i="44"/>
  <c r="E11" i="44"/>
  <c r="E13" i="44"/>
  <c r="C14" i="44"/>
  <c r="H14" i="44" s="1" a="1"/>
  <c r="C12" i="44"/>
  <c r="C11" i="44"/>
  <c r="H11" i="44" s="1" a="1"/>
  <c r="C13" i="44"/>
  <c r="H13" i="44" s="1" a="1"/>
  <c r="F14" i="44"/>
  <c r="F12" i="44"/>
  <c r="F13" i="44"/>
  <c r="F11" i="44"/>
  <c r="Q8" i="44"/>
  <c r="H12" i="44" a="1"/>
  <c r="H12" i="44" s="1"/>
  <c r="G5" i="23"/>
  <c r="H5" i="23" s="1"/>
  <c r="J9" i="23"/>
  <c r="J13" i="44"/>
  <c r="H14" i="44"/>
  <c r="H11" i="44"/>
  <c r="J11" i="44"/>
  <c r="F11" i="26"/>
  <c r="G11" i="26" s="1"/>
  <c r="F10" i="26"/>
  <c r="G10" i="26" s="1"/>
  <c r="F23" i="26"/>
  <c r="G23" i="26" s="1"/>
  <c r="F21" i="26"/>
  <c r="G21" i="26" s="1"/>
  <c r="F19" i="26"/>
  <c r="G19" i="26" s="1"/>
  <c r="F15" i="26"/>
  <c r="G15" i="26" s="1"/>
  <c r="F13" i="26"/>
  <c r="G13" i="26" s="1"/>
  <c r="F9" i="26"/>
  <c r="G9" i="26" s="1"/>
  <c r="F7" i="26"/>
  <c r="G7" i="26" s="1"/>
  <c r="F24" i="26"/>
  <c r="G24" i="26" s="1"/>
  <c r="F22" i="26"/>
  <c r="G22" i="26" s="1"/>
  <c r="F20" i="26"/>
  <c r="G20" i="26" s="1"/>
  <c r="F18" i="26"/>
  <c r="G18" i="26" s="1"/>
  <c r="F16" i="26"/>
  <c r="G16" i="26" s="1"/>
  <c r="F14" i="26"/>
  <c r="G14" i="26" s="1"/>
  <c r="F12" i="26"/>
  <c r="G12" i="26" s="1"/>
  <c r="F8" i="26"/>
  <c r="G8" i="26" s="1"/>
  <c r="F17" i="26"/>
  <c r="G17" i="26" s="1"/>
  <c r="F6" i="26"/>
  <c r="G6" i="26" s="1"/>
  <c r="D30" i="27" l="1"/>
  <c r="D30" i="50"/>
  <c r="F30" i="50" s="1"/>
  <c r="I12" i="44"/>
  <c r="K12" i="44" s="1"/>
  <c r="I13" i="44"/>
  <c r="K13" i="44" s="1"/>
  <c r="I11" i="44"/>
  <c r="K11" i="44" s="1"/>
  <c r="L11" i="44" s="1"/>
  <c r="H13" i="44"/>
  <c r="F30" i="27"/>
  <c r="I14" i="44"/>
  <c r="K14" i="44" s="1"/>
  <c r="L14" i="44" s="1"/>
  <c r="J5" i="23"/>
  <c r="J7" i="23"/>
  <c r="J3" i="23" s="1"/>
  <c r="D32" i="50" s="1"/>
  <c r="F32" i="50" s="1"/>
  <c r="G25" i="26"/>
  <c r="F38" i="26" s="1"/>
  <c r="G30" i="50" l="1"/>
  <c r="L13" i="44"/>
  <c r="L12" i="44"/>
  <c r="K25" i="43" s="1"/>
  <c r="D32" i="27"/>
  <c r="F32" i="27" s="1"/>
  <c r="G30" i="27"/>
  <c r="B25" i="48" s="1"/>
  <c r="G2" i="26"/>
  <c r="D38" i="50" s="1"/>
  <c r="F38" i="50" s="1"/>
  <c r="G38" i="50" s="1"/>
  <c r="D24" i="27" l="1"/>
  <c r="F24" i="27" s="1"/>
  <c r="G20" i="27" s="1"/>
  <c r="B23" i="48" s="1"/>
  <c r="D24" i="50"/>
  <c r="F24" i="50" s="1"/>
  <c r="G20" i="50" s="1"/>
  <c r="G39" i="50" s="1"/>
  <c r="K23" i="43"/>
  <c r="D38" i="27"/>
  <c r="F38" i="27" s="1"/>
  <c r="G38" i="27" s="1"/>
  <c r="B27" i="48" s="1"/>
  <c r="G39" i="27"/>
  <c r="B28" i="48" l="1"/>
  <c r="D16" i="48" s="1"/>
  <c r="D17" i="4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ارتباط سمت با مدرک تحصیلی </t>
        </r>
      </text>
    </comment>
    <comment ref="E49" authorId="0" shapeId="0" xr:uid="{00000000-0006-0000-0200-000002000000}">
      <text>
        <r>
          <rPr>
            <b/>
            <sz val="9"/>
            <color indexed="81"/>
            <rFont val="B Nazanin"/>
            <charset val="178"/>
          </rPr>
          <t xml:space="preserve">دانشگاه صنعتی شریف
دانشگاه تهران
دانشگاه امیرکبیر
دانشگاه علم و صنعت
دانشگاه خواجه نصیر
دانشگاه شهید بهشتی
،دانشگاه صنعتی اصفهان
دانشگاه فردوسی مشهد
دانشگاه تربیت مدرس
دانشگاه شیراز
دانشگاه تبریز
</t>
        </r>
      </text>
    </comment>
    <comment ref="G49" authorId="0" shapeId="0" xr:uid="{00000000-0006-0000-0200-000003000000}">
      <text>
        <r>
          <rPr>
            <b/>
            <sz val="9"/>
            <color indexed="81"/>
            <rFont val="B Nazanin"/>
            <charset val="178"/>
          </rPr>
          <t>دانشگاه آزادعلوم تحقیقات
دانشگاه آزاد تهران مرکزی 
دانشگاه آزاد تهران-شمال
دانشگاه آزاد تهران-جنوب
دانشگاه آزاد قزوین
دانشگاه آزاد کرج
 دانشگاه آزاد تبریز
دانشگاه آزاد نجف آباد و خوارسگان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
اولین کارت بازرگانی
اولین پروانه کسب
سند مالکیت و یا اجاره نامه مغازه
نامه از انجمن مربوطه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0" authorId="0" shapeId="0" xr:uid="{00000000-0006-0000-0800-000001000000}">
      <text>
        <r>
          <rPr>
            <sz val="9"/>
            <color indexed="81"/>
            <rFont val="Tahoma"/>
            <family val="2"/>
          </rPr>
          <t xml:space="preserve">
جایزه ملی کیفیت INQA
جایزه تعالی سازمانی EFQM
جشنواره ملی بهره وری IPCEl
</t>
        </r>
      </text>
    </comment>
    <comment ref="E30" authorId="0" shapeId="0" xr:uid="{00000000-0006-0000-0800-000002000000}">
      <text>
        <r>
          <rPr>
            <sz val="9"/>
            <color indexed="81"/>
            <rFont val="Tahoma"/>
            <family val="2"/>
          </rPr>
          <t>همانند 
*جایزه صادر کننده نمونه کشوری
*رتبه بندی 500 شرکت برتر مدیریت صنعتی 
*نشان امین الضرب
*جایزه رعایت حقوق مصرف کنندگان و 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Sadeghi Abbas</author>
  </authors>
  <commentList>
    <comment ref="E14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حساب های دریافتنی تجاری در صورت مالی
</t>
        </r>
      </text>
    </comment>
    <comment ref="C38" authorId="0" shapeId="0" xr:uid="{00000000-0006-0000-0900-000002000000}">
      <text>
        <r>
          <rPr>
            <sz val="9"/>
            <color indexed="81"/>
            <rFont val="B Nazanin"/>
            <charset val="178"/>
          </rPr>
          <t xml:space="preserve">ذر اظهار نظر مشروط بند های مشروط به جز بند های مالیاتی در نظر گرفته می شود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Mahin Farhadi</author>
  </authors>
  <commentList>
    <comment ref="R15" authorId="0" shapeId="0" xr:uid="{2CF50FEB-C5CE-444E-829F-43FFC7C89ECC}">
      <text>
        <r>
          <rPr>
            <sz val="9"/>
            <color indexed="81"/>
            <rFont val="Tahoma"/>
            <family val="2"/>
          </rPr>
          <t xml:space="preserve">
هزینه اداری فروش منهای (استهلاک اداری و فروش و حقوق و دستمزد اداری و فروش 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<sst xmlns="http://schemas.openxmlformats.org/spreadsheetml/2006/main" count="1946" uniqueCount="906">
  <si>
    <t>شناسه ملی:</t>
  </si>
  <si>
    <t>حقیقی</t>
  </si>
  <si>
    <t>وضعیت مدیران</t>
  </si>
  <si>
    <t>نظام مدیریتی</t>
  </si>
  <si>
    <t>برنامه ریزی راهبردی</t>
  </si>
  <si>
    <t>وضعیت تولید</t>
  </si>
  <si>
    <t>وضعیت اشتغال</t>
  </si>
  <si>
    <t>وضعیت بهره وری</t>
  </si>
  <si>
    <t>تشکل گرایی</t>
  </si>
  <si>
    <t>رونق موضوع فعالیت</t>
  </si>
  <si>
    <t>مجموع</t>
  </si>
  <si>
    <t>خوب</t>
  </si>
  <si>
    <t>متوسط</t>
  </si>
  <si>
    <t>ضعیف</t>
  </si>
  <si>
    <t>ردیف</t>
  </si>
  <si>
    <t>وضعیت</t>
  </si>
  <si>
    <t>ارزیابی وضعیت مدرک تحصیلی اعضای هیئت مدیره و مدیران ارشد</t>
  </si>
  <si>
    <t>تعداد هیئت مدیره</t>
  </si>
  <si>
    <t>موضوع فعالیت</t>
  </si>
  <si>
    <t>غیرقضاوتی</t>
  </si>
  <si>
    <t>قضاوتی</t>
  </si>
  <si>
    <t>مدرک تحصیلی غیر قضاوتی</t>
  </si>
  <si>
    <t>امتیاز</t>
  </si>
  <si>
    <t>میانگین</t>
  </si>
  <si>
    <t>مدرک تحصیلی قضاوتی</t>
  </si>
  <si>
    <t>ارتباط مدرک با سمت</t>
  </si>
  <si>
    <t xml:space="preserve">کفایت مدرک با توجه به سوابق تجربی </t>
  </si>
  <si>
    <t>کیفیت مرجع صدور</t>
  </si>
  <si>
    <t>محاسبات</t>
  </si>
  <si>
    <t>وزن</t>
  </si>
  <si>
    <t>نام و نام خانوادگی</t>
  </si>
  <si>
    <t xml:space="preserve">عضو هیات مدیره /مدیر عامل / مدیر </t>
  </si>
  <si>
    <t xml:space="preserve">سمت </t>
  </si>
  <si>
    <t>عنوان مدرک</t>
  </si>
  <si>
    <t>دانشگاه</t>
  </si>
  <si>
    <t>تعدا هیئت مدیره</t>
  </si>
  <si>
    <t>اعضای هیأت مدیره</t>
  </si>
  <si>
    <t>رییس هیئت مدیره</t>
  </si>
  <si>
    <t>موظف</t>
  </si>
  <si>
    <t xml:space="preserve">دیپلم </t>
  </si>
  <si>
    <t>مرتبط در حد دیپلم</t>
  </si>
  <si>
    <t>سایر آزاد</t>
  </si>
  <si>
    <t>امتیاز ارتباط در تنوع</t>
  </si>
  <si>
    <t>غیر موظف</t>
  </si>
  <si>
    <t>کارشناسی</t>
  </si>
  <si>
    <t>مرتبط</t>
  </si>
  <si>
    <t>فوق دیپلم</t>
  </si>
  <si>
    <t>دولتی درجه یک</t>
  </si>
  <si>
    <t>مدیرعامل و مدیران ارشد</t>
  </si>
  <si>
    <t>نمره نهایی</t>
  </si>
  <si>
    <t>فرمول</t>
  </si>
  <si>
    <t>شرکت بورسی</t>
  </si>
  <si>
    <t>شرکت غیر بورسی</t>
  </si>
  <si>
    <t>تعداد کل هیئت مدیره</t>
  </si>
  <si>
    <t>بورسی</t>
  </si>
  <si>
    <t>بیشتر از 60 درصد</t>
  </si>
  <si>
    <t>یشتر از  50 درصد</t>
  </si>
  <si>
    <t>بیشتر و مساوی 40 درصد</t>
  </si>
  <si>
    <t>کمتر از 40 درصد</t>
  </si>
  <si>
    <t>تعداد موظف</t>
  </si>
  <si>
    <t>پیوست شیوه نمره‌دهی غیر قضاوتی</t>
  </si>
  <si>
    <t xml:space="preserve"> پایین تر</t>
  </si>
  <si>
    <t>پیوست شیوه نمره‌دهی قضاوتی - ارتباط مدرک با سمت</t>
  </si>
  <si>
    <t>بالاتر از دیپلم</t>
  </si>
  <si>
    <t>دیپلم و پایین تر</t>
  </si>
  <si>
    <t xml:space="preserve">خیلی مرتبط </t>
  </si>
  <si>
    <t>غیر مرتبط</t>
  </si>
  <si>
    <t>مرتبط در حد زیر دیپلم</t>
  </si>
  <si>
    <t>پیوست شیوه نمره‌دهی قضاوتی - کیفیت مرجع صدور</t>
  </si>
  <si>
    <t>سایردولتی</t>
  </si>
  <si>
    <t>آزاد درجه یک</t>
  </si>
  <si>
    <t>علمی کاربردی</t>
  </si>
  <si>
    <t>آموزش و پرورش</t>
  </si>
  <si>
    <t>فنی حرفه ای</t>
  </si>
  <si>
    <t>زیر دیپلم</t>
  </si>
  <si>
    <t>پیوست شیوه نمره‌دهی قضاوتی -  کفایت سطح مدرک</t>
  </si>
  <si>
    <t>سطح بالاتر</t>
  </si>
  <si>
    <t xml:space="preserve">سطح فعلی </t>
  </si>
  <si>
    <t>دکتری</t>
  </si>
  <si>
    <t>کارشناسی ارشد</t>
  </si>
  <si>
    <t>عضو هیئت مدیره</t>
  </si>
  <si>
    <t>مدیرعامل</t>
  </si>
  <si>
    <t xml:space="preserve">مدیر </t>
  </si>
  <si>
    <t>یک خیلی مرتبط و بقیه مرتبط</t>
  </si>
  <si>
    <t xml:space="preserve">همه مرتیط </t>
  </si>
  <si>
    <t>بیش از نصف مرتیط</t>
  </si>
  <si>
    <t>کمتر از نصف مرتبط</t>
  </si>
  <si>
    <t>ارزیابی وضعیت تجربه کاری اعضای هیئت مدیره و مدیران ارشد اجرایی</t>
  </si>
  <si>
    <t>تجربه (ماه)</t>
  </si>
  <si>
    <t>سقف سابقه هیات مدیره</t>
  </si>
  <si>
    <t>سقف سابقه مدیران</t>
  </si>
  <si>
    <t>ارتباط  و کیفیت تجربه</t>
  </si>
  <si>
    <t>بیمه</t>
  </si>
  <si>
    <t>روزنامه رسمی</t>
  </si>
  <si>
    <t xml:space="preserve"> مستندات'سایر</t>
  </si>
  <si>
    <t>جمع</t>
  </si>
  <si>
    <t>ضریب مشارکت هیات مدیره</t>
  </si>
  <si>
    <t>پیوست شیوه نمره‌دهی قضاوتی - ارتباط و کیفیت تجربه</t>
  </si>
  <si>
    <t>وضعیت ارتباط و کیفیت</t>
  </si>
  <si>
    <t>با کیفیت</t>
  </si>
  <si>
    <t>متناسب</t>
  </si>
  <si>
    <t>بی کیفیت</t>
  </si>
  <si>
    <t>امتیاز وضعیت</t>
  </si>
  <si>
    <t>بیشتر از 60 ماه</t>
  </si>
  <si>
    <t>60 تا 24 ماه</t>
  </si>
  <si>
    <t>کمتر از 24 ماه</t>
  </si>
  <si>
    <t>ارزیابی وضعیت دوره‌های آموزشی اعضای هیئت مدیره و مدیران ارشد</t>
  </si>
  <si>
    <t>موضوع فعالیت شرکت</t>
  </si>
  <si>
    <t>موضوع دوره</t>
  </si>
  <si>
    <t>نام افراد حاضر در دوره</t>
  </si>
  <si>
    <t>برگزار کننده</t>
  </si>
  <si>
    <t>تعداد ساعت</t>
  </si>
  <si>
    <t>تعداد اعضای هیات مدیره</t>
  </si>
  <si>
    <t>تعداد اعضای مدیران ارشد و مدیرعامل</t>
  </si>
  <si>
    <t>تعداد نفر ساعت هیات مدیره</t>
  </si>
  <si>
    <t>تعداد نفرساعت مدیران ارشد</t>
  </si>
  <si>
    <t>ضریب ارتباط برای اعضای هیات مدیره</t>
  </si>
  <si>
    <t>ضریب ارتباط برای مدیران ارشد</t>
  </si>
  <si>
    <t>ضریب اعتبار</t>
  </si>
  <si>
    <t>پیوست معیار</t>
  </si>
  <si>
    <t>ساعت آموزشی</t>
  </si>
  <si>
    <t>تعداد</t>
  </si>
  <si>
    <t xml:space="preserve">معیار </t>
  </si>
  <si>
    <t>خیلی مرتبط</t>
  </si>
  <si>
    <t>اعضای هیات مدیره</t>
  </si>
  <si>
    <t>عنوان</t>
  </si>
  <si>
    <t xml:space="preserve">ضریب تنوع </t>
  </si>
  <si>
    <t>امتیاز هیات مدیره</t>
  </si>
  <si>
    <t>امتیاز مدیرعامل و مدیران ارشد</t>
  </si>
  <si>
    <t>امتیاز نهایی</t>
  </si>
  <si>
    <t>پیوست شیوه نمره‌دهی  ضریب ارتباط</t>
  </si>
  <si>
    <t xml:space="preserve">مرتبط </t>
  </si>
  <si>
    <t xml:space="preserve">غیر مرتبط </t>
  </si>
  <si>
    <t>توجه: دوره icdl , دوره TOFEL بالای 60  و IELTS بالای 6 مرتبط می باشد.</t>
  </si>
  <si>
    <t>پیوست شیوه نمره‌دهی  ضریب اعتبار</t>
  </si>
  <si>
    <t>مدیریت صنعتی</t>
  </si>
  <si>
    <t>مرکز پژوهش سازمان ها</t>
  </si>
  <si>
    <t>اتاق بازرگانی</t>
  </si>
  <si>
    <t>سایر مراکز معتبر</t>
  </si>
  <si>
    <t>سایر</t>
  </si>
  <si>
    <t>داخلی شرکت</t>
  </si>
  <si>
    <t>سایر مراکز معتبر بر اساس شناخت ارزیاب و نظر کمیته اعمال می شود.</t>
  </si>
  <si>
    <t>نام مالک</t>
  </si>
  <si>
    <t>چابکی مالک</t>
  </si>
  <si>
    <t>قوانین حاکم بر مالک(آزادی عمل)</t>
  </si>
  <si>
    <t>نوع شخصیت مالک(شفافیت)</t>
  </si>
  <si>
    <t>میانگین موزون</t>
  </si>
  <si>
    <t>خصوصی</t>
  </si>
  <si>
    <t>شخص حقیقی</t>
  </si>
  <si>
    <t>میانگین امتیاز</t>
  </si>
  <si>
    <t>قوانین حاکم بر مالک</t>
  </si>
  <si>
    <t xml:space="preserve">حقوقی خصوصی </t>
  </si>
  <si>
    <t>حقوقی دولتی</t>
  </si>
  <si>
    <t>نوع شرکت</t>
  </si>
  <si>
    <t>سهامی عام پذیرفته شده</t>
  </si>
  <si>
    <t>سهامی عام پذیرفته نشده</t>
  </si>
  <si>
    <t>تضامنی</t>
  </si>
  <si>
    <t>مسئولیت محدود</t>
  </si>
  <si>
    <t xml:space="preserve">سایر انواع شخصیت مالک </t>
  </si>
  <si>
    <t>نوع مرجع صادر کننده</t>
  </si>
  <si>
    <t>تاریخ انقضا</t>
  </si>
  <si>
    <t>تعداد ماه های منقضی شده</t>
  </si>
  <si>
    <t>گواهی خدمات پس از فروش</t>
  </si>
  <si>
    <t>نهادهای دولتی</t>
  </si>
  <si>
    <t>سازمان حمایت</t>
  </si>
  <si>
    <t>سازمان برنامه و بودجه کشور</t>
  </si>
  <si>
    <t>مرکز راهبردی سامانه مدیریت تامین کنندگان (سمتا)</t>
  </si>
  <si>
    <t>معاونت علمی ریاست جمهوری</t>
  </si>
  <si>
    <t>گمرک جمهوری اسلامی ایران</t>
  </si>
  <si>
    <t>گواهینامه صلاحیت خدمات انفورماتیکی</t>
  </si>
  <si>
    <t>پروانه صلاحیت همکاری</t>
  </si>
  <si>
    <t>مجوز دانش بنیان</t>
  </si>
  <si>
    <t xml:space="preserve"> فعالان اقتصادی مجاز (AEO)</t>
  </si>
  <si>
    <t>مرجع صدور</t>
  </si>
  <si>
    <t xml:space="preserve"> امتیاز</t>
  </si>
  <si>
    <t>خدمات پس از فروش</t>
  </si>
  <si>
    <t>ارزیابی وضعیت جوایز کسب شده</t>
  </si>
  <si>
    <t>عنوان جایزه</t>
  </si>
  <si>
    <t>اعتبار جایزه</t>
  </si>
  <si>
    <t>امتیاز اعتبار جایزه</t>
  </si>
  <si>
    <t>امتیاز ارتباط</t>
  </si>
  <si>
    <t>تاریح انقضا</t>
  </si>
  <si>
    <t>امتیاز انقضاء</t>
  </si>
  <si>
    <t>جایزه خارجی</t>
  </si>
  <si>
    <t>جایزه کشوری درجه یک</t>
  </si>
  <si>
    <t>سایر جوایز کشوری</t>
  </si>
  <si>
    <t xml:space="preserve">جایزه استانی </t>
  </si>
  <si>
    <t>ارتباط جایزه با موضوع فعالیت</t>
  </si>
  <si>
    <t>دارد</t>
  </si>
  <si>
    <t>ندارد</t>
  </si>
  <si>
    <t>تاحدی</t>
  </si>
  <si>
    <t>ارزیابی قضاوتی</t>
  </si>
  <si>
    <t>نمره</t>
  </si>
  <si>
    <t>امتیاز موزون</t>
  </si>
  <si>
    <t>جمع امتیاز</t>
  </si>
  <si>
    <t xml:space="preserve">رعایت حقوق ذیفعان بجز سهامداران </t>
  </si>
  <si>
    <t xml:space="preserve">سهامداران و مجامع عمومی </t>
  </si>
  <si>
    <t>حسابرس معتمد بورس</t>
  </si>
  <si>
    <t>اشخاص وابسته</t>
  </si>
  <si>
    <t>اعضای هیأت مدیره و مدیر عامل</t>
  </si>
  <si>
    <t>شفافیت و افشاء</t>
  </si>
  <si>
    <t>شرح</t>
  </si>
  <si>
    <t>خیر</t>
  </si>
  <si>
    <t>بیانیه چشم انداز</t>
  </si>
  <si>
    <t>تعریف مأموریت</t>
  </si>
  <si>
    <t>تعیین ارزشهای سازمانی</t>
  </si>
  <si>
    <t>تعریف اهداف بلند مدت متناسب با توان اجرایی سازمان</t>
  </si>
  <si>
    <t>تحلیل نقاط ضعف</t>
  </si>
  <si>
    <t xml:space="preserve">تحلیل نقاط قوت </t>
  </si>
  <si>
    <t>تحلیل تهدیدها</t>
  </si>
  <si>
    <t>تحلیل فرصت ها</t>
  </si>
  <si>
    <t>تعریف مناسب استراتژی با توجه به تحلیل های SWOT</t>
  </si>
  <si>
    <t>تدوین بودجه در راستای اجرای برنامه های عملیاتی</t>
  </si>
  <si>
    <t>آیا سنجه های مناسب برای کنترل اجرای برنامه ها و میزان وصول به اهداف تعریف شده اند؟</t>
  </si>
  <si>
    <t>آیا سیستم های اطلاعاتی مناسب برای اندازه گیری سنجه های کنترلی به شکل مؤثر طراحی و پیاده سازی شده اند؟</t>
  </si>
  <si>
    <t xml:space="preserve">آیا به مدیران میانی و کارکنان سازمان آموزش کافی برای فهم و اجرای برنامه راهبردی آموزش کافی داده شده است؟ </t>
  </si>
  <si>
    <t>مدیریت و کارکنان تا چه حد در تدوین برنامه راهبردی مشارکت داشته اند؟</t>
  </si>
  <si>
    <t>آیا در سازمان واحد مستقلی با جایگاه مناسب، نیروی انسانی صلاحیت دار و امکانات کافی صرفاً برای تدوین برنامه راهبردی و کنترل و اجرای آن و تهیه بازخورد اختصاص داده شده است؟</t>
  </si>
  <si>
    <t>آیا بصورت دوره ای اجرای برنامه راهبردی کنترل و انحرافات به موقع شناسایی و اقدام اصلاحی تعیین و اجرا می شود؟</t>
  </si>
  <si>
    <t>آیا نظام انگیزشی مناسب برای ترغیب مدیران و کارکنان به پیگیری اهداف و راهبردها طراحی و پیاده سازی شده است؟</t>
  </si>
  <si>
    <t>آیا هیأت مدیره رأساً یا از طریق کمیته ای مستقل از مدیران اجرایی بر تدوین برنامه ریزی استراتژیک و اجرای آن نظارت دارد؟</t>
  </si>
  <si>
    <t>شرح فعالیت</t>
  </si>
  <si>
    <t>خیلی زیاد</t>
  </si>
  <si>
    <t>زیاد</t>
  </si>
  <si>
    <t>خیلی کم</t>
  </si>
  <si>
    <t>لجستیک درونی</t>
  </si>
  <si>
    <t>فرآیندهای تولیدی</t>
  </si>
  <si>
    <t>لجستیک بیرونی</t>
  </si>
  <si>
    <t xml:space="preserve">بازاریابی و فروش </t>
  </si>
  <si>
    <t>زیر ساخت ها</t>
  </si>
  <si>
    <t>مدیریت منابع انسانی</t>
  </si>
  <si>
    <t>توسعۀ تکنولوژی</t>
  </si>
  <si>
    <t>تدارکات</t>
  </si>
  <si>
    <t xml:space="preserve">امتیاز </t>
  </si>
  <si>
    <t>ساختار سازمان (وجود تیم R&amp;D در سازمان، شرکت‌های وابسته یا مشاور)</t>
  </si>
  <si>
    <t>اسناد و خروجی‌های تحقیق و توسعه</t>
  </si>
  <si>
    <t>میزان تولید</t>
  </si>
  <si>
    <t>مقدار</t>
  </si>
  <si>
    <t>واحد</t>
  </si>
  <si>
    <t>وزن در امتیاز نهایی</t>
  </si>
  <si>
    <t>سهم در امتیاز نهایی</t>
  </si>
  <si>
    <t>سهم از تولید در کشور</t>
  </si>
  <si>
    <t>درآمد فروش</t>
  </si>
  <si>
    <t>زمینه فعالیت:</t>
  </si>
  <si>
    <t>بازرگانی</t>
  </si>
  <si>
    <t>درصد استفاده از ظرفیت عملی تولید</t>
  </si>
  <si>
    <t>تنوع تولید</t>
  </si>
  <si>
    <t xml:space="preserve">شاخص هرفیندال اقلام محصول تولیدی </t>
  </si>
  <si>
    <t xml:space="preserve">شاخص هرفیندال گروه محصول تولیدی </t>
  </si>
  <si>
    <t>سهم دانش در تولید</t>
  </si>
  <si>
    <t xml:space="preserve">وزن </t>
  </si>
  <si>
    <t>امتیاز ارزیابی</t>
  </si>
  <si>
    <t>امتیاز اختراع یا ابداع در صورتی که متقاضی دارای  اختراع یا نوآوری  می باشد؟</t>
  </si>
  <si>
    <t>درتولید محصول تا چه اندازه از دانش فنی بالا و روز آمد استفاده می گردد؟</t>
  </si>
  <si>
    <t>ترکیب ارزش افزوده</t>
  </si>
  <si>
    <t>مالیات</t>
  </si>
  <si>
    <t>جبران خدمت</t>
  </si>
  <si>
    <t>سود</t>
  </si>
  <si>
    <t>استهلاک</t>
  </si>
  <si>
    <t>بهره</t>
  </si>
  <si>
    <t>شاخص تمرکز ترکیب ارزش افزوده</t>
  </si>
  <si>
    <t>زمینه های فعالیت</t>
  </si>
  <si>
    <t>a</t>
  </si>
  <si>
    <t>b</t>
  </si>
  <si>
    <t>c</t>
  </si>
  <si>
    <t>d</t>
  </si>
  <si>
    <t>f</t>
  </si>
  <si>
    <t>تولیدی</t>
  </si>
  <si>
    <t>مالی</t>
  </si>
  <si>
    <t>سایر خدمات</t>
  </si>
  <si>
    <t>سناریوی مطلوب</t>
  </si>
  <si>
    <t>فاصله از خوب</t>
  </si>
  <si>
    <t>تنوع معیار</t>
  </si>
  <si>
    <t>تنوع شرکت</t>
  </si>
  <si>
    <t>نمره تنوع</t>
  </si>
  <si>
    <t>نحوه همکاری</t>
  </si>
  <si>
    <t>تمام وقت</t>
  </si>
  <si>
    <t>نیمه وقت</t>
  </si>
  <si>
    <t>پاره وقت</t>
  </si>
  <si>
    <t>نوع قرارداد/وزن</t>
  </si>
  <si>
    <t>تعداد نفرات</t>
  </si>
  <si>
    <t>سطح تحصیلات</t>
  </si>
  <si>
    <t>توزیع</t>
  </si>
  <si>
    <t>توزیع معیار</t>
  </si>
  <si>
    <t>انحراف</t>
  </si>
  <si>
    <t>فوق لیسانس</t>
  </si>
  <si>
    <t>لیسانس</t>
  </si>
  <si>
    <t>دیپلم</t>
  </si>
  <si>
    <t>زیردیپلم</t>
  </si>
  <si>
    <t>انحراف بخشودنی</t>
  </si>
  <si>
    <t>بالاتر از 25 سال</t>
  </si>
  <si>
    <t>بین 20 تا 25 سال</t>
  </si>
  <si>
    <t>بین 15 تا 20 سال</t>
  </si>
  <si>
    <t>بین 10 تا 15 سال</t>
  </si>
  <si>
    <t>بین 5 تا 10 سال</t>
  </si>
  <si>
    <t>زیر 5 سال</t>
  </si>
  <si>
    <t>عنوان دوره</t>
  </si>
  <si>
    <t>موضوع</t>
  </si>
  <si>
    <t>تعداد افراد حاضر</t>
  </si>
  <si>
    <t xml:space="preserve">تعداد نفر ساعت </t>
  </si>
  <si>
    <t xml:space="preserve">ضریب ارتباط </t>
  </si>
  <si>
    <t>معیار</t>
  </si>
  <si>
    <t>تعداد کارکنان</t>
  </si>
  <si>
    <t>امتیاز کل</t>
  </si>
  <si>
    <t>سطح</t>
  </si>
  <si>
    <t>نسبت فراوانی</t>
  </si>
  <si>
    <t>سطح دستمزد
(میلیون ریال)</t>
  </si>
  <si>
    <t>جمع کل</t>
  </si>
  <si>
    <t>مقدار معیار</t>
  </si>
  <si>
    <t>نسبت جبران خدمت به تعداد افراد شاغل</t>
  </si>
  <si>
    <t>بهره وری سرمایه و رقابت پذیری در آن</t>
  </si>
  <si>
    <t>هزینه انرژی به فروش</t>
  </si>
  <si>
    <t>فعالیت های عام المنفعه و محرومیت زدایی</t>
  </si>
  <si>
    <t>حالت</t>
  </si>
  <si>
    <t>عضویت در انجمن های خیریه</t>
  </si>
  <si>
    <t>آیا واحد تجاری در انجمن های خیریه عضویت داشته است؟</t>
  </si>
  <si>
    <t>میزان فعالیت های عام المنفعه</t>
  </si>
  <si>
    <t>سرمایه گذاری در مناطق محروم</t>
  </si>
  <si>
    <t>آیا واحد تجاری در مناطق محروم سرمایه گذاری نموده است؟</t>
  </si>
  <si>
    <t>توسعۀ مسئولیت پذیری اجتماعی</t>
  </si>
  <si>
    <t>بله</t>
  </si>
  <si>
    <t>فروش</t>
  </si>
  <si>
    <t>میزان تقریبی کمک</t>
  </si>
  <si>
    <t>درصد</t>
  </si>
  <si>
    <t>میزان تأثیر پذیری</t>
  </si>
  <si>
    <t>چشم انداز</t>
  </si>
  <si>
    <t>دامنه نوسان</t>
  </si>
  <si>
    <t>0-100%</t>
  </si>
  <si>
    <t>دامنه -100% تا +100%</t>
  </si>
  <si>
    <t>تغییر روابط بین الملل</t>
  </si>
  <si>
    <t>متغیرهای سیاست داخلی</t>
  </si>
  <si>
    <t>متغیرهای اجتماعی</t>
  </si>
  <si>
    <t>روابط کارگری</t>
  </si>
  <si>
    <t>اقتصاد جهانی</t>
  </si>
  <si>
    <t>میزان حمایت دولت</t>
  </si>
  <si>
    <t>تغییر نرخ ارز</t>
  </si>
  <si>
    <t>مرحله</t>
  </si>
  <si>
    <t>تغییر نرخ بهره</t>
  </si>
  <si>
    <t>طفولیت</t>
  </si>
  <si>
    <t>تغییر تورم</t>
  </si>
  <si>
    <t>نوجوانی</t>
  </si>
  <si>
    <t>بودجه دولت</t>
  </si>
  <si>
    <t>رشد</t>
  </si>
  <si>
    <t>تغییرات آب و هوا</t>
  </si>
  <si>
    <t>بلوغ</t>
  </si>
  <si>
    <t>مسائل محیط زیست</t>
  </si>
  <si>
    <t>افول</t>
  </si>
  <si>
    <t>چرخه های کسب و کار</t>
  </si>
  <si>
    <t>تغییر قوانین و مقررات</t>
  </si>
  <si>
    <t>قدرت چانه زنی خریداران</t>
  </si>
  <si>
    <t>میزان</t>
  </si>
  <si>
    <t>قدرت چانه زنی عرضه کنندگان</t>
  </si>
  <si>
    <t>مسائل فرهنگی</t>
  </si>
  <si>
    <t>کم</t>
  </si>
  <si>
    <t>تغییرات تکنولوژی</t>
  </si>
  <si>
    <t>دوره عمر شرکت</t>
  </si>
  <si>
    <t>دوره عمر صنعت</t>
  </si>
  <si>
    <t>دوره عمر محصول</t>
  </si>
  <si>
    <t>تهدید ورود رقبای جدید</t>
  </si>
  <si>
    <t>رقابت بین رقبای موجود</t>
  </si>
  <si>
    <t>فشار ناشی از محصولات جایگزین</t>
  </si>
  <si>
    <t>هزینه ثابت</t>
  </si>
  <si>
    <t>اهرم عملیاتی</t>
  </si>
  <si>
    <t>مجموع هزینه‌های متغیر</t>
  </si>
  <si>
    <t>امتیاز اهرم عملیاتی</t>
  </si>
  <si>
    <t>مجموع فروش</t>
  </si>
  <si>
    <t>رتبه بندی اعتباری پارس کیان</t>
  </si>
  <si>
    <t>تاریخ درخواست:</t>
  </si>
  <si>
    <t>تاریخ ارجاع به کمیته:</t>
  </si>
  <si>
    <t>شرکت</t>
  </si>
  <si>
    <t xml:space="preserve">تاریخ: </t>
  </si>
  <si>
    <t>حوزه: شاخص های کسب و کار - کیفی</t>
  </si>
  <si>
    <t>زیرحوزه</t>
  </si>
  <si>
    <t>شاخص</t>
  </si>
  <si>
    <t>تسهیم</t>
  </si>
  <si>
    <t>نمره زیرحوزه</t>
  </si>
  <si>
    <t>مدرک تحصیلی اعضای هیأت مدیره و مدیران ارشد</t>
  </si>
  <si>
    <t>تجربه کاری اعضای هیأت مدیره و مدیران ارشد</t>
  </si>
  <si>
    <t xml:space="preserve">گواهی دوره های تخصصی </t>
  </si>
  <si>
    <t>نوع  و ترکیب مالکیت</t>
  </si>
  <si>
    <t>نظامنامه کیفیت</t>
  </si>
  <si>
    <t>استانداردها</t>
  </si>
  <si>
    <t>جوایز معتبر</t>
  </si>
  <si>
    <t>استقرار حاکمیت شرکتی</t>
  </si>
  <si>
    <t>مدیریت زنجیره ارزش</t>
  </si>
  <si>
    <t>برنامه ریزی بلندمدت</t>
  </si>
  <si>
    <t>توجه به تحقیق و توسعه</t>
  </si>
  <si>
    <t>راندمان تولید</t>
  </si>
  <si>
    <t>تعداد افراد شاغل</t>
  </si>
  <si>
    <t>سطح تحصیلات افراد شاغل</t>
  </si>
  <si>
    <t>تخصص افراد شاغل</t>
  </si>
  <si>
    <t>تجربه افراد شاغل</t>
  </si>
  <si>
    <t>درآمد سرانه افراد شاغل</t>
  </si>
  <si>
    <t>بهره وری در انرژی و رقابت پذیری در آن</t>
  </si>
  <si>
    <t>بهره وری در نیروی کار . رقابت پذیری در آن</t>
  </si>
  <si>
    <t>عضویت و مشارکت فعال در اتحادیه ها و تشکل های صنفی، هیأت نمایندگان، کمیسیون های  و اتاق های مشترک</t>
  </si>
  <si>
    <t>توسعه مسئولیت پذیری اجتماعی</t>
  </si>
  <si>
    <t>پیش بینی رونق موضوع فعالیت در آینده</t>
  </si>
  <si>
    <t>صورت مالی حسابرسی شده</t>
  </si>
  <si>
    <t>رعایت حقوق ذیتفعان</t>
  </si>
  <si>
    <t>دولت</t>
  </si>
  <si>
    <t>صادرات</t>
  </si>
  <si>
    <t>تولید</t>
  </si>
  <si>
    <t>مفاصا حساب مالیات</t>
  </si>
  <si>
    <t>مشتریان</t>
  </si>
  <si>
    <t>فروش اعتباری</t>
  </si>
  <si>
    <t>نرم افزار امور مشتریان</t>
  </si>
  <si>
    <t>کارکنان</t>
  </si>
  <si>
    <t>لیست بیمه پرسنل</t>
  </si>
  <si>
    <t>آموزش پرسنل</t>
  </si>
  <si>
    <t>جامعه</t>
  </si>
  <si>
    <t>تامین کنندگان</t>
  </si>
  <si>
    <t>فعالیت های عام المنفعه</t>
  </si>
  <si>
    <t>نمایندگی</t>
  </si>
  <si>
    <t>تقدیر</t>
  </si>
  <si>
    <t>معاملات با اشخاص وابسته</t>
  </si>
  <si>
    <t>اعضای هیات مدیره و مدیر عامل</t>
  </si>
  <si>
    <t>عضویت مدیرعامل در هیئت مدیره</t>
  </si>
  <si>
    <t xml:space="preserve">تعداد اعضای غیر موظف به تعداد کل </t>
  </si>
  <si>
    <t>نظارت و کنترل و فعالیت حسابرسی</t>
  </si>
  <si>
    <t>کمیته حسابرسی داخلی در چارت</t>
  </si>
  <si>
    <t>نمونه گزارشات کمیته</t>
  </si>
  <si>
    <t>سابقه و تجربه اعضای کمیته</t>
  </si>
  <si>
    <t>باکیفیت</t>
  </si>
  <si>
    <t>ارایه نشده</t>
  </si>
  <si>
    <t>خدمات پس از فروش/ مشتری مداری</t>
  </si>
  <si>
    <t>گزارش های دوره ای عملکرد برای هیئت مدیره</t>
  </si>
  <si>
    <t>پیگیری اجرایی شدن مصوبات هیات مدیره و تکالیف مجمع</t>
  </si>
  <si>
    <t>چارت سازمانی و شرح وظایف شغلی مدیران</t>
  </si>
  <si>
    <t>جلسات هیات مدیره به صورت ماهانه برگزار شده</t>
  </si>
  <si>
    <t>درج مشخصات اعضای هیات مدیره در سایت شرکت</t>
  </si>
  <si>
    <t>درج مشخصات سهامداران عمده در سایت شرکت</t>
  </si>
  <si>
    <t>درج مشخصات مدیران ارشد و مدیر عامل در سایت شرکت</t>
  </si>
  <si>
    <t>ارزیابی وضعیت رعایت اصول حاکمیت شرکتی</t>
  </si>
  <si>
    <t xml:space="preserve">مقبول </t>
  </si>
  <si>
    <t>حسابرسی داخلی</t>
  </si>
  <si>
    <t>اظهار نظر حسابرسی مستقل</t>
  </si>
  <si>
    <t>اظهار نظر حسابرس مستقل</t>
  </si>
  <si>
    <t>شفافیت و افشا</t>
  </si>
  <si>
    <t>جدول امتیازی حاکمیت شرکتی</t>
  </si>
  <si>
    <t xml:space="preserve"> فعالیتهای حسابرسی داخلی و مستقل </t>
  </si>
  <si>
    <t>مجموع امتیاز  ارزیابی رعایت اصول حاکمیت شرکتی</t>
  </si>
  <si>
    <t>تدوین برنامه ریزی عملیاتی در راستای اجرای اهداف</t>
  </si>
  <si>
    <t>ارزیابی وضعیت اجرا و تدوین برنامه ریزی بلند مدت</t>
  </si>
  <si>
    <t>اهمیت</t>
  </si>
  <si>
    <t>فعالیت شرکت</t>
  </si>
  <si>
    <t>بیزینس پلن</t>
  </si>
  <si>
    <t>امکان سنجی</t>
  </si>
  <si>
    <t>مدرک تحصیلی</t>
  </si>
  <si>
    <t>ارشد</t>
  </si>
  <si>
    <t>چوب</t>
  </si>
  <si>
    <t>استیل</t>
  </si>
  <si>
    <t>تایر و لاستیک</t>
  </si>
  <si>
    <t>تجهیزات آزمایشگاه</t>
  </si>
  <si>
    <t>تجهیزات پزشکی</t>
  </si>
  <si>
    <t>تلفن همراه</t>
  </si>
  <si>
    <t>کاغذ</t>
  </si>
  <si>
    <t>منسوجات</t>
  </si>
  <si>
    <t>دارو و مواد اولیه</t>
  </si>
  <si>
    <t>سایر کوچک</t>
  </si>
  <si>
    <t>سایر بزرگ</t>
  </si>
  <si>
    <t>صنعت</t>
  </si>
  <si>
    <t>تعداد معیار بر اساس صنعت</t>
  </si>
  <si>
    <t>تعداد شاغلین معیار</t>
  </si>
  <si>
    <t>تعداد کل شاغلین</t>
  </si>
  <si>
    <t>جمع شاغلین</t>
  </si>
  <si>
    <t>دانش بنیان</t>
  </si>
  <si>
    <t>بازرگانی تخصصی</t>
  </si>
  <si>
    <t>بازرگانی عمومی</t>
  </si>
  <si>
    <t xml:space="preserve">توزیع معیار </t>
  </si>
  <si>
    <t>نوع عضویت</t>
  </si>
  <si>
    <t>اتاق های مشترک</t>
  </si>
  <si>
    <t>انجمن های تخصصی ملی</t>
  </si>
  <si>
    <t>انجمن های علمی و استانی</t>
  </si>
  <si>
    <t>متغیرهای جمعیت شناختی</t>
  </si>
  <si>
    <t>معیارسطوح رقابت</t>
  </si>
  <si>
    <t>معیارمراحل چرخه عمر شرکت</t>
  </si>
  <si>
    <t>سابقه تاسیس</t>
  </si>
  <si>
    <t xml:space="preserve">منابع انسانی (متناسب بودن دانش کارکنان واحد تحقیق و توسعه) </t>
  </si>
  <si>
    <t>تناسب دانش تیم تحقیق و توسعه</t>
  </si>
  <si>
    <t>عنوان سند</t>
  </si>
  <si>
    <t>نوع سند</t>
  </si>
  <si>
    <t>انواع اسناد و خروجی‌های تحقیق و توسعه</t>
  </si>
  <si>
    <t>امتیاز هر سند</t>
  </si>
  <si>
    <t>پروژه های تحقیقاتی</t>
  </si>
  <si>
    <t>تحقیقات دوره ای بازار</t>
  </si>
  <si>
    <t>واحد تحقیق و توسعه</t>
  </si>
  <si>
    <t xml:space="preserve"> نوع شخصیت مالک </t>
  </si>
  <si>
    <t>نظر سنجی مشتریان</t>
  </si>
  <si>
    <t>عالی</t>
  </si>
  <si>
    <t>گواهی نامه افتا</t>
  </si>
  <si>
    <t>وزارت ارتباطات</t>
  </si>
  <si>
    <t>جدول کیفیت اجرا، کنترل و بازخورد</t>
  </si>
  <si>
    <t>جدول کیفیت تدوین برنامه راهبردی</t>
  </si>
  <si>
    <t>میزان تجربه</t>
  </si>
  <si>
    <t>ارزیابی وضعیت تخصص و دوره‌های آموزشی نیروی انسانی</t>
  </si>
  <si>
    <t>امتیاز حجم ساعت</t>
  </si>
  <si>
    <t>امتیاز عدالت آموزشی</t>
  </si>
  <si>
    <t>صفر</t>
  </si>
  <si>
    <t>0&lt;x&lt;0.0001</t>
  </si>
  <si>
    <t>0.0001&lt;x&lt;0.0003</t>
  </si>
  <si>
    <t>0.0003&lt;x&lt;0.0004</t>
  </si>
  <si>
    <t>0.0004&lt;x&lt;0.0006</t>
  </si>
  <si>
    <t>0.0006&lt;x&lt;0.0008</t>
  </si>
  <si>
    <t>0.0008&lt;x&lt;0.001</t>
  </si>
  <si>
    <t>0.001&lt;x&lt;0.0015</t>
  </si>
  <si>
    <t>0.0015&lt;x&lt;0.002</t>
  </si>
  <si>
    <t>بیشتر از 0.002</t>
  </si>
  <si>
    <t>میزان کمک های عام المنفعه</t>
  </si>
  <si>
    <t>معیار های ارزیابی ساختار تحقیق و توسعه</t>
  </si>
  <si>
    <t xml:space="preserve"> جدول امتیاز مدرک تجصیلی تیم تحقیق و توسعه</t>
  </si>
  <si>
    <t>سهامی عام پذیرفته شده در بورس</t>
  </si>
  <si>
    <t>سهامی عام پذیرفته نشده در بورس</t>
  </si>
  <si>
    <t>سایر انواع شخصیت مالک</t>
  </si>
  <si>
    <t>وجود بند در این موضوع در گزارش حسابرس</t>
  </si>
  <si>
    <t>عدم اظهارنظر</t>
  </si>
  <si>
    <t>مردود</t>
  </si>
  <si>
    <t>چارت سازمانی</t>
  </si>
  <si>
    <t>شرح وظایف شغلی</t>
  </si>
  <si>
    <t>مدیریت ریسک</t>
  </si>
  <si>
    <t>نظام پاداش</t>
  </si>
  <si>
    <t>آیین نامه معاملات</t>
  </si>
  <si>
    <t>دستور العمل ها</t>
  </si>
  <si>
    <t>ارزیابی قضاوتی مستندات</t>
  </si>
  <si>
    <t xml:space="preserve">مجموع امتیاز </t>
  </si>
  <si>
    <t>قرارداد غیرمستقیم(پیمانکاری)</t>
  </si>
  <si>
    <t>قرارداد مستقیم(شرکت)</t>
  </si>
  <si>
    <t>مدرک تحصیلی کمیته حسابرسی داخلی</t>
  </si>
  <si>
    <t>عضو</t>
  </si>
  <si>
    <t>سابقه و تجربه اعضای کمیته حسابرسی داخلی</t>
  </si>
  <si>
    <t>نمونه گزارشات کمیته حسابرسی داخلی</t>
  </si>
  <si>
    <t>نام نام خانوادگی اعضای کمیته حسابرسی داخلی</t>
  </si>
  <si>
    <t>کمیته حسابرسی داخلی ندارد</t>
  </si>
  <si>
    <t>زیر ساخت</t>
  </si>
  <si>
    <t>برای این بخش مگر در مواقع خاص 0% در نظر گرفته میشود.</t>
  </si>
  <si>
    <t>توسعه تکنولوژی</t>
  </si>
  <si>
    <t>برون سپاری</t>
  </si>
  <si>
    <t>واحد منابع انسانی</t>
  </si>
  <si>
    <t xml:space="preserve">ارزیابی عملکرد اجرا </t>
  </si>
  <si>
    <t xml:space="preserve">ارزیابی عملکرد دستورالعمل </t>
  </si>
  <si>
    <t>پاداش روی فیش حقوقی</t>
  </si>
  <si>
    <t>آزمایشگاه</t>
  </si>
  <si>
    <t xml:space="preserve">دانش بنیان </t>
  </si>
  <si>
    <t xml:space="preserve">دفتر خارج از کشور </t>
  </si>
  <si>
    <t>دفتر مرکزی</t>
  </si>
  <si>
    <t xml:space="preserve">تجهیزات انبارش و بارگیری </t>
  </si>
  <si>
    <t xml:space="preserve">کدینگ محصولات </t>
  </si>
  <si>
    <t xml:space="preserve">کنترل موجودی </t>
  </si>
  <si>
    <t xml:space="preserve">نرم افزار انبارداری </t>
  </si>
  <si>
    <t xml:space="preserve">انبار </t>
  </si>
  <si>
    <t>انبار  برون سپاری</t>
  </si>
  <si>
    <t xml:space="preserve">تجهیزات انبارش و بارگیری برون سپاری </t>
  </si>
  <si>
    <t>ناوگان حمل و نقل</t>
  </si>
  <si>
    <t>ردیابی محصول</t>
  </si>
  <si>
    <t>برون سپاری با تقبل هزینه و تعهدات</t>
  </si>
  <si>
    <t>بازاریابی و فروش</t>
  </si>
  <si>
    <t>تولید محتوا و بازاریابی الکترونیک</t>
  </si>
  <si>
    <t>مگر در موارد خاص 0% در نظر گرفته میشود.</t>
  </si>
  <si>
    <t>زیرساخت</t>
  </si>
  <si>
    <t xml:space="preserve">تجهیزات </t>
  </si>
  <si>
    <t xml:space="preserve">گزارش و گواهی بررسی و ارزیابی خدمات پس از فروش </t>
  </si>
  <si>
    <t xml:space="preserve">واحد خدمات پس از فروش </t>
  </si>
  <si>
    <t xml:space="preserve">کارت گارانتی </t>
  </si>
  <si>
    <t xml:space="preserve">نمونه تبلیغات محیطی </t>
  </si>
  <si>
    <t xml:space="preserve">گواهی ثبت برند </t>
  </si>
  <si>
    <t xml:space="preserve">گزارش های بازاریابی حضوری </t>
  </si>
  <si>
    <t xml:space="preserve">حضور در نمایشگاه ها </t>
  </si>
  <si>
    <t xml:space="preserve">قرارداد های فروش سازمانی </t>
  </si>
  <si>
    <t xml:space="preserve">سایت فروش آنلاین </t>
  </si>
  <si>
    <t xml:space="preserve">فروشگاه </t>
  </si>
  <si>
    <t xml:space="preserve">تولید محتوا </t>
  </si>
  <si>
    <t xml:space="preserve">ارزیابی نمایندگان </t>
  </si>
  <si>
    <t xml:space="preserve">نمایندگی </t>
  </si>
  <si>
    <t>ضرایب فعالیت های اصلی بر اساس نوع فعالیت</t>
  </si>
  <si>
    <t xml:space="preserve">مدارک </t>
  </si>
  <si>
    <t>نفر از پرسنل چک شد</t>
  </si>
  <si>
    <t>بلی</t>
  </si>
  <si>
    <t>ارزیابی وضعیت حقوق ودستمزد نیروی انسانی</t>
  </si>
  <si>
    <t>نام</t>
  </si>
  <si>
    <t>نام خانوادگی</t>
  </si>
  <si>
    <t>نوع</t>
  </si>
  <si>
    <t>تحصیلات</t>
  </si>
  <si>
    <t>تجربه</t>
  </si>
  <si>
    <t>دستمزد</t>
  </si>
  <si>
    <t>سطح دستمزد معیار (میلیون ریال) ماهیانه</t>
  </si>
  <si>
    <t>پایین‌تر از دیپلم</t>
  </si>
  <si>
    <t>مجموع نفرات</t>
  </si>
  <si>
    <t>مجموع حقوق و مزایای اظهار شده</t>
  </si>
  <si>
    <t>مجموع حقوق و مزایا بر اساس صورت مالی</t>
  </si>
  <si>
    <t>مجموع حقوق و مزایا بر اساس لیست بیمه</t>
  </si>
  <si>
    <t>ضریب افشای حقوق و دستمزد</t>
  </si>
  <si>
    <t>نرخ تعدیل حقوق و دستمزد اظهار شده</t>
  </si>
  <si>
    <t>نرخ تعدیل تعداد پرسنل</t>
  </si>
  <si>
    <t>قرارداد غیرمستقیم</t>
  </si>
  <si>
    <t>قرارداد مستقیم</t>
  </si>
  <si>
    <t>ارزیابی وضعیت تحصیلات نیروی انسانی</t>
  </si>
  <si>
    <t>ارزیابی وضعیت تجربه نیروی انسانی</t>
  </si>
  <si>
    <t>قرارداد (مستقیم/ غیر مستقیم)</t>
  </si>
  <si>
    <t>نوع قرارداد</t>
  </si>
  <si>
    <t>تعداد پرسنل</t>
  </si>
  <si>
    <t>صلاحیت سهامدار /نماینده حقوقی(از مدرک تحصیلی و تجربه )</t>
  </si>
  <si>
    <t xml:space="preserve">درصد مالکیت </t>
  </si>
  <si>
    <t xml:space="preserve">ارزیابی وضعیت  گواهینامه، مجوزها ، تاییدیه و استاندارد های کسب شده </t>
  </si>
  <si>
    <t>امتیازضریب اثر بر نظام مدیریتی</t>
  </si>
  <si>
    <t>امتیازمرجع صادر کننده گواهینامه</t>
  </si>
  <si>
    <t>قدمت صدور حداکثر 5 سال</t>
  </si>
  <si>
    <t xml:space="preserve">عنوان </t>
  </si>
  <si>
    <t xml:space="preserve">امتیازمرجع صادر کننده </t>
  </si>
  <si>
    <t>ارتباط با موضوع فعالیت</t>
  </si>
  <si>
    <t>سهامدار خارج از هیات مدیره ندارد</t>
  </si>
  <si>
    <t xml:space="preserve">نام نام خانوادگی </t>
  </si>
  <si>
    <t>محاسبه صلاحیت سهامداران خارج از هیات مدیره</t>
  </si>
  <si>
    <t>مدرک تحصیلی سهامداران خارج از هیات مدیره</t>
  </si>
  <si>
    <t>امتیازشفافیت و افشاء</t>
  </si>
  <si>
    <t xml:space="preserve"> امتیاز رعایت حقوق ذیتفعان</t>
  </si>
  <si>
    <t>رعایت حقوق سهامداران ار لحاظ برگزای مجامع</t>
  </si>
  <si>
    <t>تاریخ پایان اعتبار</t>
  </si>
  <si>
    <t>امتیاز سمت و عضویت</t>
  </si>
  <si>
    <t>آیا واحد تجاری به منظورانجام  مسئولیت پذیری اجتماعی  بصورت کمک غیر مادی از قبیل جذب معلولین انجام داده است؟</t>
  </si>
  <si>
    <t>وزن هر یک از بخش های ارزیابی حاکمیت شرکتی</t>
  </si>
  <si>
    <t>جدول امتیاز دهی مدیریت زنجیره ارزش</t>
  </si>
  <si>
    <t>جدول امتیازات  ارزیابی زنجیره ارزش</t>
  </si>
  <si>
    <t>امتیاز هر قسمت</t>
  </si>
  <si>
    <t xml:space="preserve">نسبت ارزش افزوده به جبران خدمات  </t>
  </si>
  <si>
    <t>نام انجمن</t>
  </si>
  <si>
    <t xml:space="preserve">عضویت منقضی شده </t>
  </si>
  <si>
    <t>دولتی</t>
  </si>
  <si>
    <t xml:space="preserve"> عمومی</t>
  </si>
  <si>
    <t>سایرمراجع معتبر</t>
  </si>
  <si>
    <t>مالی و اداری</t>
  </si>
  <si>
    <t>منابع انسانی</t>
  </si>
  <si>
    <t>عضویت در هیات رییس، کمیسیون ، کمیته و هیات نمایندگان</t>
  </si>
  <si>
    <t>میزان کمک عام المنفعه به فروش</t>
  </si>
  <si>
    <t>فرایند های مدیریتی</t>
  </si>
  <si>
    <t>تدوین</t>
  </si>
  <si>
    <t>اجرا</t>
  </si>
  <si>
    <t>روش اجرایی ممیزی داخلی</t>
  </si>
  <si>
    <t>روش اجرایی بازنگری مدیریت</t>
  </si>
  <si>
    <t>روش اجرایی کنترل مستندات</t>
  </si>
  <si>
    <t>روش اجرایی کنترل سوابق</t>
  </si>
  <si>
    <t>روش اجرایی اقدام اصلاحی و پیش گیرانه</t>
  </si>
  <si>
    <t>فرایند های اصلی</t>
  </si>
  <si>
    <t>فرایند خدمات پس از فروش</t>
  </si>
  <si>
    <t>ارزیابی تامین کنندگان</t>
  </si>
  <si>
    <t>ارزیابی نمایندگان و شعب</t>
  </si>
  <si>
    <t>فرایند های پشتیبانی</t>
  </si>
  <si>
    <t>مدرک تحصیلی اعضای هیئت مدیره و مدیران ارشد</t>
  </si>
  <si>
    <t>امتیازنهایی</t>
  </si>
  <si>
    <t>ارزیابی وضعیت نظامنامه ی کیفیت</t>
  </si>
  <si>
    <t>ارزیابی وضعیت نوع و ترکیب مالکیت</t>
  </si>
  <si>
    <t>جدول امتیاز دهی مستندات تکمیلی حاکمیت شرکتی</t>
  </si>
  <si>
    <t>ارزیابی وضعیت مدیریت زنجیره ارش</t>
  </si>
  <si>
    <t>ارزیابی وضعیت توجه به تحقیق و توسعه</t>
  </si>
  <si>
    <t xml:space="preserve">ارزیابی وضعیت تعداد نیروی انسانی
</t>
  </si>
  <si>
    <t>ارزیابی براساس تجربه و تحصیلات</t>
  </si>
  <si>
    <t>ارزیابی وضعیت بهره وری</t>
  </si>
  <si>
    <t>ارزیابی وضعیت بهره وری نیروی کار و رقابت پذیری آن</t>
  </si>
  <si>
    <t>ارزیابی وضعیت بهره وری انرژی و رقابت پذیری در آن</t>
  </si>
  <si>
    <t>ارزیابی وضعیت تشکل گرایی</t>
  </si>
  <si>
    <t xml:space="preserve">ارزیابی وضعیت فعالیت های عام المنفعه و محرومیت زدایی
</t>
  </si>
  <si>
    <t>ارزیابی وضعیت رونق فعالیت در آینده</t>
  </si>
  <si>
    <t>ارزیابی وضعیت تولید</t>
  </si>
  <si>
    <t>ظرفیت تولید</t>
  </si>
  <si>
    <t>پروسه ثبت تا تحصیل فروش</t>
  </si>
  <si>
    <t>بازده</t>
  </si>
  <si>
    <t>قلم</t>
  </si>
  <si>
    <t>گروه</t>
  </si>
  <si>
    <t>نصاب (میلیارد ریال)</t>
  </si>
  <si>
    <t>اقلام ارزش افزوده</t>
  </si>
  <si>
    <t>مبلغ مورد انتظار اقلام</t>
  </si>
  <si>
    <t>توزیع مورد انتظار ارزش افزوده</t>
  </si>
  <si>
    <t>میلیون ریال</t>
  </si>
  <si>
    <t>جمع دارایی</t>
  </si>
  <si>
    <t>حقوق صاحبان سهام</t>
  </si>
  <si>
    <t>نرخ بازده مطلوب دارایی</t>
  </si>
  <si>
    <t>نسبت حقوق صاحبان سهام به دارایی</t>
  </si>
  <si>
    <t>نرخ بازده مطلوب حقوق صاحبان سهام</t>
  </si>
  <si>
    <t>نرخ مطلوب مالیات به ارزش افزوده</t>
  </si>
  <si>
    <t>دارایی غیرجاری</t>
  </si>
  <si>
    <t>نرخ استهلاک مورد انتظار</t>
  </si>
  <si>
    <t>استهلاک مورد انتظار</t>
  </si>
  <si>
    <t>تسهیلات دریافتی</t>
  </si>
  <si>
    <t>نرخ بهره مورد انتظار</t>
  </si>
  <si>
    <t>هزینه مالی مورد انتظار</t>
  </si>
  <si>
    <t>حداقل جبران خدمت مورد انتظار در ماه هر پرسنل</t>
  </si>
  <si>
    <t>حداقل جبران خدمت مورد انتظار هر نفر در سال</t>
  </si>
  <si>
    <t>فروش شرکت</t>
  </si>
  <si>
    <t>جبران خدمت مورد انتظار شرکت</t>
  </si>
  <si>
    <t>خرید طی دوره (صورت مالی)</t>
  </si>
  <si>
    <t>اندازه واردات شرکت</t>
  </si>
  <si>
    <t>بهای تمام شده</t>
  </si>
  <si>
    <t xml:space="preserve">اندازه بازار </t>
  </si>
  <si>
    <t>هزینه های اداری فروش</t>
  </si>
  <si>
    <t>سهم شرکت از بازار (حجم فروش، خرید طی دوره ویا واردات)</t>
  </si>
  <si>
    <t>محصول</t>
  </si>
  <si>
    <t>کد تعرفه</t>
  </si>
  <si>
    <t>سهم</t>
  </si>
  <si>
    <t>مالی بانکی</t>
  </si>
  <si>
    <t>خدماتی</t>
  </si>
  <si>
    <t>max</t>
  </si>
  <si>
    <t>اسیر خدمات</t>
  </si>
  <si>
    <t>ارزیابی وضعیت میزان تولید</t>
  </si>
  <si>
    <t>ارزیابی وضعیت تنوع تولید</t>
  </si>
  <si>
    <t>ارزیابی وضعیت سهم دانش در تولید</t>
  </si>
  <si>
    <t>ارزیابی ترکیب ارزش افزوده</t>
  </si>
  <si>
    <t>مبلغ واقعی اقلام در سال 1400</t>
  </si>
  <si>
    <t>مقادیر شرکت</t>
  </si>
  <si>
    <t>اطلاعات ترازنامه ای (میلیون ریال)</t>
  </si>
  <si>
    <t>اطلاعات صورت سود و زیان (میلیون ریال)</t>
  </si>
  <si>
    <t>موجودی مواد و کالا</t>
  </si>
  <si>
    <t>مبلغ واردات کشور(میلیون ریال)</t>
  </si>
  <si>
    <t>مبلغ واردات شرکت(میلیون ریال)</t>
  </si>
  <si>
    <t>ارزیابی وضعیت راندمان تولید</t>
  </si>
  <si>
    <t>محصولات پلیمری و پتروشیمی</t>
  </si>
  <si>
    <t>ترخیص کار</t>
  </si>
  <si>
    <t>مواد غذایی</t>
  </si>
  <si>
    <t>نهاده های دامی</t>
  </si>
  <si>
    <t>قطعات یدکی</t>
  </si>
  <si>
    <t>ضریب تنوع  هیات مدیره(ارتباط مدرک با مسولیت)</t>
  </si>
  <si>
    <t>مشروط با یک بند</t>
  </si>
  <si>
    <t>مشروط با دوبند</t>
  </si>
  <si>
    <t>مشروط با 3 بند و بیشتر</t>
  </si>
  <si>
    <t>جلسات مضاعف</t>
  </si>
  <si>
    <t>جلسات قانونی کامل</t>
  </si>
  <si>
    <t>جلسات قانونی به طور ناقص</t>
  </si>
  <si>
    <t>پیوست شیوه نمره‌دهی قضاوتی - ضریب مشارکت برگزاری جلسات هیات مدیره</t>
  </si>
  <si>
    <t>پیوست شیوه نمره‌دهی قضاوتی - ضریب مشارکت تعداد اعضای موظف</t>
  </si>
  <si>
    <t>عدم تشکیل</t>
  </si>
  <si>
    <t>امتیاز ضریب مشارکت  هیات مدیره (شرکت های بورسی امتیاز کامل دریافت می گردد)</t>
  </si>
  <si>
    <t>میانگین موجودی مواد و کالا</t>
  </si>
  <si>
    <t>معیار پروسه ثبت تا تحصیل فروش</t>
  </si>
  <si>
    <t>حضور در همایش و نمایشگاه</t>
  </si>
  <si>
    <t>تعداد انجمن های عضو</t>
  </si>
  <si>
    <t>ارزیابی وضعیت بهره وری سرمایه بازده مجموعه دارایی ها</t>
  </si>
  <si>
    <t>ارزش افزوده به مجموعه دارایی ها</t>
  </si>
  <si>
    <t>تهیه کننده : رتبه بندی اعتباری پارس کیان</t>
  </si>
  <si>
    <t>دستمزد-میلیون ریال</t>
  </si>
  <si>
    <t>تجربه سال</t>
  </si>
  <si>
    <t>کاردانی</t>
  </si>
  <si>
    <t>سال 1400</t>
  </si>
  <si>
    <t>سال1400</t>
  </si>
  <si>
    <t>هزینه های ثابت</t>
  </si>
  <si>
    <t>هزینه های متغیر</t>
  </si>
  <si>
    <t>مصارف واسطه</t>
  </si>
  <si>
    <t xml:space="preserve">سایر مراکز </t>
  </si>
  <si>
    <t xml:space="preserve">بازرگانی </t>
  </si>
  <si>
    <t>بازرگانی خاص</t>
  </si>
  <si>
    <t>حد نصاب (میلیون ریال)</t>
  </si>
  <si>
    <t>سربار ساخت و هزینه اداری و فروش(میلیون ریال)</t>
  </si>
  <si>
    <t>حوزه فعالیت:</t>
  </si>
  <si>
    <t>10 جلسه در سال</t>
  </si>
  <si>
    <t>5 جلسه در سال</t>
  </si>
  <si>
    <t>2 جلسه درسال</t>
  </si>
  <si>
    <t>کمتر از دو جلسه در سال</t>
  </si>
  <si>
    <t xml:space="preserve">پیشنهاد آقای دکتر </t>
  </si>
  <si>
    <t>جمع کل آموزش ها</t>
  </si>
  <si>
    <t>تعداد کل افراد</t>
  </si>
  <si>
    <t>تعداد  افراد منحصر به فرد حاضر در دوره</t>
  </si>
  <si>
    <t>ارزیابی شاخص های کسب و کار- کیفی فعالان اقتصادی</t>
  </si>
  <si>
    <t xml:space="preserve">برمبنای متدلوژی وزارت صمت (سامانه یکپارچه اعتبارسنجی و رتبه بندی اعتباری) </t>
  </si>
  <si>
    <t>فعال اقتصادی ارزیابی شونده:</t>
  </si>
  <si>
    <t>تاریخ شروع:</t>
  </si>
  <si>
    <t>نوع شرکت:</t>
  </si>
  <si>
    <t>حقوقی</t>
  </si>
  <si>
    <t>شرکت رتبه بندی اعتباری پارس کیان</t>
  </si>
  <si>
    <t>مجموع امتیاز ارزیابی از 800</t>
  </si>
  <si>
    <t>حوزه ها</t>
  </si>
  <si>
    <t>درصد امتیاز هر حوزه</t>
  </si>
  <si>
    <t>خیلی خوب</t>
  </si>
  <si>
    <t>خیلی ضعیف</t>
  </si>
  <si>
    <t>تعداد کارکنان=</t>
  </si>
  <si>
    <t>لیست مدارکی که متقاضی باید برای فرایند رتبه بندی ارائه دهد</t>
  </si>
  <si>
    <t>لیست مدارک</t>
  </si>
  <si>
    <t>توضیحات یا تعداد</t>
  </si>
  <si>
    <t>فیش واریزی جهت رتبه بندی</t>
  </si>
  <si>
    <t xml:space="preserve">فایل اکسل فایل اکسل ارزیابی " Main Data Analysis " </t>
  </si>
  <si>
    <t xml:space="preserve">چارت سازمانی </t>
  </si>
  <si>
    <t>آخرین تغییرات هیات مدیره در روزنامه رسمی</t>
  </si>
  <si>
    <t>اساسنامه</t>
  </si>
  <si>
    <t>اظهارنامه ثبتی</t>
  </si>
  <si>
    <t>صورت های مالی و یادداشت های حسابرسی شده (2 سال اخیر)</t>
  </si>
  <si>
    <t>اظهارنامه مالیاتی (2 سال اخیر)</t>
  </si>
  <si>
    <t>آخرین لیست بیمه</t>
  </si>
  <si>
    <t>آخرین مدرک تحصیلی رئیس هیات مدیره</t>
  </si>
  <si>
    <t>آخرین مدرک تحصیلی نایب رئیس هیات مدیره</t>
  </si>
  <si>
    <t>آخرین مدرک تحصیلی دیگر اعضای هیات مدیره</t>
  </si>
  <si>
    <t>آخرین مدرک تحصیلی مدیرعامل</t>
  </si>
  <si>
    <t>آخرین مدرک تحصیلی دیگر مدیران</t>
  </si>
  <si>
    <t>رزومه و سابقه بیمه رئیس هیات مدیره</t>
  </si>
  <si>
    <t>رزومه و سابقه بیمه نایب رئیس هیات مدیره</t>
  </si>
  <si>
    <t>رزومه و سابقه بیمه دیگر اعضای هیات مدیره</t>
  </si>
  <si>
    <t>رزومه و سابقه بیمه مدیرعامل</t>
  </si>
  <si>
    <t>رزومه و سابقه بیمه دیگر مدیران</t>
  </si>
  <si>
    <t>مستندات دوره های آموزشی اعضای هیئت مدیره و مدیرعامل</t>
  </si>
  <si>
    <t>مستندات دوره های آموزشی پرسنل</t>
  </si>
  <si>
    <t>مدارک تحصیلی پرسنل</t>
  </si>
  <si>
    <t xml:space="preserve"> آخرین ویرایش نظامنامه ها(شناسنامه فرایند، دستورالعمل و روش اجرایی)</t>
  </si>
  <si>
    <t xml:space="preserve"> استاندارد های تدوین شده</t>
  </si>
  <si>
    <t>لیست گواهینامه ها و تاییدیه ها</t>
  </si>
  <si>
    <t>پروانه کسب</t>
  </si>
  <si>
    <t>کارت بازرگانی</t>
  </si>
  <si>
    <t>تقدیرنامه ها و گزارش های بازخورد جوایز (آخرین سال)</t>
  </si>
  <si>
    <t>گزارش هیات مدیره به مجمع عمومی (در صورت وجود)</t>
  </si>
  <si>
    <t>شرح وظایف شغلی مدیران طبق چارت سازمانی شرکت</t>
  </si>
  <si>
    <t xml:space="preserve"> مستندات مربوط به مدیریت زنجیره ارزش در شرکت</t>
  </si>
  <si>
    <t>برنامه استراتژیک شرکت</t>
  </si>
  <si>
    <t>مستندات مربوط به تحقیق و توسعه در شرکت</t>
  </si>
  <si>
    <t>گواهی های مربوط به عضویت تشکل ها</t>
  </si>
  <si>
    <t>مستندات مربوط به فعالیت های اجتماعی</t>
  </si>
  <si>
    <t>مستندات مربوط به سرمايه گذاري در مناطق محروم و کمتر توسعه یافته</t>
  </si>
  <si>
    <t xml:space="preserve"> شخص حقیقی:</t>
  </si>
  <si>
    <t>کد ملی:</t>
  </si>
  <si>
    <t xml:space="preserve">تاریخ تولد: </t>
  </si>
  <si>
    <t>کارشناس تهیه کننده</t>
  </si>
  <si>
    <t>تایید کننده نهایی</t>
  </si>
  <si>
    <t>تایید واریزی</t>
  </si>
  <si>
    <t>تایید کدال</t>
  </si>
  <si>
    <t>نام و امضا:</t>
  </si>
  <si>
    <t>امضا تاریخ:</t>
  </si>
  <si>
    <t>تاریخ:</t>
  </si>
  <si>
    <t xml:space="preserve">تاریخ کدال: </t>
  </si>
  <si>
    <t>تایید دریافت قرارداد:</t>
  </si>
  <si>
    <t xml:space="preserve">شماره پیگیری: </t>
  </si>
  <si>
    <t>فرآیند های تولیدی وبازرگانی</t>
  </si>
  <si>
    <t xml:space="preserve">داشبورد مدیریتی </t>
  </si>
  <si>
    <t>پیام نور  و غیر انتفاعی</t>
  </si>
  <si>
    <t>ضریب مشارکت  هیات مدیره( امتیاز اعضای  موظف)</t>
  </si>
  <si>
    <r>
      <t>مدرک</t>
    </r>
    <r>
      <rPr>
        <b/>
        <sz val="8"/>
        <color rgb="FFFF0000"/>
        <rFont val="B Mitra"/>
        <charset val="178"/>
      </rPr>
      <t>(مقطع پایین با ارتباط بیشتر )</t>
    </r>
  </si>
  <si>
    <t xml:space="preserve">اعضا آموزش دیده </t>
  </si>
  <si>
    <t>تعداد کل</t>
  </si>
  <si>
    <t>سوابق بیمه ای</t>
  </si>
  <si>
    <t>سوابق روزنامه رسمی</t>
  </si>
  <si>
    <t>سایر سوابق کاری</t>
  </si>
  <si>
    <t>کنترل ورودی</t>
  </si>
  <si>
    <t>نیروی انسانی</t>
  </si>
  <si>
    <t>فرآیندها</t>
  </si>
  <si>
    <t>سرمایۀ فیزیکی</t>
  </si>
  <si>
    <t>خروجی</t>
  </si>
  <si>
    <t>بازیافت</t>
  </si>
  <si>
    <t>یکپارچگی نقشه فرآیند</t>
  </si>
  <si>
    <t>سایر فرآیندها</t>
  </si>
  <si>
    <t>گواهی استاندارد معتبر (ISO)</t>
  </si>
  <si>
    <t>ارتباط گواهی ISO با دامنه اثر</t>
  </si>
  <si>
    <t>نمایندگی تامین کننده</t>
  </si>
  <si>
    <t>تقدیر توسط تامین کننده</t>
  </si>
  <si>
    <t>تدارکات (برون سپاری شده)</t>
  </si>
  <si>
    <t>ارتباط با واحدهای عملیاتی</t>
  </si>
  <si>
    <t>سربار</t>
  </si>
  <si>
    <t>امتیاز ارتبط</t>
  </si>
  <si>
    <t>دامنه اثر</t>
  </si>
  <si>
    <t>ضریب  پراکندگی سهام از میانگین/ضریب اثر گذاری مالک</t>
  </si>
  <si>
    <t>تعداد صورت جلسات هیات مدیره در یکسال</t>
  </si>
  <si>
    <t>تاثیر در فرایند کلی سازمان</t>
  </si>
  <si>
    <t>تامین کننده/مشتریان معتبر</t>
  </si>
  <si>
    <t>سایر تامین کنندگان / مشتریان</t>
  </si>
  <si>
    <t>سهامی خاص/تعاونی</t>
  </si>
  <si>
    <t xml:space="preserve">فرایند بازارگانی/ تولیدی </t>
  </si>
  <si>
    <t>مجموع امتیاز ارزیابی از 250 (تقریبی)</t>
  </si>
  <si>
    <t>نسبت اقلام واقعی به ارزش افزوده کل</t>
  </si>
  <si>
    <t xml:space="preserve">نجهیزات حمل به انبار </t>
  </si>
  <si>
    <t xml:space="preserve">تجهیزات حمل به انبار برون سپاری </t>
  </si>
  <si>
    <t>Column1</t>
  </si>
  <si>
    <t>Column2</t>
  </si>
  <si>
    <t>Column3</t>
  </si>
  <si>
    <t>بازرگانی / تولیدی</t>
  </si>
  <si>
    <t>کل استهلاک</t>
  </si>
  <si>
    <t xml:space="preserve">کل حقوق و دستمزد </t>
  </si>
  <si>
    <t xml:space="preserve">باقیمانده هزینه های اداری و فروش  </t>
  </si>
  <si>
    <t>جمع سوابق بیمه و روزنامه رسمی و سایر مستندات</t>
  </si>
  <si>
    <t>ب ت بازرگانی /مواد مستقیم مصرفی تولیدی</t>
  </si>
  <si>
    <t xml:space="preserve"> تایید کننده</t>
  </si>
  <si>
    <r>
      <t xml:space="preserve">تایید می کنم اطلاعات از طریق ایمیل مندرج در قرارداد ارسال شده است و ارزیابی را بصورت دقیق و براساس اطلاعات ارسالی انجام داده ام.  
</t>
    </r>
    <r>
      <rPr>
        <b/>
        <sz val="10"/>
        <color theme="1"/>
        <rFont val="B Nazanin"/>
        <charset val="178"/>
      </rPr>
      <t>نام :</t>
    </r>
  </si>
  <si>
    <t xml:space="preserve">ایمیل1 </t>
  </si>
  <si>
    <t>ایمیل 2</t>
  </si>
  <si>
    <t xml:space="preserve">ایمیل 1 </t>
  </si>
  <si>
    <t xml:space="preserve">ایمیل 2 </t>
  </si>
  <si>
    <t>کارشناس ارزیابی:</t>
  </si>
  <si>
    <t>مسئول ارزیابی:</t>
  </si>
  <si>
    <t>هزینه انرژی (آب، برق، گاز و ...)</t>
  </si>
  <si>
    <t xml:space="preserve">بلی </t>
  </si>
  <si>
    <t xml:space="preserve">خیر </t>
  </si>
  <si>
    <t>صورت های مالی در سامانه جام بارگذاری شد</t>
  </si>
  <si>
    <t>مهد تجارت زرین سگال</t>
  </si>
  <si>
    <t>مهدیه باز در هوا</t>
  </si>
  <si>
    <t>زبان انگلیسی</t>
  </si>
  <si>
    <t>عباس حیدر نیا</t>
  </si>
  <si>
    <t>زیست شناسی</t>
  </si>
  <si>
    <t>تجارت اکترونیک/قوانین کار/قوانین گمرکی</t>
  </si>
  <si>
    <t>آی سی دی ال</t>
  </si>
  <si>
    <t>مهارت های کسب و کار کارآفرینی</t>
  </si>
  <si>
    <t>مهدیه بازدرهوا</t>
  </si>
  <si>
    <t>مستقیم</t>
  </si>
  <si>
    <t xml:space="preserve">دائمی </t>
  </si>
  <si>
    <t>عباس حیدری نیا</t>
  </si>
  <si>
    <t>محمد علی کریمی</t>
  </si>
  <si>
    <t>موقت</t>
  </si>
  <si>
    <t>محمدرضا لیراوی زاده</t>
  </si>
  <si>
    <t>مهدی لیراوی زاده</t>
  </si>
  <si>
    <t>تکنسین امنیت شبکه</t>
  </si>
  <si>
    <t>شرکت در سمینار</t>
  </si>
  <si>
    <t>سخت افزار</t>
  </si>
  <si>
    <t>مسائل حقوقی</t>
  </si>
  <si>
    <t>لوازم یدکی</t>
  </si>
  <si>
    <t>زیربندی / زنجیر شنی</t>
  </si>
  <si>
    <t>1402/06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</si>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</sst>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%"/>
    <numFmt numFmtId="165" formatCode="0.000000000000000%"/>
    <numFmt numFmtId="166" formatCode="0.0"/>
    <numFmt numFmtId="167" formatCode="_(* #,##0_);_(* \(#,##0\);_(* &quot;-&quot;??_);_(@_)"/>
    <numFmt numFmtId="168" formatCode="_(* #,##0.0_);_(* \(#,##0.0\);_(* &quot;-&quot;??_);_(@_)"/>
    <numFmt numFmtId="169" formatCode="#,##0.0_);\(#,##0.0\)"/>
    <numFmt numFmtId="170" formatCode="0;[Red]0"/>
    <numFmt numFmtId="171" formatCode="_(* #,##0.0000_);_(* \(#,##0.0000\);_(* &quot;-&quot;??_);_(@_)"/>
  </numFmts>
  <fonts count="1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11"/>
      <color theme="1"/>
      <name val="B Nazanin"/>
      <charset val="178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sz val="14"/>
      <color theme="1"/>
      <name val="B Nazanin"/>
      <charset val="178"/>
    </font>
    <font>
      <sz val="11"/>
      <color theme="1"/>
      <name val="Arial"/>
      <family val="2"/>
    </font>
    <font>
      <b/>
      <sz val="10"/>
      <color theme="1"/>
      <name val="B Nazanin"/>
      <charset val="178"/>
    </font>
    <font>
      <sz val="13"/>
      <color theme="1"/>
      <name val="B Mitra"/>
      <charset val="178"/>
    </font>
    <font>
      <sz val="11"/>
      <color theme="1"/>
      <name val="B Mitra"/>
      <charset val="178"/>
    </font>
    <font>
      <b/>
      <sz val="16"/>
      <color theme="1"/>
      <name val="B Mitra"/>
      <charset val="178"/>
    </font>
    <font>
      <b/>
      <sz val="18"/>
      <color theme="1"/>
      <name val="B Mitra"/>
      <charset val="178"/>
    </font>
    <font>
      <sz val="18"/>
      <name val="B Mitra"/>
      <charset val="178"/>
    </font>
    <font>
      <b/>
      <sz val="11"/>
      <name val="B Mitra"/>
      <charset val="178"/>
    </font>
    <font>
      <b/>
      <sz val="12"/>
      <name val="B Mitra"/>
      <charset val="178"/>
    </font>
    <font>
      <b/>
      <sz val="13"/>
      <name val="B Mitra"/>
      <charset val="178"/>
    </font>
    <font>
      <sz val="8"/>
      <color theme="1"/>
      <name val="B Mitra"/>
      <charset val="178"/>
    </font>
    <font>
      <b/>
      <sz val="10"/>
      <name val="B Mitra"/>
      <charset val="178"/>
    </font>
    <font>
      <sz val="8"/>
      <name val="B Mitra"/>
      <charset val="178"/>
    </font>
    <font>
      <b/>
      <sz val="8"/>
      <name val="B Mitra"/>
      <charset val="178"/>
    </font>
    <font>
      <sz val="10"/>
      <color theme="1"/>
      <name val="B Mitra"/>
      <charset val="178"/>
    </font>
    <font>
      <b/>
      <sz val="12"/>
      <name val="B Nazanin"/>
      <charset val="178"/>
    </font>
    <font>
      <b/>
      <sz val="10"/>
      <name val="B Nazanin"/>
      <charset val="178"/>
    </font>
    <font>
      <b/>
      <sz val="9"/>
      <color theme="1"/>
      <name val="B Nazanin"/>
      <charset val="178"/>
    </font>
    <font>
      <b/>
      <sz val="9"/>
      <name val="B Mitra"/>
      <charset val="178"/>
    </font>
    <font>
      <sz val="12"/>
      <color theme="1"/>
      <name val="B Mitra"/>
      <charset val="178"/>
    </font>
    <font>
      <sz val="12"/>
      <color rgb="FF002060"/>
      <name val="B Nazanin"/>
      <charset val="178"/>
    </font>
    <font>
      <sz val="13"/>
      <color theme="0"/>
      <name val="B Mitra"/>
      <charset val="178"/>
    </font>
    <font>
      <sz val="12"/>
      <name val="B Mitra"/>
      <charset val="178"/>
    </font>
    <font>
      <b/>
      <sz val="12"/>
      <color theme="1"/>
      <name val="B Mitra"/>
      <charset val="178"/>
    </font>
    <font>
      <b/>
      <sz val="13"/>
      <color theme="1"/>
      <name val="B Mitra"/>
      <charset val="178"/>
    </font>
    <font>
      <b/>
      <sz val="8"/>
      <color theme="1"/>
      <name val="B Mitra"/>
      <charset val="178"/>
    </font>
    <font>
      <b/>
      <sz val="8"/>
      <color theme="0"/>
      <name val="B Mitra"/>
      <charset val="17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B Nazanin"/>
      <charset val="178"/>
    </font>
    <font>
      <b/>
      <sz val="14"/>
      <color theme="1"/>
      <name val="B Mitra"/>
      <charset val="178"/>
    </font>
    <font>
      <sz val="18"/>
      <color theme="1"/>
      <name val="B Mitra"/>
      <charset val="178"/>
    </font>
    <font>
      <b/>
      <sz val="10"/>
      <color theme="1"/>
      <name val="B Mitra"/>
      <charset val="178"/>
    </font>
    <font>
      <b/>
      <sz val="11"/>
      <color theme="1"/>
      <name val="B Mitra"/>
      <charset val="178"/>
    </font>
    <font>
      <sz val="14"/>
      <color theme="1"/>
      <name val="B Mitra"/>
      <charset val="178"/>
    </font>
    <font>
      <sz val="14"/>
      <name val="B Mitra"/>
      <charset val="178"/>
    </font>
    <font>
      <sz val="16"/>
      <color theme="1"/>
      <name val="B Mitra"/>
      <charset val="178"/>
    </font>
    <font>
      <u/>
      <sz val="11"/>
      <color theme="10"/>
      <name val="Calibri"/>
      <family val="2"/>
      <scheme val="minor"/>
    </font>
    <font>
      <sz val="14"/>
      <color theme="1"/>
      <name val="B Titr"/>
      <charset val="178"/>
    </font>
    <font>
      <b/>
      <sz val="10"/>
      <color theme="1"/>
      <name val="B Zar"/>
      <charset val="178"/>
    </font>
    <font>
      <b/>
      <sz val="14"/>
      <color theme="1"/>
      <name val="B Zar"/>
      <charset val="178"/>
    </font>
    <font>
      <sz val="18"/>
      <color theme="1"/>
      <name val="B Nazanin"/>
      <charset val="178"/>
    </font>
    <font>
      <b/>
      <sz val="12"/>
      <color theme="1"/>
      <name val="B Zar"/>
      <charset val="178"/>
    </font>
    <font>
      <sz val="13"/>
      <color rgb="FFFF0000"/>
      <name val="B Mitra"/>
      <charset val="178"/>
    </font>
    <font>
      <sz val="16"/>
      <color rgb="FFFF0000"/>
      <name val="B Mitra"/>
      <charset val="178"/>
    </font>
    <font>
      <sz val="26"/>
      <color theme="2" tint="-0.74999237037263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0"/>
      <color theme="1"/>
      <name val="B Nazanin"/>
      <charset val="178"/>
    </font>
    <font>
      <b/>
      <sz val="14"/>
      <color theme="0"/>
      <name val="B Nazanin"/>
      <charset val="178"/>
    </font>
    <font>
      <sz val="14"/>
      <color theme="0"/>
      <name val="B Nazanin"/>
      <charset val="178"/>
    </font>
    <font>
      <sz val="14"/>
      <name val="B Nazanin"/>
      <charset val="178"/>
    </font>
    <font>
      <sz val="13"/>
      <name val="B Mitra"/>
      <charset val="178"/>
    </font>
    <font>
      <sz val="10"/>
      <color theme="1"/>
      <name val="Calibri"/>
      <family val="2"/>
      <scheme val="minor"/>
    </font>
    <font>
      <sz val="11"/>
      <name val="B Nazanin"/>
      <charset val="178"/>
    </font>
    <font>
      <sz val="9"/>
      <name val="B Nazanin"/>
      <charset val="178"/>
    </font>
    <font>
      <sz val="9"/>
      <color theme="1"/>
      <name val="B Nazanin"/>
      <charset val="178"/>
    </font>
    <font>
      <sz val="10"/>
      <name val="B Nazanin"/>
      <charset val="178"/>
    </font>
    <font>
      <b/>
      <sz val="11"/>
      <name val="B Nazanin"/>
      <charset val="178"/>
    </font>
    <font>
      <u/>
      <sz val="13"/>
      <color theme="1"/>
      <name val="B Mitra"/>
      <charset val="178"/>
    </font>
    <font>
      <b/>
      <sz val="8"/>
      <name val="B Nazanin"/>
      <charset val="178"/>
    </font>
    <font>
      <sz val="13"/>
      <name val="B Nazanin"/>
      <charset val="178"/>
    </font>
    <font>
      <sz val="11"/>
      <color rgb="FF006100"/>
      <name val="Calibri"/>
      <family val="2"/>
      <charset val="178"/>
      <scheme val="minor"/>
    </font>
    <font>
      <sz val="12"/>
      <name val="B Nazanin"/>
      <charset val="178"/>
    </font>
    <font>
      <b/>
      <sz val="12"/>
      <color rgb="FFFF0000"/>
      <name val="B Mitra"/>
      <charset val="178"/>
    </font>
    <font>
      <sz val="16"/>
      <color theme="1"/>
      <name val="B Titr"/>
      <charset val="178"/>
    </font>
    <font>
      <b/>
      <sz val="14"/>
      <name val="B Nazanin"/>
      <charset val="178"/>
    </font>
    <font>
      <sz val="12"/>
      <color rgb="FFFF0000"/>
      <name val="B Mitra"/>
      <charset val="178"/>
    </font>
    <font>
      <b/>
      <sz val="16"/>
      <name val="B Nazanin"/>
      <charset val="178"/>
    </font>
    <font>
      <sz val="11"/>
      <color rgb="FF000000"/>
      <name val="B Mitra"/>
      <charset val="178"/>
    </font>
    <font>
      <b/>
      <sz val="12"/>
      <color rgb="FF3B3838"/>
      <name val="B Nazanin"/>
      <charset val="178"/>
    </font>
    <font>
      <b/>
      <sz val="9"/>
      <color theme="1"/>
      <name val="B Mitra"/>
      <charset val="178"/>
    </font>
    <font>
      <b/>
      <sz val="16"/>
      <color theme="1"/>
      <name val="B Nazanin"/>
      <charset val="178"/>
    </font>
    <font>
      <sz val="11"/>
      <name val="Calibri"/>
      <family val="2"/>
      <scheme val="minor"/>
    </font>
    <font>
      <b/>
      <sz val="18"/>
      <color rgb="FFFF0000"/>
      <name val="B Mitra"/>
      <charset val="178"/>
    </font>
    <font>
      <sz val="18"/>
      <color rgb="FFFF0000"/>
      <name val="B Mitra"/>
      <charset val="178"/>
    </font>
    <font>
      <b/>
      <sz val="10"/>
      <color rgb="FFFF0000"/>
      <name val="B Mitra"/>
      <charset val="178"/>
    </font>
    <font>
      <sz val="13"/>
      <color theme="2" tint="-0.249977111117893"/>
      <name val="B Mitra"/>
      <charset val="178"/>
    </font>
    <font>
      <b/>
      <sz val="13"/>
      <color rgb="FFFF0000"/>
      <name val="B Mitra"/>
      <charset val="178"/>
    </font>
    <font>
      <sz val="11"/>
      <name val="B Mitra"/>
      <charset val="178"/>
    </font>
    <font>
      <b/>
      <sz val="14"/>
      <color rgb="FF3B3838"/>
      <name val="B Nazanin"/>
      <charset val="178"/>
    </font>
    <font>
      <b/>
      <sz val="13"/>
      <color theme="1"/>
      <name val="B Nazanin"/>
      <charset val="178"/>
    </font>
    <font>
      <sz val="13"/>
      <color theme="1"/>
      <name val="B Nazanin"/>
      <charset val="178"/>
    </font>
    <font>
      <b/>
      <sz val="16"/>
      <color rgb="FF3B3838"/>
      <name val="B Mitra"/>
      <charset val="178"/>
    </font>
    <font>
      <b/>
      <sz val="16"/>
      <name val="B Mitra"/>
      <charset val="178"/>
    </font>
    <font>
      <b/>
      <sz val="16"/>
      <color theme="2" tint="-0.749992370372631"/>
      <name val="B Mitra"/>
      <charset val="178"/>
    </font>
    <font>
      <b/>
      <sz val="14"/>
      <color theme="1"/>
      <name val="B Koodak"/>
      <charset val="178"/>
    </font>
    <font>
      <sz val="11"/>
      <color theme="0" tint="-0.14999847407452621"/>
      <name val="B Mitra"/>
      <charset val="178"/>
    </font>
    <font>
      <sz val="14"/>
      <color theme="0" tint="-0.14999847407452621"/>
      <name val="B Mitra"/>
      <charset val="178"/>
    </font>
    <font>
      <sz val="11"/>
      <color theme="0" tint="-0.149998474074526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4"/>
      <color theme="9" tint="-0.249977111117893"/>
      <name val="B Mitra"/>
      <charset val="178"/>
    </font>
    <font>
      <b/>
      <sz val="10"/>
      <color theme="1"/>
      <name val="Calibri"/>
      <family val="2"/>
      <scheme val="minor"/>
    </font>
    <font>
      <sz val="9"/>
      <color indexed="81"/>
      <name val="B Nazanin"/>
      <charset val="178"/>
    </font>
    <font>
      <sz val="12"/>
      <color theme="0"/>
      <name val="B Nazanin"/>
      <charset val="178"/>
    </font>
    <font>
      <b/>
      <sz val="11"/>
      <color theme="1"/>
      <name val="B Titr"/>
      <charset val="178"/>
    </font>
    <font>
      <b/>
      <sz val="24"/>
      <color theme="1"/>
      <name val="B Nazanin"/>
      <charset val="178"/>
    </font>
    <font>
      <b/>
      <sz val="18"/>
      <color theme="1"/>
      <name val="B Nazanin"/>
      <charset val="178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B Mitra"/>
      <charset val="178"/>
    </font>
    <font>
      <sz val="12"/>
      <color rgb="FF0000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173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rgb="FFC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8"/>
      </bottom>
      <diagonal/>
    </border>
    <border>
      <left/>
      <right/>
      <top style="thin">
        <color indexed="64"/>
      </top>
      <bottom style="thin">
        <color theme="8"/>
      </bottom>
      <diagonal/>
    </border>
    <border>
      <left/>
      <right style="thin">
        <color indexed="64"/>
      </right>
      <top style="thin">
        <color indexed="64"/>
      </top>
      <bottom style="thin">
        <color theme="8"/>
      </bottom>
      <diagonal/>
    </border>
    <border>
      <left style="thin">
        <color indexed="64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indexed="64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 style="thin">
        <color indexed="64"/>
      </right>
      <top style="thin">
        <color theme="8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Fill="0" applyBorder="0">
      <alignment wrapText="1"/>
    </xf>
    <xf numFmtId="0" fontId="7" fillId="3" borderId="0" applyNumberFormat="0" applyBorder="0" applyProtection="0">
      <alignment horizontal="left" indent="1"/>
    </xf>
    <xf numFmtId="0" fontId="8" fillId="3" borderId="0" applyNumberFormat="0" applyProtection="0">
      <alignment horizontal="left" wrapText="1" indent="4"/>
    </xf>
    <xf numFmtId="0" fontId="5" fillId="3" borderId="0" applyNumberFormat="0" applyProtection="0">
      <alignment horizontal="left" wrapText="1" indent="4"/>
    </xf>
    <xf numFmtId="0" fontId="14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1" fillId="0" borderId="0" applyNumberForma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75" fillId="2" borderId="0" applyNumberFormat="0" applyBorder="0" applyAlignment="0" applyProtection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43">
    <xf numFmtId="0" fontId="0" fillId="0" borderId="0" xfId="0"/>
    <xf numFmtId="0" fontId="10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4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7" borderId="8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 shrinkToFit="1"/>
    </xf>
    <xf numFmtId="0" fontId="27" fillId="4" borderId="13" xfId="0" applyFont="1" applyFill="1" applyBorder="1" applyAlignment="1">
      <alignment horizontal="center" vertical="center" wrapText="1" shrinkToFit="1"/>
    </xf>
    <xf numFmtId="0" fontId="25" fillId="4" borderId="13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4" borderId="15" xfId="0" applyFont="1" applyFill="1" applyBorder="1" applyAlignment="1">
      <alignment vertical="center"/>
    </xf>
    <xf numFmtId="0" fontId="21" fillId="4" borderId="15" xfId="0" applyFont="1" applyFill="1" applyBorder="1" applyAlignment="1">
      <alignment horizontal="center" vertical="center"/>
    </xf>
    <xf numFmtId="0" fontId="27" fillId="4" borderId="15" xfId="0" applyFont="1" applyFill="1" applyBorder="1" applyAlignment="1">
      <alignment horizontal="center" vertical="center" wrapText="1" shrinkToFit="1"/>
    </xf>
    <xf numFmtId="0" fontId="29" fillId="4" borderId="15" xfId="0" applyFont="1" applyFill="1" applyBorder="1" applyAlignment="1">
      <alignment horizontal="center" vertical="center"/>
    </xf>
    <xf numFmtId="9" fontId="30" fillId="4" borderId="15" xfId="8" applyFont="1" applyFill="1" applyBorder="1" applyAlignment="1">
      <alignment horizontal="center" vertical="center"/>
    </xf>
    <xf numFmtId="9" fontId="30" fillId="4" borderId="15" xfId="8" applyFont="1" applyFill="1" applyBorder="1" applyAlignment="1">
      <alignment horizontal="center" vertical="center" wrapText="1" shrinkToFit="1"/>
    </xf>
    <xf numFmtId="9" fontId="31" fillId="4" borderId="16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34" fillId="0" borderId="19" xfId="8" applyNumberFormat="1" applyFont="1" applyFill="1" applyBorder="1" applyAlignment="1">
      <alignment horizontal="center" vertical="center"/>
    </xf>
    <xf numFmtId="1" fontId="12" fillId="0" borderId="19" xfId="8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4" fillId="0" borderId="1" xfId="8" applyNumberFormat="1" applyFont="1" applyFill="1" applyBorder="1" applyAlignment="1">
      <alignment horizontal="center" vertical="center"/>
    </xf>
    <xf numFmtId="1" fontId="12" fillId="0" borderId="1" xfId="8" applyNumberFormat="1" applyFont="1" applyFill="1" applyBorder="1" applyAlignment="1">
      <alignment horizontal="center" vertical="center"/>
    </xf>
    <xf numFmtId="0" fontId="34" fillId="0" borderId="13" xfId="8" applyNumberFormat="1" applyFont="1" applyFill="1" applyBorder="1" applyAlignment="1">
      <alignment horizontal="center" vertical="center"/>
    </xf>
    <xf numFmtId="0" fontId="0" fillId="6" borderId="23" xfId="0" applyFill="1" applyBorder="1"/>
    <xf numFmtId="0" fontId="12" fillId="4" borderId="25" xfId="0" applyFont="1" applyFill="1" applyBorder="1" applyAlignment="1">
      <alignment horizontal="center" vertical="center"/>
    </xf>
    <xf numFmtId="0" fontId="34" fillId="0" borderId="25" xfId="8" applyNumberFormat="1" applyFont="1" applyFill="1" applyBorder="1" applyAlignment="1">
      <alignment horizontal="center" vertical="center"/>
    </xf>
    <xf numFmtId="1" fontId="12" fillId="0" borderId="25" xfId="8" applyNumberFormat="1" applyFont="1" applyFill="1" applyBorder="1" applyAlignment="1">
      <alignment horizontal="center" vertical="center"/>
    </xf>
    <xf numFmtId="0" fontId="35" fillId="0" borderId="0" xfId="0" applyFont="1"/>
    <xf numFmtId="1" fontId="16" fillId="0" borderId="0" xfId="0" applyNumberFormat="1" applyFont="1"/>
    <xf numFmtId="0" fontId="6" fillId="0" borderId="0" xfId="0" applyFont="1" applyAlignment="1" applyProtection="1">
      <alignment horizontal="center" vertical="center"/>
      <protection locked="0"/>
    </xf>
    <xf numFmtId="0" fontId="3" fillId="0" borderId="0" xfId="0" applyFont="1"/>
    <xf numFmtId="0" fontId="38" fillId="0" borderId="0" xfId="0" applyFont="1"/>
    <xf numFmtId="0" fontId="6" fillId="0" borderId="0" xfId="0" applyFont="1" applyAlignment="1">
      <alignment horizontal="center"/>
    </xf>
    <xf numFmtId="9" fontId="0" fillId="0" borderId="0" xfId="8" applyFont="1"/>
    <xf numFmtId="0" fontId="39" fillId="8" borderId="0" xfId="0" applyFont="1" applyFill="1" applyAlignment="1">
      <alignment horizontal="center" vertical="center" wrapText="1" shrinkToFit="1"/>
    </xf>
    <xf numFmtId="0" fontId="38" fillId="7" borderId="8" xfId="0" applyFont="1" applyFill="1" applyBorder="1"/>
    <xf numFmtId="0" fontId="6" fillId="7" borderId="24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39" fillId="0" borderId="0" xfId="0" applyFont="1" applyAlignment="1">
      <alignment horizontal="center" vertical="center" wrapText="1" shrinkToFit="1"/>
    </xf>
    <xf numFmtId="0" fontId="39" fillId="0" borderId="32" xfId="0" applyFont="1" applyBorder="1" applyAlignment="1">
      <alignment horizontal="center" vertical="center" wrapText="1" shrinkToFit="1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 wrapText="1" shrinkToFit="1"/>
    </xf>
    <xf numFmtId="0" fontId="39" fillId="0" borderId="31" xfId="0" applyFont="1" applyBorder="1" applyAlignment="1">
      <alignment horizontal="center" vertical="center" wrapText="1" shrinkToFit="1"/>
    </xf>
    <xf numFmtId="0" fontId="39" fillId="7" borderId="21" xfId="0" applyFont="1" applyFill="1" applyBorder="1" applyAlignment="1">
      <alignment horizontal="center" vertical="center" wrapText="1" shrinkToFit="1"/>
    </xf>
    <xf numFmtId="0" fontId="39" fillId="7" borderId="1" xfId="0" applyFont="1" applyFill="1" applyBorder="1" applyAlignment="1">
      <alignment horizontal="center" vertical="center" wrapText="1" shrinkToFit="1"/>
    </xf>
    <xf numFmtId="0" fontId="39" fillId="7" borderId="22" xfId="0" applyFont="1" applyFill="1" applyBorder="1" applyAlignment="1">
      <alignment horizontal="center" vertical="center" wrapText="1" shrinkToFit="1"/>
    </xf>
    <xf numFmtId="0" fontId="40" fillId="4" borderId="0" xfId="0" applyFont="1" applyFill="1" applyAlignment="1">
      <alignment horizontal="center" vertical="center" wrapText="1" shrinkToFit="1"/>
    </xf>
    <xf numFmtId="0" fontId="39" fillId="4" borderId="0" xfId="0" applyFont="1" applyFill="1" applyAlignment="1">
      <alignment horizontal="center" vertical="center" wrapText="1" shrinkToFit="1"/>
    </xf>
    <xf numFmtId="0" fontId="16" fillId="0" borderId="0" xfId="0" applyFont="1" applyAlignment="1">
      <alignment horizontal="right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3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6" fillId="7" borderId="36" xfId="0" applyFont="1" applyFill="1" applyBorder="1"/>
    <xf numFmtId="0" fontId="39" fillId="7" borderId="37" xfId="0" applyFont="1" applyFill="1" applyBorder="1" applyAlignment="1">
      <alignment horizontal="center" vertical="center" wrapText="1" shrinkToFit="1"/>
    </xf>
    <xf numFmtId="0" fontId="39" fillId="0" borderId="25" xfId="0" applyFont="1" applyBorder="1" applyAlignment="1">
      <alignment horizontal="center" vertical="center" wrapText="1" shrinkToFit="1"/>
    </xf>
    <xf numFmtId="0" fontId="39" fillId="0" borderId="26" xfId="0" applyFont="1" applyBorder="1" applyAlignment="1">
      <alignment horizontal="center" vertical="center" wrapText="1" shrinkToFit="1"/>
    </xf>
    <xf numFmtId="0" fontId="39" fillId="7" borderId="38" xfId="0" applyFont="1" applyFill="1" applyBorder="1" applyAlignment="1">
      <alignment horizontal="center" vertical="center" wrapText="1" shrinkToFit="1"/>
    </xf>
    <xf numFmtId="0" fontId="39" fillId="0" borderId="13" xfId="0" applyFont="1" applyBorder="1" applyAlignment="1">
      <alignment horizontal="center" vertical="center" wrapText="1" shrinkToFit="1"/>
    </xf>
    <xf numFmtId="0" fontId="39" fillId="0" borderId="14" xfId="0" applyFont="1" applyBorder="1" applyAlignment="1">
      <alignment horizontal="center" vertical="center" wrapText="1" shrinkToFit="1"/>
    </xf>
    <xf numFmtId="0" fontId="39" fillId="0" borderId="5" xfId="0" applyFont="1" applyBorder="1" applyAlignment="1">
      <alignment vertical="center" wrapText="1" shrinkToFit="1"/>
    </xf>
    <xf numFmtId="0" fontId="39" fillId="0" borderId="0" xfId="0" applyFont="1" applyAlignment="1">
      <alignment vertical="center" wrapText="1" shrinkToFit="1"/>
    </xf>
    <xf numFmtId="0" fontId="39" fillId="7" borderId="19" xfId="0" applyFont="1" applyFill="1" applyBorder="1" applyAlignment="1">
      <alignment horizontal="center" vertical="center" wrapText="1" shrinkToFit="1"/>
    </xf>
    <xf numFmtId="0" fontId="39" fillId="7" borderId="20" xfId="0" applyFont="1" applyFill="1" applyBorder="1" applyAlignment="1">
      <alignment horizontal="center" vertical="center" wrapText="1" shrinkToFit="1"/>
    </xf>
    <xf numFmtId="0" fontId="39" fillId="4" borderId="13" xfId="0" applyFont="1" applyFill="1" applyBorder="1" applyAlignment="1">
      <alignment horizontal="center" vertical="center" wrapText="1" shrinkToFit="1"/>
    </xf>
    <xf numFmtId="0" fontId="39" fillId="4" borderId="14" xfId="0" applyFont="1" applyFill="1" applyBorder="1" applyAlignment="1">
      <alignment horizontal="center" vertical="center" wrapText="1" shrinkToFit="1"/>
    </xf>
    <xf numFmtId="0" fontId="16" fillId="7" borderId="21" xfId="0" applyFont="1" applyFill="1" applyBorder="1" applyAlignment="1">
      <alignment horizontal="center"/>
    </xf>
    <xf numFmtId="0" fontId="39" fillId="7" borderId="24" xfId="0" applyFont="1" applyFill="1" applyBorder="1" applyAlignment="1">
      <alignment horizontal="center" vertical="center" wrapText="1" shrinkToFit="1"/>
    </xf>
    <xf numFmtId="0" fontId="39" fillId="4" borderId="25" xfId="0" applyFont="1" applyFill="1" applyBorder="1" applyAlignment="1">
      <alignment horizontal="center" vertical="center" wrapText="1" shrinkToFit="1"/>
    </xf>
    <xf numFmtId="0" fontId="39" fillId="4" borderId="26" xfId="0" applyFont="1" applyFill="1" applyBorder="1" applyAlignment="1">
      <alignment horizontal="center" vertical="center" wrapText="1" shrinkToFit="1"/>
    </xf>
    <xf numFmtId="0" fontId="16" fillId="4" borderId="1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39" fillId="7" borderId="39" xfId="0" applyFont="1" applyFill="1" applyBorder="1" applyAlignment="1">
      <alignment horizontal="center" vertical="center" wrapText="1" shrinkToFit="1"/>
    </xf>
    <xf numFmtId="0" fontId="16" fillId="4" borderId="13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16" fillId="7" borderId="28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16" fillId="7" borderId="30" xfId="0" applyFont="1" applyFill="1" applyBorder="1" applyAlignment="1">
      <alignment horizontal="center"/>
    </xf>
    <xf numFmtId="0" fontId="16" fillId="4" borderId="39" xfId="0" applyFont="1" applyFill="1" applyBorder="1" applyAlignment="1">
      <alignment horizontal="center"/>
    </xf>
    <xf numFmtId="0" fontId="16" fillId="4" borderId="40" xfId="0" applyFont="1" applyFill="1" applyBorder="1" applyAlignment="1">
      <alignment horizontal="center"/>
    </xf>
    <xf numFmtId="0" fontId="39" fillId="4" borderId="1" xfId="0" applyFont="1" applyFill="1" applyBorder="1" applyAlignment="1">
      <alignment vertical="center" wrapText="1" shrinkToFit="1"/>
    </xf>
    <xf numFmtId="0" fontId="46" fillId="4" borderId="1" xfId="0" applyFont="1" applyFill="1" applyBorder="1" applyAlignment="1">
      <alignment horizontal="center" vertical="center" wrapText="1" shrinkToFit="1"/>
    </xf>
    <xf numFmtId="0" fontId="46" fillId="4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 wrapText="1"/>
    </xf>
    <xf numFmtId="0" fontId="21" fillId="4" borderId="23" xfId="0" applyFont="1" applyFill="1" applyBorder="1" applyAlignment="1">
      <alignment vertical="center"/>
    </xf>
    <xf numFmtId="0" fontId="27" fillId="4" borderId="23" xfId="0" quotePrefix="1" applyFont="1" applyFill="1" applyBorder="1" applyAlignment="1">
      <alignment horizontal="center" vertical="center" wrapText="1" shrinkToFit="1"/>
    </xf>
    <xf numFmtId="0" fontId="25" fillId="4" borderId="23" xfId="0" applyFont="1" applyFill="1" applyBorder="1" applyAlignment="1">
      <alignment horizontal="center" vertical="center"/>
    </xf>
    <xf numFmtId="9" fontId="25" fillId="4" borderId="23" xfId="8" applyFont="1" applyFill="1" applyBorder="1" applyAlignment="1">
      <alignment horizontal="center" vertical="center"/>
    </xf>
    <xf numFmtId="0" fontId="33" fillId="4" borderId="19" xfId="0" applyFont="1" applyFill="1" applyBorder="1" applyAlignment="1" applyProtection="1">
      <alignment horizontal="right" vertical="center"/>
      <protection locked="0"/>
    </xf>
    <xf numFmtId="0" fontId="33" fillId="4" borderId="19" xfId="8" applyNumberFormat="1" applyFont="1" applyFill="1" applyBorder="1" applyAlignment="1">
      <alignment horizontal="center" vertical="center"/>
    </xf>
    <xf numFmtId="0" fontId="33" fillId="4" borderId="1" xfId="0" applyFont="1" applyFill="1" applyBorder="1" applyAlignment="1" applyProtection="1">
      <alignment horizontal="right" vertical="center"/>
      <protection locked="0"/>
    </xf>
    <xf numFmtId="0" fontId="33" fillId="4" borderId="13" xfId="0" applyFont="1" applyFill="1" applyBorder="1" applyAlignment="1" applyProtection="1">
      <alignment horizontal="right" vertical="center"/>
      <protection locked="0"/>
    </xf>
    <xf numFmtId="0" fontId="0" fillId="4" borderId="0" xfId="0" applyFill="1"/>
    <xf numFmtId="0" fontId="16" fillId="4" borderId="0" xfId="0" applyFont="1" applyFill="1"/>
    <xf numFmtId="0" fontId="14" fillId="0" borderId="1" xfId="0" applyFont="1" applyBorder="1" applyAlignment="1">
      <alignment horizontal="right" vertical="center" wrapText="1" readingOrder="2"/>
    </xf>
    <xf numFmtId="0" fontId="16" fillId="0" borderId="1" xfId="0" applyFont="1" applyBorder="1"/>
    <xf numFmtId="0" fontId="12" fillId="0" borderId="0" xfId="0" applyFont="1"/>
    <xf numFmtId="0" fontId="16" fillId="0" borderId="1" xfId="0" applyFont="1" applyBorder="1" applyAlignment="1">
      <alignment horizontal="center"/>
    </xf>
    <xf numFmtId="0" fontId="47" fillId="4" borderId="2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 wrapText="1" readingOrder="2"/>
    </xf>
    <xf numFmtId="0" fontId="47" fillId="4" borderId="21" xfId="0" applyFont="1" applyFill="1" applyBorder="1" applyAlignment="1">
      <alignment horizontal="center" vertical="center"/>
    </xf>
    <xf numFmtId="0" fontId="47" fillId="4" borderId="12" xfId="0" applyFont="1" applyFill="1" applyBorder="1" applyAlignment="1">
      <alignment horizontal="center" vertical="center"/>
    </xf>
    <xf numFmtId="1" fontId="47" fillId="4" borderId="13" xfId="0" applyNumberFormat="1" applyFont="1" applyFill="1" applyBorder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9" fontId="16" fillId="4" borderId="22" xfId="0" applyNumberFormat="1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vertical="center"/>
    </xf>
    <xf numFmtId="0" fontId="0" fillId="0" borderId="0" xfId="1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6" fillId="0" borderId="2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12" borderId="38" xfId="0" applyFont="1" applyFill="1" applyBorder="1" applyAlignment="1">
      <alignment vertical="center"/>
    </xf>
    <xf numFmtId="0" fontId="16" fillId="12" borderId="53" xfId="0" applyFont="1" applyFill="1" applyBorder="1" applyAlignment="1">
      <alignment vertical="center"/>
    </xf>
    <xf numFmtId="0" fontId="16" fillId="12" borderId="54" xfId="0" applyFont="1" applyFill="1" applyBorder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7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0" xfId="11" applyFont="1"/>
    <xf numFmtId="3" fontId="16" fillId="0" borderId="0" xfId="11" applyNumberFormat="1" applyFont="1"/>
    <xf numFmtId="0" fontId="52" fillId="0" borderId="0" xfId="11" applyFont="1"/>
    <xf numFmtId="0" fontId="16" fillId="0" borderId="0" xfId="11" applyFont="1" applyAlignment="1">
      <alignment horizontal="center" vertical="center"/>
    </xf>
    <xf numFmtId="9" fontId="54" fillId="6" borderId="44" xfId="11" applyNumberFormat="1" applyFont="1" applyFill="1" applyBorder="1" applyAlignment="1">
      <alignment horizontal="center" vertical="center"/>
    </xf>
    <xf numFmtId="0" fontId="54" fillId="0" borderId="0" xfId="11" applyFont="1" applyAlignment="1">
      <alignment vertical="center"/>
    </xf>
    <xf numFmtId="0" fontId="54" fillId="0" borderId="0" xfId="11" applyFont="1" applyAlignment="1">
      <alignment horizontal="center" vertical="center"/>
    </xf>
    <xf numFmtId="9" fontId="54" fillId="0" borderId="0" xfId="8" applyFont="1" applyAlignment="1">
      <alignment vertical="center"/>
    </xf>
    <xf numFmtId="0" fontId="16" fillId="0" borderId="0" xfId="11" applyFont="1" applyAlignment="1">
      <alignment vertical="center"/>
    </xf>
    <xf numFmtId="9" fontId="16" fillId="0" borderId="0" xfId="8" applyFont="1"/>
    <xf numFmtId="9" fontId="16" fillId="0" borderId="0" xfId="11" applyNumberFormat="1" applyFont="1"/>
    <xf numFmtId="9" fontId="16" fillId="0" borderId="0" xfId="8" applyFont="1" applyAlignment="1">
      <alignment horizontal="center" vertical="center"/>
    </xf>
    <xf numFmtId="9" fontId="54" fillId="6" borderId="64" xfId="11" applyNumberFormat="1" applyFont="1" applyFill="1" applyBorder="1" applyAlignment="1">
      <alignment horizontal="center" vertical="center"/>
    </xf>
    <xf numFmtId="165" fontId="16" fillId="0" borderId="0" xfId="11" applyNumberFormat="1" applyFont="1"/>
    <xf numFmtId="0" fontId="50" fillId="0" borderId="0" xfId="11" applyFont="1" applyAlignment="1">
      <alignment vertical="center" wrapText="1"/>
    </xf>
    <xf numFmtId="0" fontId="56" fillId="4" borderId="0" xfId="11" applyFont="1" applyFill="1" applyAlignment="1">
      <alignment horizontal="center" vertical="center"/>
    </xf>
    <xf numFmtId="0" fontId="0" fillId="0" borderId="0" xfId="0" applyAlignment="1">
      <alignment horizontal="center"/>
    </xf>
    <xf numFmtId="9" fontId="38" fillId="0" borderId="0" xfId="8" applyFont="1" applyAlignment="1">
      <alignment horizontal="center" vertical="top" wrapText="1"/>
    </xf>
    <xf numFmtId="3" fontId="50" fillId="0" borderId="0" xfId="11" applyNumberFormat="1" applyFont="1" applyAlignment="1">
      <alignment vertical="center" wrapText="1"/>
    </xf>
    <xf numFmtId="0" fontId="50" fillId="0" borderId="0" xfId="11" applyFont="1" applyAlignment="1">
      <alignment wrapText="1"/>
    </xf>
    <xf numFmtId="3" fontId="50" fillId="0" borderId="0" xfId="11" applyNumberFormat="1" applyFont="1" applyAlignment="1">
      <alignment wrapText="1"/>
    </xf>
    <xf numFmtId="0" fontId="56" fillId="0" borderId="0" xfId="11" applyFont="1" applyAlignment="1">
      <alignment horizontal="center" vertical="center"/>
    </xf>
    <xf numFmtId="9" fontId="38" fillId="4" borderId="1" xfId="8" applyFont="1" applyFill="1" applyBorder="1" applyAlignment="1">
      <alignment horizontal="center" vertical="center" wrapText="1"/>
    </xf>
    <xf numFmtId="9" fontId="38" fillId="0" borderId="1" xfId="8" applyFont="1" applyBorder="1" applyAlignment="1">
      <alignment horizontal="center" vertical="top" wrapText="1"/>
    </xf>
    <xf numFmtId="9" fontId="37" fillId="0" borderId="1" xfId="8" applyFont="1" applyBorder="1" applyAlignment="1">
      <alignment horizontal="center" vertical="top" wrapText="1"/>
    </xf>
    <xf numFmtId="3" fontId="58" fillId="0" borderId="0" xfId="11" applyNumberFormat="1" applyFont="1" applyAlignment="1">
      <alignment wrapText="1"/>
    </xf>
    <xf numFmtId="0" fontId="58" fillId="0" borderId="0" xfId="11" applyFont="1" applyAlignment="1">
      <alignment wrapText="1"/>
    </xf>
    <xf numFmtId="0" fontId="50" fillId="0" borderId="0" xfId="11" applyFont="1"/>
    <xf numFmtId="0" fontId="1" fillId="0" borderId="0" xfId="0" applyFont="1"/>
    <xf numFmtId="0" fontId="59" fillId="0" borderId="0" xfId="0" applyFont="1"/>
    <xf numFmtId="0" fontId="10" fillId="4" borderId="47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60" fillId="0" borderId="0" xfId="0" applyFont="1"/>
    <xf numFmtId="0" fontId="6" fillId="4" borderId="0" xfId="0" applyFont="1" applyFill="1" applyAlignment="1">
      <alignment horizontal="center"/>
    </xf>
    <xf numFmtId="0" fontId="6" fillId="4" borderId="2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6" fillId="4" borderId="0" xfId="8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6" fillId="4" borderId="24" xfId="0" applyFont="1" applyFill="1" applyBorder="1" applyAlignment="1">
      <alignment horizontal="center" vertical="center"/>
    </xf>
    <xf numFmtId="9" fontId="6" fillId="4" borderId="25" xfId="0" applyNumberFormat="1" applyFont="1" applyFill="1" applyBorder="1" applyAlignment="1">
      <alignment horizontal="center" vertical="center"/>
    </xf>
    <xf numFmtId="9" fontId="6" fillId="4" borderId="25" xfId="8" applyFont="1" applyFill="1" applyBorder="1" applyAlignment="1">
      <alignment horizontal="center" vertical="center"/>
    </xf>
    <xf numFmtId="0" fontId="60" fillId="0" borderId="0" xfId="0" applyFont="1" applyAlignment="1">
      <alignment horizontal="left"/>
    </xf>
    <xf numFmtId="0" fontId="6" fillId="6" borderId="8" xfId="0" applyFont="1" applyFill="1" applyBorder="1" applyAlignment="1">
      <alignment horizontal="center" vertical="center"/>
    </xf>
    <xf numFmtId="9" fontId="6" fillId="6" borderId="7" xfId="8" applyFont="1" applyFill="1" applyBorder="1" applyAlignment="1">
      <alignment horizontal="center" vertical="center"/>
    </xf>
    <xf numFmtId="0" fontId="6" fillId="4" borderId="0" xfId="0" applyFont="1" applyFill="1"/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9" fontId="6" fillId="0" borderId="0" xfId="0" applyNumberFormat="1" applyFont="1" applyAlignment="1">
      <alignment horizontal="center"/>
    </xf>
    <xf numFmtId="0" fontId="1" fillId="4" borderId="0" xfId="0" applyFont="1" applyFill="1"/>
    <xf numFmtId="9" fontId="6" fillId="4" borderId="0" xfId="2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28" fillId="0" borderId="21" xfId="0" applyFont="1" applyBorder="1" applyAlignment="1">
      <alignment horizontal="center" vertical="center" wrapText="1" shrinkToFit="1"/>
    </xf>
    <xf numFmtId="0" fontId="28" fillId="0" borderId="1" xfId="0" applyFont="1" applyBorder="1" applyAlignment="1">
      <alignment horizontal="center" vertical="center" wrapText="1" shrinkToFit="1"/>
    </xf>
    <xf numFmtId="0" fontId="28" fillId="0" borderId="22" xfId="0" applyFont="1" applyBorder="1" applyAlignment="1">
      <alignment horizontal="center" vertical="center" wrapText="1" shrinkToFit="1"/>
    </xf>
    <xf numFmtId="0" fontId="28" fillId="0" borderId="0" xfId="0" applyFont="1" applyAlignment="1">
      <alignment horizontal="center" vertical="center" wrapText="1" shrinkToFit="1"/>
    </xf>
    <xf numFmtId="9" fontId="16" fillId="0" borderId="12" xfId="2" applyFont="1" applyBorder="1" applyAlignment="1">
      <alignment horizontal="center"/>
    </xf>
    <xf numFmtId="9" fontId="16" fillId="0" borderId="13" xfId="2" applyFont="1" applyBorder="1" applyAlignment="1">
      <alignment horizontal="center"/>
    </xf>
    <xf numFmtId="9" fontId="16" fillId="0" borderId="14" xfId="2" applyFont="1" applyBorder="1" applyAlignment="1">
      <alignment horizontal="center"/>
    </xf>
    <xf numFmtId="49" fontId="10" fillId="0" borderId="0" xfId="6" applyNumberFormat="1" applyFont="1" applyFill="1" applyAlignment="1">
      <alignment vertical="center" wrapText="1"/>
    </xf>
    <xf numFmtId="0" fontId="13" fillId="0" borderId="0" xfId="0" applyFont="1"/>
    <xf numFmtId="0" fontId="13" fillId="0" borderId="0" xfId="11" applyFont="1" applyAlignment="1" applyProtection="1">
      <alignment horizontal="center" vertical="center"/>
      <protection locked="0"/>
    </xf>
    <xf numFmtId="0" fontId="12" fillId="0" borderId="0" xfId="11" applyFont="1" applyAlignment="1">
      <alignment horizontal="center" vertical="center"/>
    </xf>
    <xf numFmtId="0" fontId="11" fillId="0" borderId="0" xfId="11" applyFont="1" applyAlignment="1">
      <alignment horizontal="center" vertical="center"/>
    </xf>
    <xf numFmtId="0" fontId="4" fillId="0" borderId="0" xfId="12" applyFont="1" applyAlignment="1" applyProtection="1">
      <alignment horizontal="center" vertical="center"/>
    </xf>
    <xf numFmtId="0" fontId="63" fillId="0" borderId="0" xfId="11" applyFont="1" applyAlignment="1">
      <alignment horizontal="center" vertical="center"/>
    </xf>
    <xf numFmtId="0" fontId="63" fillId="0" borderId="0" xfId="11" applyFont="1" applyAlignment="1">
      <alignment vertical="center" wrapText="1"/>
    </xf>
    <xf numFmtId="0" fontId="13" fillId="0" borderId="0" xfId="11" applyFont="1" applyAlignment="1">
      <alignment vertical="center" wrapText="1"/>
    </xf>
    <xf numFmtId="0" fontId="12" fillId="0" borderId="0" xfId="11" applyFont="1" applyAlignment="1" applyProtection="1">
      <alignment horizontal="center" vertical="center"/>
      <protection locked="0"/>
    </xf>
    <xf numFmtId="0" fontId="16" fillId="0" borderId="1" xfId="11" applyFont="1" applyBorder="1" applyAlignment="1">
      <alignment horizontal="center"/>
    </xf>
    <xf numFmtId="0" fontId="66" fillId="4" borderId="0" xfId="0" applyFont="1" applyFill="1"/>
    <xf numFmtId="0" fontId="15" fillId="0" borderId="0" xfId="0" applyFont="1"/>
    <xf numFmtId="0" fontId="66" fillId="0" borderId="0" xfId="0" applyFont="1"/>
    <xf numFmtId="0" fontId="60" fillId="4" borderId="0" xfId="0" applyFont="1" applyFill="1"/>
    <xf numFmtId="0" fontId="10" fillId="0" borderId="0" xfId="0" applyFont="1"/>
    <xf numFmtId="0" fontId="16" fillId="0" borderId="0" xfId="11" applyFont="1" applyAlignment="1">
      <alignment horizontal="center"/>
    </xf>
    <xf numFmtId="0" fontId="60" fillId="4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66" fillId="4" borderId="0" xfId="0" applyFont="1" applyFill="1" applyAlignment="1">
      <alignment horizontal="left"/>
    </xf>
    <xf numFmtId="0" fontId="66" fillId="0" borderId="0" xfId="0" applyFont="1" applyAlignment="1">
      <alignment horizontal="left"/>
    </xf>
    <xf numFmtId="0" fontId="16" fillId="8" borderId="71" xfId="0" applyFont="1" applyFill="1" applyBorder="1"/>
    <xf numFmtId="0" fontId="16" fillId="0" borderId="9" xfId="0" applyFont="1" applyBorder="1" applyAlignment="1">
      <alignment horizontal="center" vertical="center"/>
    </xf>
    <xf numFmtId="0" fontId="16" fillId="8" borderId="48" xfId="0" applyFont="1" applyFill="1" applyBorder="1"/>
    <xf numFmtId="0" fontId="16" fillId="0" borderId="32" xfId="0" applyFont="1" applyBorder="1" applyAlignment="1">
      <alignment horizontal="center" vertical="center"/>
    </xf>
    <xf numFmtId="0" fontId="16" fillId="8" borderId="40" xfId="0" applyFont="1" applyFill="1" applyBorder="1"/>
    <xf numFmtId="0" fontId="16" fillId="0" borderId="31" xfId="0" applyFont="1" applyBorder="1" applyAlignment="1">
      <alignment horizontal="center" vertical="center"/>
    </xf>
    <xf numFmtId="0" fontId="59" fillId="4" borderId="0" xfId="0" applyFont="1" applyFill="1"/>
    <xf numFmtId="9" fontId="16" fillId="0" borderId="0" xfId="8" applyFont="1" applyFill="1" applyBorder="1" applyAlignment="1">
      <alignment horizontal="center" vertical="center"/>
    </xf>
    <xf numFmtId="0" fontId="16" fillId="0" borderId="0" xfId="11" applyFont="1" applyAlignment="1">
      <alignment horizontal="center" vertical="center" readingOrder="2"/>
    </xf>
    <xf numFmtId="0" fontId="17" fillId="0" borderId="0" xfId="0" applyFont="1" applyAlignment="1">
      <alignment horizontal="center"/>
    </xf>
    <xf numFmtId="9" fontId="6" fillId="0" borderId="0" xfId="2" applyFont="1" applyFill="1" applyBorder="1" applyAlignment="1">
      <alignment horizontal="center"/>
    </xf>
    <xf numFmtId="0" fontId="12" fillId="0" borderId="7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37" fillId="0" borderId="0" xfId="11" applyFont="1"/>
    <xf numFmtId="0" fontId="37" fillId="0" borderId="0" xfId="11" applyFont="1" applyAlignment="1">
      <alignment horizontal="center" vertical="center"/>
    </xf>
    <xf numFmtId="0" fontId="37" fillId="0" borderId="0" xfId="11" applyFont="1" applyAlignment="1">
      <alignment horizontal="center"/>
    </xf>
    <xf numFmtId="9" fontId="37" fillId="0" borderId="0" xfId="11" applyNumberFormat="1" applyFont="1"/>
    <xf numFmtId="0" fontId="61" fillId="0" borderId="0" xfId="0" applyFont="1" applyAlignment="1">
      <alignment horizontal="center" vertical="center"/>
    </xf>
    <xf numFmtId="9" fontId="6" fillId="0" borderId="0" xfId="2" applyFont="1" applyBorder="1" applyAlignment="1">
      <alignment horizontal="center" vertical="center"/>
    </xf>
    <xf numFmtId="9" fontId="6" fillId="0" borderId="0" xfId="2" applyFont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9" fontId="12" fillId="4" borderId="8" xfId="2" applyFont="1" applyFill="1" applyBorder="1" applyAlignment="1">
      <alignment horizontal="right" vertical="center"/>
    </xf>
    <xf numFmtId="1" fontId="12" fillId="4" borderId="7" xfId="2" applyNumberFormat="1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vertical="center"/>
    </xf>
    <xf numFmtId="0" fontId="9" fillId="4" borderId="44" xfId="0" applyFont="1" applyFill="1" applyBorder="1" applyAlignment="1">
      <alignment horizontal="center" vertical="center"/>
    </xf>
    <xf numFmtId="9" fontId="6" fillId="4" borderId="44" xfId="2" applyFont="1" applyFill="1" applyBorder="1" applyAlignment="1">
      <alignment horizontal="right" vertical="center"/>
    </xf>
    <xf numFmtId="0" fontId="6" fillId="4" borderId="69" xfId="0" applyFont="1" applyFill="1" applyBorder="1" applyAlignment="1">
      <alignment horizontal="right" vertical="center"/>
    </xf>
    <xf numFmtId="0" fontId="30" fillId="14" borderId="0" xfId="0" applyFont="1" applyFill="1" applyAlignment="1">
      <alignment horizontal="center" vertical="center"/>
    </xf>
    <xf numFmtId="0" fontId="71" fillId="14" borderId="0" xfId="0" applyFont="1" applyFill="1" applyAlignment="1">
      <alignment horizontal="center" vertical="center"/>
    </xf>
    <xf numFmtId="9" fontId="71" fillId="14" borderId="0" xfId="2" applyFont="1" applyFill="1" applyBorder="1" applyAlignment="1">
      <alignment horizontal="center" vertical="center"/>
    </xf>
    <xf numFmtId="0" fontId="71" fillId="14" borderId="32" xfId="0" applyFont="1" applyFill="1" applyBorder="1" applyAlignment="1">
      <alignment horizontal="center" vertical="center"/>
    </xf>
    <xf numFmtId="0" fontId="29" fillId="14" borderId="28" xfId="0" applyFont="1" applyFill="1" applyBorder="1" applyAlignment="1">
      <alignment horizontal="center" vertical="center"/>
    </xf>
    <xf numFmtId="9" fontId="29" fillId="14" borderId="70" xfId="2" applyFont="1" applyFill="1" applyBorder="1" applyAlignment="1">
      <alignment horizontal="center" vertical="center"/>
    </xf>
    <xf numFmtId="9" fontId="29" fillId="14" borderId="29" xfId="2" applyFont="1" applyFill="1" applyBorder="1" applyAlignment="1">
      <alignment horizontal="center" vertical="center" wrapText="1" shrinkToFit="1"/>
    </xf>
    <xf numFmtId="0" fontId="29" fillId="14" borderId="30" xfId="0" applyFont="1" applyFill="1" applyBorder="1" applyAlignment="1">
      <alignment horizontal="center" vertical="center" wrapText="1" shrinkToFit="1"/>
    </xf>
    <xf numFmtId="0" fontId="6" fillId="0" borderId="73" xfId="0" applyFont="1" applyBorder="1" applyAlignment="1">
      <alignment horizontal="right" vertical="center"/>
    </xf>
    <xf numFmtId="9" fontId="33" fillId="0" borderId="74" xfId="2" applyFont="1" applyBorder="1" applyAlignment="1">
      <alignment horizontal="center" vertical="center"/>
    </xf>
    <xf numFmtId="9" fontId="12" fillId="0" borderId="75" xfId="0" applyNumberFormat="1" applyFont="1" applyBorder="1" applyAlignment="1">
      <alignment horizontal="center" vertical="center"/>
    </xf>
    <xf numFmtId="9" fontId="11" fillId="0" borderId="76" xfId="0" applyNumberFormat="1" applyFont="1" applyBorder="1" applyAlignment="1">
      <alignment horizontal="center" vertical="center"/>
    </xf>
    <xf numFmtId="0" fontId="6" fillId="0" borderId="78" xfId="0" applyFont="1" applyBorder="1" applyAlignment="1">
      <alignment horizontal="right" vertical="center"/>
    </xf>
    <xf numFmtId="9" fontId="33" fillId="0" borderId="79" xfId="2" applyFont="1" applyBorder="1" applyAlignment="1">
      <alignment horizontal="center" vertical="center"/>
    </xf>
    <xf numFmtId="9" fontId="12" fillId="0" borderId="80" xfId="0" applyNumberFormat="1" applyFont="1" applyBorder="1" applyAlignment="1">
      <alignment horizontal="center" vertical="center"/>
    </xf>
    <xf numFmtId="9" fontId="11" fillId="0" borderId="81" xfId="0" applyNumberFormat="1" applyFont="1" applyBorder="1" applyAlignment="1">
      <alignment horizontal="center" vertical="center"/>
    </xf>
    <xf numFmtId="9" fontId="33" fillId="0" borderId="84" xfId="2" applyFont="1" applyBorder="1" applyAlignment="1">
      <alignment horizontal="center" vertical="center"/>
    </xf>
    <xf numFmtId="9" fontId="12" fillId="0" borderId="85" xfId="0" applyNumberFormat="1" applyFont="1" applyBorder="1" applyAlignment="1">
      <alignment horizontal="center" vertical="center"/>
    </xf>
    <xf numFmtId="9" fontId="12" fillId="0" borderId="88" xfId="0" applyNumberFormat="1" applyFont="1" applyBorder="1" applyAlignment="1">
      <alignment horizontal="center" vertical="center"/>
    </xf>
    <xf numFmtId="9" fontId="11" fillId="0" borderId="89" xfId="0" applyNumberFormat="1" applyFont="1" applyBorder="1" applyAlignment="1">
      <alignment horizontal="center" vertical="center"/>
    </xf>
    <xf numFmtId="9" fontId="33" fillId="0" borderId="94" xfId="2" applyFont="1" applyBorder="1" applyAlignment="1">
      <alignment horizontal="center" vertical="center"/>
    </xf>
    <xf numFmtId="9" fontId="12" fillId="0" borderId="95" xfId="0" applyNumberFormat="1" applyFont="1" applyBorder="1" applyAlignment="1">
      <alignment horizontal="center" vertical="center"/>
    </xf>
    <xf numFmtId="9" fontId="11" fillId="0" borderId="96" xfId="0" applyNumberFormat="1" applyFont="1" applyBorder="1" applyAlignment="1">
      <alignment horizontal="center" vertical="center"/>
    </xf>
    <xf numFmtId="0" fontId="6" fillId="0" borderId="98" xfId="0" applyFont="1" applyBorder="1" applyAlignment="1">
      <alignment horizontal="right" vertical="center"/>
    </xf>
    <xf numFmtId="9" fontId="36" fillId="0" borderId="99" xfId="2" applyFont="1" applyFill="1" applyBorder="1" applyAlignment="1">
      <alignment horizontal="center" vertical="center"/>
    </xf>
    <xf numFmtId="9" fontId="76" fillId="0" borderId="88" xfId="0" applyNumberFormat="1" applyFont="1" applyBorder="1" applyAlignment="1">
      <alignment horizontal="center" vertical="center"/>
    </xf>
    <xf numFmtId="9" fontId="79" fillId="0" borderId="89" xfId="0" applyNumberFormat="1" applyFont="1" applyBorder="1" applyAlignment="1">
      <alignment horizontal="center" vertical="center"/>
    </xf>
    <xf numFmtId="9" fontId="36" fillId="0" borderId="79" xfId="2" applyFont="1" applyFill="1" applyBorder="1" applyAlignment="1">
      <alignment horizontal="center" vertical="center"/>
    </xf>
    <xf numFmtId="9" fontId="76" fillId="0" borderId="80" xfId="0" applyNumberFormat="1" applyFont="1" applyBorder="1" applyAlignment="1">
      <alignment horizontal="center" vertical="center"/>
    </xf>
    <xf numFmtId="9" fontId="79" fillId="0" borderId="81" xfId="0" applyNumberFormat="1" applyFont="1" applyBorder="1" applyAlignment="1">
      <alignment horizontal="center" vertical="center"/>
    </xf>
    <xf numFmtId="0" fontId="6" fillId="0" borderId="83" xfId="0" applyFont="1" applyBorder="1" applyAlignment="1">
      <alignment horizontal="right" vertical="center"/>
    </xf>
    <xf numFmtId="9" fontId="36" fillId="0" borderId="84" xfId="2" applyFont="1" applyFill="1" applyBorder="1" applyAlignment="1">
      <alignment horizontal="center" vertical="center"/>
    </xf>
    <xf numFmtId="9" fontId="76" fillId="0" borderId="95" xfId="0" applyNumberFormat="1" applyFont="1" applyBorder="1" applyAlignment="1">
      <alignment horizontal="center" vertical="center"/>
    </xf>
    <xf numFmtId="9" fontId="79" fillId="0" borderId="96" xfId="0" applyNumberFormat="1" applyFont="1" applyBorder="1" applyAlignment="1">
      <alignment horizontal="center" vertical="center"/>
    </xf>
    <xf numFmtId="0" fontId="6" fillId="0" borderId="100" xfId="0" applyFont="1" applyBorder="1" applyAlignment="1">
      <alignment horizontal="right" vertical="center"/>
    </xf>
    <xf numFmtId="9" fontId="36" fillId="0" borderId="91" xfId="2" applyFont="1" applyFill="1" applyBorder="1" applyAlignment="1">
      <alignment horizontal="center" vertical="center"/>
    </xf>
    <xf numFmtId="9" fontId="80" fillId="0" borderId="84" xfId="2" applyFont="1" applyFill="1" applyBorder="1" applyAlignment="1">
      <alignment horizontal="center" vertical="center"/>
    </xf>
    <xf numFmtId="0" fontId="10" fillId="0" borderId="101" xfId="0" applyFont="1" applyBorder="1" applyAlignment="1">
      <alignment horizontal="center" vertical="center"/>
    </xf>
    <xf numFmtId="0" fontId="61" fillId="0" borderId="98" xfId="0" applyFont="1" applyBorder="1" applyAlignment="1">
      <alignment horizontal="right" vertical="center" wrapText="1"/>
    </xf>
    <xf numFmtId="9" fontId="36" fillId="0" borderId="87" xfId="2" applyFont="1" applyFill="1" applyBorder="1" applyAlignment="1">
      <alignment horizontal="center" vertical="center" wrapText="1"/>
    </xf>
    <xf numFmtId="9" fontId="76" fillId="0" borderId="102" xfId="0" applyNumberFormat="1" applyFont="1" applyBorder="1" applyAlignment="1">
      <alignment horizontal="center" vertical="center"/>
    </xf>
    <xf numFmtId="9" fontId="76" fillId="0" borderId="92" xfId="0" applyNumberFormat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6" fillId="0" borderId="39" xfId="0" applyFont="1" applyBorder="1" applyAlignment="1">
      <alignment horizontal="right" vertical="center"/>
    </xf>
    <xf numFmtId="9" fontId="36" fillId="0" borderId="60" xfId="2" applyFont="1" applyFill="1" applyBorder="1" applyAlignment="1">
      <alignment horizontal="center" vertical="center"/>
    </xf>
    <xf numFmtId="9" fontId="76" fillId="0" borderId="103" xfId="0" applyNumberFormat="1" applyFont="1" applyBorder="1" applyAlignment="1">
      <alignment horizontal="center" vertical="center"/>
    </xf>
    <xf numFmtId="9" fontId="79" fillId="0" borderId="104" xfId="0" applyNumberFormat="1" applyFont="1" applyBorder="1" applyAlignment="1">
      <alignment horizontal="center" vertical="center"/>
    </xf>
    <xf numFmtId="9" fontId="79" fillId="0" borderId="105" xfId="0" applyNumberFormat="1" applyFont="1" applyBorder="1" applyAlignment="1">
      <alignment horizontal="center" vertical="center"/>
    </xf>
    <xf numFmtId="0" fontId="61" fillId="0" borderId="0" xfId="0" applyFont="1" applyAlignment="1">
      <alignment horizontal="right" vertical="center"/>
    </xf>
    <xf numFmtId="0" fontId="10" fillId="0" borderId="19" xfId="0" applyFont="1" applyBorder="1" applyAlignment="1">
      <alignment horizontal="center" vertical="center"/>
    </xf>
    <xf numFmtId="0" fontId="10" fillId="4" borderId="0" xfId="0" applyFont="1" applyFill="1" applyAlignment="1">
      <alignment horizontal="center"/>
    </xf>
    <xf numFmtId="9" fontId="6" fillId="6" borderId="31" xfId="2" applyFont="1" applyFill="1" applyBorder="1" applyAlignment="1">
      <alignment horizontal="center" vertical="center"/>
    </xf>
    <xf numFmtId="9" fontId="10" fillId="4" borderId="22" xfId="0" applyNumberFormat="1" applyFont="1" applyFill="1" applyBorder="1" applyAlignment="1">
      <alignment horizontal="center" vertical="center"/>
    </xf>
    <xf numFmtId="0" fontId="13" fillId="0" borderId="1" xfId="11" applyFont="1" applyBorder="1" applyAlignment="1" applyProtection="1">
      <alignment horizontal="right" vertical="center"/>
      <protection locked="0"/>
    </xf>
    <xf numFmtId="0" fontId="13" fillId="0" borderId="1" xfId="11" applyFont="1" applyBorder="1" applyAlignment="1" applyProtection="1">
      <alignment horizontal="center" vertical="center"/>
      <protection locked="0"/>
    </xf>
    <xf numFmtId="0" fontId="13" fillId="0" borderId="12" xfId="11" applyFont="1" applyBorder="1" applyAlignment="1" applyProtection="1">
      <alignment horizontal="center" vertical="center"/>
      <protection locked="0"/>
    </xf>
    <xf numFmtId="0" fontId="13" fillId="0" borderId="21" xfId="11" applyFont="1" applyBorder="1" applyAlignment="1">
      <alignment horizontal="center" vertical="center"/>
    </xf>
    <xf numFmtId="9" fontId="13" fillId="0" borderId="22" xfId="11" applyNumberFormat="1" applyFont="1" applyBorder="1" applyAlignment="1">
      <alignment horizontal="center" vertical="center"/>
    </xf>
    <xf numFmtId="0" fontId="13" fillId="0" borderId="21" xfId="11" applyFont="1" applyBorder="1" applyAlignment="1" applyProtection="1">
      <alignment horizontal="center" vertical="center"/>
      <protection locked="0"/>
    </xf>
    <xf numFmtId="0" fontId="11" fillId="0" borderId="1" xfId="11" applyFont="1" applyBorder="1" applyAlignment="1">
      <alignment horizontal="center" vertical="center" wrapText="1" readingOrder="2"/>
    </xf>
    <xf numFmtId="9" fontId="13" fillId="4" borderId="1" xfId="8" applyFont="1" applyFill="1" applyBorder="1" applyAlignment="1" applyProtection="1">
      <alignment horizontal="center" vertical="center"/>
      <protection locked="0"/>
    </xf>
    <xf numFmtId="9" fontId="13" fillId="4" borderId="1" xfId="8" applyFont="1" applyFill="1" applyBorder="1" applyAlignment="1" applyProtection="1">
      <alignment horizontal="center" vertical="center"/>
    </xf>
    <xf numFmtId="9" fontId="13" fillId="4" borderId="1" xfId="11" applyNumberFormat="1" applyFont="1" applyFill="1" applyBorder="1" applyAlignment="1">
      <alignment horizontal="center" vertical="center"/>
    </xf>
    <xf numFmtId="0" fontId="11" fillId="9" borderId="1" xfId="11" applyFont="1" applyFill="1" applyBorder="1" applyAlignment="1">
      <alignment horizontal="center" vertical="center" wrapText="1" shrinkToFit="1"/>
    </xf>
    <xf numFmtId="9" fontId="11" fillId="9" borderId="1" xfId="11" applyNumberFormat="1" applyFont="1" applyFill="1" applyBorder="1" applyAlignment="1">
      <alignment horizontal="center" vertical="center" wrapText="1" shrinkToFit="1"/>
    </xf>
    <xf numFmtId="9" fontId="13" fillId="4" borderId="22" xfId="11" applyNumberFormat="1" applyFont="1" applyFill="1" applyBorder="1" applyAlignment="1">
      <alignment horizontal="center" vertical="center"/>
    </xf>
    <xf numFmtId="0" fontId="62" fillId="4" borderId="0" xfId="11" applyFont="1" applyFill="1" applyAlignment="1">
      <alignment horizontal="center" vertical="center"/>
    </xf>
    <xf numFmtId="0" fontId="68" fillId="4" borderId="1" xfId="0" applyFont="1" applyFill="1" applyBorder="1" applyAlignment="1">
      <alignment horizontal="right" vertical="center" wrapText="1" readingOrder="2"/>
    </xf>
    <xf numFmtId="9" fontId="69" fillId="15" borderId="1" xfId="0" applyNumberFormat="1" applyFont="1" applyFill="1" applyBorder="1" applyAlignment="1">
      <alignment horizontal="center" vertical="center"/>
    </xf>
    <xf numFmtId="0" fontId="67" fillId="4" borderId="21" xfId="0" applyFont="1" applyFill="1" applyBorder="1" applyAlignment="1">
      <alignment horizontal="center"/>
    </xf>
    <xf numFmtId="9" fontId="31" fillId="15" borderId="22" xfId="0" applyNumberFormat="1" applyFont="1" applyFill="1" applyBorder="1" applyAlignment="1">
      <alignment horizontal="center" vertical="center"/>
    </xf>
    <xf numFmtId="0" fontId="68" fillId="4" borderId="21" xfId="0" applyFont="1" applyFill="1" applyBorder="1" applyAlignment="1">
      <alignment horizontal="center" vertical="center"/>
    </xf>
    <xf numFmtId="0" fontId="16" fillId="0" borderId="1" xfId="11" applyFont="1" applyBorder="1"/>
    <xf numFmtId="0" fontId="12" fillId="0" borderId="21" xfId="0" applyFont="1" applyBorder="1" applyAlignment="1">
      <alignment horizontal="center" vertical="center"/>
    </xf>
    <xf numFmtId="0" fontId="30" fillId="4" borderId="2" xfId="0" applyFont="1" applyFill="1" applyBorder="1" applyAlignment="1">
      <alignment horizontal="center" vertical="center"/>
    </xf>
    <xf numFmtId="0" fontId="70" fillId="4" borderId="2" xfId="0" applyFont="1" applyFill="1" applyBorder="1" applyAlignment="1">
      <alignment horizontal="center" vertical="center"/>
    </xf>
    <xf numFmtId="9" fontId="71" fillId="4" borderId="49" xfId="2" applyFont="1" applyFill="1" applyBorder="1" applyAlignment="1">
      <alignment horizontal="center" vertical="center"/>
    </xf>
    <xf numFmtId="0" fontId="73" fillId="4" borderId="49" xfId="0" applyFont="1" applyFill="1" applyBorder="1" applyAlignment="1">
      <alignment horizontal="center" vertical="center"/>
    </xf>
    <xf numFmtId="3" fontId="76" fillId="4" borderId="49" xfId="2" applyNumberFormat="1" applyFont="1" applyFill="1" applyBorder="1" applyAlignment="1">
      <alignment horizontal="center" vertical="center"/>
    </xf>
    <xf numFmtId="3" fontId="76" fillId="4" borderId="59" xfId="13" applyNumberFormat="1" applyFont="1" applyFill="1" applyBorder="1" applyAlignment="1">
      <alignment horizontal="center" vertical="center"/>
    </xf>
    <xf numFmtId="3" fontId="76" fillId="4" borderId="59" xfId="0" applyNumberFormat="1" applyFont="1" applyFill="1" applyBorder="1" applyAlignment="1">
      <alignment horizontal="center" vertical="center"/>
    </xf>
    <xf numFmtId="0" fontId="30" fillId="4" borderId="43" xfId="0" applyFont="1" applyFill="1" applyBorder="1" applyAlignment="1">
      <alignment horizontal="center" vertical="center"/>
    </xf>
    <xf numFmtId="0" fontId="30" fillId="4" borderId="93" xfId="0" applyFont="1" applyFill="1" applyBorder="1" applyAlignment="1">
      <alignment horizontal="center" vertical="center"/>
    </xf>
    <xf numFmtId="0" fontId="73" fillId="4" borderId="93" xfId="0" applyFont="1" applyFill="1" applyBorder="1" applyAlignment="1">
      <alignment horizontal="center" vertical="center"/>
    </xf>
    <xf numFmtId="0" fontId="33" fillId="0" borderId="30" xfId="0" applyFont="1" applyBorder="1" applyAlignment="1">
      <alignment horizontal="center"/>
    </xf>
    <xf numFmtId="0" fontId="74" fillId="4" borderId="21" xfId="0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9" fontId="6" fillId="0" borderId="25" xfId="2" applyFont="1" applyFill="1" applyBorder="1" applyAlignment="1">
      <alignment horizontal="center"/>
    </xf>
    <xf numFmtId="9" fontId="1" fillId="4" borderId="0" xfId="0" applyNumberFormat="1" applyFont="1" applyFill="1"/>
    <xf numFmtId="0" fontId="6" fillId="0" borderId="1" xfId="0" applyFont="1" applyBorder="1"/>
    <xf numFmtId="0" fontId="9" fillId="0" borderId="20" xfId="0" applyFont="1" applyBorder="1" applyAlignment="1">
      <alignment horizontal="center" vertical="center"/>
    </xf>
    <xf numFmtId="9" fontId="12" fillId="0" borderId="22" xfId="2" applyFont="1" applyBorder="1" applyAlignment="1">
      <alignment horizontal="center"/>
    </xf>
    <xf numFmtId="167" fontId="37" fillId="0" borderId="0" xfId="11" applyNumberFormat="1" applyFont="1" applyAlignment="1">
      <alignment wrapText="1"/>
    </xf>
    <xf numFmtId="0" fontId="37" fillId="0" borderId="21" xfId="11" applyFont="1" applyBorder="1"/>
    <xf numFmtId="0" fontId="37" fillId="0" borderId="22" xfId="11" applyFont="1" applyBorder="1"/>
    <xf numFmtId="9" fontId="37" fillId="0" borderId="22" xfId="11" applyNumberFormat="1" applyFont="1" applyBorder="1"/>
    <xf numFmtId="0" fontId="37" fillId="0" borderId="12" xfId="11" applyFont="1" applyBorder="1"/>
    <xf numFmtId="9" fontId="37" fillId="0" borderId="14" xfId="11" applyNumberFormat="1" applyFont="1" applyBorder="1"/>
    <xf numFmtId="9" fontId="37" fillId="0" borderId="22" xfId="8" applyFont="1" applyFill="1" applyBorder="1"/>
    <xf numFmtId="9" fontId="37" fillId="0" borderId="14" xfId="8" applyFont="1" applyFill="1" applyBorder="1"/>
    <xf numFmtId="0" fontId="37" fillId="4" borderId="36" xfId="11" applyFont="1" applyFill="1" applyBorder="1" applyAlignment="1">
      <alignment vertical="center" wrapText="1"/>
    </xf>
    <xf numFmtId="9" fontId="37" fillId="4" borderId="0" xfId="8" applyFont="1" applyFill="1" applyBorder="1" applyAlignment="1">
      <alignment horizontal="center" vertical="center" wrapText="1"/>
    </xf>
    <xf numFmtId="9" fontId="37" fillId="4" borderId="32" xfId="8" applyFont="1" applyFill="1" applyBorder="1" applyAlignment="1">
      <alignment horizontal="center" vertical="center" wrapText="1"/>
    </xf>
    <xf numFmtId="9" fontId="37" fillId="4" borderId="7" xfId="8" applyFont="1" applyFill="1" applyBorder="1" applyAlignment="1">
      <alignment horizontal="center" vertical="center" wrapText="1"/>
    </xf>
    <xf numFmtId="0" fontId="37" fillId="4" borderId="4" xfId="11" applyFont="1" applyFill="1" applyBorder="1" applyAlignment="1">
      <alignment vertical="center" wrapText="1"/>
    </xf>
    <xf numFmtId="0" fontId="37" fillId="4" borderId="5" xfId="11" applyFont="1" applyFill="1" applyBorder="1" applyAlignment="1">
      <alignment vertical="center" wrapText="1"/>
    </xf>
    <xf numFmtId="0" fontId="37" fillId="4" borderId="5" xfId="11" applyFont="1" applyFill="1" applyBorder="1" applyAlignment="1">
      <alignment horizontal="center" vertical="center" wrapText="1"/>
    </xf>
    <xf numFmtId="9" fontId="37" fillId="4" borderId="5" xfId="8" applyFont="1" applyFill="1" applyBorder="1" applyAlignment="1">
      <alignment horizontal="center" vertical="center" wrapText="1"/>
    </xf>
    <xf numFmtId="9" fontId="37" fillId="4" borderId="9" xfId="8" applyFont="1" applyFill="1" applyBorder="1" applyAlignment="1">
      <alignment horizontal="center" vertical="center" wrapText="1"/>
    </xf>
    <xf numFmtId="0" fontId="37" fillId="4" borderId="36" xfId="11" applyFont="1" applyFill="1" applyBorder="1" applyAlignment="1">
      <alignment horizontal="center" vertical="center" wrapText="1"/>
    </xf>
    <xf numFmtId="0" fontId="37" fillId="4" borderId="32" xfId="11" applyFont="1" applyFill="1" applyBorder="1" applyAlignment="1">
      <alignment horizontal="center" vertical="center" wrapText="1"/>
    </xf>
    <xf numFmtId="0" fontId="37" fillId="4" borderId="10" xfId="11" applyFont="1" applyFill="1" applyBorder="1" applyAlignment="1">
      <alignment horizontal="center" vertical="center" wrapText="1"/>
    </xf>
    <xf numFmtId="0" fontId="37" fillId="4" borderId="31" xfId="11" applyFont="1" applyFill="1" applyBorder="1" applyAlignment="1">
      <alignment horizontal="center" vertical="center" wrapText="1"/>
    </xf>
    <xf numFmtId="0" fontId="37" fillId="4" borderId="11" xfId="11" applyFont="1" applyFill="1" applyBorder="1" applyAlignment="1">
      <alignment horizontal="center" vertical="center" wrapText="1"/>
    </xf>
    <xf numFmtId="0" fontId="37" fillId="4" borderId="6" xfId="11" applyFont="1" applyFill="1" applyBorder="1" applyAlignment="1">
      <alignment horizontal="center"/>
    </xf>
    <xf numFmtId="0" fontId="37" fillId="4" borderId="0" xfId="11" applyFont="1" applyFill="1" applyAlignment="1">
      <alignment vertical="center" wrapText="1"/>
    </xf>
    <xf numFmtId="0" fontId="37" fillId="4" borderId="0" xfId="11" applyFont="1" applyFill="1" applyAlignment="1">
      <alignment horizontal="center" vertical="center" wrapText="1"/>
    </xf>
    <xf numFmtId="0" fontId="67" fillId="4" borderId="1" xfId="0" applyFont="1" applyFill="1" applyBorder="1" applyAlignment="1">
      <alignment vertical="center"/>
    </xf>
    <xf numFmtId="9" fontId="67" fillId="4" borderId="1" xfId="2" applyFont="1" applyFill="1" applyBorder="1" applyAlignment="1">
      <alignment horizontal="center" vertical="center"/>
    </xf>
    <xf numFmtId="10" fontId="67" fillId="4" borderId="1" xfId="0" applyNumberFormat="1" applyFont="1" applyFill="1" applyBorder="1" applyAlignment="1">
      <alignment horizontal="center" vertical="center"/>
    </xf>
    <xf numFmtId="0" fontId="67" fillId="4" borderId="1" xfId="0" applyFont="1" applyFill="1" applyBorder="1" applyAlignment="1">
      <alignment horizontal="center" vertical="center"/>
    </xf>
    <xf numFmtId="0" fontId="67" fillId="4" borderId="1" xfId="0" applyFont="1" applyFill="1" applyBorder="1" applyAlignment="1">
      <alignment vertical="center" wrapText="1"/>
    </xf>
    <xf numFmtId="9" fontId="16" fillId="0" borderId="1" xfId="8" applyFont="1" applyFill="1" applyBorder="1" applyAlignment="1">
      <alignment horizontal="center" vertical="center"/>
    </xf>
    <xf numFmtId="0" fontId="16" fillId="0" borderId="1" xfId="11" applyFont="1" applyBorder="1" applyAlignment="1">
      <alignment horizontal="right" vertical="center" readingOrder="2"/>
    </xf>
    <xf numFmtId="9" fontId="16" fillId="0" borderId="0" xfId="2" applyFont="1" applyBorder="1"/>
    <xf numFmtId="0" fontId="16" fillId="4" borderId="1" xfId="11" applyFont="1" applyFill="1" applyBorder="1" applyAlignment="1">
      <alignment horizontal="center" vertical="center"/>
    </xf>
    <xf numFmtId="0" fontId="16" fillId="4" borderId="1" xfId="11" applyFont="1" applyFill="1" applyBorder="1" applyAlignment="1">
      <alignment horizontal="center"/>
    </xf>
    <xf numFmtId="0" fontId="38" fillId="4" borderId="1" xfId="11" applyFont="1" applyFill="1" applyBorder="1" applyAlignment="1">
      <alignment horizontal="center" vertical="center"/>
    </xf>
    <xf numFmtId="9" fontId="16" fillId="0" borderId="1" xfId="11" applyNumberFormat="1" applyFont="1" applyBorder="1" applyAlignment="1">
      <alignment horizontal="center"/>
    </xf>
    <xf numFmtId="9" fontId="16" fillId="0" borderId="1" xfId="2" applyFont="1" applyBorder="1" applyAlignment="1">
      <alignment horizontal="center" vertical="center"/>
    </xf>
    <xf numFmtId="0" fontId="61" fillId="0" borderId="1" xfId="0" applyFont="1" applyBorder="1"/>
    <xf numFmtId="0" fontId="61" fillId="0" borderId="1" xfId="0" applyFont="1" applyBorder="1" applyAlignment="1">
      <alignment horizontal="center"/>
    </xf>
    <xf numFmtId="0" fontId="65" fillId="4" borderId="1" xfId="11" applyFont="1" applyFill="1" applyBorder="1" applyAlignment="1">
      <alignment horizontal="right" vertical="center" readingOrder="2"/>
    </xf>
    <xf numFmtId="9" fontId="16" fillId="4" borderId="1" xfId="8" applyFont="1" applyFill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1" fillId="9" borderId="22" xfId="11" applyFont="1" applyFill="1" applyBorder="1" applyAlignment="1">
      <alignment horizontal="center" vertical="center"/>
    </xf>
    <xf numFmtId="0" fontId="11" fillId="9" borderId="20" xfId="11" applyFont="1" applyFill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3" fillId="9" borderId="13" xfId="11" applyFont="1" applyFill="1" applyBorder="1" applyAlignment="1" applyProtection="1">
      <alignment horizontal="center" vertical="center"/>
      <protection locked="0"/>
    </xf>
    <xf numFmtId="0" fontId="11" fillId="0" borderId="1" xfId="11" applyFont="1" applyBorder="1" applyAlignment="1">
      <alignment horizontal="center" vertical="center"/>
    </xf>
    <xf numFmtId="9" fontId="11" fillId="0" borderId="1" xfId="2" applyFont="1" applyBorder="1" applyAlignment="1" applyProtection="1">
      <alignment horizontal="center" vertical="center"/>
    </xf>
    <xf numFmtId="0" fontId="11" fillId="9" borderId="18" xfId="11" applyFont="1" applyFill="1" applyBorder="1" applyAlignment="1">
      <alignment horizontal="center" vertical="center" wrapText="1" shrinkToFit="1"/>
    </xf>
    <xf numFmtId="0" fontId="11" fillId="9" borderId="19" xfId="11" applyFont="1" applyFill="1" applyBorder="1" applyAlignment="1">
      <alignment horizontal="center" vertical="center" wrapText="1" shrinkToFit="1"/>
    </xf>
    <xf numFmtId="9" fontId="11" fillId="9" borderId="19" xfId="11" applyNumberFormat="1" applyFont="1" applyFill="1" applyBorder="1" applyAlignment="1">
      <alignment horizontal="center" vertical="center" wrapText="1" shrinkToFit="1"/>
    </xf>
    <xf numFmtId="9" fontId="64" fillId="0" borderId="22" xfId="1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7" fillId="4" borderId="0" xfId="13" applyFont="1" applyFill="1" applyBorder="1" applyAlignment="1">
      <alignment horizontal="center" vertical="center"/>
    </xf>
    <xf numFmtId="0" fontId="11" fillId="4" borderId="1" xfId="11" applyFont="1" applyFill="1" applyBorder="1" applyAlignment="1" applyProtection="1">
      <alignment horizontal="center" vertical="center"/>
      <protection locked="0"/>
    </xf>
    <xf numFmtId="0" fontId="11" fillId="4" borderId="1" xfId="11" applyFont="1" applyFill="1" applyBorder="1" applyAlignment="1">
      <alignment horizontal="center" vertical="center"/>
    </xf>
    <xf numFmtId="0" fontId="13" fillId="9" borderId="1" xfId="11" applyFont="1" applyFill="1" applyBorder="1" applyAlignment="1" applyProtection="1">
      <alignment horizontal="right" vertical="center"/>
      <protection locked="0"/>
    </xf>
    <xf numFmtId="9" fontId="11" fillId="0" borderId="22" xfId="2" applyFont="1" applyBorder="1" applyAlignment="1" applyProtection="1">
      <alignment horizontal="center" vertical="center"/>
    </xf>
    <xf numFmtId="0" fontId="11" fillId="4" borderId="1" xfId="11" applyFont="1" applyFill="1" applyBorder="1" applyAlignment="1" applyProtection="1">
      <alignment vertical="center"/>
      <protection locked="0"/>
    </xf>
    <xf numFmtId="0" fontId="11" fillId="0" borderId="21" xfId="11" applyFont="1" applyBorder="1" applyAlignment="1" applyProtection="1">
      <alignment horizontal="center" vertical="center"/>
      <protection locked="0"/>
    </xf>
    <xf numFmtId="9" fontId="11" fillId="0" borderId="22" xfId="11" applyNumberFormat="1" applyFont="1" applyBorder="1" applyAlignment="1">
      <alignment horizontal="center" vertical="center"/>
    </xf>
    <xf numFmtId="0" fontId="79" fillId="4" borderId="0" xfId="11" applyFont="1" applyFill="1" applyAlignment="1">
      <alignment horizontal="center" vertical="center"/>
    </xf>
    <xf numFmtId="0" fontId="64" fillId="0" borderId="0" xfId="11" applyFont="1" applyAlignment="1">
      <alignment horizontal="center" vertical="center"/>
    </xf>
    <xf numFmtId="0" fontId="86" fillId="0" borderId="0" xfId="0" applyFont="1"/>
    <xf numFmtId="0" fontId="6" fillId="0" borderId="1" xfId="0" applyFont="1" applyBorder="1" applyAlignment="1">
      <alignment horizontal="justify" vertical="center" wrapText="1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25" xfId="0" applyFont="1" applyBorder="1" applyAlignment="1">
      <alignment horizontal="justify" vertical="center" wrapText="1" readingOrder="2"/>
    </xf>
    <xf numFmtId="0" fontId="6" fillId="0" borderId="25" xfId="0" applyFont="1" applyBorder="1" applyAlignment="1">
      <alignment horizontal="center" vertical="center" readingOrder="2"/>
    </xf>
    <xf numFmtId="0" fontId="6" fillId="0" borderId="19" xfId="0" applyFont="1" applyBorder="1" applyAlignment="1">
      <alignment horizontal="justify" vertical="center" wrapText="1" readingOrder="2"/>
    </xf>
    <xf numFmtId="0" fontId="6" fillId="0" borderId="19" xfId="0" applyFont="1" applyBorder="1" applyAlignment="1">
      <alignment horizontal="center" vertical="center" readingOrder="2"/>
    </xf>
    <xf numFmtId="0" fontId="6" fillId="0" borderId="13" xfId="0" applyFont="1" applyBorder="1" applyAlignment="1">
      <alignment horizontal="justify" vertical="center" wrapText="1" readingOrder="2"/>
    </xf>
    <xf numFmtId="0" fontId="6" fillId="0" borderId="13" xfId="0" applyFont="1" applyBorder="1" applyAlignment="1">
      <alignment horizontal="center" vertical="center" readingOrder="2"/>
    </xf>
    <xf numFmtId="0" fontId="12" fillId="0" borderId="28" xfId="0" applyFont="1" applyBorder="1" applyAlignment="1">
      <alignment horizontal="justify" vertical="center" wrapText="1" readingOrder="2"/>
    </xf>
    <xf numFmtId="0" fontId="6" fillId="0" borderId="29" xfId="0" applyFont="1" applyBorder="1" applyAlignment="1">
      <alignment horizontal="justify" vertical="center" wrapText="1" readingOrder="2"/>
    </xf>
    <xf numFmtId="0" fontId="6" fillId="0" borderId="29" xfId="0" applyFont="1" applyBorder="1" applyAlignment="1">
      <alignment horizontal="center" vertical="center" readingOrder="2"/>
    </xf>
    <xf numFmtId="0" fontId="6" fillId="0" borderId="30" xfId="0" applyFont="1" applyBorder="1" applyAlignment="1">
      <alignment horizontal="center" vertical="center" readingOrder="2"/>
    </xf>
    <xf numFmtId="0" fontId="6" fillId="0" borderId="15" xfId="0" applyFont="1" applyBorder="1" applyAlignment="1">
      <alignment vertical="center" readingOrder="2"/>
    </xf>
    <xf numFmtId="0" fontId="6" fillId="0" borderId="28" xfId="0" applyFont="1" applyBorder="1" applyAlignment="1">
      <alignment vertical="center" readingOrder="2"/>
    </xf>
    <xf numFmtId="0" fontId="12" fillId="0" borderId="11" xfId="0" applyFont="1" applyBorder="1" applyAlignment="1">
      <alignment horizontal="justify" vertical="center" wrapText="1" readingOrder="2"/>
    </xf>
    <xf numFmtId="0" fontId="6" fillId="0" borderId="11" xfId="0" applyFont="1" applyBorder="1" applyAlignment="1">
      <alignment horizontal="justify" vertical="center" wrapText="1" readingOrder="2"/>
    </xf>
    <xf numFmtId="0" fontId="6" fillId="0" borderId="11" xfId="0" applyFont="1" applyBorder="1" applyAlignment="1">
      <alignment horizontal="center" vertical="center" readingOrder="2"/>
    </xf>
    <xf numFmtId="0" fontId="6" fillId="0" borderId="11" xfId="0" applyFont="1" applyBorder="1" applyAlignment="1">
      <alignment vertical="center" readingOrder="2"/>
    </xf>
    <xf numFmtId="0" fontId="6" fillId="0" borderId="21" xfId="0" applyFont="1" applyBorder="1"/>
    <xf numFmtId="0" fontId="6" fillId="0" borderId="22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4" borderId="1" xfId="0" applyFill="1" applyBorder="1"/>
    <xf numFmtId="0" fontId="57" fillId="0" borderId="0" xfId="0" applyFont="1" applyAlignment="1">
      <alignment horizontal="center"/>
    </xf>
    <xf numFmtId="0" fontId="57" fillId="0" borderId="0" xfId="0" applyFont="1"/>
    <xf numFmtId="167" fontId="16" fillId="0" borderId="0" xfId="1" applyNumberFormat="1" applyFont="1" applyAlignment="1">
      <alignment horizontal="center" vertical="center"/>
    </xf>
    <xf numFmtId="167" fontId="33" fillId="0" borderId="0" xfId="1" applyNumberFormat="1" applyFont="1" applyAlignment="1">
      <alignment horizontal="right" vertical="center"/>
    </xf>
    <xf numFmtId="0" fontId="16" fillId="0" borderId="72" xfId="0" applyFont="1" applyBorder="1" applyAlignment="1">
      <alignment horizontal="center" vertical="center"/>
    </xf>
    <xf numFmtId="1" fontId="16" fillId="0" borderId="72" xfId="0" applyNumberFormat="1" applyFont="1" applyBorder="1" applyAlignment="1">
      <alignment horizontal="center" vertical="center"/>
    </xf>
    <xf numFmtId="0" fontId="16" fillId="0" borderId="52" xfId="0" applyFont="1" applyBorder="1"/>
    <xf numFmtId="0" fontId="87" fillId="0" borderId="0" xfId="0" applyFont="1" applyAlignment="1">
      <alignment horizontal="right"/>
    </xf>
    <xf numFmtId="0" fontId="77" fillId="0" borderId="0" xfId="0" applyFont="1" applyAlignment="1">
      <alignment horizontal="center" vertical="center"/>
    </xf>
    <xf numFmtId="167" fontId="33" fillId="0" borderId="0" xfId="1" applyNumberFormat="1" applyFont="1" applyAlignment="1">
      <alignment horizontal="right"/>
    </xf>
    <xf numFmtId="1" fontId="16" fillId="0" borderId="0" xfId="0" applyNumberFormat="1" applyFont="1" applyAlignment="1">
      <alignment horizontal="center" vertical="center"/>
    </xf>
    <xf numFmtId="0" fontId="16" fillId="0" borderId="66" xfId="0" applyFont="1" applyBorder="1"/>
    <xf numFmtId="0" fontId="87" fillId="0" borderId="0" xfId="0" applyFont="1"/>
    <xf numFmtId="0" fontId="16" fillId="0" borderId="56" xfId="0" applyFont="1" applyBorder="1" applyAlignment="1">
      <alignment horizontal="center"/>
    </xf>
    <xf numFmtId="1" fontId="16" fillId="0" borderId="56" xfId="0" applyNumberFormat="1" applyFont="1" applyBorder="1" applyAlignment="1">
      <alignment horizontal="center" vertical="center"/>
    </xf>
    <xf numFmtId="0" fontId="16" fillId="0" borderId="67" xfId="0" applyFont="1" applyBorder="1"/>
    <xf numFmtId="0" fontId="16" fillId="0" borderId="3" xfId="0" applyFont="1" applyBorder="1"/>
    <xf numFmtId="0" fontId="88" fillId="0" borderId="0" xfId="0" applyFont="1" applyAlignment="1">
      <alignment vertical="center"/>
    </xf>
    <xf numFmtId="0" fontId="89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65" fillId="0" borderId="0" xfId="0" applyFont="1" applyAlignment="1">
      <alignment horizontal="center"/>
    </xf>
    <xf numFmtId="0" fontId="65" fillId="0" borderId="0" xfId="0" applyFont="1" applyAlignment="1">
      <alignment horizontal="center" vertical="center"/>
    </xf>
    <xf numFmtId="0" fontId="16" fillId="8" borderId="64" xfId="0" applyFont="1" applyFill="1" applyBorder="1" applyAlignment="1">
      <alignment horizontal="center"/>
    </xf>
    <xf numFmtId="1" fontId="16" fillId="8" borderId="64" xfId="0" applyNumberFormat="1" applyFont="1" applyFill="1" applyBorder="1"/>
    <xf numFmtId="167" fontId="16" fillId="8" borderId="71" xfId="0" applyNumberFormat="1" applyFont="1" applyFill="1" applyBorder="1"/>
    <xf numFmtId="37" fontId="16" fillId="0" borderId="64" xfId="0" applyNumberFormat="1" applyFont="1" applyBorder="1"/>
    <xf numFmtId="0" fontId="16" fillId="8" borderId="64" xfId="0" applyFont="1" applyFill="1" applyBorder="1"/>
    <xf numFmtId="0" fontId="16" fillId="0" borderId="64" xfId="0" applyFont="1" applyBorder="1"/>
    <xf numFmtId="167" fontId="90" fillId="0" borderId="0" xfId="1" applyNumberFormat="1" applyFont="1" applyAlignment="1">
      <alignment horizontal="center" vertical="center"/>
    </xf>
    <xf numFmtId="167" fontId="16" fillId="0" borderId="0" xfId="1" applyNumberFormat="1" applyFont="1"/>
    <xf numFmtId="167" fontId="90" fillId="0" borderId="0" xfId="1" applyNumberFormat="1" applyFont="1"/>
    <xf numFmtId="167" fontId="16" fillId="0" borderId="0" xfId="0" applyNumberFormat="1" applyFont="1"/>
    <xf numFmtId="3" fontId="90" fillId="0" borderId="0" xfId="0" applyNumberFormat="1" applyFont="1"/>
    <xf numFmtId="3" fontId="16" fillId="0" borderId="0" xfId="0" applyNumberFormat="1" applyFont="1"/>
    <xf numFmtId="0" fontId="48" fillId="0" borderId="1" xfId="0" applyFont="1" applyBorder="1"/>
    <xf numFmtId="0" fontId="91" fillId="0" borderId="0" xfId="0" applyFont="1"/>
    <xf numFmtId="0" fontId="0" fillId="0" borderId="0" xfId="0" applyAlignment="1">
      <alignment horizontal="right"/>
    </xf>
    <xf numFmtId="0" fontId="16" fillId="4" borderId="4" xfId="0" applyFont="1" applyFill="1" applyBorder="1" applyAlignment="1">
      <alignment horizontal="center" vertical="center"/>
    </xf>
    <xf numFmtId="0" fontId="16" fillId="4" borderId="36" xfId="0" applyFont="1" applyFill="1" applyBorder="1" applyAlignment="1">
      <alignment horizontal="center" vertical="center"/>
    </xf>
    <xf numFmtId="0" fontId="47" fillId="17" borderId="1" xfId="0" applyFont="1" applyFill="1" applyBorder="1" applyAlignment="1">
      <alignment horizontal="center"/>
    </xf>
    <xf numFmtId="0" fontId="47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37" fillId="4" borderId="1" xfId="0" applyFont="1" applyFill="1" applyBorder="1"/>
    <xf numFmtId="0" fontId="65" fillId="4" borderId="1" xfId="0" applyFont="1" applyFill="1" applyBorder="1" applyAlignment="1">
      <alignment horizontal="justify" vertical="center" wrapText="1" readingOrder="2"/>
    </xf>
    <xf numFmtId="9" fontId="65" fillId="4" borderId="1" xfId="2" applyFont="1" applyFill="1" applyBorder="1" applyAlignment="1">
      <alignment horizontal="center"/>
    </xf>
    <xf numFmtId="0" fontId="92" fillId="4" borderId="21" xfId="0" applyFont="1" applyFill="1" applyBorder="1" applyAlignment="1">
      <alignment horizontal="center"/>
    </xf>
    <xf numFmtId="9" fontId="65" fillId="4" borderId="22" xfId="0" applyNumberFormat="1" applyFont="1" applyFill="1" applyBorder="1" applyAlignment="1">
      <alignment horizontal="center"/>
    </xf>
    <xf numFmtId="0" fontId="65" fillId="4" borderId="1" xfId="0" applyFont="1" applyFill="1" applyBorder="1" applyAlignment="1">
      <alignment horizontal="center" vertical="center" wrapText="1" readingOrder="2"/>
    </xf>
    <xf numFmtId="0" fontId="16" fillId="4" borderId="71" xfId="0" applyFont="1" applyFill="1" applyBorder="1" applyAlignment="1">
      <alignment horizontal="center" vertical="center"/>
    </xf>
    <xf numFmtId="0" fontId="16" fillId="4" borderId="48" xfId="0" applyFont="1" applyFill="1" applyBorder="1" applyAlignment="1">
      <alignment horizontal="center" vertical="center"/>
    </xf>
    <xf numFmtId="0" fontId="16" fillId="4" borderId="40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31" xfId="0" applyFont="1" applyFill="1" applyBorder="1" applyAlignment="1">
      <alignment horizontal="center"/>
    </xf>
    <xf numFmtId="0" fontId="16" fillId="4" borderId="9" xfId="0" applyFont="1" applyFill="1" applyBorder="1" applyAlignment="1">
      <alignment horizontal="center" vertical="center"/>
    </xf>
    <xf numFmtId="0" fontId="16" fillId="4" borderId="32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/>
    </xf>
    <xf numFmtId="0" fontId="10" fillId="4" borderId="64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10" fillId="4" borderId="70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vertical="center"/>
    </xf>
    <xf numFmtId="0" fontId="10" fillId="4" borderId="109" xfId="0" applyFont="1" applyFill="1" applyBorder="1" applyAlignment="1">
      <alignment horizontal="center" vertical="center"/>
    </xf>
    <xf numFmtId="0" fontId="11" fillId="4" borderId="1" xfId="11" applyFont="1" applyFill="1" applyBorder="1" applyAlignment="1">
      <alignment horizontal="left" vertical="center"/>
    </xf>
    <xf numFmtId="0" fontId="11" fillId="0" borderId="1" xfId="11" applyFont="1" applyBorder="1" applyAlignment="1" applyProtection="1">
      <alignment horizontal="center" vertical="center"/>
      <protection locked="0"/>
    </xf>
    <xf numFmtId="9" fontId="11" fillId="0" borderId="1" xfId="11" applyNumberFormat="1" applyFont="1" applyBorder="1" applyAlignment="1">
      <alignment horizontal="center" vertical="center"/>
    </xf>
    <xf numFmtId="0" fontId="11" fillId="0" borderId="23" xfId="11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 wrapText="1" readingOrder="2"/>
    </xf>
    <xf numFmtId="0" fontId="16" fillId="0" borderId="10" xfId="0" applyFont="1" applyBorder="1" applyAlignment="1">
      <alignment horizontal="center" vertical="center" wrapText="1" readingOrder="2"/>
    </xf>
    <xf numFmtId="0" fontId="16" fillId="0" borderId="5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1" fillId="6" borderId="64" xfId="11" applyFont="1" applyFill="1" applyBorder="1" applyAlignment="1">
      <alignment horizontal="center" vertical="center" wrapText="1" readingOrder="2"/>
    </xf>
    <xf numFmtId="9" fontId="94" fillId="0" borderId="1" xfId="2" applyFont="1" applyFill="1" applyBorder="1" applyAlignment="1">
      <alignment horizontal="center"/>
    </xf>
    <xf numFmtId="0" fontId="61" fillId="0" borderId="1" xfId="0" applyFont="1" applyBorder="1" applyAlignment="1">
      <alignment horizontal="center" vertical="center" wrapText="1" readingOrder="2"/>
    </xf>
    <xf numFmtId="9" fontId="95" fillId="0" borderId="1" xfId="2" applyFont="1" applyFill="1" applyBorder="1" applyAlignment="1">
      <alignment horizontal="center"/>
    </xf>
    <xf numFmtId="9" fontId="95" fillId="0" borderId="1" xfId="2" applyFont="1" applyFill="1" applyBorder="1"/>
    <xf numFmtId="9" fontId="95" fillId="0" borderId="1" xfId="2" applyFont="1" applyBorder="1"/>
    <xf numFmtId="9" fontId="94" fillId="0" borderId="22" xfId="0" applyNumberFormat="1" applyFont="1" applyBorder="1" applyAlignment="1">
      <alignment horizontal="center"/>
    </xf>
    <xf numFmtId="0" fontId="61" fillId="0" borderId="22" xfId="0" applyFont="1" applyBorder="1" applyAlignment="1">
      <alignment horizontal="right" vertical="center" wrapText="1" indent="2" readingOrder="2"/>
    </xf>
    <xf numFmtId="9" fontId="95" fillId="0" borderId="22" xfId="0" applyNumberFormat="1" applyFont="1" applyBorder="1" applyAlignment="1">
      <alignment horizontal="center"/>
    </xf>
    <xf numFmtId="0" fontId="83" fillId="0" borderId="65" xfId="0" applyFont="1" applyBorder="1" applyAlignment="1">
      <alignment horizontal="center" vertical="center" readingOrder="2"/>
    </xf>
    <xf numFmtId="0" fontId="9" fillId="0" borderId="21" xfId="0" applyFont="1" applyBorder="1" applyAlignment="1" applyProtection="1">
      <alignment horizontal="center"/>
      <protection locked="0"/>
    </xf>
    <xf numFmtId="0" fontId="12" fillId="0" borderId="21" xfId="0" applyFont="1" applyBorder="1" applyAlignment="1">
      <alignment horizontal="right" vertical="center" readingOrder="2"/>
    </xf>
    <xf numFmtId="0" fontId="12" fillId="0" borderId="21" xfId="0" applyFont="1" applyBorder="1"/>
    <xf numFmtId="0" fontId="15" fillId="4" borderId="1" xfId="0" applyFont="1" applyFill="1" applyBorder="1" applyAlignment="1">
      <alignment horizontal="center" vertical="center" readingOrder="2"/>
    </xf>
    <xf numFmtId="0" fontId="15" fillId="0" borderId="22" xfId="0" applyFont="1" applyBorder="1" applyAlignment="1">
      <alignment horizontal="center" vertical="center" readingOrder="2"/>
    </xf>
    <xf numFmtId="9" fontId="95" fillId="4" borderId="1" xfId="2" applyFont="1" applyFill="1" applyBorder="1" applyAlignment="1">
      <alignment horizontal="center"/>
    </xf>
    <xf numFmtId="10" fontId="95" fillId="4" borderId="22" xfId="2" applyNumberFormat="1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50" fillId="4" borderId="1" xfId="1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9" fontId="0" fillId="0" borderId="1" xfId="2" applyFont="1" applyBorder="1"/>
    <xf numFmtId="9" fontId="6" fillId="0" borderId="1" xfId="2" applyFont="1" applyBorder="1" applyAlignment="1">
      <alignment horizontal="center" vertical="center"/>
    </xf>
    <xf numFmtId="9" fontId="6" fillId="0" borderId="22" xfId="2" applyFont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18" fillId="6" borderId="6" xfId="0" applyFont="1" applyFill="1" applyBorder="1"/>
    <xf numFmtId="9" fontId="18" fillId="6" borderId="6" xfId="0" applyNumberFormat="1" applyFont="1" applyFill="1" applyBorder="1" applyAlignment="1">
      <alignment horizontal="center"/>
    </xf>
    <xf numFmtId="0" fontId="22" fillId="6" borderId="11" xfId="9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vertical="center"/>
    </xf>
    <xf numFmtId="9" fontId="18" fillId="6" borderId="5" xfId="0" applyNumberFormat="1" applyFont="1" applyFill="1" applyBorder="1" applyAlignment="1">
      <alignment vertical="center"/>
    </xf>
    <xf numFmtId="0" fontId="18" fillId="6" borderId="9" xfId="0" applyFont="1" applyFill="1" applyBorder="1" applyAlignment="1">
      <alignment vertical="center"/>
    </xf>
    <xf numFmtId="0" fontId="16" fillId="0" borderId="55" xfId="0" applyFont="1" applyBorder="1" applyAlignment="1">
      <alignment horizontal="center" vertical="center" wrapText="1" readingOrder="2"/>
    </xf>
    <xf numFmtId="0" fontId="16" fillId="4" borderId="93" xfId="0" applyFont="1" applyFill="1" applyBorder="1" applyAlignment="1">
      <alignment horizontal="center" vertical="center" wrapText="1" readingOrder="2"/>
    </xf>
    <xf numFmtId="9" fontId="16" fillId="4" borderId="26" xfId="0" applyNumberFormat="1" applyFont="1" applyFill="1" applyBorder="1" applyAlignment="1">
      <alignment horizontal="center" vertical="center" wrapText="1" readingOrder="2"/>
    </xf>
    <xf numFmtId="9" fontId="16" fillId="0" borderId="26" xfId="0" applyNumberFormat="1" applyFont="1" applyBorder="1" applyAlignment="1">
      <alignment horizontal="center" vertical="center" wrapText="1" readingOrder="2"/>
    </xf>
    <xf numFmtId="9" fontId="16" fillId="4" borderId="56" xfId="0" applyNumberFormat="1" applyFont="1" applyFill="1" applyBorder="1" applyAlignment="1">
      <alignment horizontal="center" vertical="center" wrapText="1" readingOrder="2"/>
    </xf>
    <xf numFmtId="9" fontId="16" fillId="4" borderId="93" xfId="0" applyNumberFormat="1" applyFont="1" applyFill="1" applyBorder="1" applyAlignment="1">
      <alignment horizontal="center" vertical="center" wrapText="1" readingOrder="2"/>
    </xf>
    <xf numFmtId="1" fontId="47" fillId="4" borderId="25" xfId="0" applyNumberFormat="1" applyFont="1" applyFill="1" applyBorder="1" applyAlignment="1">
      <alignment horizontal="center" vertical="center"/>
    </xf>
    <xf numFmtId="0" fontId="46" fillId="4" borderId="8" xfId="0" applyFont="1" applyFill="1" applyBorder="1" applyAlignment="1">
      <alignment horizontal="center" vertical="center" wrapText="1" readingOrder="2"/>
    </xf>
    <xf numFmtId="0" fontId="46" fillId="4" borderId="64" xfId="0" applyFont="1" applyFill="1" applyBorder="1" applyAlignment="1">
      <alignment horizontal="center" vertical="center" wrapText="1" readingOrder="2"/>
    </xf>
    <xf numFmtId="0" fontId="46" fillId="4" borderId="6" xfId="0" applyFont="1" applyFill="1" applyBorder="1" applyAlignment="1">
      <alignment horizontal="center" vertical="center" wrapText="1" readingOrder="2"/>
    </xf>
    <xf numFmtId="0" fontId="47" fillId="4" borderId="28" xfId="0" applyFont="1" applyFill="1" applyBorder="1" applyAlignment="1">
      <alignment horizontal="center" vertical="center"/>
    </xf>
    <xf numFmtId="0" fontId="47" fillId="4" borderId="29" xfId="0" applyFont="1" applyFill="1" applyBorder="1" applyAlignment="1">
      <alignment horizontal="center" vertical="center"/>
    </xf>
    <xf numFmtId="0" fontId="47" fillId="4" borderId="30" xfId="0" applyFont="1" applyFill="1" applyBorder="1" applyAlignment="1">
      <alignment horizontal="center" vertical="center"/>
    </xf>
    <xf numFmtId="0" fontId="0" fillId="10" borderId="0" xfId="0" applyFill="1"/>
    <xf numFmtId="0" fontId="54" fillId="6" borderId="44" xfId="11" applyFont="1" applyFill="1" applyBorder="1" applyAlignment="1">
      <alignment horizontal="center" vertical="center"/>
    </xf>
    <xf numFmtId="0" fontId="96" fillId="6" borderId="6" xfId="0" applyFont="1" applyFill="1" applyBorder="1" applyAlignment="1">
      <alignment vertical="center" readingOrder="2"/>
    </xf>
    <xf numFmtId="0" fontId="18" fillId="6" borderId="6" xfId="11" applyFont="1" applyFill="1" applyBorder="1" applyAlignment="1">
      <alignment vertical="center"/>
    </xf>
    <xf numFmtId="9" fontId="18" fillId="6" borderId="7" xfId="11" applyNumberFormat="1" applyFont="1" applyFill="1" applyBorder="1" applyAlignment="1">
      <alignment vertical="center"/>
    </xf>
    <xf numFmtId="0" fontId="37" fillId="4" borderId="71" xfId="11" applyFont="1" applyFill="1" applyBorder="1" applyAlignment="1">
      <alignment horizontal="center" vertical="center"/>
    </xf>
    <xf numFmtId="2" fontId="37" fillId="4" borderId="71" xfId="11" applyNumberFormat="1" applyFont="1" applyFill="1" applyBorder="1" applyAlignment="1">
      <alignment horizontal="center" vertical="center" wrapText="1" shrinkToFit="1"/>
    </xf>
    <xf numFmtId="0" fontId="37" fillId="4" borderId="71" xfId="11" applyFont="1" applyFill="1" applyBorder="1" applyAlignment="1">
      <alignment horizontal="center" vertical="center" wrapText="1"/>
    </xf>
    <xf numFmtId="0" fontId="54" fillId="4" borderId="37" xfId="11" applyFont="1" applyFill="1" applyBorder="1" applyAlignment="1">
      <alignment horizontal="center" vertical="center"/>
    </xf>
    <xf numFmtId="9" fontId="6" fillId="4" borderId="58" xfId="2" applyFont="1" applyFill="1" applyBorder="1" applyAlignment="1">
      <alignment horizontal="center" vertical="center"/>
    </xf>
    <xf numFmtId="0" fontId="18" fillId="6" borderId="34" xfId="11" applyFont="1" applyFill="1" applyBorder="1" applyAlignment="1">
      <alignment horizontal="center" vertical="center"/>
    </xf>
    <xf numFmtId="9" fontId="18" fillId="6" borderId="35" xfId="11" applyNumberFormat="1" applyFont="1" applyFill="1" applyBorder="1" applyAlignment="1">
      <alignment horizontal="center" vertical="center"/>
    </xf>
    <xf numFmtId="0" fontId="18" fillId="6" borderId="7" xfId="0" applyFont="1" applyFill="1" applyBorder="1"/>
    <xf numFmtId="9" fontId="81" fillId="6" borderId="9" xfId="0" applyNumberFormat="1" applyFont="1" applyFill="1" applyBorder="1" applyAlignment="1">
      <alignment horizontal="center" vertical="center" wrapText="1" readingOrder="2"/>
    </xf>
    <xf numFmtId="0" fontId="38" fillId="6" borderId="5" xfId="11" applyFont="1" applyFill="1" applyBorder="1" applyAlignment="1">
      <alignment horizontal="center" vertical="center"/>
    </xf>
    <xf numFmtId="9" fontId="38" fillId="6" borderId="9" xfId="11" applyNumberFormat="1" applyFont="1" applyFill="1" applyBorder="1" applyAlignment="1">
      <alignment horizontal="center" vertical="center"/>
    </xf>
    <xf numFmtId="0" fontId="38" fillId="4" borderId="21" xfId="11" applyFont="1" applyFill="1" applyBorder="1" applyAlignment="1">
      <alignment horizontal="center"/>
    </xf>
    <xf numFmtId="0" fontId="38" fillId="4" borderId="22" xfId="11" applyFont="1" applyFill="1" applyBorder="1" applyAlignment="1">
      <alignment horizontal="center" vertical="center"/>
    </xf>
    <xf numFmtId="0" fontId="16" fillId="4" borderId="21" xfId="11" applyFont="1" applyFill="1" applyBorder="1" applyAlignment="1">
      <alignment horizontal="center"/>
    </xf>
    <xf numFmtId="9" fontId="16" fillId="4" borderId="22" xfId="8" applyFont="1" applyFill="1" applyBorder="1" applyAlignment="1">
      <alignment horizontal="center" vertical="center"/>
    </xf>
    <xf numFmtId="0" fontId="16" fillId="4" borderId="12" xfId="11" applyFont="1" applyFill="1" applyBorder="1" applyAlignment="1">
      <alignment horizontal="center"/>
    </xf>
    <xf numFmtId="0" fontId="65" fillId="4" borderId="13" xfId="11" applyFont="1" applyFill="1" applyBorder="1" applyAlignment="1">
      <alignment horizontal="right" vertical="center" readingOrder="2"/>
    </xf>
    <xf numFmtId="9" fontId="16" fillId="4" borderId="13" xfId="8" applyFont="1" applyFill="1" applyBorder="1" applyAlignment="1">
      <alignment horizontal="center" vertical="center"/>
    </xf>
    <xf numFmtId="9" fontId="16" fillId="4" borderId="14" xfId="8" applyFont="1" applyFill="1" applyBorder="1" applyAlignment="1">
      <alignment horizontal="center" vertical="center"/>
    </xf>
    <xf numFmtId="0" fontId="50" fillId="6" borderId="6" xfId="0" applyFont="1" applyFill="1" applyBorder="1" applyAlignment="1">
      <alignment horizontal="center" vertical="center"/>
    </xf>
    <xf numFmtId="9" fontId="50" fillId="6" borderId="7" xfId="0" applyNumberFormat="1" applyFont="1" applyFill="1" applyBorder="1" applyAlignment="1">
      <alignment horizontal="center" vertical="center"/>
    </xf>
    <xf numFmtId="9" fontId="76" fillId="4" borderId="0" xfId="2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2" fillId="4" borderId="21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 wrapText="1" shrinkToFit="1"/>
    </xf>
    <xf numFmtId="0" fontId="30" fillId="4" borderId="19" xfId="0" applyFont="1" applyFill="1" applyBorder="1" applyAlignment="1">
      <alignment horizontal="center" vertical="center" wrapText="1" shrinkToFit="1"/>
    </xf>
    <xf numFmtId="0" fontId="30" fillId="4" borderId="20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 vertical="center" wrapText="1" readingOrder="2"/>
    </xf>
    <xf numFmtId="0" fontId="21" fillId="4" borderId="1" xfId="15" applyFont="1" applyFill="1" applyBorder="1"/>
    <xf numFmtId="0" fontId="23" fillId="4" borderId="1" xfId="0" applyFont="1" applyFill="1" applyBorder="1" applyAlignment="1">
      <alignment horizontal="center" vertical="center"/>
    </xf>
    <xf numFmtId="9" fontId="23" fillId="4" borderId="1" xfId="0" applyNumberFormat="1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22" fillId="4" borderId="21" xfId="0" applyFont="1" applyFill="1" applyBorder="1" applyAlignment="1">
      <alignment horizontal="center" vertical="center"/>
    </xf>
    <xf numFmtId="0" fontId="21" fillId="4" borderId="22" xfId="0" applyFont="1" applyFill="1" applyBorder="1" applyAlignment="1">
      <alignment horizontal="center" vertical="center" wrapText="1" readingOrder="2"/>
    </xf>
    <xf numFmtId="0" fontId="21" fillId="4" borderId="21" xfId="15" applyFont="1" applyFill="1" applyBorder="1" applyAlignment="1">
      <alignment horizontal="center" vertical="center" textRotation="90"/>
    </xf>
    <xf numFmtId="9" fontId="23" fillId="4" borderId="22" xfId="0" applyNumberFormat="1" applyFont="1" applyFill="1" applyBorder="1" applyAlignment="1">
      <alignment horizontal="center"/>
    </xf>
    <xf numFmtId="0" fontId="23" fillId="4" borderId="6" xfId="0" applyFont="1" applyFill="1" applyBorder="1" applyAlignment="1">
      <alignment horizontal="center" vertical="center" wrapText="1" readingOrder="2"/>
    </xf>
    <xf numFmtId="0" fontId="65" fillId="4" borderId="5" xfId="0" applyFont="1" applyFill="1" applyBorder="1" applyAlignment="1">
      <alignment horizontal="center" vertical="center" wrapText="1" readingOrder="2"/>
    </xf>
    <xf numFmtId="0" fontId="65" fillId="4" borderId="0" xfId="0" applyFont="1" applyFill="1" applyAlignment="1">
      <alignment horizontal="center" vertical="center" wrapText="1" readingOrder="2"/>
    </xf>
    <xf numFmtId="1" fontId="9" fillId="4" borderId="1" xfId="0" applyNumberFormat="1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 wrapText="1" readingOrder="2"/>
    </xf>
    <xf numFmtId="0" fontId="36" fillId="4" borderId="1" xfId="0" applyFont="1" applyFill="1" applyBorder="1" applyAlignment="1">
      <alignment horizontal="justify" vertical="center" wrapText="1" readingOrder="2"/>
    </xf>
    <xf numFmtId="0" fontId="36" fillId="4" borderId="1" xfId="0" applyFont="1" applyFill="1" applyBorder="1" applyAlignment="1">
      <alignment horizontal="center" vertical="center" wrapText="1" readingOrder="2"/>
    </xf>
    <xf numFmtId="9" fontId="36" fillId="4" borderId="1" xfId="2" applyFont="1" applyFill="1" applyBorder="1" applyAlignment="1">
      <alignment horizontal="center" vertical="center"/>
    </xf>
    <xf numFmtId="0" fontId="22" fillId="4" borderId="1" xfId="15" applyFont="1" applyFill="1" applyBorder="1"/>
    <xf numFmtId="9" fontId="22" fillId="4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/>
    <xf numFmtId="0" fontId="9" fillId="4" borderId="21" xfId="0" applyFont="1" applyFill="1" applyBorder="1"/>
    <xf numFmtId="0" fontId="36" fillId="4" borderId="21" xfId="0" applyFont="1" applyFill="1" applyBorder="1" applyAlignment="1">
      <alignment vertical="center"/>
    </xf>
    <xf numFmtId="0" fontId="22" fillId="4" borderId="22" xfId="0" applyFont="1" applyFill="1" applyBorder="1" applyAlignment="1">
      <alignment horizontal="center" vertical="center" wrapText="1" readingOrder="2"/>
    </xf>
    <xf numFmtId="0" fontId="36" fillId="4" borderId="21" xfId="0" applyFont="1" applyFill="1" applyBorder="1" applyAlignment="1">
      <alignment horizontal="center"/>
    </xf>
    <xf numFmtId="9" fontId="36" fillId="4" borderId="22" xfId="0" applyNumberFormat="1" applyFont="1" applyFill="1" applyBorder="1" applyAlignment="1">
      <alignment horizontal="center" vertical="center"/>
    </xf>
    <xf numFmtId="0" fontId="22" fillId="4" borderId="21" xfId="15" applyFont="1" applyFill="1" applyBorder="1" applyAlignment="1">
      <alignment horizontal="center" vertical="center" textRotation="90"/>
    </xf>
    <xf numFmtId="9" fontId="22" fillId="4" borderId="22" xfId="0" applyNumberFormat="1" applyFont="1" applyFill="1" applyBorder="1" applyAlignment="1">
      <alignment horizontal="center"/>
    </xf>
    <xf numFmtId="9" fontId="22" fillId="4" borderId="22" xfId="0" applyNumberFormat="1" applyFont="1" applyFill="1" applyBorder="1" applyAlignment="1">
      <alignment horizontal="center" vertical="center"/>
    </xf>
    <xf numFmtId="0" fontId="50" fillId="6" borderId="5" xfId="0" applyFont="1" applyFill="1" applyBorder="1" applyAlignment="1">
      <alignment horizontal="center" vertical="center"/>
    </xf>
    <xf numFmtId="9" fontId="50" fillId="6" borderId="9" xfId="0" applyNumberFormat="1" applyFont="1" applyFill="1" applyBorder="1" applyAlignment="1">
      <alignment horizontal="center" vertical="center"/>
    </xf>
    <xf numFmtId="0" fontId="50" fillId="6" borderId="5" xfId="0" applyFont="1" applyFill="1" applyBorder="1"/>
    <xf numFmtId="9" fontId="50" fillId="6" borderId="9" xfId="0" applyNumberFormat="1" applyFont="1" applyFill="1" applyBorder="1" applyAlignment="1">
      <alignment horizontal="center"/>
    </xf>
    <xf numFmtId="0" fontId="23" fillId="4" borderId="8" xfId="0" applyFont="1" applyFill="1" applyBorder="1" applyAlignment="1">
      <alignment horizontal="center" vertical="center" wrapText="1" readingOrder="2"/>
    </xf>
    <xf numFmtId="0" fontId="22" fillId="4" borderId="6" xfId="0" applyFont="1" applyFill="1" applyBorder="1" applyAlignment="1">
      <alignment horizontal="center" vertical="center" wrapText="1" readingOrder="2"/>
    </xf>
    <xf numFmtId="0" fontId="22" fillId="4" borderId="7" xfId="0" applyFont="1" applyFill="1" applyBorder="1" applyAlignment="1">
      <alignment horizontal="center" vertical="center" wrapText="1" readingOrder="2"/>
    </xf>
    <xf numFmtId="0" fontId="65" fillId="4" borderId="36" xfId="0" applyFont="1" applyFill="1" applyBorder="1" applyAlignment="1">
      <alignment horizontal="center" vertical="center" wrapText="1" readingOrder="2"/>
    </xf>
    <xf numFmtId="10" fontId="65" fillId="4" borderId="0" xfId="2" applyNumberFormat="1" applyFont="1" applyFill="1" applyBorder="1" applyAlignment="1">
      <alignment horizontal="center"/>
    </xf>
    <xf numFmtId="1" fontId="65" fillId="4" borderId="0" xfId="2" applyNumberFormat="1" applyFont="1" applyFill="1" applyBorder="1" applyAlignment="1">
      <alignment horizontal="center"/>
    </xf>
    <xf numFmtId="10" fontId="65" fillId="4" borderId="32" xfId="2" applyNumberFormat="1" applyFont="1" applyFill="1" applyBorder="1" applyAlignment="1">
      <alignment horizontal="center" vertical="center" wrapText="1" readingOrder="2"/>
    </xf>
    <xf numFmtId="0" fontId="97" fillId="6" borderId="5" xfId="0" applyFont="1" applyFill="1" applyBorder="1" applyAlignment="1">
      <alignment horizontal="center"/>
    </xf>
    <xf numFmtId="9" fontId="97" fillId="6" borderId="9" xfId="0" applyNumberFormat="1" applyFont="1" applyFill="1" applyBorder="1" applyAlignment="1">
      <alignment horizontal="center"/>
    </xf>
    <xf numFmtId="0" fontId="98" fillId="6" borderId="6" xfId="0" applyFont="1" applyFill="1" applyBorder="1" applyAlignment="1">
      <alignment horizontal="center"/>
    </xf>
    <xf numFmtId="9" fontId="98" fillId="6" borderId="7" xfId="0" applyNumberFormat="1" applyFont="1" applyFill="1" applyBorder="1" applyAlignment="1">
      <alignment horizontal="center"/>
    </xf>
    <xf numFmtId="0" fontId="71" fillId="4" borderId="25" xfId="0" applyFont="1" applyFill="1" applyBorder="1" applyAlignment="1">
      <alignment horizontal="center" vertical="center"/>
    </xf>
    <xf numFmtId="9" fontId="50" fillId="6" borderId="7" xfId="0" applyNumberFormat="1" applyFont="1" applyFill="1" applyBorder="1"/>
    <xf numFmtId="9" fontId="67" fillId="6" borderId="1" xfId="13" applyNumberFormat="1" applyFont="1" applyFill="1" applyBorder="1" applyAlignment="1">
      <alignment horizontal="center"/>
    </xf>
    <xf numFmtId="0" fontId="37" fillId="4" borderId="21" xfId="11" applyFont="1" applyFill="1" applyBorder="1" applyAlignment="1">
      <alignment horizontal="center" vertical="center" wrapText="1"/>
    </xf>
    <xf numFmtId="0" fontId="37" fillId="4" borderId="1" xfId="11" applyFont="1" applyFill="1" applyBorder="1" applyAlignment="1">
      <alignment horizontal="center" vertical="center" wrapText="1"/>
    </xf>
    <xf numFmtId="0" fontId="37" fillId="4" borderId="8" xfId="11" applyFont="1" applyFill="1" applyBorder="1" applyAlignment="1">
      <alignment horizontal="center" vertical="center" wrapText="1"/>
    </xf>
    <xf numFmtId="0" fontId="37" fillId="4" borderId="6" xfId="11" applyFont="1" applyFill="1" applyBorder="1" applyAlignment="1">
      <alignment horizontal="center" vertical="center" wrapText="1"/>
    </xf>
    <xf numFmtId="0" fontId="37" fillId="4" borderId="9" xfId="11" applyFont="1" applyFill="1" applyBorder="1" applyAlignment="1">
      <alignment horizontal="center" vertical="center" wrapText="1"/>
    </xf>
    <xf numFmtId="0" fontId="37" fillId="4" borderId="7" xfId="11" applyFont="1" applyFill="1" applyBorder="1" applyAlignment="1">
      <alignment horizontal="center" vertical="center" wrapText="1"/>
    </xf>
    <xf numFmtId="0" fontId="37" fillId="4" borderId="4" xfId="11" applyFont="1" applyFill="1" applyBorder="1" applyAlignment="1">
      <alignment horizontal="center" vertical="center" wrapText="1"/>
    </xf>
    <xf numFmtId="0" fontId="77" fillId="4" borderId="5" xfId="11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3" fillId="0" borderId="57" xfId="0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0" fontId="33" fillId="0" borderId="49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31" xfId="0" applyFont="1" applyBorder="1" applyAlignment="1">
      <alignment horizontal="center"/>
    </xf>
    <xf numFmtId="0" fontId="47" fillId="0" borderId="0" xfId="0" applyFont="1" applyAlignment="1">
      <alignment horizontal="center" vertical="center"/>
    </xf>
    <xf numFmtId="0" fontId="17" fillId="0" borderId="0" xfId="0" applyFont="1" applyAlignment="1">
      <alignment horizontal="right"/>
    </xf>
    <xf numFmtId="0" fontId="47" fillId="0" borderId="40" xfId="0" applyFont="1" applyBorder="1" applyAlignment="1">
      <alignment horizontal="center" vertical="center"/>
    </xf>
    <xf numFmtId="0" fontId="17" fillId="0" borderId="0" xfId="0" applyFont="1" applyAlignment="1">
      <alignment horizontal="center" vertical="distributed"/>
    </xf>
    <xf numFmtId="0" fontId="33" fillId="0" borderId="0" xfId="0" applyFont="1" applyAlignment="1">
      <alignment horizontal="center" vertical="distributed"/>
    </xf>
    <xf numFmtId="0" fontId="17" fillId="0" borderId="4" xfId="0" applyFont="1" applyBorder="1" applyAlignment="1">
      <alignment horizontal="center"/>
    </xf>
    <xf numFmtId="0" fontId="17" fillId="0" borderId="36" xfId="0" applyFont="1" applyBorder="1" applyAlignment="1">
      <alignment horizontal="center"/>
    </xf>
    <xf numFmtId="0" fontId="33" fillId="0" borderId="0" xfId="0" applyFont="1"/>
    <xf numFmtId="0" fontId="17" fillId="0" borderId="0" xfId="0" applyFont="1" applyAlignment="1">
      <alignment horizontal="center" vertical="center"/>
    </xf>
    <xf numFmtId="0" fontId="100" fillId="0" borderId="1" xfId="0" applyFont="1" applyBorder="1" applyAlignment="1">
      <alignment horizontal="center" vertical="center"/>
    </xf>
    <xf numFmtId="37" fontId="101" fillId="0" borderId="1" xfId="0" applyNumberFormat="1" applyFont="1" applyBorder="1" applyAlignment="1">
      <alignment horizontal="center" vertical="center"/>
    </xf>
    <xf numFmtId="0" fontId="102" fillId="0" borderId="1" xfId="0" applyFont="1" applyBorder="1" applyAlignment="1">
      <alignment horizontal="center" vertical="center"/>
    </xf>
    <xf numFmtId="0" fontId="103" fillId="0" borderId="1" xfId="0" applyFont="1" applyBorder="1" applyAlignment="1">
      <alignment horizontal="center" vertical="center"/>
    </xf>
    <xf numFmtId="37" fontId="104" fillId="0" borderId="1" xfId="0" applyNumberFormat="1" applyFont="1" applyBorder="1" applyAlignment="1">
      <alignment horizontal="center" vertical="center"/>
    </xf>
    <xf numFmtId="167" fontId="103" fillId="0" borderId="1" xfId="1" applyNumberFormat="1" applyFont="1" applyBorder="1" applyAlignment="1">
      <alignment horizontal="center" vertical="center"/>
    </xf>
    <xf numFmtId="43" fontId="0" fillId="0" borderId="0" xfId="0" applyNumberFormat="1"/>
    <xf numFmtId="0" fontId="17" fillId="0" borderId="1" xfId="0" applyFont="1" applyBorder="1" applyAlignment="1">
      <alignment horizontal="center" vertical="center"/>
    </xf>
    <xf numFmtId="37" fontId="4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86" fillId="0" borderId="22" xfId="0" applyNumberFormat="1" applyFont="1" applyBorder="1" applyAlignment="1">
      <alignment horizontal="center" vertical="center"/>
    </xf>
    <xf numFmtId="0" fontId="86" fillId="0" borderId="13" xfId="0" applyFont="1" applyBorder="1" applyAlignment="1">
      <alignment horizontal="center" vertical="center"/>
    </xf>
    <xf numFmtId="37" fontId="48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86" fillId="0" borderId="14" xfId="0" applyNumberFormat="1" applyFont="1" applyBorder="1" applyAlignment="1">
      <alignment horizontal="center" vertical="center"/>
    </xf>
    <xf numFmtId="0" fontId="105" fillId="0" borderId="0" xfId="0" applyFont="1" applyAlignment="1">
      <alignment horizontal="center"/>
    </xf>
    <xf numFmtId="0" fontId="47" fillId="0" borderId="21" xfId="0" applyFont="1" applyBorder="1" applyAlignment="1">
      <alignment horizontal="center" vertical="center"/>
    </xf>
    <xf numFmtId="37" fontId="17" fillId="0" borderId="1" xfId="1" applyNumberFormat="1" applyFont="1" applyBorder="1" applyAlignment="1">
      <alignment horizontal="center" vertical="center"/>
    </xf>
    <xf numFmtId="37" fontId="17" fillId="0" borderId="1" xfId="0" applyNumberFormat="1" applyFont="1" applyBorder="1" applyAlignment="1">
      <alignment horizontal="center" vertical="center"/>
    </xf>
    <xf numFmtId="37" fontId="48" fillId="0" borderId="0" xfId="0" applyNumberFormat="1" applyFont="1" applyAlignment="1">
      <alignment horizontal="center" vertical="center"/>
    </xf>
    <xf numFmtId="9" fontId="48" fillId="0" borderId="0" xfId="2" applyFont="1" applyBorder="1" applyAlignment="1">
      <alignment horizontal="center" vertical="center"/>
    </xf>
    <xf numFmtId="9" fontId="17" fillId="0" borderId="0" xfId="0" applyNumberFormat="1" applyFont="1"/>
    <xf numFmtId="167" fontId="17" fillId="0" borderId="0" xfId="1" applyNumberFormat="1" applyFont="1" applyFill="1" applyBorder="1"/>
    <xf numFmtId="9" fontId="17" fillId="0" borderId="0" xfId="0" applyNumberFormat="1" applyFont="1" applyAlignment="1">
      <alignment horizontal="center" vertical="center"/>
    </xf>
    <xf numFmtId="9" fontId="17" fillId="0" borderId="0" xfId="2" applyFont="1" applyFill="1" applyAlignment="1">
      <alignment horizontal="center" vertical="center"/>
    </xf>
    <xf numFmtId="37" fontId="17" fillId="0" borderId="1" xfId="2" applyNumberFormat="1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37" fontId="17" fillId="0" borderId="13" xfId="0" applyNumberFormat="1" applyFont="1" applyBorder="1" applyAlignment="1">
      <alignment horizontal="center" vertical="center"/>
    </xf>
    <xf numFmtId="0" fontId="37" fillId="0" borderId="0" xfId="0" applyFont="1"/>
    <xf numFmtId="0" fontId="37" fillId="0" borderId="0" xfId="0" applyFont="1" applyAlignment="1">
      <alignment horizontal="center" vertical="center"/>
    </xf>
    <xf numFmtId="167" fontId="37" fillId="0" borderId="0" xfId="0" applyNumberFormat="1" applyFont="1" applyAlignment="1">
      <alignment horizontal="center" vertical="center"/>
    </xf>
    <xf numFmtId="9" fontId="37" fillId="0" borderId="0" xfId="2" applyFont="1" applyFill="1" applyBorder="1" applyAlignment="1">
      <alignment horizontal="center" vertical="center"/>
    </xf>
    <xf numFmtId="9" fontId="17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37" fillId="0" borderId="0" xfId="1" applyNumberFormat="1" applyFont="1" applyFill="1" applyBorder="1"/>
    <xf numFmtId="9" fontId="77" fillId="0" borderId="0" xfId="2" applyFont="1" applyBorder="1"/>
    <xf numFmtId="9" fontId="37" fillId="0" borderId="0" xfId="2" applyFont="1" applyBorder="1"/>
    <xf numFmtId="10" fontId="0" fillId="0" borderId="0" xfId="0" applyNumberFormat="1"/>
    <xf numFmtId="0" fontId="0" fillId="5" borderId="0" xfId="0" applyFill="1"/>
    <xf numFmtId="0" fontId="0" fillId="13" borderId="0" xfId="0" applyFill="1"/>
    <xf numFmtId="1" fontId="0" fillId="0" borderId="0" xfId="0" applyNumberFormat="1"/>
    <xf numFmtId="167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37" fontId="0" fillId="13" borderId="0" xfId="0" applyNumberFormat="1" applyFill="1"/>
    <xf numFmtId="37" fontId="0" fillId="0" borderId="0" xfId="0" applyNumberFormat="1"/>
    <xf numFmtId="0" fontId="37" fillId="0" borderId="1" xfId="0" applyFont="1" applyBorder="1"/>
    <xf numFmtId="167" fontId="37" fillId="0" borderId="1" xfId="1" applyNumberFormat="1" applyFont="1" applyFill="1" applyBorder="1"/>
    <xf numFmtId="167" fontId="37" fillId="0" borderId="1" xfId="2" applyNumberFormat="1" applyFont="1" applyFill="1" applyBorder="1" applyAlignment="1">
      <alignment horizontal="center" vertical="center"/>
    </xf>
    <xf numFmtId="164" fontId="37" fillId="4" borderId="1" xfId="2" applyNumberFormat="1" applyFont="1" applyFill="1" applyBorder="1"/>
    <xf numFmtId="164" fontId="37" fillId="4" borderId="1" xfId="0" applyNumberFormat="1" applyFont="1" applyFill="1" applyBorder="1"/>
    <xf numFmtId="0" fontId="37" fillId="4" borderId="4" xfId="0" applyFont="1" applyFill="1" applyBorder="1" applyAlignment="1">
      <alignment horizontal="center" vertical="center"/>
    </xf>
    <xf numFmtId="0" fontId="37" fillId="4" borderId="5" xfId="0" applyFont="1" applyFill="1" applyBorder="1" applyAlignment="1">
      <alignment horizontal="center" vertical="center"/>
    </xf>
    <xf numFmtId="0" fontId="37" fillId="4" borderId="5" xfId="0" applyFont="1" applyFill="1" applyBorder="1" applyAlignment="1">
      <alignment vertical="center"/>
    </xf>
    <xf numFmtId="0" fontId="37" fillId="4" borderId="62" xfId="0" applyFont="1" applyFill="1" applyBorder="1" applyAlignment="1">
      <alignment horizontal="center" vertical="center"/>
    </xf>
    <xf numFmtId="0" fontId="37" fillId="4" borderId="47" xfId="0" applyFont="1" applyFill="1" applyBorder="1" applyAlignment="1">
      <alignment horizontal="center" vertical="center"/>
    </xf>
    <xf numFmtId="10" fontId="37" fillId="4" borderId="22" xfId="0" applyNumberFormat="1" applyFont="1" applyFill="1" applyBorder="1"/>
    <xf numFmtId="3" fontId="37" fillId="4" borderId="107" xfId="0" applyNumberFormat="1" applyFont="1" applyFill="1" applyBorder="1" applyAlignment="1">
      <alignment horizontal="center"/>
    </xf>
    <xf numFmtId="3" fontId="37" fillId="4" borderId="13" xfId="0" applyNumberFormat="1" applyFont="1" applyFill="1" applyBorder="1" applyAlignment="1">
      <alignment horizontal="center"/>
    </xf>
    <xf numFmtId="164" fontId="37" fillId="4" borderId="13" xfId="0" applyNumberFormat="1" applyFont="1" applyFill="1" applyBorder="1"/>
    <xf numFmtId="10" fontId="37" fillId="4" borderId="14" xfId="0" applyNumberFormat="1" applyFont="1" applyFill="1" applyBorder="1"/>
    <xf numFmtId="0" fontId="49" fillId="4" borderId="21" xfId="0" applyFont="1" applyFill="1" applyBorder="1"/>
    <xf numFmtId="37" fontId="49" fillId="4" borderId="1" xfId="0" applyNumberFormat="1" applyFont="1" applyFill="1" applyBorder="1" applyAlignment="1">
      <alignment horizontal="center" vertical="center"/>
    </xf>
    <xf numFmtId="0" fontId="49" fillId="4" borderId="12" xfId="0" applyFont="1" applyFill="1" applyBorder="1"/>
    <xf numFmtId="37" fontId="49" fillId="4" borderId="13" xfId="0" applyNumberFormat="1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 wrapText="1"/>
    </xf>
    <xf numFmtId="9" fontId="33" fillId="4" borderId="1" xfId="2" applyFont="1" applyFill="1" applyBorder="1" applyAlignment="1">
      <alignment horizontal="center"/>
    </xf>
    <xf numFmtId="0" fontId="33" fillId="4" borderId="1" xfId="0" applyFont="1" applyFill="1" applyBorder="1" applyAlignment="1">
      <alignment horizontal="center"/>
    </xf>
    <xf numFmtId="9" fontId="33" fillId="4" borderId="1" xfId="2" applyFont="1" applyFill="1" applyBorder="1" applyAlignment="1">
      <alignment horizontal="center" vertical="center"/>
    </xf>
    <xf numFmtId="9" fontId="0" fillId="4" borderId="13" xfId="2" applyFont="1" applyFill="1" applyBorder="1" applyAlignment="1">
      <alignment horizontal="center"/>
    </xf>
    <xf numFmtId="9" fontId="33" fillId="4" borderId="14" xfId="2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48" fillId="0" borderId="111" xfId="0" applyFont="1" applyBorder="1"/>
    <xf numFmtId="9" fontId="17" fillId="0" borderId="112" xfId="2" applyFont="1" applyFill="1" applyBorder="1" applyAlignment="1">
      <alignment horizontal="center"/>
    </xf>
    <xf numFmtId="9" fontId="17" fillId="0" borderId="113" xfId="2" applyFon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48" fillId="0" borderId="18" xfId="0" applyFont="1" applyBorder="1"/>
    <xf numFmtId="9" fontId="17" fillId="0" borderId="19" xfId="2" applyFont="1" applyFill="1" applyBorder="1" applyAlignment="1">
      <alignment horizontal="center"/>
    </xf>
    <xf numFmtId="9" fontId="17" fillId="0" borderId="19" xfId="2" applyFont="1" applyFill="1" applyBorder="1" applyAlignment="1">
      <alignment horizontal="center" vertical="center"/>
    </xf>
    <xf numFmtId="9" fontId="0" fillId="4" borderId="19" xfId="2" applyFont="1" applyFill="1" applyBorder="1" applyAlignment="1">
      <alignment horizontal="center"/>
    </xf>
    <xf numFmtId="9" fontId="0" fillId="0" borderId="19" xfId="2" applyFont="1" applyFill="1" applyBorder="1" applyAlignment="1">
      <alignment horizontal="center"/>
    </xf>
    <xf numFmtId="9" fontId="0" fillId="4" borderId="20" xfId="2" applyFont="1" applyFill="1" applyBorder="1"/>
    <xf numFmtId="0" fontId="48" fillId="4" borderId="21" xfId="0" applyFont="1" applyFill="1" applyBorder="1"/>
    <xf numFmtId="0" fontId="48" fillId="0" borderId="21" xfId="0" applyFont="1" applyBorder="1"/>
    <xf numFmtId="0" fontId="48" fillId="0" borderId="12" xfId="0" applyFont="1" applyBorder="1"/>
    <xf numFmtId="9" fontId="0" fillId="0" borderId="13" xfId="2" applyFont="1" applyBorder="1" applyAlignment="1">
      <alignment horizontal="center"/>
    </xf>
    <xf numFmtId="0" fontId="0" fillId="4" borderId="20" xfId="0" applyFill="1" applyBorder="1" applyAlignment="1">
      <alignment horizontal="center" vertical="center"/>
    </xf>
    <xf numFmtId="9" fontId="17" fillId="4" borderId="1" xfId="2" applyFont="1" applyFill="1" applyBorder="1" applyAlignment="1">
      <alignment horizontal="center" vertical="center"/>
    </xf>
    <xf numFmtId="9" fontId="17" fillId="4" borderId="1" xfId="2" applyFont="1" applyFill="1" applyBorder="1" applyAlignment="1">
      <alignment vertical="center"/>
    </xf>
    <xf numFmtId="9" fontId="17" fillId="4" borderId="13" xfId="2" applyFont="1" applyFill="1" applyBorder="1" applyAlignment="1">
      <alignment horizontal="center" vertical="center"/>
    </xf>
    <xf numFmtId="9" fontId="17" fillId="4" borderId="13" xfId="2" applyFont="1" applyFill="1" applyBorder="1"/>
    <xf numFmtId="167" fontId="17" fillId="4" borderId="14" xfId="1" applyNumberFormat="1" applyFont="1" applyFill="1" applyBorder="1" applyAlignment="1">
      <alignment horizontal="center" vertical="center"/>
    </xf>
    <xf numFmtId="0" fontId="17" fillId="4" borderId="0" xfId="0" applyFont="1" applyFill="1"/>
    <xf numFmtId="0" fontId="17" fillId="4" borderId="0" xfId="0" applyFont="1" applyFill="1" applyAlignment="1">
      <alignment horizontal="center" vertical="center"/>
    </xf>
    <xf numFmtId="0" fontId="48" fillId="4" borderId="71" xfId="0" applyFont="1" applyFill="1" applyBorder="1"/>
    <xf numFmtId="0" fontId="105" fillId="4" borderId="4" xfId="0" applyFont="1" applyFill="1" applyBorder="1"/>
    <xf numFmtId="0" fontId="105" fillId="4" borderId="5" xfId="0" applyFont="1" applyFill="1" applyBorder="1" applyAlignment="1">
      <alignment horizontal="center" vertical="center"/>
    </xf>
    <xf numFmtId="0" fontId="105" fillId="4" borderId="5" xfId="0" applyFont="1" applyFill="1" applyBorder="1" applyAlignment="1">
      <alignment horizontal="center"/>
    </xf>
    <xf numFmtId="0" fontId="105" fillId="4" borderId="9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 vertical="center" wrapText="1"/>
    </xf>
    <xf numFmtId="0" fontId="37" fillId="6" borderId="6" xfId="0" applyFont="1" applyFill="1" applyBorder="1"/>
    <xf numFmtId="0" fontId="17" fillId="4" borderId="18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33" fillId="4" borderId="20" xfId="0" applyFont="1" applyFill="1" applyBorder="1" applyAlignment="1">
      <alignment horizontal="center" vertical="center"/>
    </xf>
    <xf numFmtId="9" fontId="33" fillId="4" borderId="13" xfId="2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/>
    </xf>
    <xf numFmtId="0" fontId="33" fillId="4" borderId="19" xfId="0" applyFont="1" applyFill="1" applyBorder="1" applyAlignment="1">
      <alignment horizontal="center"/>
    </xf>
    <xf numFmtId="0" fontId="33" fillId="4" borderId="19" xfId="0" applyFont="1" applyFill="1" applyBorder="1" applyAlignment="1">
      <alignment horizontal="center" vertical="distributed"/>
    </xf>
    <xf numFmtId="0" fontId="33" fillId="4" borderId="20" xfId="0" applyFont="1" applyFill="1" applyBorder="1" applyAlignment="1">
      <alignment horizontal="center" vertical="distributed"/>
    </xf>
    <xf numFmtId="0" fontId="17" fillId="4" borderId="21" xfId="0" applyFont="1" applyFill="1" applyBorder="1" applyAlignment="1">
      <alignment horizontal="center"/>
    </xf>
    <xf numFmtId="9" fontId="33" fillId="4" borderId="22" xfId="2" applyFont="1" applyFill="1" applyBorder="1" applyAlignment="1">
      <alignment horizontal="center"/>
    </xf>
    <xf numFmtId="9" fontId="33" fillId="4" borderId="13" xfId="2" applyFont="1" applyFill="1" applyBorder="1" applyAlignment="1">
      <alignment horizontal="center"/>
    </xf>
    <xf numFmtId="9" fontId="33" fillId="4" borderId="22" xfId="2" applyFont="1" applyFill="1" applyBorder="1" applyAlignment="1">
      <alignment horizontal="center" vertical="center"/>
    </xf>
    <xf numFmtId="0" fontId="99" fillId="4" borderId="110" xfId="0" applyFont="1" applyFill="1" applyBorder="1" applyAlignment="1">
      <alignment horizontal="center" vertical="center" wrapText="1"/>
    </xf>
    <xf numFmtId="43" fontId="0" fillId="4" borderId="19" xfId="0" applyNumberFormat="1" applyFill="1" applyBorder="1" applyAlignment="1">
      <alignment horizontal="center" vertical="center"/>
    </xf>
    <xf numFmtId="167" fontId="0" fillId="4" borderId="0" xfId="0" applyNumberFormat="1" applyFill="1"/>
    <xf numFmtId="37" fontId="17" fillId="4" borderId="57" xfId="0" applyNumberFormat="1" applyFont="1" applyFill="1" applyBorder="1" applyAlignment="1">
      <alignment horizontal="center"/>
    </xf>
    <xf numFmtId="3" fontId="17" fillId="4" borderId="49" xfId="0" applyNumberFormat="1" applyFont="1" applyFill="1" applyBorder="1" applyAlignment="1">
      <alignment horizontal="center"/>
    </xf>
    <xf numFmtId="2" fontId="17" fillId="4" borderId="49" xfId="0" applyNumberFormat="1" applyFont="1" applyFill="1" applyBorder="1" applyAlignment="1">
      <alignment horizontal="center"/>
    </xf>
    <xf numFmtId="167" fontId="17" fillId="4" borderId="1" xfId="1" applyNumberFormat="1" applyFont="1" applyFill="1" applyBorder="1" applyAlignment="1">
      <alignment horizontal="right" vertical="center"/>
    </xf>
    <xf numFmtId="0" fontId="17" fillId="4" borderId="1" xfId="1" applyNumberFormat="1" applyFont="1" applyFill="1" applyBorder="1" applyAlignment="1">
      <alignment horizontal="right" vertical="center"/>
    </xf>
    <xf numFmtId="168" fontId="17" fillId="4" borderId="1" xfId="1" applyNumberFormat="1" applyFont="1" applyFill="1" applyBorder="1" applyAlignment="1">
      <alignment horizontal="right" vertical="center"/>
    </xf>
    <xf numFmtId="167" fontId="17" fillId="4" borderId="13" xfId="0" applyNumberFormat="1" applyFont="1" applyFill="1" applyBorder="1" applyAlignment="1">
      <alignment horizontal="right"/>
    </xf>
    <xf numFmtId="0" fontId="47" fillId="0" borderId="1" xfId="0" applyFont="1" applyBorder="1" applyAlignment="1">
      <alignment horizontal="center" vertical="center"/>
    </xf>
    <xf numFmtId="0" fontId="17" fillId="4" borderId="12" xfId="0" applyFont="1" applyFill="1" applyBorder="1" applyAlignment="1">
      <alignment horizontal="center"/>
    </xf>
    <xf numFmtId="0" fontId="33" fillId="4" borderId="13" xfId="0" applyFont="1" applyFill="1" applyBorder="1" applyAlignment="1">
      <alignment horizontal="center"/>
    </xf>
    <xf numFmtId="9" fontId="33" fillId="4" borderId="14" xfId="2" applyFont="1" applyFill="1" applyBorder="1" applyAlignment="1">
      <alignment horizontal="center"/>
    </xf>
    <xf numFmtId="9" fontId="37" fillId="6" borderId="7" xfId="0" applyNumberFormat="1" applyFont="1" applyFill="1" applyBorder="1" applyAlignment="1">
      <alignment horizontal="center" vertical="center"/>
    </xf>
    <xf numFmtId="9" fontId="47" fillId="0" borderId="64" xfId="0" applyNumberFormat="1" applyFont="1" applyBorder="1" applyAlignment="1">
      <alignment horizontal="center" vertical="center"/>
    </xf>
    <xf numFmtId="0" fontId="47" fillId="0" borderId="71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 readingOrder="2"/>
    </xf>
    <xf numFmtId="0" fontId="82" fillId="0" borderId="1" xfId="0" applyFont="1" applyBorder="1" applyAlignment="1">
      <alignment horizontal="center" vertical="center" wrapText="1" readingOrder="2"/>
    </xf>
    <xf numFmtId="0" fontId="82" fillId="0" borderId="1" xfId="0" applyFont="1" applyBorder="1" applyAlignment="1">
      <alignment horizontal="center" vertical="center" wrapText="1"/>
    </xf>
    <xf numFmtId="9" fontId="11" fillId="0" borderId="14" xfId="11" applyNumberFormat="1" applyFont="1" applyBorder="1" applyAlignment="1">
      <alignment horizontal="center" vertical="center"/>
    </xf>
    <xf numFmtId="9" fontId="13" fillId="0" borderId="14" xfId="2" applyFont="1" applyFill="1" applyBorder="1" applyAlignment="1" applyProtection="1">
      <alignment horizontal="center" vertical="center"/>
      <protection locked="0"/>
    </xf>
    <xf numFmtId="0" fontId="13" fillId="4" borderId="1" xfId="11" applyFont="1" applyFill="1" applyBorder="1" applyAlignment="1" applyProtection="1">
      <alignment horizontal="right" vertical="center"/>
      <protection locked="0"/>
    </xf>
    <xf numFmtId="0" fontId="13" fillId="4" borderId="1" xfId="11" applyFont="1" applyFill="1" applyBorder="1" applyAlignment="1" applyProtection="1">
      <alignment horizontal="right" vertical="center" wrapText="1"/>
      <protection locked="0"/>
    </xf>
    <xf numFmtId="0" fontId="12" fillId="0" borderId="1" xfId="0" applyFont="1" applyBorder="1" applyAlignment="1">
      <alignment horizontal="center"/>
    </xf>
    <xf numFmtId="0" fontId="12" fillId="4" borderId="1" xfId="1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2" fillId="0" borderId="1" xfId="11" applyFont="1" applyBorder="1" applyAlignment="1">
      <alignment horizontal="center" vertical="center"/>
    </xf>
    <xf numFmtId="0" fontId="12" fillId="0" borderId="1" xfId="11" applyFont="1" applyBorder="1" applyAlignment="1" applyProtection="1">
      <alignment horizontal="center" vertical="center"/>
      <protection locked="0"/>
    </xf>
    <xf numFmtId="0" fontId="9" fillId="0" borderId="1" xfId="11" applyFont="1" applyBorder="1" applyAlignment="1" applyProtection="1">
      <alignment horizontal="right" vertical="center"/>
      <protection locked="0"/>
    </xf>
    <xf numFmtId="0" fontId="12" fillId="0" borderId="1" xfId="11" applyFont="1" applyBorder="1" applyAlignment="1" applyProtection="1">
      <alignment vertical="center"/>
      <protection locked="0"/>
    </xf>
    <xf numFmtId="9" fontId="12" fillId="4" borderId="1" xfId="11" applyNumberFormat="1" applyFont="1" applyFill="1" applyBorder="1" applyAlignment="1">
      <alignment horizontal="center" vertical="center"/>
    </xf>
    <xf numFmtId="0" fontId="107" fillId="4" borderId="11" xfId="0" applyFont="1" applyFill="1" applyBorder="1" applyAlignment="1">
      <alignment horizontal="center"/>
    </xf>
    <xf numFmtId="0" fontId="16" fillId="0" borderId="6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1" xfId="2" applyFont="1" applyBorder="1" applyAlignment="1">
      <alignment horizontal="center"/>
    </xf>
    <xf numFmtId="166" fontId="76" fillId="4" borderId="7" xfId="2" applyNumberFormat="1" applyFont="1" applyFill="1" applyBorder="1" applyAlignment="1">
      <alignment horizontal="center"/>
    </xf>
    <xf numFmtId="166" fontId="76" fillId="4" borderId="31" xfId="2" applyNumberFormat="1" applyFont="1" applyFill="1" applyBorder="1" applyAlignment="1">
      <alignment horizontal="center"/>
    </xf>
    <xf numFmtId="9" fontId="9" fillId="4" borderId="31" xfId="2" applyFont="1" applyFill="1" applyBorder="1" applyAlignment="1">
      <alignment horizontal="center"/>
    </xf>
    <xf numFmtId="0" fontId="27" fillId="9" borderId="23" xfId="0" quotePrefix="1" applyFont="1" applyFill="1" applyBorder="1" applyAlignment="1">
      <alignment horizontal="center" vertical="center" shrinkToFit="1"/>
    </xf>
    <xf numFmtId="0" fontId="32" fillId="5" borderId="23" xfId="0" quotePrefix="1" applyFont="1" applyFill="1" applyBorder="1" applyAlignment="1">
      <alignment horizontal="center" vertical="center" shrinkToFit="1"/>
    </xf>
    <xf numFmtId="0" fontId="13" fillId="9" borderId="93" xfId="0" applyFont="1" applyFill="1" applyBorder="1" applyAlignment="1" applyProtection="1">
      <alignment horizontal="center" vertical="center"/>
      <protection locked="0"/>
    </xf>
    <xf numFmtId="0" fontId="33" fillId="9" borderId="19" xfId="0" applyFont="1" applyFill="1" applyBorder="1" applyAlignment="1" applyProtection="1">
      <alignment horizontal="center" vertical="center"/>
      <protection locked="0"/>
    </xf>
    <xf numFmtId="0" fontId="33" fillId="9" borderId="1" xfId="0" applyFont="1" applyFill="1" applyBorder="1" applyAlignment="1" applyProtection="1">
      <alignment horizontal="center" vertical="center"/>
      <protection locked="0"/>
    </xf>
    <xf numFmtId="0" fontId="33" fillId="9" borderId="13" xfId="0" applyFont="1" applyFill="1" applyBorder="1" applyAlignment="1" applyProtection="1">
      <alignment horizontal="center" vertical="center"/>
      <protection locked="0"/>
    </xf>
    <xf numFmtId="0" fontId="33" fillId="9" borderId="25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>
      <alignment horizontal="center"/>
    </xf>
    <xf numFmtId="9" fontId="54" fillId="0" borderId="1" xfId="8" applyFont="1" applyFill="1" applyBorder="1" applyAlignment="1">
      <alignment horizontal="center" vertical="center"/>
    </xf>
    <xf numFmtId="9" fontId="11" fillId="4" borderId="1" xfId="11" applyNumberFormat="1" applyFont="1" applyFill="1" applyBorder="1" applyAlignment="1">
      <alignment horizontal="center" vertical="center"/>
    </xf>
    <xf numFmtId="0" fontId="79" fillId="4" borderId="1" xfId="11" applyFont="1" applyFill="1" applyBorder="1" applyAlignment="1">
      <alignment horizontal="center" vertical="center"/>
    </xf>
    <xf numFmtId="0" fontId="79" fillId="0" borderId="1" xfId="11" applyFont="1" applyBorder="1" applyAlignment="1" applyProtection="1">
      <alignment horizontal="center" vertical="center"/>
      <protection locked="0"/>
    </xf>
    <xf numFmtId="0" fontId="64" fillId="0" borderId="1" xfId="11" applyFont="1" applyBorder="1" applyAlignment="1">
      <alignment horizontal="center" vertical="center"/>
    </xf>
    <xf numFmtId="0" fontId="12" fillId="4" borderId="38" xfId="0" applyFont="1" applyFill="1" applyBorder="1" applyAlignment="1">
      <alignment vertical="center"/>
    </xf>
    <xf numFmtId="0" fontId="37" fillId="4" borderId="10" xfId="11" applyFont="1" applyFill="1" applyBorder="1" applyAlignment="1">
      <alignment horizontal="center"/>
    </xf>
    <xf numFmtId="9" fontId="37" fillId="4" borderId="31" xfId="8" applyFont="1" applyFill="1" applyBorder="1" applyAlignment="1">
      <alignment horizontal="center" vertical="center" wrapText="1"/>
    </xf>
    <xf numFmtId="0" fontId="37" fillId="4" borderId="1" xfId="11" applyFont="1" applyFill="1" applyBorder="1" applyAlignment="1">
      <alignment vertical="center" wrapText="1"/>
    </xf>
    <xf numFmtId="9" fontId="37" fillId="4" borderId="1" xfId="8" applyFont="1" applyFill="1" applyBorder="1" applyAlignment="1">
      <alignment horizontal="center" vertical="center" wrapText="1"/>
    </xf>
    <xf numFmtId="0" fontId="50" fillId="6" borderId="6" xfId="11" applyFont="1" applyFill="1" applyBorder="1" applyAlignment="1">
      <alignment horizontal="center"/>
    </xf>
    <xf numFmtId="2" fontId="50" fillId="6" borderId="7" xfId="11" applyNumberFormat="1" applyFont="1" applyFill="1" applyBorder="1" applyAlignment="1">
      <alignment horizontal="center" vertical="center"/>
    </xf>
    <xf numFmtId="0" fontId="48" fillId="4" borderId="18" xfId="0" applyFont="1" applyFill="1" applyBorder="1"/>
    <xf numFmtId="9" fontId="76" fillId="4" borderId="88" xfId="0" applyNumberFormat="1" applyFont="1" applyFill="1" applyBorder="1" applyAlignment="1">
      <alignment horizontal="center" vertical="center"/>
    </xf>
    <xf numFmtId="9" fontId="76" fillId="4" borderId="80" xfId="0" applyNumberFormat="1" applyFont="1" applyFill="1" applyBorder="1" applyAlignment="1">
      <alignment horizontal="center" vertical="center"/>
    </xf>
    <xf numFmtId="0" fontId="33" fillId="4" borderId="18" xfId="0" applyFont="1" applyFill="1" applyBorder="1" applyAlignment="1">
      <alignment horizontal="center" vertical="center"/>
    </xf>
    <xf numFmtId="0" fontId="33" fillId="4" borderId="21" xfId="0" applyFont="1" applyFill="1" applyBorder="1" applyAlignment="1">
      <alignment horizontal="center" vertical="center"/>
    </xf>
    <xf numFmtId="0" fontId="33" fillId="4" borderId="12" xfId="0" applyFont="1" applyFill="1" applyBorder="1" applyAlignment="1">
      <alignment horizontal="center" vertical="center"/>
    </xf>
    <xf numFmtId="9" fontId="33" fillId="4" borderId="22" xfId="0" applyNumberFormat="1" applyFont="1" applyFill="1" applyBorder="1" applyAlignment="1">
      <alignment horizontal="right" vertical="center"/>
    </xf>
    <xf numFmtId="9" fontId="33" fillId="4" borderId="14" xfId="0" applyNumberFormat="1" applyFont="1" applyFill="1" applyBorder="1" applyAlignment="1">
      <alignment horizontal="right" vertical="center"/>
    </xf>
    <xf numFmtId="0" fontId="61" fillId="0" borderId="86" xfId="0" applyFont="1" applyBorder="1" applyAlignment="1">
      <alignment horizontal="right" vertical="center"/>
    </xf>
    <xf numFmtId="9" fontId="33" fillId="0" borderId="99" xfId="2" applyFont="1" applyBorder="1" applyAlignment="1">
      <alignment horizontal="center" vertical="center"/>
    </xf>
    <xf numFmtId="0" fontId="17" fillId="9" borderId="19" xfId="0" applyFont="1" applyFill="1" applyBorder="1" applyAlignment="1" applyProtection="1">
      <alignment horizontal="center" vertical="center"/>
      <protection locked="0"/>
    </xf>
    <xf numFmtId="0" fontId="17" fillId="9" borderId="1" xfId="0" applyFont="1" applyFill="1" applyBorder="1" applyAlignment="1" applyProtection="1">
      <alignment horizontal="center" vertical="center"/>
      <protection locked="0"/>
    </xf>
    <xf numFmtId="0" fontId="17" fillId="9" borderId="13" xfId="0" applyFont="1" applyFill="1" applyBorder="1" applyAlignment="1" applyProtection="1">
      <alignment horizontal="center" vertical="center"/>
      <protection locked="0"/>
    </xf>
    <xf numFmtId="0" fontId="17" fillId="9" borderId="25" xfId="0" applyFont="1" applyFill="1" applyBorder="1" applyAlignment="1" applyProtection="1">
      <alignment horizontal="center" vertical="center"/>
      <protection locked="0"/>
    </xf>
    <xf numFmtId="0" fontId="36" fillId="9" borderId="1" xfId="0" applyFont="1" applyFill="1" applyBorder="1" applyAlignment="1" applyProtection="1">
      <alignment horizontal="center" vertical="center"/>
      <protection locked="0"/>
    </xf>
    <xf numFmtId="1" fontId="33" fillId="5" borderId="19" xfId="0" applyNumberFormat="1" applyFont="1" applyFill="1" applyBorder="1" applyAlignment="1" applyProtection="1">
      <alignment horizontal="center"/>
      <protection locked="0"/>
    </xf>
    <xf numFmtId="1" fontId="33" fillId="9" borderId="19" xfId="0" applyNumberFormat="1" applyFont="1" applyFill="1" applyBorder="1" applyAlignment="1" applyProtection="1">
      <alignment horizontal="center"/>
      <protection locked="0"/>
    </xf>
    <xf numFmtId="1" fontId="33" fillId="5" borderId="1" xfId="0" applyNumberFormat="1" applyFont="1" applyFill="1" applyBorder="1" applyAlignment="1" applyProtection="1">
      <alignment horizontal="center"/>
      <protection locked="0"/>
    </xf>
    <xf numFmtId="1" fontId="33" fillId="9" borderId="1" xfId="0" applyNumberFormat="1" applyFont="1" applyFill="1" applyBorder="1" applyAlignment="1" applyProtection="1">
      <alignment horizontal="center"/>
      <protection locked="0"/>
    </xf>
    <xf numFmtId="0" fontId="49" fillId="9" borderId="93" xfId="0" applyFont="1" applyFill="1" applyBorder="1" applyAlignment="1" applyProtection="1">
      <alignment horizontal="right" vertical="center" wrapText="1" readingOrder="2"/>
      <protection locked="0"/>
    </xf>
    <xf numFmtId="0" fontId="16" fillId="9" borderId="56" xfId="0" applyFont="1" applyFill="1" applyBorder="1" applyAlignment="1" applyProtection="1">
      <alignment horizontal="center" vertical="center" wrapText="1" readingOrder="2"/>
      <protection locked="0"/>
    </xf>
    <xf numFmtId="0" fontId="16" fillId="9" borderId="93" xfId="0" applyFont="1" applyFill="1" applyBorder="1" applyAlignment="1" applyProtection="1">
      <alignment horizontal="center" vertical="center" wrapText="1" readingOrder="2"/>
      <protection locked="0"/>
    </xf>
    <xf numFmtId="9" fontId="16" fillId="9" borderId="24" xfId="0" applyNumberFormat="1" applyFont="1" applyFill="1" applyBorder="1" applyAlignment="1" applyProtection="1">
      <alignment horizontal="center" vertical="center" wrapText="1" readingOrder="2"/>
      <protection locked="0"/>
    </xf>
    <xf numFmtId="0" fontId="0" fillId="9" borderId="0" xfId="0" applyFill="1" applyProtection="1">
      <protection locked="0"/>
    </xf>
    <xf numFmtId="1" fontId="13" fillId="9" borderId="1" xfId="2" applyNumberFormat="1" applyFont="1" applyFill="1" applyBorder="1" applyAlignment="1" applyProtection="1">
      <alignment horizontal="center" vertical="center"/>
      <protection locked="0"/>
    </xf>
    <xf numFmtId="0" fontId="0" fillId="9" borderId="1" xfId="0" applyFill="1" applyBorder="1" applyProtection="1">
      <protection locked="0"/>
    </xf>
    <xf numFmtId="0" fontId="6" fillId="9" borderId="21" xfId="0" applyFont="1" applyFill="1" applyBorder="1" applyProtection="1"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9" borderId="1" xfId="0" applyFont="1" applyFill="1" applyBorder="1" applyProtection="1">
      <protection locked="0"/>
    </xf>
    <xf numFmtId="9" fontId="6" fillId="9" borderId="25" xfId="0" applyNumberFormat="1" applyFont="1" applyFill="1" applyBorder="1" applyAlignment="1" applyProtection="1">
      <alignment horizontal="center" vertical="center"/>
      <protection locked="0"/>
    </xf>
    <xf numFmtId="1" fontId="6" fillId="9" borderId="25" xfId="8" applyNumberFormat="1" applyFont="1" applyFill="1" applyBorder="1" applyAlignment="1" applyProtection="1">
      <alignment horizontal="center" vertical="center"/>
      <protection locked="0"/>
    </xf>
    <xf numFmtId="1" fontId="6" fillId="9" borderId="1" xfId="8" applyNumberFormat="1" applyFont="1" applyFill="1" applyBorder="1" applyAlignment="1" applyProtection="1">
      <alignment horizontal="center" vertical="center"/>
      <protection locked="0"/>
    </xf>
    <xf numFmtId="0" fontId="6" fillId="9" borderId="25" xfId="0" applyFont="1" applyFill="1" applyBorder="1" applyAlignment="1" applyProtection="1">
      <alignment horizontal="center" vertical="center" readingOrder="2"/>
      <protection locked="0"/>
    </xf>
    <xf numFmtId="0" fontId="6" fillId="9" borderId="1" xfId="0" applyFont="1" applyFill="1" applyBorder="1" applyAlignment="1" applyProtection="1">
      <alignment horizontal="center" vertical="center" readingOrder="2"/>
      <protection locked="0"/>
    </xf>
    <xf numFmtId="0" fontId="6" fillId="9" borderId="13" xfId="0" applyFont="1" applyFill="1" applyBorder="1" applyAlignment="1" applyProtection="1">
      <alignment horizontal="center" vertical="center" readingOrder="2"/>
      <protection locked="0"/>
    </xf>
    <xf numFmtId="0" fontId="6" fillId="9" borderId="29" xfId="0" applyFont="1" applyFill="1" applyBorder="1" applyAlignment="1" applyProtection="1">
      <alignment horizontal="center" vertical="center" readingOrder="2"/>
      <protection locked="0"/>
    </xf>
    <xf numFmtId="0" fontId="6" fillId="9" borderId="19" xfId="0" applyFont="1" applyFill="1" applyBorder="1" applyAlignment="1" applyProtection="1">
      <alignment horizontal="center" vertical="center" readingOrder="2"/>
      <protection locked="0"/>
    </xf>
    <xf numFmtId="0" fontId="0" fillId="0" borderId="0" xfId="0" applyProtection="1">
      <protection locked="0"/>
    </xf>
    <xf numFmtId="0" fontId="69" fillId="9" borderId="1" xfId="0" applyFont="1" applyFill="1" applyBorder="1" applyAlignment="1" applyProtection="1">
      <alignment horizontal="center" vertical="center"/>
      <protection locked="0"/>
    </xf>
    <xf numFmtId="9" fontId="16" fillId="9" borderId="1" xfId="8" applyFont="1" applyFill="1" applyBorder="1" applyAlignment="1" applyProtection="1">
      <alignment horizontal="center" vertical="center"/>
      <protection locked="0"/>
    </xf>
    <xf numFmtId="0" fontId="16" fillId="9" borderId="1" xfId="11" applyFont="1" applyFill="1" applyBorder="1" applyProtection="1">
      <protection locked="0"/>
    </xf>
    <xf numFmtId="0" fontId="16" fillId="9" borderId="1" xfId="11" applyFont="1" applyFill="1" applyBorder="1" applyAlignment="1" applyProtection="1">
      <alignment horizontal="center"/>
      <protection locked="0"/>
    </xf>
    <xf numFmtId="0" fontId="16" fillId="9" borderId="1" xfId="11" applyFont="1" applyFill="1" applyBorder="1" applyAlignment="1" applyProtection="1">
      <alignment horizontal="right" vertical="center" readingOrder="2"/>
      <protection locked="0"/>
    </xf>
    <xf numFmtId="0" fontId="76" fillId="5" borderId="49" xfId="0" applyFont="1" applyFill="1" applyBorder="1" applyAlignment="1" applyProtection="1">
      <alignment horizontal="center" vertical="center"/>
      <protection locked="0"/>
    </xf>
    <xf numFmtId="0" fontId="76" fillId="9" borderId="49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1" fontId="72" fillId="0" borderId="1" xfId="0" applyNumberFormat="1" applyFont="1" applyBorder="1" applyAlignment="1" applyProtection="1">
      <alignment horizontal="center" vertical="center"/>
      <protection locked="0"/>
    </xf>
    <xf numFmtId="0" fontId="12" fillId="9" borderId="1" xfId="0" applyFont="1" applyFill="1" applyBorder="1" applyProtection="1">
      <protection locked="0"/>
    </xf>
    <xf numFmtId="0" fontId="12" fillId="4" borderId="53" xfId="0" applyFont="1" applyFill="1" applyBorder="1" applyAlignment="1" applyProtection="1">
      <alignment vertical="center"/>
      <protection locked="0"/>
    </xf>
    <xf numFmtId="9" fontId="67" fillId="9" borderId="1" xfId="2" applyFont="1" applyFill="1" applyBorder="1" applyAlignment="1" applyProtection="1">
      <alignment horizontal="center" vertical="center"/>
      <protection locked="0"/>
    </xf>
    <xf numFmtId="167" fontId="33" fillId="9" borderId="22" xfId="1" applyNumberFormat="1" applyFont="1" applyFill="1" applyBorder="1" applyAlignment="1" applyProtection="1">
      <alignment horizontal="right" vertical="center"/>
      <protection locked="0"/>
    </xf>
    <xf numFmtId="167" fontId="33" fillId="4" borderId="20" xfId="1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6" fillId="9" borderId="20" xfId="0" applyFont="1" applyFill="1" applyBorder="1" applyAlignment="1" applyProtection="1">
      <alignment horizontal="center" vertical="center"/>
      <protection locked="0"/>
    </xf>
    <xf numFmtId="0" fontId="37" fillId="4" borderId="5" xfId="11" applyFont="1" applyFill="1" applyBorder="1" applyAlignment="1" applyProtection="1">
      <alignment horizontal="center" vertical="center" wrapText="1"/>
      <protection locked="0"/>
    </xf>
    <xf numFmtId="0" fontId="37" fillId="4" borderId="0" xfId="11" applyFont="1" applyFill="1" applyAlignment="1" applyProtection="1">
      <alignment horizontal="center" vertical="center" wrapText="1"/>
      <protection locked="0"/>
    </xf>
    <xf numFmtId="10" fontId="37" fillId="4" borderId="1" xfId="11" applyNumberFormat="1" applyFont="1" applyFill="1" applyBorder="1" applyAlignment="1" applyProtection="1">
      <alignment horizontal="center" vertical="center" wrapText="1"/>
      <protection locked="0"/>
    </xf>
    <xf numFmtId="0" fontId="37" fillId="4" borderId="1" xfId="11" applyFont="1" applyFill="1" applyBorder="1" applyAlignment="1" applyProtection="1">
      <alignment horizontal="center" vertical="center" wrapText="1"/>
      <protection locked="0"/>
    </xf>
    <xf numFmtId="9" fontId="37" fillId="0" borderId="1" xfId="8" applyFont="1" applyFill="1" applyBorder="1" applyAlignment="1" applyProtection="1">
      <alignment horizontal="center" vertical="center" wrapText="1"/>
      <protection locked="0"/>
    </xf>
    <xf numFmtId="0" fontId="37" fillId="0" borderId="1" xfId="8" applyNumberFormat="1" applyFont="1" applyFill="1" applyBorder="1" applyAlignment="1" applyProtection="1">
      <alignment horizontal="center" vertical="center" wrapText="1"/>
      <protection locked="0"/>
    </xf>
    <xf numFmtId="164" fontId="37" fillId="4" borderId="1" xfId="8" applyNumberFormat="1" applyFont="1" applyFill="1" applyBorder="1" applyAlignment="1" applyProtection="1">
      <alignment horizontal="center" vertical="center" wrapText="1"/>
      <protection locked="0"/>
    </xf>
    <xf numFmtId="9" fontId="37" fillId="0" borderId="1" xfId="8" applyFont="1" applyFill="1" applyBorder="1" applyAlignment="1" applyProtection="1">
      <alignment horizontal="center"/>
      <protection locked="0"/>
    </xf>
    <xf numFmtId="9" fontId="37" fillId="4" borderId="1" xfId="8" applyFont="1" applyFill="1" applyBorder="1" applyAlignment="1" applyProtection="1">
      <alignment horizontal="center" vertical="center" wrapText="1"/>
      <protection locked="0"/>
    </xf>
    <xf numFmtId="166" fontId="77" fillId="4" borderId="5" xfId="11" applyNumberFormat="1" applyFont="1" applyFill="1" applyBorder="1" applyAlignment="1" applyProtection="1">
      <alignment horizontal="center" vertical="center" wrapText="1"/>
      <protection locked="0"/>
    </xf>
    <xf numFmtId="9" fontId="37" fillId="4" borderId="0" xfId="8" applyFont="1" applyFill="1" applyBorder="1" applyAlignment="1" applyProtection="1">
      <alignment horizontal="center" vertical="center" wrapText="1"/>
      <protection locked="0"/>
    </xf>
    <xf numFmtId="2" fontId="37" fillId="4" borderId="11" xfId="8" applyNumberFormat="1" applyFont="1" applyFill="1" applyBorder="1" applyAlignment="1" applyProtection="1">
      <alignment horizontal="center" vertical="center" wrapText="1"/>
      <protection locked="0"/>
    </xf>
    <xf numFmtId="9" fontId="37" fillId="4" borderId="11" xfId="1" applyNumberFormat="1" applyFont="1" applyFill="1" applyBorder="1" applyAlignment="1">
      <alignment vertical="center"/>
    </xf>
    <xf numFmtId="0" fontId="22" fillId="5" borderId="19" xfId="0" applyFont="1" applyFill="1" applyBorder="1" applyAlignment="1" applyProtection="1">
      <alignment horizontal="center"/>
      <protection locked="0"/>
    </xf>
    <xf numFmtId="0" fontId="22" fillId="9" borderId="19" xfId="0" applyFont="1" applyFill="1" applyBorder="1" applyAlignment="1" applyProtection="1">
      <alignment horizontal="center"/>
      <protection locked="0"/>
    </xf>
    <xf numFmtId="1" fontId="33" fillId="9" borderId="19" xfId="0" applyNumberFormat="1" applyFont="1" applyFill="1" applyBorder="1" applyAlignment="1" applyProtection="1">
      <alignment horizontal="center" vertical="center"/>
      <protection locked="0"/>
    </xf>
    <xf numFmtId="9" fontId="54" fillId="9" borderId="1" xfId="8" applyFont="1" applyFill="1" applyBorder="1" applyAlignment="1" applyProtection="1">
      <alignment horizontal="center" vertical="center"/>
      <protection locked="0"/>
    </xf>
    <xf numFmtId="9" fontId="55" fillId="0" borderId="1" xfId="8" applyFont="1" applyBorder="1" applyAlignment="1">
      <alignment horizontal="center"/>
    </xf>
    <xf numFmtId="164" fontId="54" fillId="9" borderId="1" xfId="8" applyNumberFormat="1" applyFont="1" applyFill="1" applyBorder="1" applyAlignment="1" applyProtection="1">
      <alignment vertical="center"/>
      <protection locked="0"/>
    </xf>
    <xf numFmtId="9" fontId="55" fillId="4" borderId="1" xfId="8" applyFont="1" applyFill="1" applyBorder="1" applyAlignment="1">
      <alignment horizontal="center"/>
    </xf>
    <xf numFmtId="0" fontId="53" fillId="4" borderId="4" xfId="11" applyFont="1" applyFill="1" applyBorder="1" applyAlignment="1">
      <alignment horizontal="center" vertical="center"/>
    </xf>
    <xf numFmtId="0" fontId="54" fillId="6" borderId="39" xfId="11" applyFont="1" applyFill="1" applyBorder="1" applyAlignment="1">
      <alignment horizontal="center" vertical="center"/>
    </xf>
    <xf numFmtId="9" fontId="54" fillId="6" borderId="69" xfId="11" applyNumberFormat="1" applyFont="1" applyFill="1" applyBorder="1" applyAlignment="1">
      <alignment horizontal="center" vertical="center"/>
    </xf>
    <xf numFmtId="0" fontId="54" fillId="4" borderId="33" xfId="11" applyFont="1" applyFill="1" applyBorder="1" applyAlignment="1">
      <alignment horizontal="center" vertical="center"/>
    </xf>
    <xf numFmtId="9" fontId="54" fillId="9" borderId="19" xfId="8" applyFont="1" applyFill="1" applyBorder="1" applyAlignment="1" applyProtection="1">
      <alignment horizontal="center" vertical="center"/>
      <protection locked="0"/>
    </xf>
    <xf numFmtId="9" fontId="54" fillId="0" borderId="19" xfId="8" applyFont="1" applyFill="1" applyBorder="1" applyAlignment="1">
      <alignment horizontal="center" vertical="center"/>
    </xf>
    <xf numFmtId="9" fontId="55" fillId="0" borderId="19" xfId="8" applyFont="1" applyBorder="1" applyAlignment="1">
      <alignment horizontal="center"/>
    </xf>
    <xf numFmtId="164" fontId="54" fillId="9" borderId="19" xfId="8" applyNumberFormat="1" applyFont="1" applyFill="1" applyBorder="1" applyAlignment="1" applyProtection="1">
      <alignment vertical="center"/>
      <protection locked="0"/>
    </xf>
    <xf numFmtId="9" fontId="55" fillId="4" borderId="19" xfId="8" applyFont="1" applyFill="1" applyBorder="1" applyAlignment="1">
      <alignment horizontal="center"/>
    </xf>
    <xf numFmtId="9" fontId="54" fillId="4" borderId="20" xfId="11" applyNumberFormat="1" applyFont="1" applyFill="1" applyBorder="1" applyAlignment="1">
      <alignment horizontal="center" vertical="center"/>
    </xf>
    <xf numFmtId="9" fontId="54" fillId="4" borderId="22" xfId="11" applyNumberFormat="1" applyFont="1" applyFill="1" applyBorder="1" applyAlignment="1">
      <alignment horizontal="center" vertical="center"/>
    </xf>
    <xf numFmtId="0" fontId="54" fillId="4" borderId="38" xfId="11" applyFont="1" applyFill="1" applyBorder="1" applyAlignment="1">
      <alignment horizontal="center" vertical="center"/>
    </xf>
    <xf numFmtId="9" fontId="54" fillId="9" borderId="13" xfId="8" applyFont="1" applyFill="1" applyBorder="1" applyAlignment="1" applyProtection="1">
      <alignment horizontal="center" vertical="center"/>
      <protection locked="0"/>
    </xf>
    <xf numFmtId="9" fontId="54" fillId="0" borderId="13" xfId="8" applyFont="1" applyFill="1" applyBorder="1" applyAlignment="1">
      <alignment horizontal="center" vertical="center"/>
    </xf>
    <xf numFmtId="9" fontId="55" fillId="0" borderId="13" xfId="8" applyFont="1" applyBorder="1" applyAlignment="1">
      <alignment horizontal="center"/>
    </xf>
    <xf numFmtId="164" fontId="54" fillId="9" borderId="13" xfId="8" applyNumberFormat="1" applyFont="1" applyFill="1" applyBorder="1" applyAlignment="1" applyProtection="1">
      <alignment vertical="center"/>
      <protection locked="0"/>
    </xf>
    <xf numFmtId="9" fontId="55" fillId="4" borderId="13" xfId="8" applyFont="1" applyFill="1" applyBorder="1" applyAlignment="1">
      <alignment horizontal="center"/>
    </xf>
    <xf numFmtId="9" fontId="54" fillId="4" borderId="14" xfId="11" applyNumberFormat="1" applyFont="1" applyFill="1" applyBorder="1" applyAlignment="1">
      <alignment horizontal="center" vertical="center"/>
    </xf>
    <xf numFmtId="0" fontId="108" fillId="7" borderId="1" xfId="0" applyFont="1" applyFill="1" applyBorder="1"/>
    <xf numFmtId="0" fontId="108" fillId="7" borderId="1" xfId="0" applyFont="1" applyFill="1" applyBorder="1" applyAlignment="1">
      <alignment horizontal="center"/>
    </xf>
    <xf numFmtId="0" fontId="16" fillId="9" borderId="0" xfId="0" applyFont="1" applyFill="1" applyAlignment="1">
      <alignment horizontal="center" vertical="center"/>
    </xf>
    <xf numFmtId="0" fontId="16" fillId="6" borderId="1" xfId="0" applyFont="1" applyFill="1" applyBorder="1" applyAlignment="1" applyProtection="1">
      <alignment horizontal="center" vertical="center"/>
      <protection locked="0"/>
    </xf>
    <xf numFmtId="0" fontId="16" fillId="0" borderId="3" xfId="0" applyFont="1" applyBorder="1" applyAlignment="1">
      <alignment horizontal="right" vertical="center"/>
    </xf>
    <xf numFmtId="0" fontId="33" fillId="4" borderId="5" xfId="0" applyFont="1" applyFill="1" applyBorder="1" applyAlignment="1">
      <alignment horizontal="center" vertical="center" wrapText="1"/>
    </xf>
    <xf numFmtId="0" fontId="47" fillId="6" borderId="1" xfId="0" applyFont="1" applyFill="1" applyBorder="1" applyAlignment="1">
      <alignment horizontal="center" vertical="center"/>
    </xf>
    <xf numFmtId="167" fontId="47" fillId="0" borderId="1" xfId="1" applyNumberFormat="1" applyFont="1" applyBorder="1" applyAlignment="1">
      <alignment horizontal="center" vertical="center"/>
    </xf>
    <xf numFmtId="167" fontId="49" fillId="4" borderId="1" xfId="1" applyNumberFormat="1" applyFont="1" applyFill="1" applyBorder="1" applyAlignment="1">
      <alignment horizontal="center" vertical="center"/>
    </xf>
    <xf numFmtId="0" fontId="49" fillId="4" borderId="21" xfId="0" applyFont="1" applyFill="1" applyBorder="1" applyAlignment="1">
      <alignment horizontal="center"/>
    </xf>
    <xf numFmtId="164" fontId="37" fillId="4" borderId="23" xfId="0" applyNumberFormat="1" applyFont="1" applyFill="1" applyBorder="1"/>
    <xf numFmtId="10" fontId="37" fillId="4" borderId="42" xfId="0" applyNumberFormat="1" applyFont="1" applyFill="1" applyBorder="1"/>
    <xf numFmtId="1" fontId="17" fillId="0" borderId="0" xfId="0" applyNumberFormat="1" applyFont="1" applyAlignment="1">
      <alignment horizontal="center"/>
    </xf>
    <xf numFmtId="9" fontId="17" fillId="0" borderId="1" xfId="2" applyFont="1" applyFill="1" applyBorder="1" applyAlignment="1">
      <alignment horizontal="center"/>
    </xf>
    <xf numFmtId="0" fontId="47" fillId="4" borderId="70" xfId="0" applyFont="1" applyFill="1" applyBorder="1" applyAlignment="1">
      <alignment horizontal="center" vertical="center"/>
    </xf>
    <xf numFmtId="167" fontId="17" fillId="4" borderId="22" xfId="1" applyNumberFormat="1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33" fillId="4" borderId="11" xfId="0" applyFont="1" applyFill="1" applyBorder="1" applyAlignment="1">
      <alignment horizontal="center" vertical="center"/>
    </xf>
    <xf numFmtId="0" fontId="33" fillId="4" borderId="11" xfId="0" applyFont="1" applyFill="1" applyBorder="1" applyAlignment="1">
      <alignment horizontal="center"/>
    </xf>
    <xf numFmtId="0" fontId="95" fillId="0" borderId="22" xfId="0" applyFont="1" applyBorder="1" applyAlignment="1">
      <alignment horizontal="center"/>
    </xf>
    <xf numFmtId="0" fontId="37" fillId="18" borderId="71" xfId="0" applyFont="1" applyFill="1" applyBorder="1" applyAlignment="1">
      <alignment horizontal="center" vertical="center"/>
    </xf>
    <xf numFmtId="9" fontId="47" fillId="4" borderId="0" xfId="2" applyFont="1" applyFill="1" applyBorder="1" applyAlignment="1">
      <alignment wrapText="1"/>
    </xf>
    <xf numFmtId="9" fontId="47" fillId="4" borderId="57" xfId="0" applyNumberFormat="1" applyFont="1" applyFill="1" applyBorder="1" applyAlignment="1">
      <alignment horizontal="center" vertical="center"/>
    </xf>
    <xf numFmtId="167" fontId="47" fillId="4" borderId="59" xfId="1" applyNumberFormat="1" applyFont="1" applyFill="1" applyBorder="1" applyAlignment="1">
      <alignment horizontal="center" vertical="center"/>
    </xf>
    <xf numFmtId="0" fontId="17" fillId="4" borderId="64" xfId="0" applyFont="1" applyFill="1" applyBorder="1" applyAlignment="1">
      <alignment horizontal="center"/>
    </xf>
    <xf numFmtId="9" fontId="17" fillId="4" borderId="64" xfId="2" applyFont="1" applyFill="1" applyBorder="1" applyAlignment="1">
      <alignment horizontal="center"/>
    </xf>
    <xf numFmtId="0" fontId="47" fillId="7" borderId="22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16" fillId="9" borderId="1" xfId="0" applyFont="1" applyFill="1" applyBorder="1" applyAlignment="1" applyProtection="1">
      <alignment horizontal="right"/>
      <protection locked="0"/>
    </xf>
    <xf numFmtId="1" fontId="16" fillId="9" borderId="1" xfId="0" applyNumberFormat="1" applyFont="1" applyFill="1" applyBorder="1" applyAlignment="1" applyProtection="1">
      <alignment horizontal="center" vertical="center" wrapText="1" readingOrder="2"/>
      <protection locked="0"/>
    </xf>
    <xf numFmtId="0" fontId="16" fillId="9" borderId="1" xfId="0" applyFont="1" applyFill="1" applyBorder="1" applyAlignment="1" applyProtection="1">
      <alignment horizontal="center" vertical="center" wrapText="1" readingOrder="2"/>
      <protection locked="0"/>
    </xf>
    <xf numFmtId="0" fontId="16" fillId="0" borderId="1" xfId="0" applyFont="1" applyBorder="1" applyAlignment="1">
      <alignment horizontal="center" vertical="center" wrapText="1" readingOrder="2"/>
    </xf>
    <xf numFmtId="9" fontId="16" fillId="0" borderId="1" xfId="0" applyNumberFormat="1" applyFont="1" applyBorder="1" applyAlignment="1">
      <alignment horizontal="center" vertical="center" wrapText="1" readingOrder="2"/>
    </xf>
    <xf numFmtId="0" fontId="16" fillId="9" borderId="25" xfId="0" applyFont="1" applyFill="1" applyBorder="1" applyAlignment="1" applyProtection="1">
      <alignment horizontal="right"/>
      <protection locked="0"/>
    </xf>
    <xf numFmtId="1" fontId="16" fillId="9" borderId="25" xfId="0" applyNumberFormat="1" applyFont="1" applyFill="1" applyBorder="1" applyAlignment="1" applyProtection="1">
      <alignment horizontal="center" vertical="center" wrapText="1" readingOrder="2"/>
      <protection locked="0"/>
    </xf>
    <xf numFmtId="0" fontId="16" fillId="9" borderId="25" xfId="0" applyFont="1" applyFill="1" applyBorder="1" applyAlignment="1" applyProtection="1">
      <alignment horizontal="center" vertical="center" wrapText="1" readingOrder="2"/>
      <protection locked="0"/>
    </xf>
    <xf numFmtId="0" fontId="16" fillId="0" borderId="25" xfId="0" applyFont="1" applyBorder="1" applyAlignment="1">
      <alignment horizontal="center" vertical="center" wrapText="1" readingOrder="2"/>
    </xf>
    <xf numFmtId="9" fontId="16" fillId="0" borderId="25" xfId="0" applyNumberFormat="1" applyFont="1" applyBorder="1" applyAlignment="1">
      <alignment horizontal="center" vertical="center" wrapText="1" readingOrder="2"/>
    </xf>
    <xf numFmtId="0" fontId="84" fillId="0" borderId="1" xfId="0" applyFont="1" applyBorder="1" applyAlignment="1">
      <alignment horizontal="center" vertical="center" wrapText="1" readingOrder="2"/>
    </xf>
    <xf numFmtId="0" fontId="47" fillId="0" borderId="11" xfId="0" applyFont="1" applyBorder="1" applyAlignment="1">
      <alignment horizontal="center" vertical="center"/>
    </xf>
    <xf numFmtId="0" fontId="16" fillId="0" borderId="50" xfId="0" applyFont="1" applyBorder="1"/>
    <xf numFmtId="9" fontId="18" fillId="6" borderId="19" xfId="0" applyNumberFormat="1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vertical="center"/>
    </xf>
    <xf numFmtId="0" fontId="18" fillId="6" borderId="20" xfId="0" applyFont="1" applyFill="1" applyBorder="1" applyAlignment="1">
      <alignment vertical="center"/>
    </xf>
    <xf numFmtId="0" fontId="84" fillId="0" borderId="21" xfId="0" applyFont="1" applyBorder="1" applyAlignment="1">
      <alignment horizontal="center" vertical="center" wrapText="1" readingOrder="2"/>
    </xf>
    <xf numFmtId="0" fontId="47" fillId="0" borderId="22" xfId="0" applyFont="1" applyBorder="1" applyAlignment="1">
      <alignment horizontal="center" vertical="center"/>
    </xf>
    <xf numFmtId="0" fontId="16" fillId="9" borderId="13" xfId="0" applyFont="1" applyFill="1" applyBorder="1" applyAlignment="1" applyProtection="1">
      <alignment horizontal="right"/>
      <protection locked="0"/>
    </xf>
    <xf numFmtId="0" fontId="16" fillId="9" borderId="13" xfId="0" applyFont="1" applyFill="1" applyBorder="1" applyAlignment="1" applyProtection="1">
      <alignment horizontal="center" vertical="center" wrapText="1" readingOrder="2"/>
      <protection locked="0"/>
    </xf>
    <xf numFmtId="0" fontId="16" fillId="0" borderId="13" xfId="0" applyFont="1" applyBorder="1" applyAlignment="1">
      <alignment horizontal="center" vertical="center" wrapText="1" readingOrder="2"/>
    </xf>
    <xf numFmtId="9" fontId="16" fillId="0" borderId="13" xfId="0" applyNumberFormat="1" applyFont="1" applyBorder="1" applyAlignment="1">
      <alignment horizontal="center" vertical="center" wrapText="1" readingOrder="2"/>
    </xf>
    <xf numFmtId="0" fontId="6" fillId="0" borderId="0" xfId="3" applyFont="1" applyFill="1">
      <alignment wrapText="1"/>
    </xf>
    <xf numFmtId="0" fontId="6" fillId="0" borderId="0" xfId="6" applyFont="1" applyFill="1" applyAlignment="1">
      <alignment horizontal="center" vertical="center" wrapText="1"/>
    </xf>
    <xf numFmtId="0" fontId="110" fillId="0" borderId="0" xfId="6" applyFont="1" applyFill="1" applyAlignment="1">
      <alignment horizontal="left" vertical="center" wrapText="1"/>
    </xf>
    <xf numFmtId="0" fontId="110" fillId="0" borderId="1" xfId="6" applyFont="1" applyFill="1" applyBorder="1" applyAlignment="1">
      <alignment horizontal="center" vertical="center" wrapText="1"/>
    </xf>
    <xf numFmtId="0" fontId="110" fillId="0" borderId="1" xfId="6" applyFont="1" applyFill="1" applyBorder="1" applyAlignment="1">
      <alignment horizontal="right" vertical="center" wrapText="1"/>
    </xf>
    <xf numFmtId="0" fontId="10" fillId="0" borderId="0" xfId="6" applyFont="1" applyFill="1" applyAlignment="1">
      <alignment horizontal="left" vertical="center" wrapText="1"/>
    </xf>
    <xf numFmtId="0" fontId="10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1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right" vertical="center"/>
    </xf>
    <xf numFmtId="1" fontId="12" fillId="0" borderId="1" xfId="0" applyNumberFormat="1" applyFont="1" applyBorder="1" applyAlignment="1">
      <alignment horizontal="center" vertical="center"/>
    </xf>
    <xf numFmtId="0" fontId="9" fillId="19" borderId="1" xfId="0" applyFont="1" applyFill="1" applyBorder="1" applyAlignment="1">
      <alignment horizontal="right" vertical="center"/>
    </xf>
    <xf numFmtId="0" fontId="0" fillId="5" borderId="114" xfId="0" applyFill="1" applyBorder="1"/>
    <xf numFmtId="0" fontId="15" fillId="5" borderId="115" xfId="7" applyFont="1" applyFill="1" applyBorder="1" applyAlignment="1">
      <alignment horizontal="center" vertical="center" wrapText="1"/>
    </xf>
    <xf numFmtId="0" fontId="15" fillId="5" borderId="115" xfId="7" applyFont="1" applyFill="1" applyBorder="1" applyAlignment="1">
      <alignment horizontal="left" vertical="center" wrapText="1"/>
    </xf>
    <xf numFmtId="3" fontId="15" fillId="5" borderId="116" xfId="7" applyNumberFormat="1" applyFont="1" applyFill="1" applyBorder="1" applyAlignment="1">
      <alignment horizontal="center" vertical="center" wrapText="1"/>
    </xf>
    <xf numFmtId="0" fontId="6" fillId="6" borderId="117" xfId="7" applyFont="1" applyFill="1" applyBorder="1" applyAlignment="1">
      <alignment horizontal="center"/>
    </xf>
    <xf numFmtId="0" fontId="6" fillId="6" borderId="118" xfId="7" applyFont="1" applyFill="1" applyBorder="1" applyAlignment="1">
      <alignment horizontal="center"/>
    </xf>
    <xf numFmtId="0" fontId="6" fillId="6" borderId="119" xfId="7" applyFont="1" applyFill="1" applyBorder="1" applyAlignment="1">
      <alignment horizontal="center"/>
    </xf>
    <xf numFmtId="0" fontId="6" fillId="0" borderId="117" xfId="7" applyFont="1" applyBorder="1" applyAlignment="1">
      <alignment horizontal="center"/>
    </xf>
    <xf numFmtId="0" fontId="6" fillId="0" borderId="118" xfId="7" applyFont="1" applyBorder="1" applyAlignment="1">
      <alignment horizontal="right"/>
    </xf>
    <xf numFmtId="0" fontId="6" fillId="0" borderId="119" xfId="7" applyFont="1" applyBorder="1" applyAlignment="1">
      <alignment horizontal="center" vertical="center"/>
    </xf>
    <xf numFmtId="0" fontId="6" fillId="6" borderId="118" xfId="7" applyFont="1" applyFill="1" applyBorder="1" applyAlignment="1">
      <alignment horizontal="right"/>
    </xf>
    <xf numFmtId="0" fontId="6" fillId="6" borderId="119" xfId="7" applyFont="1" applyFill="1" applyBorder="1" applyAlignment="1">
      <alignment horizontal="center" vertical="center"/>
    </xf>
    <xf numFmtId="0" fontId="0" fillId="6" borderId="119" xfId="0" applyFill="1" applyBorder="1"/>
    <xf numFmtId="0" fontId="0" fillId="0" borderId="119" xfId="0" applyBorder="1"/>
    <xf numFmtId="0" fontId="6" fillId="4" borderId="118" xfId="7" applyFont="1" applyFill="1" applyBorder="1" applyAlignment="1">
      <alignment horizontal="right"/>
    </xf>
    <xf numFmtId="0" fontId="0" fillId="4" borderId="119" xfId="0" applyFill="1" applyBorder="1"/>
    <xf numFmtId="0" fontId="6" fillId="0" borderId="120" xfId="7" applyFont="1" applyBorder="1" applyAlignment="1">
      <alignment horizontal="center"/>
    </xf>
    <xf numFmtId="0" fontId="6" fillId="6" borderId="121" xfId="7" applyFont="1" applyFill="1" applyBorder="1" applyAlignment="1">
      <alignment horizontal="right"/>
    </xf>
    <xf numFmtId="0" fontId="0" fillId="6" borderId="122" xfId="0" applyFill="1" applyBorder="1"/>
    <xf numFmtId="0" fontId="9" fillId="4" borderId="29" xfId="0" applyFont="1" applyFill="1" applyBorder="1" applyAlignment="1">
      <alignment horizontal="center" vertical="center"/>
    </xf>
    <xf numFmtId="9" fontId="6" fillId="4" borderId="29" xfId="2" applyFont="1" applyFill="1" applyBorder="1" applyAlignment="1">
      <alignment horizontal="right" vertical="center"/>
    </xf>
    <xf numFmtId="0" fontId="6" fillId="4" borderId="30" xfId="0" applyFont="1" applyFill="1" applyBorder="1" applyAlignment="1">
      <alignment horizontal="right" vertical="center"/>
    </xf>
    <xf numFmtId="1" fontId="6" fillId="0" borderId="0" xfId="2" applyNumberFormat="1" applyFont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9" fontId="10" fillId="0" borderId="19" xfId="2" applyFont="1" applyBorder="1" applyAlignment="1">
      <alignment horizontal="center" vertical="center"/>
    </xf>
    <xf numFmtId="9" fontId="10" fillId="0" borderId="20" xfId="2" applyFont="1" applyBorder="1" applyAlignment="1">
      <alignment horizontal="center" vertical="center"/>
    </xf>
    <xf numFmtId="0" fontId="61" fillId="0" borderId="27" xfId="0" applyFont="1" applyBorder="1" applyAlignment="1">
      <alignment vertical="top"/>
    </xf>
    <xf numFmtId="0" fontId="61" fillId="0" borderId="23" xfId="0" applyFont="1" applyBorder="1" applyAlignment="1">
      <alignment vertical="top"/>
    </xf>
    <xf numFmtId="0" fontId="61" fillId="0" borderId="22" xfId="0" applyFont="1" applyBorder="1" applyAlignment="1">
      <alignment horizontal="right" vertical="top"/>
    </xf>
    <xf numFmtId="0" fontId="61" fillId="0" borderId="42" xfId="0" applyFont="1" applyBorder="1" applyAlignment="1">
      <alignment horizontal="right" vertical="top"/>
    </xf>
    <xf numFmtId="0" fontId="30" fillId="4" borderId="21" xfId="0" applyFont="1" applyFill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167" fontId="1" fillId="0" borderId="0" xfId="1" applyNumberFormat="1" applyFont="1" applyAlignment="1">
      <alignment horizontal="left"/>
    </xf>
    <xf numFmtId="171" fontId="0" fillId="0" borderId="0" xfId="0" applyNumberFormat="1" applyAlignment="1">
      <alignment horizontal="left"/>
    </xf>
    <xf numFmtId="167" fontId="112" fillId="0" borderId="0" xfId="1" applyNumberFormat="1" applyFont="1" applyAlignment="1">
      <alignment horizontal="left"/>
    </xf>
    <xf numFmtId="9" fontId="0" fillId="0" borderId="0" xfId="0" applyNumberFormat="1"/>
    <xf numFmtId="9" fontId="6" fillId="0" borderId="13" xfId="0" applyNumberFormat="1" applyFont="1" applyBorder="1" applyAlignment="1">
      <alignment horizontal="center" vertical="center"/>
    </xf>
    <xf numFmtId="9" fontId="6" fillId="0" borderId="14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9" fontId="6" fillId="0" borderId="13" xfId="2" applyFont="1" applyBorder="1" applyAlignment="1">
      <alignment horizontal="center"/>
    </xf>
    <xf numFmtId="9" fontId="6" fillId="0" borderId="14" xfId="2" applyFont="1" applyBorder="1" applyAlignment="1">
      <alignment horizont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9" fontId="6" fillId="0" borderId="1" xfId="2" applyFont="1" applyBorder="1" applyAlignment="1" applyProtection="1">
      <alignment horizontal="center" vertical="center"/>
      <protection locked="0"/>
    </xf>
    <xf numFmtId="0" fontId="10" fillId="4" borderId="9" xfId="0" applyFont="1" applyFill="1" applyBorder="1" applyAlignment="1">
      <alignment horizontal="center" vertical="center" wrapText="1"/>
    </xf>
    <xf numFmtId="9" fontId="6" fillId="4" borderId="1" xfId="8" applyFont="1" applyFill="1" applyBorder="1" applyAlignment="1">
      <alignment horizontal="center" vertical="center"/>
    </xf>
    <xf numFmtId="0" fontId="6" fillId="9" borderId="25" xfId="0" applyFont="1" applyFill="1" applyBorder="1" applyAlignment="1" applyProtection="1">
      <alignment horizontal="center" vertical="center"/>
      <protection locked="0"/>
    </xf>
    <xf numFmtId="0" fontId="10" fillId="4" borderId="64" xfId="0" applyFont="1" applyFill="1" applyBorder="1" applyAlignment="1">
      <alignment horizontal="center" vertical="center"/>
    </xf>
    <xf numFmtId="0" fontId="6" fillId="4" borderId="51" xfId="0" applyFont="1" applyFill="1" applyBorder="1" applyAlignment="1">
      <alignment horizontal="center" vertical="center"/>
    </xf>
    <xf numFmtId="0" fontId="31" fillId="4" borderId="12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wrapText="1"/>
    </xf>
    <xf numFmtId="0" fontId="31" fillId="4" borderId="14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10" fillId="4" borderId="71" xfId="0" applyFont="1" applyFill="1" applyBorder="1" applyAlignment="1">
      <alignment horizontal="center" vertical="center" wrapText="1"/>
    </xf>
    <xf numFmtId="9" fontId="10" fillId="9" borderId="49" xfId="2" applyFont="1" applyFill="1" applyBorder="1" applyAlignment="1" applyProtection="1">
      <alignment horizontal="center" vertical="center"/>
      <protection locked="0"/>
    </xf>
    <xf numFmtId="0" fontId="10" fillId="4" borderId="62" xfId="0" applyFont="1" applyFill="1" applyBorder="1" applyAlignment="1">
      <alignment horizontal="center" vertical="center" wrapText="1"/>
    </xf>
    <xf numFmtId="1" fontId="10" fillId="9" borderId="50" xfId="0" applyNumberFormat="1" applyFont="1" applyFill="1" applyBorder="1" applyAlignment="1" applyProtection="1">
      <alignment horizontal="center" vertical="center"/>
      <protection locked="0"/>
    </xf>
    <xf numFmtId="1" fontId="10" fillId="4" borderId="71" xfId="0" applyNumberFormat="1" applyFont="1" applyFill="1" applyBorder="1" applyAlignment="1">
      <alignment horizontal="center" vertical="center" wrapText="1"/>
    </xf>
    <xf numFmtId="1" fontId="10" fillId="9" borderId="49" xfId="0" applyNumberFormat="1" applyFont="1" applyFill="1" applyBorder="1" applyAlignment="1" applyProtection="1">
      <alignment horizontal="center" vertical="center"/>
      <protection locked="0"/>
    </xf>
    <xf numFmtId="0" fontId="10" fillId="4" borderId="4" xfId="0" applyFont="1" applyFill="1" applyBorder="1" applyAlignment="1">
      <alignment horizontal="center" vertical="center" wrapText="1"/>
    </xf>
    <xf numFmtId="9" fontId="10" fillId="9" borderId="37" xfId="2" applyFont="1" applyFill="1" applyBorder="1" applyAlignment="1" applyProtection="1">
      <alignment horizontal="center" vertical="center"/>
      <protection locked="0"/>
    </xf>
    <xf numFmtId="9" fontId="10" fillId="4" borderId="49" xfId="2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9" borderId="68" xfId="0" applyFont="1" applyFill="1" applyBorder="1" applyAlignment="1" applyProtection="1">
      <alignment horizontal="center" vertical="center"/>
      <protection locked="0"/>
    </xf>
    <xf numFmtId="0" fontId="10" fillId="4" borderId="71" xfId="0" applyFont="1" applyFill="1" applyBorder="1" applyAlignment="1">
      <alignment horizontal="center" vertical="center"/>
    </xf>
    <xf numFmtId="0" fontId="10" fillId="9" borderId="49" xfId="0" applyFont="1" applyFill="1" applyBorder="1" applyAlignment="1" applyProtection="1">
      <alignment horizontal="center" vertical="center"/>
      <protection locked="0"/>
    </xf>
    <xf numFmtId="9" fontId="10" fillId="4" borderId="49" xfId="0" applyNumberFormat="1" applyFont="1" applyFill="1" applyBorder="1" applyAlignment="1">
      <alignment horizontal="center" vertical="center"/>
    </xf>
    <xf numFmtId="0" fontId="47" fillId="7" borderId="50" xfId="0" applyFont="1" applyFill="1" applyBorder="1" applyAlignment="1">
      <alignment horizontal="center" vertical="center"/>
    </xf>
    <xf numFmtId="167" fontId="17" fillId="4" borderId="14" xfId="0" applyNumberFormat="1" applyFont="1" applyFill="1" applyBorder="1" applyAlignment="1">
      <alignment horizontal="center" vertical="center"/>
    </xf>
    <xf numFmtId="0" fontId="17" fillId="4" borderId="67" xfId="0" applyFont="1" applyFill="1" applyBorder="1" applyAlignment="1">
      <alignment horizontal="right" vertical="center"/>
    </xf>
    <xf numFmtId="0" fontId="17" fillId="4" borderId="50" xfId="0" applyFont="1" applyFill="1" applyBorder="1" applyAlignment="1">
      <alignment horizontal="right" vertical="center"/>
    </xf>
    <xf numFmtId="0" fontId="47" fillId="0" borderId="18" xfId="0" applyFont="1" applyBorder="1" applyAlignment="1">
      <alignment horizontal="center" vertical="center"/>
    </xf>
    <xf numFmtId="37" fontId="17" fillId="4" borderId="20" xfId="0" applyNumberFormat="1" applyFont="1" applyFill="1" applyBorder="1" applyAlignment="1">
      <alignment horizontal="center" vertical="center"/>
    </xf>
    <xf numFmtId="37" fontId="17" fillId="4" borderId="26" xfId="0" applyNumberFormat="1" applyFont="1" applyFill="1" applyBorder="1" applyAlignment="1">
      <alignment horizontal="center" vertical="center"/>
    </xf>
    <xf numFmtId="39" fontId="17" fillId="4" borderId="22" xfId="0" applyNumberFormat="1" applyFont="1" applyFill="1" applyBorder="1" applyAlignment="1">
      <alignment horizontal="center" vertical="center"/>
    </xf>
    <xf numFmtId="39" fontId="17" fillId="4" borderId="22" xfId="2" applyNumberFormat="1" applyFont="1" applyFill="1" applyBorder="1" applyAlignment="1">
      <alignment horizontal="center" vertical="center"/>
    </xf>
    <xf numFmtId="37" fontId="17" fillId="4" borderId="22" xfId="0" applyNumberFormat="1" applyFont="1" applyFill="1" applyBorder="1" applyAlignment="1">
      <alignment horizontal="center" vertical="center"/>
    </xf>
    <xf numFmtId="169" fontId="17" fillId="4" borderId="22" xfId="0" applyNumberFormat="1" applyFont="1" applyFill="1" applyBorder="1" applyAlignment="1">
      <alignment horizontal="center" vertical="center"/>
    </xf>
    <xf numFmtId="37" fontId="17" fillId="4" borderId="14" xfId="0" applyNumberFormat="1" applyFont="1" applyFill="1" applyBorder="1" applyAlignment="1">
      <alignment horizontal="center" vertical="center"/>
    </xf>
    <xf numFmtId="0" fontId="17" fillId="4" borderId="107" xfId="0" applyFont="1" applyFill="1" applyBorder="1" applyAlignment="1">
      <alignment horizontal="right" vertical="center"/>
    </xf>
    <xf numFmtId="167" fontId="17" fillId="4" borderId="22" xfId="0" applyNumberFormat="1" applyFont="1" applyFill="1" applyBorder="1" applyAlignment="1">
      <alignment horizontal="center" vertical="center"/>
    </xf>
    <xf numFmtId="0" fontId="44" fillId="4" borderId="5" xfId="0" applyFont="1" applyFill="1" applyBorder="1" applyAlignment="1">
      <alignment vertical="center"/>
    </xf>
    <xf numFmtId="0" fontId="44" fillId="4" borderId="9" xfId="0" applyFont="1" applyFill="1" applyBorder="1" applyAlignment="1">
      <alignment vertical="center"/>
    </xf>
    <xf numFmtId="0" fontId="47" fillId="4" borderId="64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9" fontId="96" fillId="6" borderId="6" xfId="0" applyNumberFormat="1" applyFont="1" applyFill="1" applyBorder="1" applyAlignment="1">
      <alignment horizontal="center" vertical="center" readingOrder="2"/>
    </xf>
    <xf numFmtId="9" fontId="6" fillId="4" borderId="26" xfId="2" applyFont="1" applyFill="1" applyBorder="1" applyAlignment="1">
      <alignment horizontal="center" vertical="center"/>
    </xf>
    <xf numFmtId="1" fontId="50" fillId="9" borderId="43" xfId="0" applyNumberFormat="1" applyFont="1" applyFill="1" applyBorder="1" applyAlignment="1" applyProtection="1">
      <alignment horizontal="center" vertical="center"/>
      <protection locked="0"/>
    </xf>
    <xf numFmtId="1" fontId="50" fillId="9" borderId="2" xfId="0" applyNumberFormat="1" applyFont="1" applyFill="1" applyBorder="1" applyAlignment="1" applyProtection="1">
      <alignment horizontal="center" vertical="center"/>
      <protection locked="0"/>
    </xf>
    <xf numFmtId="0" fontId="47" fillId="4" borderId="7" xfId="0" applyFont="1" applyFill="1" applyBorder="1" applyAlignment="1">
      <alignment horizontal="center" vertical="center"/>
    </xf>
    <xf numFmtId="0" fontId="47" fillId="4" borderId="67" xfId="0" applyFont="1" applyFill="1" applyBorder="1" applyAlignment="1">
      <alignment horizontal="center" vertical="center"/>
    </xf>
    <xf numFmtId="0" fontId="47" fillId="4" borderId="50" xfId="0" applyFont="1" applyFill="1" applyBorder="1" applyAlignment="1">
      <alignment horizontal="center" vertical="center"/>
    </xf>
    <xf numFmtId="1" fontId="50" fillId="9" borderId="93" xfId="0" applyNumberFormat="1" applyFont="1" applyFill="1" applyBorder="1" applyAlignment="1" applyProtection="1">
      <alignment horizontal="center" vertical="center"/>
      <protection locked="0"/>
    </xf>
    <xf numFmtId="1" fontId="50" fillId="9" borderId="59" xfId="0" applyNumberFormat="1" applyFont="1" applyFill="1" applyBorder="1" applyAlignment="1" applyProtection="1">
      <alignment horizontal="center" vertical="center"/>
      <protection locked="0"/>
    </xf>
    <xf numFmtId="9" fontId="16" fillId="0" borderId="1" xfId="2" applyFont="1" applyBorder="1" applyAlignment="1">
      <alignment horizontal="center"/>
    </xf>
    <xf numFmtId="0" fontId="54" fillId="4" borderId="9" xfId="11" applyFont="1" applyFill="1" applyBorder="1" applyAlignment="1">
      <alignment horizontal="center" vertical="center"/>
    </xf>
    <xf numFmtId="0" fontId="56" fillId="4" borderId="64" xfId="11" applyFont="1" applyFill="1" applyBorder="1" applyAlignment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  <protection locked="0"/>
    </xf>
    <xf numFmtId="9" fontId="6" fillId="4" borderId="1" xfId="2" applyFont="1" applyFill="1" applyBorder="1" applyAlignment="1">
      <alignment horizontal="center" vertical="center"/>
    </xf>
    <xf numFmtId="9" fontId="6" fillId="4" borderId="22" xfId="2" applyFont="1" applyFill="1" applyBorder="1" applyAlignment="1">
      <alignment horizontal="center" vertical="center"/>
    </xf>
    <xf numFmtId="0" fontId="6" fillId="0" borderId="108" xfId="0" applyFont="1" applyBorder="1" applyAlignment="1">
      <alignment horizontal="center" vertical="center"/>
    </xf>
    <xf numFmtId="166" fontId="13" fillId="4" borderId="1" xfId="0" applyNumberFormat="1" applyFont="1" applyFill="1" applyBorder="1" applyAlignment="1">
      <alignment horizontal="center" vertical="center"/>
    </xf>
    <xf numFmtId="167" fontId="37" fillId="4" borderId="1" xfId="1" applyNumberFormat="1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/>
    </xf>
    <xf numFmtId="0" fontId="16" fillId="6" borderId="6" xfId="0" applyFont="1" applyFill="1" applyBorder="1" applyAlignment="1">
      <alignment horizontal="center" vertical="center"/>
    </xf>
    <xf numFmtId="9" fontId="18" fillId="6" borderId="7" xfId="0" applyNumberFormat="1" applyFont="1" applyFill="1" applyBorder="1" applyAlignment="1">
      <alignment vertical="center"/>
    </xf>
    <xf numFmtId="0" fontId="23" fillId="4" borderId="5" xfId="0" applyFont="1" applyFill="1" applyBorder="1" applyAlignment="1">
      <alignment horizontal="center" vertical="center" wrapText="1" readingOrder="2"/>
    </xf>
    <xf numFmtId="9" fontId="23" fillId="4" borderId="5" xfId="0" applyNumberFormat="1" applyFont="1" applyFill="1" applyBorder="1" applyAlignment="1">
      <alignment horizontal="center" vertical="center" wrapText="1" readingOrder="2"/>
    </xf>
    <xf numFmtId="1" fontId="23" fillId="4" borderId="9" xfId="2" applyNumberFormat="1" applyFont="1" applyFill="1" applyBorder="1" applyAlignment="1">
      <alignment horizontal="center" vertical="center" wrapText="1" readingOrder="2"/>
    </xf>
    <xf numFmtId="0" fontId="12" fillId="9" borderId="13" xfId="0" applyFont="1" applyFill="1" applyBorder="1" applyProtection="1">
      <protection locked="0"/>
    </xf>
    <xf numFmtId="1" fontId="33" fillId="5" borderId="13" xfId="0" applyNumberFormat="1" applyFont="1" applyFill="1" applyBorder="1" applyAlignment="1" applyProtection="1">
      <alignment horizontal="center"/>
      <protection locked="0"/>
    </xf>
    <xf numFmtId="1" fontId="33" fillId="9" borderId="13" xfId="0" applyNumberFormat="1" applyFont="1" applyFill="1" applyBorder="1" applyAlignment="1" applyProtection="1">
      <alignment horizontal="center"/>
      <protection locked="0"/>
    </xf>
    <xf numFmtId="1" fontId="37" fillId="4" borderId="19" xfId="0" applyNumberFormat="1" applyFont="1" applyFill="1" applyBorder="1" applyAlignment="1">
      <alignment horizontal="center"/>
    </xf>
    <xf numFmtId="0" fontId="37" fillId="4" borderId="19" xfId="0" applyFont="1" applyFill="1" applyBorder="1" applyAlignment="1">
      <alignment horizontal="center"/>
    </xf>
    <xf numFmtId="0" fontId="37" fillId="4" borderId="1" xfId="0" applyFont="1" applyFill="1" applyBorder="1" applyAlignment="1">
      <alignment horizontal="center"/>
    </xf>
    <xf numFmtId="0" fontId="37" fillId="4" borderId="13" xfId="0" applyFont="1" applyFill="1" applyBorder="1" applyAlignment="1">
      <alignment horizontal="center"/>
    </xf>
    <xf numFmtId="0" fontId="33" fillId="4" borderId="19" xfId="8" applyNumberFormat="1" applyFont="1" applyFill="1" applyBorder="1" applyAlignment="1" applyProtection="1">
      <alignment horizontal="center" vertical="center"/>
    </xf>
    <xf numFmtId="0" fontId="36" fillId="4" borderId="19" xfId="0" applyFont="1" applyFill="1" applyBorder="1" applyAlignment="1">
      <alignment horizontal="center" vertical="center"/>
    </xf>
    <xf numFmtId="0" fontId="33" fillId="4" borderId="1" xfId="8" applyNumberFormat="1" applyFont="1" applyFill="1" applyBorder="1" applyAlignment="1" applyProtection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3" fillId="4" borderId="13" xfId="8" applyNumberFormat="1" applyFont="1" applyFill="1" applyBorder="1" applyAlignment="1" applyProtection="1">
      <alignment horizontal="center" vertical="center"/>
    </xf>
    <xf numFmtId="0" fontId="36" fillId="4" borderId="13" xfId="0" applyFont="1" applyFill="1" applyBorder="1" applyAlignment="1">
      <alignment horizontal="center" vertical="center"/>
    </xf>
    <xf numFmtId="0" fontId="33" fillId="4" borderId="108" xfId="8" applyNumberFormat="1" applyFont="1" applyFill="1" applyBorder="1" applyAlignment="1" applyProtection="1">
      <alignment horizontal="center" vertical="center"/>
    </xf>
    <xf numFmtId="0" fontId="37" fillId="4" borderId="19" xfId="0" applyFont="1" applyFill="1" applyBorder="1" applyAlignment="1">
      <alignment horizontal="center" vertical="center"/>
    </xf>
    <xf numFmtId="0" fontId="13" fillId="9" borderId="1" xfId="11" applyFont="1" applyFill="1" applyBorder="1" applyAlignment="1" applyProtection="1">
      <alignment horizontal="center" vertical="center"/>
      <protection locked="0"/>
    </xf>
    <xf numFmtId="0" fontId="11" fillId="9" borderId="1" xfId="11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9" fillId="9" borderId="1" xfId="0" applyFont="1" applyFill="1" applyBorder="1" applyAlignment="1" applyProtection="1">
      <alignment horizontal="center" vertical="center"/>
      <protection locked="0"/>
    </xf>
    <xf numFmtId="167" fontId="47" fillId="0" borderId="22" xfId="0" applyNumberFormat="1" applyFont="1" applyBorder="1" applyAlignment="1">
      <alignment horizontal="center" vertical="center"/>
    </xf>
    <xf numFmtId="167" fontId="17" fillId="9" borderId="22" xfId="1" applyNumberFormat="1" applyFont="1" applyFill="1" applyBorder="1" applyAlignment="1" applyProtection="1">
      <alignment horizontal="center" vertical="center"/>
      <protection locked="0"/>
    </xf>
    <xf numFmtId="0" fontId="47" fillId="9" borderId="26" xfId="0" applyFont="1" applyFill="1" applyBorder="1" applyAlignment="1" applyProtection="1">
      <alignment horizontal="center" vertical="center"/>
      <protection locked="0"/>
    </xf>
    <xf numFmtId="0" fontId="47" fillId="9" borderId="22" xfId="0" applyFont="1" applyFill="1" applyBorder="1" applyAlignment="1" applyProtection="1">
      <alignment horizontal="center" vertical="center"/>
      <protection locked="0"/>
    </xf>
    <xf numFmtId="37" fontId="17" fillId="9" borderId="19" xfId="1" applyNumberFormat="1" applyFont="1" applyFill="1" applyBorder="1" applyAlignment="1" applyProtection="1">
      <alignment horizontal="center" vertical="center"/>
      <protection locked="0"/>
    </xf>
    <xf numFmtId="37" fontId="17" fillId="9" borderId="1" xfId="1" applyNumberFormat="1" applyFont="1" applyFill="1" applyBorder="1" applyAlignment="1" applyProtection="1">
      <alignment horizontal="center" vertical="center"/>
      <protection locked="0"/>
    </xf>
    <xf numFmtId="37" fontId="17" fillId="9" borderId="1" xfId="0" applyNumberFormat="1" applyFont="1" applyFill="1" applyBorder="1" applyAlignment="1" applyProtection="1">
      <alignment horizontal="center" vertical="center"/>
      <protection locked="0"/>
    </xf>
    <xf numFmtId="9" fontId="33" fillId="4" borderId="13" xfId="2" applyFont="1" applyFill="1" applyBorder="1" applyAlignment="1" applyProtection="1">
      <alignment horizontal="center"/>
      <protection locked="0"/>
    </xf>
    <xf numFmtId="0" fontId="33" fillId="9" borderId="1" xfId="0" applyFont="1" applyFill="1" applyBorder="1" applyAlignment="1" applyProtection="1">
      <alignment horizontal="center"/>
      <protection locked="0"/>
    </xf>
    <xf numFmtId="0" fontId="33" fillId="9" borderId="13" xfId="0" applyFont="1" applyFill="1" applyBorder="1" applyAlignment="1" applyProtection="1">
      <alignment horizontal="center"/>
      <protection locked="0"/>
    </xf>
    <xf numFmtId="0" fontId="17" fillId="5" borderId="71" xfId="0" applyFont="1" applyFill="1" applyBorder="1" applyAlignment="1" applyProtection="1">
      <alignment horizontal="center"/>
      <protection locked="0"/>
    </xf>
    <xf numFmtId="0" fontId="17" fillId="5" borderId="64" xfId="0" applyFont="1" applyFill="1" applyBorder="1" applyAlignment="1" applyProtection="1">
      <alignment horizontal="center"/>
      <protection locked="0"/>
    </xf>
    <xf numFmtId="167" fontId="37" fillId="9" borderId="1" xfId="1" applyNumberFormat="1" applyFont="1" applyFill="1" applyBorder="1" applyAlignment="1" applyProtection="1">
      <alignment horizontal="center" vertical="center"/>
      <protection locked="0"/>
    </xf>
    <xf numFmtId="0" fontId="37" fillId="9" borderId="21" xfId="0" applyFont="1" applyFill="1" applyBorder="1" applyProtection="1">
      <protection locked="0"/>
    </xf>
    <xf numFmtId="170" fontId="37" fillId="9" borderId="1" xfId="0" applyNumberFormat="1" applyFont="1" applyFill="1" applyBorder="1" applyProtection="1">
      <protection locked="0"/>
    </xf>
    <xf numFmtId="167" fontId="37" fillId="9" borderId="1" xfId="2" applyNumberFormat="1" applyFont="1" applyFill="1" applyBorder="1" applyAlignment="1" applyProtection="1">
      <alignment horizontal="center" vertical="center"/>
      <protection locked="0"/>
    </xf>
    <xf numFmtId="3" fontId="37" fillId="9" borderId="1" xfId="0" applyNumberFormat="1" applyFont="1" applyFill="1" applyBorder="1" applyProtection="1">
      <protection locked="0"/>
    </xf>
    <xf numFmtId="0" fontId="37" fillId="9" borderId="51" xfId="0" applyFont="1" applyFill="1" applyBorder="1" applyProtection="1">
      <protection locked="0"/>
    </xf>
    <xf numFmtId="170" fontId="37" fillId="9" borderId="52" xfId="0" applyNumberFormat="1" applyFont="1" applyFill="1" applyBorder="1" applyProtection="1">
      <protection locked="0"/>
    </xf>
    <xf numFmtId="167" fontId="37" fillId="9" borderId="52" xfId="2" applyNumberFormat="1" applyFont="1" applyFill="1" applyBorder="1" applyAlignment="1" applyProtection="1">
      <alignment horizontal="center" vertical="center"/>
      <protection locked="0"/>
    </xf>
    <xf numFmtId="3" fontId="37" fillId="9" borderId="23" xfId="0" applyNumberFormat="1" applyFont="1" applyFill="1" applyBorder="1" applyProtection="1">
      <protection locked="0"/>
    </xf>
    <xf numFmtId="0" fontId="6" fillId="9" borderId="30" xfId="0" applyFont="1" applyFill="1" applyBorder="1" applyAlignment="1" applyProtection="1">
      <alignment horizontal="center"/>
      <protection locked="0"/>
    </xf>
    <xf numFmtId="0" fontId="12" fillId="9" borderId="1" xfId="0" applyFont="1" applyFill="1" applyBorder="1" applyAlignment="1" applyProtection="1">
      <alignment horizontal="center"/>
      <protection locked="0"/>
    </xf>
    <xf numFmtId="0" fontId="54" fillId="4" borderId="51" xfId="11" applyFont="1" applyFill="1" applyBorder="1" applyAlignment="1">
      <alignment horizontal="center" vertical="center"/>
    </xf>
    <xf numFmtId="0" fontId="12" fillId="9" borderId="23" xfId="0" applyFont="1" applyFill="1" applyBorder="1" applyProtection="1">
      <protection locked="0"/>
    </xf>
    <xf numFmtId="9" fontId="54" fillId="9" borderId="23" xfId="8" applyFont="1" applyFill="1" applyBorder="1" applyAlignment="1" applyProtection="1">
      <alignment horizontal="center" vertical="center"/>
      <protection locked="0"/>
    </xf>
    <xf numFmtId="9" fontId="13" fillId="0" borderId="1" xfId="2" applyFont="1" applyBorder="1" applyAlignment="1">
      <alignment horizontal="center" vertical="center"/>
    </xf>
    <xf numFmtId="167" fontId="47" fillId="0" borderId="19" xfId="14" applyNumberFormat="1" applyFont="1" applyFill="1" applyBorder="1" applyAlignment="1" applyProtection="1">
      <alignment horizontal="center" vertical="center" wrapText="1"/>
      <protection locked="0"/>
    </xf>
    <xf numFmtId="167" fontId="47" fillId="0" borderId="1" xfId="14" applyNumberFormat="1" applyFont="1" applyFill="1" applyBorder="1" applyAlignment="1" applyProtection="1">
      <alignment horizontal="center" vertical="center" wrapText="1"/>
      <protection locked="0"/>
    </xf>
    <xf numFmtId="167" fontId="47" fillId="0" borderId="13" xfId="14" applyNumberFormat="1" applyFont="1" applyFill="1" applyBorder="1" applyAlignment="1" applyProtection="1">
      <alignment horizontal="center" vertical="center" wrapText="1"/>
      <protection locked="0"/>
    </xf>
    <xf numFmtId="0" fontId="25" fillId="4" borderId="106" xfId="0" applyFont="1" applyFill="1" applyBorder="1" applyAlignment="1">
      <alignment horizontal="center" vertical="center"/>
    </xf>
    <xf numFmtId="9" fontId="30" fillId="4" borderId="16" xfId="8" applyFont="1" applyFill="1" applyBorder="1" applyAlignment="1">
      <alignment horizontal="center" vertical="center"/>
    </xf>
    <xf numFmtId="0" fontId="16" fillId="6" borderId="50" xfId="0" applyFont="1" applyFill="1" applyBorder="1" applyAlignment="1">
      <alignment horizontal="center"/>
    </xf>
    <xf numFmtId="0" fontId="19" fillId="7" borderId="1" xfId="0" applyFont="1" applyFill="1" applyBorder="1" applyProtection="1">
      <protection locked="0"/>
    </xf>
    <xf numFmtId="0" fontId="16" fillId="7" borderId="1" xfId="0" applyFont="1" applyFill="1" applyBorder="1" applyAlignment="1" applyProtection="1">
      <alignment horizontal="center" vertical="center"/>
      <protection locked="0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6" fillId="7" borderId="1" xfId="0" applyFont="1" applyFill="1" applyBorder="1" applyProtection="1">
      <protection locked="0"/>
    </xf>
    <xf numFmtId="0" fontId="0" fillId="7" borderId="0" xfId="0" applyFill="1"/>
    <xf numFmtId="9" fontId="18" fillId="6" borderId="6" xfId="0" applyNumberFormat="1" applyFont="1" applyFill="1" applyBorder="1" applyAlignment="1">
      <alignment horizontal="center" vertical="center"/>
    </xf>
    <xf numFmtId="0" fontId="46" fillId="4" borderId="2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9" fontId="44" fillId="6" borderId="11" xfId="8" applyFont="1" applyFill="1" applyBorder="1" applyAlignment="1">
      <alignment horizontal="center" vertical="center"/>
    </xf>
    <xf numFmtId="0" fontId="19" fillId="7" borderId="0" xfId="0" applyFont="1" applyFill="1" applyProtection="1">
      <protection locked="0"/>
    </xf>
    <xf numFmtId="0" fontId="0" fillId="7" borderId="0" xfId="0" applyFill="1" applyProtection="1">
      <protection locked="0"/>
    </xf>
    <xf numFmtId="0" fontId="16" fillId="7" borderId="0" xfId="0" applyFont="1" applyFill="1" applyAlignment="1" applyProtection="1">
      <alignment horizontal="center" vertical="center"/>
      <protection locked="0"/>
    </xf>
    <xf numFmtId="0" fontId="19" fillId="7" borderId="0" xfId="0" applyFont="1" applyFill="1" applyAlignment="1" applyProtection="1">
      <alignment horizontal="center" vertical="center"/>
      <protection locked="0"/>
    </xf>
    <xf numFmtId="0" fontId="16" fillId="7" borderId="0" xfId="0" applyFont="1" applyFill="1" applyProtection="1">
      <protection locked="0"/>
    </xf>
    <xf numFmtId="0" fontId="38" fillId="7" borderId="0" xfId="0" applyFont="1" applyFill="1" applyProtection="1">
      <protection locked="0"/>
    </xf>
    <xf numFmtId="0" fontId="16" fillId="7" borderId="0" xfId="0" applyFont="1" applyFill="1" applyAlignment="1" applyProtection="1">
      <alignment horizontal="center"/>
      <protection locked="0"/>
    </xf>
    <xf numFmtId="0" fontId="12" fillId="7" borderId="0" xfId="0" applyFont="1" applyFill="1" applyAlignment="1" applyProtection="1">
      <alignment horizontal="center" vertical="center" wrapText="1"/>
      <protection locked="0"/>
    </xf>
    <xf numFmtId="0" fontId="52" fillId="7" borderId="0" xfId="11" applyFont="1" applyFill="1" applyAlignment="1">
      <alignment horizontal="right" vertical="center"/>
    </xf>
    <xf numFmtId="0" fontId="16" fillId="7" borderId="0" xfId="11" applyFont="1" applyFill="1" applyAlignment="1">
      <alignment horizontal="center" vertical="center"/>
    </xf>
    <xf numFmtId="2" fontId="16" fillId="7" borderId="0" xfId="11" applyNumberFormat="1" applyFont="1" applyFill="1" applyAlignment="1">
      <alignment horizontal="center" vertical="center"/>
    </xf>
    <xf numFmtId="0" fontId="16" fillId="7" borderId="63" xfId="11" applyFont="1" applyFill="1" applyBorder="1" applyAlignment="1">
      <alignment vertical="center"/>
    </xf>
    <xf numFmtId="0" fontId="16" fillId="7" borderId="0" xfId="11" applyFont="1" applyFill="1" applyAlignment="1">
      <alignment vertical="center"/>
    </xf>
    <xf numFmtId="0" fontId="38" fillId="7" borderId="0" xfId="11" applyFont="1" applyFill="1" applyAlignment="1">
      <alignment vertical="top" wrapText="1"/>
    </xf>
    <xf numFmtId="9" fontId="57" fillId="7" borderId="0" xfId="11" applyNumberFormat="1" applyFont="1" applyFill="1"/>
    <xf numFmtId="0" fontId="16" fillId="7" borderId="0" xfId="11" applyFont="1" applyFill="1"/>
    <xf numFmtId="0" fontId="6" fillId="7" borderId="16" xfId="0" applyFont="1" applyFill="1" applyBorder="1" applyAlignment="1" applyProtection="1">
      <alignment horizontal="center" vertical="center"/>
      <protection locked="0"/>
    </xf>
    <xf numFmtId="0" fontId="1" fillId="7" borderId="0" xfId="0" applyFont="1" applyFill="1" applyProtection="1">
      <protection locked="0"/>
    </xf>
    <xf numFmtId="0" fontId="6" fillId="7" borderId="0" xfId="0" applyFont="1" applyFill="1" applyAlignment="1" applyProtection="1">
      <alignment horizontal="center"/>
      <protection locked="0"/>
    </xf>
    <xf numFmtId="0" fontId="10" fillId="7" borderId="0" xfId="0" applyFont="1" applyFill="1" applyProtection="1">
      <protection locked="0"/>
    </xf>
    <xf numFmtId="9" fontId="6" fillId="7" borderId="0" xfId="8" applyFont="1" applyFill="1" applyBorder="1" applyAlignment="1" applyProtection="1">
      <alignment horizontal="center"/>
      <protection locked="0"/>
    </xf>
    <xf numFmtId="0" fontId="6" fillId="7" borderId="0" xfId="0" applyFont="1" applyFill="1" applyAlignment="1" applyProtection="1">
      <alignment horizontal="center" vertical="center"/>
      <protection locked="0"/>
    </xf>
    <xf numFmtId="0" fontId="1" fillId="7" borderId="0" xfId="0" applyFont="1" applyFill="1" applyAlignment="1" applyProtection="1">
      <alignment horizontal="left"/>
      <protection locked="0"/>
    </xf>
    <xf numFmtId="0" fontId="11" fillId="7" borderId="0" xfId="0" applyFont="1" applyFill="1" applyProtection="1">
      <protection locked="0"/>
    </xf>
    <xf numFmtId="9" fontId="6" fillId="7" borderId="0" xfId="2" applyFont="1" applyFill="1" applyBorder="1" applyAlignment="1" applyProtection="1">
      <alignment horizontal="center"/>
      <protection locked="0"/>
    </xf>
    <xf numFmtId="0" fontId="13" fillId="7" borderId="0" xfId="11" applyFont="1" applyFill="1" applyAlignment="1">
      <alignment horizontal="center" vertical="center"/>
    </xf>
    <xf numFmtId="0" fontId="11" fillId="7" borderId="0" xfId="11" applyFont="1" applyFill="1" applyAlignment="1">
      <alignment vertical="center"/>
    </xf>
    <xf numFmtId="0" fontId="11" fillId="7" borderId="0" xfId="11" applyFont="1" applyFill="1" applyAlignment="1">
      <alignment horizontal="center" vertical="center"/>
    </xf>
    <xf numFmtId="0" fontId="15" fillId="7" borderId="0" xfId="0" applyFont="1" applyFill="1" applyProtection="1">
      <protection locked="0"/>
    </xf>
    <xf numFmtId="0" fontId="16" fillId="7" borderId="0" xfId="11" applyFont="1" applyFill="1" applyProtection="1">
      <protection locked="0"/>
    </xf>
    <xf numFmtId="0" fontId="16" fillId="7" borderId="0" xfId="11" applyFont="1" applyFill="1" applyAlignment="1" applyProtection="1">
      <alignment horizontal="center"/>
      <protection locked="0"/>
    </xf>
    <xf numFmtId="0" fontId="28" fillId="7" borderId="0" xfId="0" applyFont="1" applyFill="1" applyAlignment="1" applyProtection="1">
      <alignment horizontal="center"/>
      <protection locked="0"/>
    </xf>
    <xf numFmtId="0" fontId="66" fillId="7" borderId="0" xfId="0" applyFont="1" applyFill="1" applyAlignment="1" applyProtection="1">
      <alignment horizontal="left"/>
      <protection locked="0"/>
    </xf>
    <xf numFmtId="3" fontId="6" fillId="7" borderId="0" xfId="11" applyNumberFormat="1" applyFont="1" applyFill="1" applyProtection="1">
      <protection locked="0"/>
    </xf>
    <xf numFmtId="0" fontId="46" fillId="7" borderId="0" xfId="11" applyFont="1" applyFill="1" applyAlignment="1" applyProtection="1">
      <alignment horizontal="center"/>
      <protection locked="0"/>
    </xf>
    <xf numFmtId="0" fontId="72" fillId="7" borderId="0" xfId="11" applyFont="1" applyFill="1" applyProtection="1">
      <protection locked="0"/>
    </xf>
    <xf numFmtId="0" fontId="17" fillId="7" borderId="0" xfId="0" applyFont="1" applyFill="1" applyAlignment="1" applyProtection="1">
      <alignment horizontal="center"/>
      <protection locked="0"/>
    </xf>
    <xf numFmtId="0" fontId="47" fillId="7" borderId="0" xfId="0" applyFont="1" applyFill="1" applyAlignment="1" applyProtection="1">
      <alignment horizontal="center"/>
      <protection locked="0"/>
    </xf>
    <xf numFmtId="0" fontId="33" fillId="7" borderId="0" xfId="0" applyFont="1" applyFill="1" applyAlignment="1" applyProtection="1">
      <alignment horizontal="center"/>
      <protection locked="0"/>
    </xf>
    <xf numFmtId="0" fontId="33" fillId="7" borderId="0" xfId="0" applyFont="1" applyFill="1" applyProtection="1">
      <protection locked="0"/>
    </xf>
    <xf numFmtId="0" fontId="17" fillId="7" borderId="0" xfId="0" applyFont="1" applyFill="1" applyAlignment="1" applyProtection="1">
      <alignment shrinkToFit="1"/>
      <protection locked="0"/>
    </xf>
    <xf numFmtId="0" fontId="37" fillId="7" borderId="0" xfId="0" applyFont="1" applyFill="1" applyProtection="1">
      <protection locked="0"/>
    </xf>
    <xf numFmtId="0" fontId="17" fillId="7" borderId="0" xfId="0" applyFont="1" applyFill="1" applyAlignment="1" applyProtection="1">
      <alignment horizontal="center" vertical="center"/>
      <protection locked="0"/>
    </xf>
    <xf numFmtId="0" fontId="17" fillId="7" borderId="0" xfId="0" applyFont="1" applyFill="1" applyProtection="1">
      <protection locked="0"/>
    </xf>
    <xf numFmtId="3" fontId="37" fillId="7" borderId="0" xfId="0" applyNumberFormat="1" applyFont="1" applyFill="1" applyAlignment="1" applyProtection="1">
      <alignment horizontal="center" vertical="center"/>
      <protection locked="0"/>
    </xf>
    <xf numFmtId="0" fontId="37" fillId="7" borderId="0" xfId="0" applyFont="1" applyFill="1" applyAlignment="1" applyProtection="1">
      <alignment horizontal="center" vertical="center"/>
      <protection locked="0"/>
    </xf>
    <xf numFmtId="10" fontId="17" fillId="7" borderId="0" xfId="0" applyNumberFormat="1" applyFont="1" applyFill="1" applyAlignment="1" applyProtection="1">
      <alignment horizontal="center" vertical="center"/>
      <protection locked="0"/>
    </xf>
    <xf numFmtId="0" fontId="16" fillId="7" borderId="0" xfId="0" applyFont="1" applyFill="1" applyAlignment="1" applyProtection="1">
      <alignment wrapText="1"/>
      <protection locked="0"/>
    </xf>
    <xf numFmtId="0" fontId="16" fillId="7" borderId="0" xfId="0" applyFont="1" applyFill="1" applyAlignment="1" applyProtection="1">
      <alignment vertical="center"/>
      <protection locked="0"/>
    </xf>
    <xf numFmtId="0" fontId="37" fillId="7" borderId="0" xfId="11" applyFont="1" applyFill="1" applyProtection="1">
      <protection locked="0"/>
    </xf>
    <xf numFmtId="0" fontId="17" fillId="4" borderId="27" xfId="0" applyFont="1" applyFill="1" applyBorder="1" applyAlignment="1">
      <alignment vertical="center"/>
    </xf>
    <xf numFmtId="0" fontId="16" fillId="4" borderId="23" xfId="0" applyFont="1" applyFill="1" applyBorder="1" applyAlignment="1">
      <alignment horizontal="center" vertical="center"/>
    </xf>
    <xf numFmtId="9" fontId="16" fillId="4" borderId="42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10" fillId="0" borderId="1" xfId="0" applyFont="1" applyBorder="1" applyAlignment="1">
      <alignment horizontal="left" vertical="center"/>
    </xf>
    <xf numFmtId="0" fontId="10" fillId="0" borderId="1" xfId="6" applyFont="1" applyFill="1" applyBorder="1" applyAlignment="1">
      <alignment horizontal="right" vertical="center" wrapText="1"/>
    </xf>
    <xf numFmtId="0" fontId="10" fillId="0" borderId="1" xfId="6" applyFont="1" applyFill="1" applyBorder="1" applyAlignment="1">
      <alignment horizontal="left" vertical="center" wrapText="1"/>
    </xf>
    <xf numFmtId="0" fontId="114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1" fontId="21" fillId="0" borderId="31" xfId="0" applyNumberFormat="1" applyFont="1" applyBorder="1" applyAlignment="1">
      <alignment horizontal="center" vertical="center"/>
    </xf>
    <xf numFmtId="9" fontId="16" fillId="0" borderId="5" xfId="2" applyFont="1" applyFill="1" applyBorder="1" applyAlignment="1" applyProtection="1">
      <alignment vertical="center"/>
    </xf>
    <xf numFmtId="9" fontId="16" fillId="0" borderId="9" xfId="2" applyFont="1" applyFill="1" applyBorder="1" applyAlignment="1" applyProtection="1">
      <alignment horizontal="center" vertical="center"/>
    </xf>
    <xf numFmtId="9" fontId="16" fillId="0" borderId="11" xfId="2" applyFont="1" applyFill="1" applyBorder="1" applyAlignment="1" applyProtection="1">
      <alignment vertical="center"/>
    </xf>
    <xf numFmtId="9" fontId="16" fillId="0" borderId="31" xfId="2" applyFont="1" applyFill="1" applyBorder="1" applyAlignment="1" applyProtection="1">
      <alignment horizontal="center" vertical="center"/>
    </xf>
    <xf numFmtId="0" fontId="6" fillId="6" borderId="118" xfId="7" applyFont="1" applyFill="1" applyBorder="1" applyAlignment="1" applyProtection="1">
      <alignment horizontal="center"/>
      <protection locked="0"/>
    </xf>
    <xf numFmtId="0" fontId="6" fillId="0" borderId="118" xfId="7" applyFont="1" applyBorder="1" applyAlignment="1" applyProtection="1">
      <alignment horizontal="center" vertical="center"/>
      <protection locked="0"/>
    </xf>
    <xf numFmtId="0" fontId="6" fillId="6" borderId="118" xfId="7" applyFont="1" applyFill="1" applyBorder="1" applyAlignment="1" applyProtection="1">
      <alignment horizontal="center" vertical="center"/>
      <protection locked="0"/>
    </xf>
    <xf numFmtId="0" fontId="6" fillId="6" borderId="118" xfId="0" applyFont="1" applyFill="1" applyBorder="1" applyProtection="1">
      <protection locked="0"/>
    </xf>
    <xf numFmtId="0" fontId="6" fillId="0" borderId="118" xfId="0" applyFont="1" applyBorder="1" applyProtection="1">
      <protection locked="0"/>
    </xf>
    <xf numFmtId="0" fontId="6" fillId="4" borderId="118" xfId="0" applyFont="1" applyFill="1" applyBorder="1" applyProtection="1">
      <protection locked="0"/>
    </xf>
    <xf numFmtId="0" fontId="6" fillId="6" borderId="121" xfId="0" applyFont="1" applyFill="1" applyBorder="1" applyProtection="1">
      <protection locked="0"/>
    </xf>
    <xf numFmtId="167" fontId="17" fillId="9" borderId="50" xfId="1" applyNumberFormat="1" applyFont="1" applyFill="1" applyBorder="1" applyAlignment="1" applyProtection="1">
      <alignment horizontal="center" vertical="center"/>
      <protection locked="0"/>
    </xf>
    <xf numFmtId="167" fontId="17" fillId="9" borderId="50" xfId="1" applyNumberFormat="1" applyFont="1" applyFill="1" applyBorder="1" applyAlignment="1" applyProtection="1">
      <alignment horizontal="center"/>
      <protection locked="0"/>
    </xf>
    <xf numFmtId="167" fontId="17" fillId="9" borderId="107" xfId="1" applyNumberFormat="1" applyFont="1" applyFill="1" applyBorder="1" applyAlignment="1" applyProtection="1">
      <alignment horizontal="center"/>
      <protection locked="0"/>
    </xf>
    <xf numFmtId="167" fontId="17" fillId="9" borderId="20" xfId="1" applyNumberFormat="1" applyFont="1" applyFill="1" applyBorder="1" applyAlignment="1" applyProtection="1">
      <alignment horizontal="center" vertical="center"/>
      <protection locked="0"/>
    </xf>
    <xf numFmtId="167" fontId="17" fillId="9" borderId="22" xfId="1" applyNumberFormat="1" applyFont="1" applyFill="1" applyBorder="1" applyAlignment="1" applyProtection="1">
      <alignment horizontal="center"/>
      <protection locked="0"/>
    </xf>
    <xf numFmtId="167" fontId="17" fillId="9" borderId="14" xfId="1" applyNumberFormat="1" applyFont="1" applyFill="1" applyBorder="1" applyAlignment="1" applyProtection="1">
      <alignment horizontal="center"/>
      <protection locked="0"/>
    </xf>
    <xf numFmtId="0" fontId="50" fillId="6" borderId="6" xfId="0" applyFont="1" applyFill="1" applyBorder="1" applyAlignment="1">
      <alignment vertical="center"/>
    </xf>
    <xf numFmtId="9" fontId="50" fillId="6" borderId="7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7" fillId="4" borderId="21" xfId="0" applyFont="1" applyFill="1" applyBorder="1" applyAlignment="1">
      <alignment horizontal="center" vertical="center" wrapText="1"/>
    </xf>
    <xf numFmtId="2" fontId="67" fillId="4" borderId="1" xfId="2" applyNumberFormat="1" applyFont="1" applyFill="1" applyBorder="1" applyAlignment="1" applyProtection="1">
      <alignment horizontal="center" vertical="center" wrapText="1"/>
    </xf>
    <xf numFmtId="9" fontId="67" fillId="4" borderId="1" xfId="2" applyFont="1" applyFill="1" applyBorder="1" applyAlignment="1" applyProtection="1">
      <alignment horizontal="center" vertical="center" wrapText="1"/>
    </xf>
    <xf numFmtId="9" fontId="67" fillId="4" borderId="22" xfId="2" applyFont="1" applyFill="1" applyBorder="1" applyAlignment="1" applyProtection="1">
      <alignment horizontal="center" vertical="center" wrapText="1"/>
    </xf>
    <xf numFmtId="1" fontId="67" fillId="4" borderId="1" xfId="2" applyNumberFormat="1" applyFont="1" applyFill="1" applyBorder="1" applyAlignment="1" applyProtection="1">
      <alignment horizontal="center" vertical="center" wrapText="1"/>
    </xf>
    <xf numFmtId="10" fontId="67" fillId="4" borderId="22" xfId="2" applyNumberFormat="1" applyFont="1" applyFill="1" applyBorder="1" applyAlignment="1" applyProtection="1">
      <alignment horizontal="center" vertical="center" wrapText="1"/>
    </xf>
    <xf numFmtId="9" fontId="6" fillId="4" borderId="31" xfId="2" applyFont="1" applyFill="1" applyBorder="1" applyAlignment="1" applyProtection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distributed"/>
    </xf>
    <xf numFmtId="2" fontId="6" fillId="4" borderId="13" xfId="2" applyNumberFormat="1" applyFont="1" applyFill="1" applyBorder="1" applyAlignment="1" applyProtection="1">
      <alignment vertical="distributed"/>
    </xf>
    <xf numFmtId="2" fontId="6" fillId="4" borderId="40" xfId="2" applyNumberFormat="1" applyFont="1" applyFill="1" applyBorder="1" applyAlignment="1" applyProtection="1">
      <alignment horizontal="center" vertical="center" wrapText="1"/>
    </xf>
    <xf numFmtId="9" fontId="6" fillId="4" borderId="13" xfId="2" applyFont="1" applyFill="1" applyBorder="1" applyAlignment="1" applyProtection="1">
      <alignment horizontal="center" vertical="distributed"/>
    </xf>
    <xf numFmtId="0" fontId="6" fillId="4" borderId="14" xfId="2" applyNumberFormat="1" applyFont="1" applyFill="1" applyBorder="1" applyAlignment="1" applyProtection="1">
      <alignment horizontal="center" vertical="distributed"/>
    </xf>
    <xf numFmtId="0" fontId="6" fillId="4" borderId="12" xfId="0" applyFont="1" applyFill="1" applyBorder="1" applyAlignment="1">
      <alignment horizontal="center" vertical="center" wrapText="1"/>
    </xf>
    <xf numFmtId="9" fontId="6" fillId="4" borderId="13" xfId="2" applyFont="1" applyFill="1" applyBorder="1" applyAlignment="1" applyProtection="1">
      <alignment vertical="center" wrapText="1"/>
    </xf>
    <xf numFmtId="9" fontId="6" fillId="4" borderId="40" xfId="2" applyFont="1" applyFill="1" applyBorder="1" applyAlignment="1" applyProtection="1">
      <alignment horizontal="center" vertical="center" wrapText="1"/>
    </xf>
    <xf numFmtId="9" fontId="6" fillId="4" borderId="13" xfId="2" applyFont="1" applyFill="1" applyBorder="1" applyAlignment="1" applyProtection="1">
      <alignment horizontal="center" vertical="center" wrapText="1"/>
    </xf>
    <xf numFmtId="9" fontId="6" fillId="4" borderId="14" xfId="2" applyFont="1" applyFill="1" applyBorder="1" applyAlignment="1" applyProtection="1">
      <alignment horizontal="center" vertical="center" wrapText="1"/>
    </xf>
    <xf numFmtId="9" fontId="6" fillId="4" borderId="0" xfId="2" applyFont="1" applyFill="1" applyBorder="1" applyAlignment="1" applyProtection="1">
      <alignment horizontal="center"/>
    </xf>
    <xf numFmtId="49" fontId="10" fillId="4" borderId="0" xfId="6" applyNumberFormat="1" applyFont="1" applyFill="1" applyAlignment="1" applyProtection="1">
      <alignment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8" xfId="0" applyFont="1" applyBorder="1"/>
    <xf numFmtId="9" fontId="61" fillId="0" borderId="15" xfId="2" applyFont="1" applyBorder="1" applyAlignment="1">
      <alignment horizontal="center" vertical="top"/>
    </xf>
    <xf numFmtId="0" fontId="15" fillId="0" borderId="33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46" fillId="4" borderId="19" xfId="0" applyFont="1" applyFill="1" applyBorder="1" applyAlignment="1">
      <alignment horizontal="center" vertical="center"/>
    </xf>
    <xf numFmtId="0" fontId="47" fillId="7" borderId="33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right" vertical="center" readingOrder="2"/>
    </xf>
    <xf numFmtId="0" fontId="21" fillId="4" borderId="15" xfId="0" applyFont="1" applyFill="1" applyBorder="1" applyAlignment="1">
      <alignment horizontal="center" vertical="center" wrapText="1"/>
    </xf>
    <xf numFmtId="0" fontId="6" fillId="0" borderId="1" xfId="0" applyFont="1" applyBorder="1" applyProtection="1">
      <protection locked="0"/>
    </xf>
    <xf numFmtId="0" fontId="16" fillId="0" borderId="0" xfId="0" applyFont="1" applyProtection="1">
      <protection locked="0"/>
    </xf>
    <xf numFmtId="0" fontId="6" fillId="0" borderId="21" xfId="0" applyFont="1" applyBorder="1" applyProtection="1">
      <protection locked="0"/>
    </xf>
    <xf numFmtId="167" fontId="47" fillId="9" borderId="22" xfId="0" applyNumberFormat="1" applyFont="1" applyFill="1" applyBorder="1" applyAlignment="1" applyProtection="1">
      <alignment horizontal="center" vertical="center"/>
      <protection locked="0"/>
    </xf>
    <xf numFmtId="0" fontId="109" fillId="0" borderId="0" xfId="4" applyFont="1" applyFill="1" applyAlignment="1">
      <alignment horizontal="center" vertical="center" readingOrder="2"/>
    </xf>
    <xf numFmtId="0" fontId="9" fillId="0" borderId="0" xfId="5" applyFont="1" applyFill="1" applyAlignment="1">
      <alignment horizontal="center" vertical="center" wrapText="1"/>
    </xf>
    <xf numFmtId="0" fontId="10" fillId="0" borderId="0" xfId="0" applyFont="1" applyAlignment="1">
      <alignment horizontal="center" vertical="top"/>
    </xf>
    <xf numFmtId="0" fontId="15" fillId="4" borderId="117" xfId="7" applyFont="1" applyFill="1" applyBorder="1" applyAlignment="1">
      <alignment horizontal="center" vertical="center" wrapText="1"/>
    </xf>
    <xf numFmtId="0" fontId="15" fillId="4" borderId="118" xfId="7" applyFont="1" applyFill="1" applyBorder="1" applyAlignment="1">
      <alignment horizontal="center" vertical="center" wrapText="1"/>
    </xf>
    <xf numFmtId="0" fontId="15" fillId="4" borderId="119" xfId="7" applyFont="1" applyFill="1" applyBorder="1" applyAlignment="1">
      <alignment horizontal="center" vertical="center" wrapText="1"/>
    </xf>
    <xf numFmtId="0" fontId="28" fillId="6" borderId="50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/>
    </xf>
    <xf numFmtId="0" fontId="32" fillId="0" borderId="18" xfId="0" applyFont="1" applyBorder="1" applyAlignment="1">
      <alignment horizontal="center" vertical="center" textRotation="90"/>
    </xf>
    <xf numFmtId="0" fontId="32" fillId="0" borderId="21" xfId="0" applyFont="1" applyBorder="1" applyAlignment="1">
      <alignment horizontal="center" vertical="center" textRotation="90"/>
    </xf>
    <xf numFmtId="0" fontId="32" fillId="0" borderId="12" xfId="0" applyFont="1" applyBorder="1" applyAlignment="1">
      <alignment horizontal="center" vertical="center" textRotation="90"/>
    </xf>
    <xf numFmtId="9" fontId="23" fillId="0" borderId="19" xfId="8" applyFont="1" applyFill="1" applyBorder="1" applyAlignment="1">
      <alignment horizontal="center" vertical="center" textRotation="90"/>
    </xf>
    <xf numFmtId="9" fontId="23" fillId="0" borderId="1" xfId="8" applyFont="1" applyFill="1" applyBorder="1" applyAlignment="1">
      <alignment horizontal="center" vertical="center" textRotation="90"/>
    </xf>
    <xf numFmtId="9" fontId="23" fillId="0" borderId="13" xfId="8" applyFont="1" applyFill="1" applyBorder="1" applyAlignment="1">
      <alignment horizontal="center" vertical="center" textRotation="90"/>
    </xf>
    <xf numFmtId="1" fontId="9" fillId="4" borderId="19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1" fontId="9" fillId="4" borderId="13" xfId="0" applyNumberFormat="1" applyFont="1" applyFill="1" applyBorder="1" applyAlignment="1">
      <alignment horizontal="center" vertical="center"/>
    </xf>
    <xf numFmtId="1" fontId="9" fillId="0" borderId="41" xfId="8" applyNumberFormat="1" applyFont="1" applyFill="1" applyBorder="1" applyAlignment="1">
      <alignment horizontal="center" vertical="center"/>
    </xf>
    <xf numFmtId="1" fontId="9" fillId="0" borderId="2" xfId="8" applyNumberFormat="1" applyFont="1" applyFill="1" applyBorder="1" applyAlignment="1">
      <alignment horizontal="center" vertical="center"/>
    </xf>
    <xf numFmtId="1" fontId="9" fillId="0" borderId="106" xfId="8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38" fillId="7" borderId="33" xfId="0" applyFont="1" applyFill="1" applyBorder="1" applyAlignment="1">
      <alignment horizontal="center"/>
    </xf>
    <xf numFmtId="0" fontId="38" fillId="7" borderId="34" xfId="0" applyFont="1" applyFill="1" applyBorder="1" applyAlignment="1">
      <alignment horizontal="center"/>
    </xf>
    <xf numFmtId="0" fontId="38" fillId="7" borderId="35" xfId="0" applyFont="1" applyFill="1" applyBorder="1" applyAlignment="1">
      <alignment horizontal="center"/>
    </xf>
    <xf numFmtId="0" fontId="22" fillId="6" borderId="10" xfId="0" applyFont="1" applyFill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9" fontId="37" fillId="6" borderId="10" xfId="8" applyFont="1" applyFill="1" applyBorder="1" applyAlignment="1">
      <alignment horizontal="center" vertical="center"/>
    </xf>
    <xf numFmtId="9" fontId="37" fillId="6" borderId="11" xfId="8" applyFont="1" applyFill="1" applyBorder="1" applyAlignment="1">
      <alignment horizontal="center" vertical="center"/>
    </xf>
    <xf numFmtId="0" fontId="38" fillId="7" borderId="8" xfId="0" applyFont="1" applyFill="1" applyBorder="1" applyAlignment="1">
      <alignment horizontal="center"/>
    </xf>
    <xf numFmtId="0" fontId="38" fillId="7" borderId="6" xfId="0" applyFont="1" applyFill="1" applyBorder="1" applyAlignment="1">
      <alignment horizontal="center"/>
    </xf>
    <xf numFmtId="0" fontId="38" fillId="7" borderId="7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/>
    </xf>
    <xf numFmtId="0" fontId="38" fillId="7" borderId="5" xfId="0" applyFont="1" applyFill="1" applyBorder="1" applyAlignment="1">
      <alignment horizontal="center"/>
    </xf>
    <xf numFmtId="0" fontId="38" fillId="7" borderId="9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6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39" fillId="7" borderId="18" xfId="0" applyFont="1" applyFill="1" applyBorder="1" applyAlignment="1">
      <alignment horizontal="center" vertical="center" wrapText="1" shrinkToFit="1"/>
    </xf>
    <xf numFmtId="0" fontId="39" fillId="7" borderId="12" xfId="0" applyFont="1" applyFill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right" vertical="center"/>
    </xf>
    <xf numFmtId="0" fontId="38" fillId="7" borderId="1" xfId="0" applyFont="1" applyFill="1" applyBorder="1" applyAlignment="1">
      <alignment horizontal="center"/>
    </xf>
    <xf numFmtId="0" fontId="37" fillId="4" borderId="4" xfId="0" applyFont="1" applyFill="1" applyBorder="1" applyAlignment="1">
      <alignment horizontal="center" vertical="center"/>
    </xf>
    <xf numFmtId="0" fontId="37" fillId="4" borderId="5" xfId="0" applyFont="1" applyFill="1" applyBorder="1" applyAlignment="1">
      <alignment horizontal="center" vertical="center"/>
    </xf>
    <xf numFmtId="0" fontId="37" fillId="4" borderId="36" xfId="0" applyFont="1" applyFill="1" applyBorder="1" applyAlignment="1">
      <alignment horizontal="center" vertical="center"/>
    </xf>
    <xf numFmtId="0" fontId="37" fillId="4" borderId="0" xfId="0" applyFont="1" applyFill="1" applyAlignment="1">
      <alignment horizontal="center" vertical="center"/>
    </xf>
    <xf numFmtId="0" fontId="37" fillId="4" borderId="10" xfId="0" applyFont="1" applyFill="1" applyBorder="1" applyAlignment="1">
      <alignment horizontal="center" vertical="center"/>
    </xf>
    <xf numFmtId="0" fontId="37" fillId="4" borderId="11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21" fillId="0" borderId="24" xfId="0" applyFont="1" applyBorder="1" applyAlignment="1">
      <alignment horizontal="center" vertical="center" textRotation="90"/>
    </xf>
    <xf numFmtId="0" fontId="21" fillId="0" borderId="21" xfId="0" applyFont="1" applyBorder="1" applyAlignment="1">
      <alignment horizontal="center" vertical="center" textRotation="90"/>
    </xf>
    <xf numFmtId="9" fontId="23" fillId="0" borderId="25" xfId="8" applyFont="1" applyFill="1" applyBorder="1" applyAlignment="1">
      <alignment horizontal="center" vertical="center" textRotation="90"/>
    </xf>
    <xf numFmtId="1" fontId="9" fillId="4" borderId="46" xfId="0" applyNumberFormat="1" applyFont="1" applyFill="1" applyBorder="1" applyAlignment="1">
      <alignment horizontal="center" vertical="center"/>
    </xf>
    <xf numFmtId="1" fontId="9" fillId="4" borderId="15" xfId="0" applyNumberFormat="1" applyFont="1" applyFill="1" applyBorder="1" applyAlignment="1">
      <alignment horizontal="center" vertical="center"/>
    </xf>
    <xf numFmtId="1" fontId="9" fillId="0" borderId="124" xfId="8" applyNumberFormat="1" applyFont="1" applyFill="1" applyBorder="1" applyAlignment="1">
      <alignment horizontal="center" vertical="center"/>
    </xf>
    <xf numFmtId="1" fontId="9" fillId="0" borderId="16" xfId="8" applyNumberFormat="1" applyFont="1" applyFill="1" applyBorder="1" applyAlignment="1">
      <alignment horizontal="center" vertical="center"/>
    </xf>
    <xf numFmtId="0" fontId="36" fillId="4" borderId="8" xfId="0" applyFont="1" applyFill="1" applyBorder="1" applyAlignment="1">
      <alignment horizontal="center"/>
    </xf>
    <xf numFmtId="0" fontId="36" fillId="4" borderId="6" xfId="0" applyFont="1" applyFill="1" applyBorder="1" applyAlignment="1">
      <alignment horizontal="center"/>
    </xf>
    <xf numFmtId="9" fontId="37" fillId="4" borderId="5" xfId="2" applyFont="1" applyFill="1" applyBorder="1" applyAlignment="1">
      <alignment horizontal="center" vertical="center"/>
    </xf>
    <xf numFmtId="9" fontId="37" fillId="4" borderId="0" xfId="2" applyFont="1" applyFill="1" applyBorder="1" applyAlignment="1">
      <alignment horizontal="center" vertical="center"/>
    </xf>
    <xf numFmtId="9" fontId="37" fillId="4" borderId="11" xfId="2" applyFont="1" applyFill="1" applyBorder="1" applyAlignment="1">
      <alignment horizontal="center" vertical="center"/>
    </xf>
    <xf numFmtId="0" fontId="36" fillId="4" borderId="10" xfId="0" applyFont="1" applyFill="1" applyBorder="1" applyAlignment="1">
      <alignment horizontal="center"/>
    </xf>
    <xf numFmtId="0" fontId="36" fillId="4" borderId="11" xfId="0" applyFont="1" applyFill="1" applyBorder="1" applyAlignment="1">
      <alignment horizontal="center"/>
    </xf>
    <xf numFmtId="0" fontId="22" fillId="4" borderId="8" xfId="0" applyFont="1" applyFill="1" applyBorder="1" applyAlignment="1">
      <alignment horizontal="center"/>
    </xf>
    <xf numFmtId="0" fontId="22" fillId="4" borderId="6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20" fillId="9" borderId="8" xfId="0" applyFont="1" applyFill="1" applyBorder="1" applyAlignment="1" applyProtection="1">
      <alignment horizontal="center" vertical="center"/>
      <protection locked="0"/>
    </xf>
    <xf numFmtId="0" fontId="20" fillId="9" borderId="6" xfId="0" applyFont="1" applyFill="1" applyBorder="1" applyAlignment="1" applyProtection="1">
      <alignment horizontal="center" vertical="center"/>
      <protection locked="0"/>
    </xf>
    <xf numFmtId="0" fontId="46" fillId="4" borderId="23" xfId="0" applyFont="1" applyFill="1" applyBorder="1" applyAlignment="1">
      <alignment horizontal="center" vertical="center"/>
    </xf>
    <xf numFmtId="0" fontId="46" fillId="4" borderId="15" xfId="0" applyFont="1" applyFill="1" applyBorder="1" applyAlignment="1">
      <alignment horizontal="center" vertical="center"/>
    </xf>
    <xf numFmtId="0" fontId="21" fillId="4" borderId="27" xfId="0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center" vertical="center"/>
    </xf>
    <xf numFmtId="1" fontId="37" fillId="4" borderId="41" xfId="0" applyNumberFormat="1" applyFont="1" applyFill="1" applyBorder="1" applyAlignment="1">
      <alignment horizontal="center" vertical="center"/>
    </xf>
    <xf numFmtId="1" fontId="37" fillId="4" borderId="2" xfId="0" applyNumberFormat="1" applyFont="1" applyFill="1" applyBorder="1" applyAlignment="1">
      <alignment horizontal="center" vertical="center"/>
    </xf>
    <xf numFmtId="1" fontId="37" fillId="4" borderId="106" xfId="0" applyNumberFormat="1" applyFont="1" applyFill="1" applyBorder="1" applyAlignment="1">
      <alignment horizontal="center" vertical="center"/>
    </xf>
    <xf numFmtId="0" fontId="39" fillId="4" borderId="18" xfId="0" applyFont="1" applyFill="1" applyBorder="1" applyAlignment="1">
      <alignment horizontal="center" vertical="center" textRotation="90"/>
    </xf>
    <xf numFmtId="0" fontId="39" fillId="4" borderId="21" xfId="0" applyFont="1" applyFill="1" applyBorder="1" applyAlignment="1">
      <alignment horizontal="center" vertical="center" textRotation="90"/>
    </xf>
    <xf numFmtId="0" fontId="39" fillId="4" borderId="12" xfId="0" applyFont="1" applyFill="1" applyBorder="1" applyAlignment="1">
      <alignment horizontal="center" vertical="center" textRotation="90"/>
    </xf>
    <xf numFmtId="9" fontId="47" fillId="4" borderId="41" xfId="8" applyFont="1" applyFill="1" applyBorder="1" applyAlignment="1">
      <alignment horizontal="center" vertical="center" textRotation="90"/>
    </xf>
    <xf numFmtId="9" fontId="47" fillId="4" borderId="2" xfId="8" applyFont="1" applyFill="1" applyBorder="1" applyAlignment="1">
      <alignment horizontal="center" vertical="center" textRotation="90"/>
    </xf>
    <xf numFmtId="9" fontId="47" fillId="4" borderId="106" xfId="8" applyFont="1" applyFill="1" applyBorder="1" applyAlignment="1">
      <alignment horizontal="center" vertical="center" textRotation="90"/>
    </xf>
    <xf numFmtId="0" fontId="16" fillId="0" borderId="0" xfId="0" applyFont="1" applyAlignment="1">
      <alignment horizontal="right" vertical="center"/>
    </xf>
    <xf numFmtId="0" fontId="18" fillId="6" borderId="6" xfId="0" applyFont="1" applyFill="1" applyBorder="1" applyAlignment="1">
      <alignment horizontal="center" vertical="center"/>
    </xf>
    <xf numFmtId="0" fontId="48" fillId="6" borderId="39" xfId="0" applyFont="1" applyFill="1" applyBorder="1" applyAlignment="1">
      <alignment horizontal="center"/>
    </xf>
    <xf numFmtId="0" fontId="48" fillId="6" borderId="44" xfId="0" applyFont="1" applyFill="1" applyBorder="1" applyAlignment="1">
      <alignment horizontal="center"/>
    </xf>
    <xf numFmtId="0" fontId="48" fillId="6" borderId="60" xfId="0" applyFont="1" applyFill="1" applyBorder="1" applyAlignment="1">
      <alignment horizontal="center"/>
    </xf>
    <xf numFmtId="0" fontId="47" fillId="7" borderId="45" xfId="0" applyFont="1" applyFill="1" applyBorder="1" applyAlignment="1">
      <alignment horizontal="center"/>
    </xf>
    <xf numFmtId="0" fontId="47" fillId="7" borderId="46" xfId="0" applyFont="1" applyFill="1" applyBorder="1" applyAlignment="1">
      <alignment horizontal="center"/>
    </xf>
    <xf numFmtId="0" fontId="47" fillId="7" borderId="47" xfId="0" applyFont="1" applyFill="1" applyBorder="1" applyAlignment="1">
      <alignment horizontal="center"/>
    </xf>
    <xf numFmtId="9" fontId="38" fillId="4" borderId="19" xfId="8" applyFont="1" applyFill="1" applyBorder="1" applyAlignment="1">
      <alignment horizontal="center" vertical="center" textRotation="90"/>
    </xf>
    <xf numFmtId="9" fontId="38" fillId="4" borderId="1" xfId="8" applyFont="1" applyFill="1" applyBorder="1" applyAlignment="1">
      <alignment horizontal="center" vertical="center" textRotation="90"/>
    </xf>
    <xf numFmtId="9" fontId="38" fillId="4" borderId="13" xfId="8" applyFont="1" applyFill="1" applyBorder="1" applyAlignment="1">
      <alignment horizontal="center" vertical="center" textRotation="90"/>
    </xf>
    <xf numFmtId="1" fontId="37" fillId="4" borderId="19" xfId="0" applyNumberFormat="1" applyFont="1" applyFill="1" applyBorder="1" applyAlignment="1">
      <alignment horizontal="center" vertical="center"/>
    </xf>
    <xf numFmtId="1" fontId="37" fillId="4" borderId="1" xfId="0" applyNumberFormat="1" applyFont="1" applyFill="1" applyBorder="1" applyAlignment="1">
      <alignment horizontal="center" vertical="center"/>
    </xf>
    <xf numFmtId="1" fontId="37" fillId="4" borderId="13" xfId="0" applyNumberFormat="1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43" fontId="37" fillId="4" borderId="6" xfId="1" applyFont="1" applyFill="1" applyBorder="1" applyAlignment="1">
      <alignment horizontal="center" vertical="center"/>
    </xf>
    <xf numFmtId="0" fontId="45" fillId="4" borderId="24" xfId="0" applyFont="1" applyFill="1" applyBorder="1" applyAlignment="1">
      <alignment horizontal="center" vertical="center"/>
    </xf>
    <xf numFmtId="0" fontId="45" fillId="4" borderId="25" xfId="0" applyFont="1" applyFill="1" applyBorder="1" applyAlignment="1">
      <alignment horizontal="center" vertical="center"/>
    </xf>
    <xf numFmtId="0" fontId="45" fillId="4" borderId="21" xfId="0" applyFont="1" applyFill="1" applyBorder="1" applyAlignment="1">
      <alignment horizontal="center" vertical="center"/>
    </xf>
    <xf numFmtId="0" fontId="45" fillId="4" borderId="1" xfId="0" applyFont="1" applyFill="1" applyBorder="1" applyAlignment="1">
      <alignment horizontal="center" vertical="center"/>
    </xf>
    <xf numFmtId="0" fontId="38" fillId="4" borderId="25" xfId="0" applyFont="1" applyFill="1" applyBorder="1" applyAlignment="1">
      <alignment horizontal="center" vertical="center"/>
    </xf>
    <xf numFmtId="0" fontId="38" fillId="4" borderId="43" xfId="0" applyFont="1" applyFill="1" applyBorder="1" applyAlignment="1">
      <alignment horizontal="center" vertical="center"/>
    </xf>
    <xf numFmtId="0" fontId="38" fillId="4" borderId="56" xfId="0" applyFont="1" applyFill="1" applyBorder="1" applyAlignment="1">
      <alignment horizontal="center" vertical="center"/>
    </xf>
    <xf numFmtId="0" fontId="46" fillId="4" borderId="23" xfId="0" applyFont="1" applyFill="1" applyBorder="1" applyAlignment="1">
      <alignment horizontal="center" vertical="center" wrapText="1" shrinkToFit="1"/>
    </xf>
    <xf numFmtId="0" fontId="46" fillId="4" borderId="15" xfId="0" applyFont="1" applyFill="1" applyBorder="1" applyAlignment="1">
      <alignment horizontal="center" vertical="center" wrapText="1" shrinkToFit="1"/>
    </xf>
    <xf numFmtId="0" fontId="18" fillId="6" borderId="8" xfId="0" applyFont="1" applyFill="1" applyBorder="1" applyAlignment="1">
      <alignment horizontal="center" vertical="center"/>
    </xf>
    <xf numFmtId="0" fontId="38" fillId="7" borderId="33" xfId="0" applyFont="1" applyFill="1" applyBorder="1" applyAlignment="1">
      <alignment horizontal="center" vertical="center"/>
    </xf>
    <xf numFmtId="0" fontId="38" fillId="7" borderId="34" xfId="0" applyFont="1" applyFill="1" applyBorder="1" applyAlignment="1">
      <alignment horizontal="center" vertical="center"/>
    </xf>
    <xf numFmtId="0" fontId="38" fillId="7" borderId="35" xfId="0" applyFont="1" applyFill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0" fontId="17" fillId="4" borderId="42" xfId="0" applyFont="1" applyFill="1" applyBorder="1" applyAlignment="1">
      <alignment horizontal="center" vertical="center"/>
    </xf>
    <xf numFmtId="0" fontId="44" fillId="6" borderId="8" xfId="0" applyFont="1" applyFill="1" applyBorder="1" applyAlignment="1">
      <alignment horizontal="center" vertical="center"/>
    </xf>
    <xf numFmtId="0" fontId="44" fillId="6" borderId="6" xfId="0" applyFont="1" applyFill="1" applyBorder="1" applyAlignment="1">
      <alignment horizontal="center" vertical="center"/>
    </xf>
    <xf numFmtId="9" fontId="44" fillId="6" borderId="6" xfId="8" applyFont="1" applyFill="1" applyBorder="1" applyAlignment="1">
      <alignment horizontal="center" vertical="center"/>
    </xf>
    <xf numFmtId="9" fontId="44" fillId="6" borderId="7" xfId="8" applyFont="1" applyFill="1" applyBorder="1" applyAlignment="1">
      <alignment horizontal="center" vertical="center"/>
    </xf>
    <xf numFmtId="0" fontId="46" fillId="4" borderId="8" xfId="0" applyFont="1" applyFill="1" applyBorder="1" applyAlignment="1">
      <alignment horizontal="center" vertical="center" wrapText="1" readingOrder="2"/>
    </xf>
    <xf numFmtId="0" fontId="46" fillId="4" borderId="7" xfId="0" applyFont="1" applyFill="1" applyBorder="1" applyAlignment="1">
      <alignment horizontal="center" vertical="center" wrapText="1" readingOrder="2"/>
    </xf>
    <xf numFmtId="0" fontId="11" fillId="7" borderId="16" xfId="11" applyFont="1" applyFill="1" applyBorder="1" applyAlignment="1">
      <alignment horizontal="center" vertical="center"/>
    </xf>
    <xf numFmtId="0" fontId="11" fillId="7" borderId="0" xfId="11" applyFont="1" applyFill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54" fillId="6" borderId="8" xfId="11" applyFont="1" applyFill="1" applyBorder="1" applyAlignment="1">
      <alignment horizontal="center" vertical="center"/>
    </xf>
    <xf numFmtId="0" fontId="54" fillId="6" borderId="6" xfId="11" applyFont="1" applyFill="1" applyBorder="1" applyAlignment="1">
      <alignment horizontal="center" vertical="center"/>
    </xf>
    <xf numFmtId="0" fontId="54" fillId="6" borderId="7" xfId="11" applyFont="1" applyFill="1" applyBorder="1" applyAlignment="1">
      <alignment horizontal="center" vertical="center"/>
    </xf>
    <xf numFmtId="9" fontId="38" fillId="7" borderId="1" xfId="8" applyFont="1" applyFill="1" applyBorder="1" applyAlignment="1">
      <alignment horizontal="center" vertical="top" wrapText="1"/>
    </xf>
    <xf numFmtId="0" fontId="38" fillId="7" borderId="1" xfId="11" applyFont="1" applyFill="1" applyBorder="1" applyAlignment="1">
      <alignment horizontal="center" vertical="center"/>
    </xf>
    <xf numFmtId="0" fontId="18" fillId="6" borderId="8" xfId="11" applyFont="1" applyFill="1" applyBorder="1" applyAlignment="1">
      <alignment horizontal="center" vertical="center"/>
    </xf>
    <xf numFmtId="0" fontId="18" fillId="6" borderId="6" xfId="11" applyFont="1" applyFill="1" applyBorder="1" applyAlignment="1">
      <alignment horizontal="center" vertical="center"/>
    </xf>
    <xf numFmtId="0" fontId="37" fillId="4" borderId="4" xfId="11" applyFont="1" applyFill="1" applyBorder="1" applyAlignment="1">
      <alignment horizontal="center" vertical="center" wrapText="1"/>
    </xf>
    <xf numFmtId="0" fontId="37" fillId="4" borderId="9" xfId="11" applyFont="1" applyFill="1" applyBorder="1" applyAlignment="1">
      <alignment horizontal="center" vertical="center" wrapText="1"/>
    </xf>
    <xf numFmtId="0" fontId="54" fillId="6" borderId="60" xfId="11" applyFont="1" applyFill="1" applyBorder="1" applyAlignment="1">
      <alignment horizontal="center" vertical="center"/>
    </xf>
    <xf numFmtId="0" fontId="54" fillId="6" borderId="11" xfId="11" applyFont="1" applyFill="1" applyBorder="1" applyAlignment="1">
      <alignment horizontal="center" vertical="center"/>
    </xf>
    <xf numFmtId="0" fontId="54" fillId="6" borderId="61" xfId="11" applyFont="1" applyFill="1" applyBorder="1" applyAlignment="1">
      <alignment horizontal="center" vertical="center"/>
    </xf>
    <xf numFmtId="0" fontId="56" fillId="4" borderId="8" xfId="11" applyFont="1" applyFill="1" applyBorder="1" applyAlignment="1">
      <alignment horizontal="center" vertical="center"/>
    </xf>
    <xf numFmtId="0" fontId="56" fillId="4" borderId="6" xfId="11" applyFont="1" applyFill="1" applyBorder="1" applyAlignment="1">
      <alignment horizontal="center" vertical="center"/>
    </xf>
    <xf numFmtId="0" fontId="31" fillId="17" borderId="25" xfId="0" applyFont="1" applyFill="1" applyBorder="1" applyAlignment="1">
      <alignment horizontal="center" vertical="center" wrapText="1"/>
    </xf>
    <xf numFmtId="0" fontId="31" fillId="17" borderId="1" xfId="0" applyFont="1" applyFill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0" fillId="6" borderId="6" xfId="0" applyFont="1" applyFill="1" applyBorder="1" applyAlignment="1">
      <alignment horizontal="center" vertical="center"/>
    </xf>
    <xf numFmtId="0" fontId="50" fillId="6" borderId="8" xfId="0" applyFont="1" applyFill="1" applyBorder="1" applyAlignment="1">
      <alignment horizontal="center" vertical="center"/>
    </xf>
    <xf numFmtId="0" fontId="96" fillId="6" borderId="8" xfId="0" applyFont="1" applyFill="1" applyBorder="1" applyAlignment="1">
      <alignment horizontal="center" vertical="center" readingOrder="2"/>
    </xf>
    <xf numFmtId="0" fontId="96" fillId="6" borderId="6" xfId="0" applyFont="1" applyFill="1" applyBorder="1" applyAlignment="1">
      <alignment horizontal="center" vertical="center" readingOrder="2"/>
    </xf>
    <xf numFmtId="0" fontId="13" fillId="7" borderId="18" xfId="0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3" fillId="7" borderId="20" xfId="0" applyFont="1" applyFill="1" applyBorder="1" applyAlignment="1">
      <alignment horizont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13" fillId="7" borderId="3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/>
    </xf>
    <xf numFmtId="0" fontId="13" fillId="7" borderId="34" xfId="0" applyFont="1" applyFill="1" applyBorder="1" applyAlignment="1">
      <alignment horizontal="center"/>
    </xf>
    <xf numFmtId="0" fontId="13" fillId="7" borderId="35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center"/>
    </xf>
    <xf numFmtId="0" fontId="37" fillId="7" borderId="33" xfId="0" applyFont="1" applyFill="1" applyBorder="1" applyAlignment="1">
      <alignment horizontal="center" vertical="center" wrapText="1" shrinkToFit="1"/>
    </xf>
    <xf numFmtId="0" fontId="37" fillId="7" borderId="34" xfId="0" applyFont="1" applyFill="1" applyBorder="1" applyAlignment="1">
      <alignment horizontal="center" vertical="center" wrapText="1" shrinkToFit="1"/>
    </xf>
    <xf numFmtId="0" fontId="37" fillId="7" borderId="35" xfId="0" applyFont="1" applyFill="1" applyBorder="1" applyAlignment="1">
      <alignment horizontal="center" vertical="center" wrapText="1" shrinkToFit="1"/>
    </xf>
    <xf numFmtId="0" fontId="12" fillId="0" borderId="1" xfId="11" applyFont="1" applyBorder="1" applyAlignment="1" applyProtection="1">
      <alignment horizontal="center" vertical="center"/>
      <protection locked="0"/>
    </xf>
    <xf numFmtId="0" fontId="11" fillId="17" borderId="37" xfId="11" applyFont="1" applyFill="1" applyBorder="1" applyAlignment="1">
      <alignment horizontal="center" vertical="center"/>
    </xf>
    <xf numFmtId="0" fontId="11" fillId="17" borderId="68" xfId="11" applyFont="1" applyFill="1" applyBorder="1" applyAlignment="1">
      <alignment horizontal="center" vertical="center"/>
    </xf>
    <xf numFmtId="0" fontId="11" fillId="17" borderId="58" xfId="11" applyFont="1" applyFill="1" applyBorder="1" applyAlignment="1">
      <alignment horizontal="center" vertical="center"/>
    </xf>
    <xf numFmtId="0" fontId="9" fillId="7" borderId="1" xfId="11" applyFont="1" applyFill="1" applyBorder="1" applyAlignment="1" applyProtection="1">
      <alignment horizontal="center" vertical="center"/>
      <protection locked="0"/>
    </xf>
    <xf numFmtId="0" fontId="9" fillId="7" borderId="2" xfId="11" applyFont="1" applyFill="1" applyBorder="1" applyAlignment="1" applyProtection="1">
      <alignment horizontal="center" vertical="center"/>
      <protection locked="0"/>
    </xf>
    <xf numFmtId="0" fontId="9" fillId="7" borderId="68" xfId="11" applyFont="1" applyFill="1" applyBorder="1" applyAlignment="1" applyProtection="1">
      <alignment horizontal="center" vertical="center"/>
      <protection locked="0"/>
    </xf>
    <xf numFmtId="0" fontId="9" fillId="7" borderId="50" xfId="11" applyFont="1" applyFill="1" applyBorder="1" applyAlignment="1" applyProtection="1">
      <alignment horizontal="center" vertical="center"/>
      <protection locked="0"/>
    </xf>
    <xf numFmtId="0" fontId="9" fillId="0" borderId="1" xfId="11" applyFont="1" applyBorder="1" applyAlignment="1" applyProtection="1">
      <alignment horizontal="center" vertical="center"/>
      <protection locked="0"/>
    </xf>
    <xf numFmtId="0" fontId="13" fillId="0" borderId="1" xfId="11" applyFont="1" applyBorder="1" applyAlignment="1" applyProtection="1">
      <alignment horizontal="center" vertical="center"/>
      <protection locked="0"/>
    </xf>
    <xf numFmtId="0" fontId="9" fillId="7" borderId="2" xfId="11" applyFont="1" applyFill="1" applyBorder="1" applyAlignment="1">
      <alignment horizontal="center" vertical="center"/>
    </xf>
    <xf numFmtId="0" fontId="9" fillId="7" borderId="68" xfId="11" applyFont="1" applyFill="1" applyBorder="1" applyAlignment="1">
      <alignment horizontal="center" vertical="center"/>
    </xf>
    <xf numFmtId="0" fontId="9" fillId="7" borderId="50" xfId="11" applyFont="1" applyFill="1" applyBorder="1" applyAlignment="1">
      <alignment horizontal="center" vertical="center"/>
    </xf>
    <xf numFmtId="0" fontId="11" fillId="17" borderId="18" xfId="11" applyFont="1" applyFill="1" applyBorder="1" applyAlignment="1" applyProtection="1">
      <alignment horizontal="center" vertical="center"/>
      <protection locked="0"/>
    </xf>
    <xf numFmtId="0" fontId="11" fillId="17" borderId="19" xfId="11" applyFont="1" applyFill="1" applyBorder="1" applyAlignment="1" applyProtection="1">
      <alignment horizontal="center" vertical="center"/>
      <protection locked="0"/>
    </xf>
    <xf numFmtId="0" fontId="11" fillId="17" borderId="20" xfId="11" applyFont="1" applyFill="1" applyBorder="1" applyAlignment="1" applyProtection="1">
      <alignment horizontal="center" vertical="center"/>
      <protection locked="0"/>
    </xf>
    <xf numFmtId="0" fontId="11" fillId="0" borderId="12" xfId="11" applyFont="1" applyBorder="1" applyAlignment="1">
      <alignment horizontal="center" vertical="center"/>
    </xf>
    <xf numFmtId="0" fontId="11" fillId="0" borderId="13" xfId="11" applyFont="1" applyBorder="1" applyAlignment="1">
      <alignment horizontal="center" vertical="center"/>
    </xf>
    <xf numFmtId="0" fontId="12" fillId="0" borderId="1" xfId="11" applyFont="1" applyBorder="1" applyAlignment="1">
      <alignment horizontal="center" vertical="center"/>
    </xf>
    <xf numFmtId="0" fontId="12" fillId="0" borderId="23" xfId="11" applyFont="1" applyBorder="1" applyAlignment="1">
      <alignment horizontal="center" vertical="center"/>
    </xf>
    <xf numFmtId="0" fontId="12" fillId="0" borderId="25" xfId="11" applyFont="1" applyBorder="1" applyAlignment="1">
      <alignment horizontal="center" vertical="center"/>
    </xf>
    <xf numFmtId="0" fontId="13" fillId="4" borderId="1" xfId="11" applyFont="1" applyFill="1" applyBorder="1" applyAlignment="1">
      <alignment horizontal="center" vertical="center"/>
    </xf>
    <xf numFmtId="0" fontId="11" fillId="4" borderId="38" xfId="11" applyFont="1" applyFill="1" applyBorder="1" applyAlignment="1">
      <alignment horizontal="center" vertical="center"/>
    </xf>
    <xf numFmtId="0" fontId="11" fillId="4" borderId="53" xfId="11" applyFont="1" applyFill="1" applyBorder="1" applyAlignment="1">
      <alignment horizontal="center" vertical="center"/>
    </xf>
    <xf numFmtId="0" fontId="11" fillId="4" borderId="107" xfId="1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18" fillId="6" borderId="33" xfId="11" applyFont="1" applyFill="1" applyBorder="1" applyAlignment="1">
      <alignment horizontal="center" vertical="center"/>
    </xf>
    <xf numFmtId="0" fontId="18" fillId="6" borderId="34" xfId="11" applyFont="1" applyFill="1" applyBorder="1" applyAlignment="1">
      <alignment horizontal="center" vertical="center"/>
    </xf>
    <xf numFmtId="9" fontId="13" fillId="9" borderId="53" xfId="11" applyNumberFormat="1" applyFont="1" applyFill="1" applyBorder="1" applyAlignment="1">
      <alignment horizontal="center" vertical="center" readingOrder="2"/>
    </xf>
    <xf numFmtId="9" fontId="13" fillId="9" borderId="54" xfId="11" applyNumberFormat="1" applyFont="1" applyFill="1" applyBorder="1" applyAlignment="1">
      <alignment horizontal="center" vertical="center" readingOrder="2"/>
    </xf>
    <xf numFmtId="0" fontId="11" fillId="17" borderId="34" xfId="11" applyFont="1" applyFill="1" applyBorder="1" applyAlignment="1" applyProtection="1">
      <alignment horizontal="center" vertical="center"/>
      <protection locked="0"/>
    </xf>
    <xf numFmtId="0" fontId="11" fillId="17" borderId="35" xfId="11" applyFont="1" applyFill="1" applyBorder="1" applyAlignment="1" applyProtection="1">
      <alignment horizontal="center" vertical="center"/>
      <protection locked="0"/>
    </xf>
    <xf numFmtId="9" fontId="85" fillId="6" borderId="6" xfId="0" applyNumberFormat="1" applyFont="1" applyFill="1" applyBorder="1" applyAlignment="1">
      <alignment horizontal="center"/>
    </xf>
    <xf numFmtId="9" fontId="85" fillId="6" borderId="7" xfId="0" applyNumberFormat="1" applyFont="1" applyFill="1" applyBorder="1" applyAlignment="1">
      <alignment horizontal="center"/>
    </xf>
    <xf numFmtId="0" fontId="9" fillId="7" borderId="43" xfId="11" applyFont="1" applyFill="1" applyBorder="1" applyAlignment="1">
      <alignment horizontal="center" vertical="center"/>
    </xf>
    <xf numFmtId="0" fontId="9" fillId="7" borderId="56" xfId="11" applyFont="1" applyFill="1" applyBorder="1" applyAlignment="1">
      <alignment horizontal="center" vertical="center"/>
    </xf>
    <xf numFmtId="0" fontId="9" fillId="7" borderId="1" xfId="11" applyFont="1" applyFill="1" applyBorder="1" applyAlignment="1">
      <alignment horizontal="center" vertical="center"/>
    </xf>
    <xf numFmtId="0" fontId="12" fillId="4" borderId="1" xfId="11" applyFont="1" applyFill="1" applyBorder="1" applyAlignment="1">
      <alignment horizontal="center" vertical="center"/>
    </xf>
    <xf numFmtId="0" fontId="11" fillId="17" borderId="33" xfId="11" applyFont="1" applyFill="1" applyBorder="1" applyAlignment="1" applyProtection="1">
      <alignment horizontal="center" vertical="center"/>
      <protection locked="0"/>
    </xf>
    <xf numFmtId="0" fontId="11" fillId="17" borderId="108" xfId="11" applyFont="1" applyFill="1" applyBorder="1" applyAlignment="1" applyProtection="1">
      <alignment horizontal="center" vertical="center"/>
      <protection locked="0"/>
    </xf>
    <xf numFmtId="0" fontId="13" fillId="0" borderId="1" xfId="11" applyFont="1" applyBorder="1" applyAlignment="1">
      <alignment horizontal="center" vertical="center"/>
    </xf>
    <xf numFmtId="0" fontId="11" fillId="16" borderId="8" xfId="11" applyFont="1" applyFill="1" applyBorder="1" applyAlignment="1">
      <alignment horizontal="center" vertical="center" readingOrder="2"/>
    </xf>
    <xf numFmtId="0" fontId="11" fillId="16" borderId="6" xfId="11" applyFont="1" applyFill="1" applyBorder="1" applyAlignment="1">
      <alignment horizontal="center" vertical="center" readingOrder="2"/>
    </xf>
    <xf numFmtId="9" fontId="85" fillId="16" borderId="6" xfId="2" applyFont="1" applyFill="1" applyBorder="1" applyAlignment="1" applyProtection="1">
      <alignment horizontal="center" vertical="center"/>
      <protection locked="0"/>
    </xf>
    <xf numFmtId="9" fontId="85" fillId="16" borderId="7" xfId="2" applyFont="1" applyFill="1" applyBorder="1" applyAlignment="1" applyProtection="1">
      <alignment horizontal="center" vertical="center"/>
      <protection locked="0"/>
    </xf>
    <xf numFmtId="0" fontId="13" fillId="0" borderId="38" xfId="11" applyFont="1" applyBorder="1" applyAlignment="1" applyProtection="1">
      <alignment horizontal="center" vertical="center"/>
      <protection locked="0"/>
    </xf>
    <xf numFmtId="0" fontId="13" fillId="0" borderId="53" xfId="11" applyFont="1" applyBorder="1" applyAlignment="1" applyProtection="1">
      <alignment horizontal="center" vertical="center"/>
      <protection locked="0"/>
    </xf>
    <xf numFmtId="0" fontId="13" fillId="0" borderId="107" xfId="11" applyFont="1" applyBorder="1" applyAlignment="1" applyProtection="1">
      <alignment horizontal="center" vertical="center"/>
      <protection locked="0"/>
    </xf>
    <xf numFmtId="0" fontId="11" fillId="17" borderId="18" xfId="11" applyFont="1" applyFill="1" applyBorder="1" applyAlignment="1">
      <alignment horizontal="center" vertical="center"/>
    </xf>
    <xf numFmtId="0" fontId="11" fillId="17" borderId="19" xfId="11" applyFont="1" applyFill="1" applyBorder="1" applyAlignment="1">
      <alignment horizontal="center" vertical="center"/>
    </xf>
    <xf numFmtId="0" fontId="11" fillId="17" borderId="20" xfId="11" applyFont="1" applyFill="1" applyBorder="1" applyAlignment="1">
      <alignment horizontal="center" vertical="center"/>
    </xf>
    <xf numFmtId="0" fontId="11" fillId="0" borderId="38" xfId="11" applyFont="1" applyBorder="1" applyAlignment="1">
      <alignment horizontal="center" vertical="center"/>
    </xf>
    <xf numFmtId="0" fontId="11" fillId="0" borderId="53" xfId="11" applyFont="1" applyBorder="1" applyAlignment="1">
      <alignment horizontal="center" vertical="center"/>
    </xf>
    <xf numFmtId="0" fontId="11" fillId="0" borderId="107" xfId="11" applyFont="1" applyBorder="1" applyAlignment="1">
      <alignment horizontal="center" vertical="center"/>
    </xf>
    <xf numFmtId="0" fontId="11" fillId="9" borderId="38" xfId="11" applyFont="1" applyFill="1" applyBorder="1" applyAlignment="1">
      <alignment horizontal="center" vertical="center" readingOrder="2"/>
    </xf>
    <xf numFmtId="0" fontId="11" fillId="9" borderId="53" xfId="11" applyFont="1" applyFill="1" applyBorder="1" applyAlignment="1">
      <alignment horizontal="center" vertical="center" readingOrder="2"/>
    </xf>
    <xf numFmtId="0" fontId="13" fillId="0" borderId="106" xfId="11" applyFont="1" applyBorder="1" applyAlignment="1">
      <alignment horizontal="center" vertical="center"/>
    </xf>
    <xf numFmtId="0" fontId="13" fillId="0" borderId="107" xfId="11" applyFont="1" applyBorder="1" applyAlignment="1">
      <alignment horizontal="center" vertical="center"/>
    </xf>
    <xf numFmtId="0" fontId="11" fillId="9" borderId="33" xfId="11" applyFont="1" applyFill="1" applyBorder="1" applyAlignment="1">
      <alignment horizontal="center" vertical="center" wrapText="1" shrinkToFit="1"/>
    </xf>
    <xf numFmtId="0" fontId="11" fillId="9" borderId="34" xfId="11" applyFont="1" applyFill="1" applyBorder="1" applyAlignment="1">
      <alignment horizontal="center" vertical="center" wrapText="1" shrinkToFit="1"/>
    </xf>
    <xf numFmtId="0" fontId="11" fillId="9" borderId="35" xfId="11" applyFont="1" applyFill="1" applyBorder="1" applyAlignment="1">
      <alignment horizontal="center" vertical="center" wrapText="1" shrinkToFit="1"/>
    </xf>
    <xf numFmtId="0" fontId="6" fillId="0" borderId="20" xfId="0" applyFont="1" applyBorder="1" applyAlignment="1">
      <alignment horizontal="center" vertical="center" readingOrder="2"/>
    </xf>
    <xf numFmtId="0" fontId="6" fillId="0" borderId="22" xfId="0" applyFont="1" applyBorder="1" applyAlignment="1">
      <alignment horizontal="center" vertical="center" readingOrder="2"/>
    </xf>
    <xf numFmtId="0" fontId="6" fillId="0" borderId="14" xfId="0" applyFont="1" applyBorder="1" applyAlignment="1">
      <alignment horizontal="center" vertical="center" readingOrder="2"/>
    </xf>
    <xf numFmtId="0" fontId="6" fillId="0" borderId="18" xfId="0" applyFont="1" applyBorder="1" applyAlignment="1">
      <alignment horizontal="center" vertical="center" readingOrder="2"/>
    </xf>
    <xf numFmtId="0" fontId="6" fillId="0" borderId="21" xfId="0" applyFont="1" applyBorder="1" applyAlignment="1">
      <alignment horizontal="center" vertical="center" readingOrder="2"/>
    </xf>
    <xf numFmtId="0" fontId="6" fillId="0" borderId="12" xfId="0" applyFont="1" applyBorder="1" applyAlignment="1">
      <alignment horizontal="center" vertical="center" readingOrder="2"/>
    </xf>
    <xf numFmtId="0" fontId="12" fillId="0" borderId="24" xfId="0" applyFont="1" applyBorder="1" applyAlignment="1">
      <alignment horizontal="justify" vertical="center" wrapText="1" readingOrder="2"/>
    </xf>
    <xf numFmtId="0" fontId="12" fillId="0" borderId="21" xfId="0" applyFont="1" applyBorder="1" applyAlignment="1">
      <alignment horizontal="justify" vertical="center" wrapText="1" readingOrder="2"/>
    </xf>
    <xf numFmtId="0" fontId="12" fillId="0" borderId="12" xfId="0" applyFont="1" applyBorder="1" applyAlignment="1">
      <alignment horizontal="justify" vertical="center" wrapText="1" readingOrder="2"/>
    </xf>
    <xf numFmtId="0" fontId="12" fillId="0" borderId="18" xfId="0" applyFont="1" applyBorder="1" applyAlignment="1">
      <alignment horizontal="justify" vertical="center" wrapText="1" readingOrder="2"/>
    </xf>
    <xf numFmtId="0" fontId="10" fillId="4" borderId="1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 readingOrder="2"/>
    </xf>
    <xf numFmtId="0" fontId="9" fillId="4" borderId="6" xfId="0" applyFont="1" applyFill="1" applyBorder="1" applyAlignment="1">
      <alignment horizontal="center" vertical="center" wrapText="1" readingOrder="2"/>
    </xf>
    <xf numFmtId="0" fontId="9" fillId="4" borderId="7" xfId="0" applyFont="1" applyFill="1" applyBorder="1" applyAlignment="1">
      <alignment horizontal="center" vertical="center" wrapText="1" readingOrder="2"/>
    </xf>
    <xf numFmtId="0" fontId="13" fillId="0" borderId="18" xfId="0" applyFont="1" applyBorder="1" applyAlignment="1">
      <alignment horizontal="justify" vertical="center" wrapText="1" readingOrder="2"/>
    </xf>
    <xf numFmtId="0" fontId="13" fillId="0" borderId="21" xfId="0" applyFont="1" applyBorder="1" applyAlignment="1">
      <alignment horizontal="justify" vertical="center" wrapText="1" readingOrder="2"/>
    </xf>
    <xf numFmtId="0" fontId="13" fillId="0" borderId="12" xfId="0" applyFont="1" applyBorder="1" applyAlignment="1">
      <alignment horizontal="justify" vertical="center" wrapText="1" readingOrder="2"/>
    </xf>
    <xf numFmtId="0" fontId="13" fillId="0" borderId="18" xfId="0" applyFont="1" applyBorder="1" applyAlignment="1">
      <alignment horizontal="center" vertical="center" wrapText="1" readingOrder="2"/>
    </xf>
    <xf numFmtId="0" fontId="13" fillId="0" borderId="21" xfId="0" applyFont="1" applyBorder="1" applyAlignment="1">
      <alignment horizontal="center" vertical="center" wrapText="1" readingOrder="2"/>
    </xf>
    <xf numFmtId="0" fontId="13" fillId="0" borderId="12" xfId="0" applyFont="1" applyBorder="1" applyAlignment="1">
      <alignment horizontal="center" vertical="center" wrapText="1" readingOrder="2"/>
    </xf>
    <xf numFmtId="0" fontId="6" fillId="0" borderId="47" xfId="0" applyFont="1" applyBorder="1" applyAlignment="1">
      <alignment horizontal="center" vertical="center" readingOrder="2"/>
    </xf>
    <xf numFmtId="0" fontId="6" fillId="0" borderId="17" xfId="0" applyFont="1" applyBorder="1" applyAlignment="1">
      <alignment horizontal="center" vertical="center" readingOrder="2"/>
    </xf>
    <xf numFmtId="0" fontId="6" fillId="0" borderId="69" xfId="0" applyFont="1" applyBorder="1" applyAlignment="1">
      <alignment horizontal="center" vertical="center" readingOrder="2"/>
    </xf>
    <xf numFmtId="0" fontId="9" fillId="4" borderId="8" xfId="0" applyFont="1" applyFill="1" applyBorder="1" applyAlignment="1">
      <alignment horizontal="center" vertical="center" readingOrder="2"/>
    </xf>
    <xf numFmtId="0" fontId="9" fillId="4" borderId="6" xfId="0" applyFont="1" applyFill="1" applyBorder="1" applyAlignment="1">
      <alignment horizontal="center" vertical="center" readingOrder="2"/>
    </xf>
    <xf numFmtId="0" fontId="9" fillId="4" borderId="7" xfId="0" applyFont="1" applyFill="1" applyBorder="1" applyAlignment="1">
      <alignment horizontal="center" vertical="center" readingOrder="2"/>
    </xf>
    <xf numFmtId="0" fontId="93" fillId="4" borderId="8" xfId="0" applyFont="1" applyFill="1" applyBorder="1" applyAlignment="1">
      <alignment horizontal="center" vertical="center" readingOrder="2"/>
    </xf>
    <xf numFmtId="0" fontId="93" fillId="4" borderId="6" xfId="0" applyFont="1" applyFill="1" applyBorder="1" applyAlignment="1">
      <alignment horizontal="center" vertical="center" readingOrder="2"/>
    </xf>
    <xf numFmtId="0" fontId="93" fillId="4" borderId="7" xfId="0" applyFont="1" applyFill="1" applyBorder="1" applyAlignment="1">
      <alignment horizontal="center" vertical="center" readingOrder="2"/>
    </xf>
    <xf numFmtId="0" fontId="93" fillId="9" borderId="41" xfId="0" applyFont="1" applyFill="1" applyBorder="1" applyAlignment="1" applyProtection="1">
      <alignment horizontal="center" vertical="center" wrapText="1" readingOrder="2"/>
      <protection locked="0"/>
    </xf>
    <xf numFmtId="0" fontId="93" fillId="9" borderId="34" xfId="0" applyFont="1" applyFill="1" applyBorder="1" applyAlignment="1" applyProtection="1">
      <alignment horizontal="center" vertical="center" wrapText="1" readingOrder="2"/>
      <protection locked="0"/>
    </xf>
    <xf numFmtId="0" fontId="93" fillId="9" borderId="35" xfId="0" applyFont="1" applyFill="1" applyBorder="1" applyAlignment="1" applyProtection="1">
      <alignment horizontal="center" vertical="center" wrapText="1" readingOrder="2"/>
      <protection locked="0"/>
    </xf>
    <xf numFmtId="0" fontId="11" fillId="6" borderId="38" xfId="0" applyFont="1" applyFill="1" applyBorder="1" applyAlignment="1">
      <alignment horizontal="center" vertical="center"/>
    </xf>
    <xf numFmtId="0" fontId="11" fillId="6" borderId="53" xfId="0" applyFont="1" applyFill="1" applyBorder="1" applyAlignment="1">
      <alignment horizontal="center" vertical="center"/>
    </xf>
    <xf numFmtId="9" fontId="13" fillId="6" borderId="53" xfId="0" applyNumberFormat="1" applyFont="1" applyFill="1" applyBorder="1" applyAlignment="1">
      <alignment horizontal="center" vertical="center"/>
    </xf>
    <xf numFmtId="9" fontId="13" fillId="6" borderId="54" xfId="0" applyNumberFormat="1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 vertical="center" readingOrder="2"/>
    </xf>
    <xf numFmtId="0" fontId="10" fillId="4" borderId="1" xfId="0" applyFont="1" applyFill="1" applyBorder="1" applyAlignment="1">
      <alignment horizontal="center" vertical="center" readingOrder="2"/>
    </xf>
    <xf numFmtId="0" fontId="10" fillId="4" borderId="22" xfId="0" applyFont="1" applyFill="1" applyBorder="1" applyAlignment="1">
      <alignment horizontal="center" vertical="center" readingOrder="2"/>
    </xf>
    <xf numFmtId="0" fontId="6" fillId="0" borderId="26" xfId="0" applyFont="1" applyBorder="1" applyAlignment="1">
      <alignment horizontal="center" vertical="center" readingOrder="2"/>
    </xf>
    <xf numFmtId="9" fontId="79" fillId="6" borderId="106" xfId="8" applyFont="1" applyFill="1" applyBorder="1" applyAlignment="1">
      <alignment horizontal="center" vertical="center"/>
    </xf>
    <xf numFmtId="9" fontId="79" fillId="6" borderId="53" xfId="8" applyFont="1" applyFill="1" applyBorder="1" applyAlignment="1">
      <alignment horizontal="center" vertical="center"/>
    </xf>
    <xf numFmtId="9" fontId="79" fillId="6" borderId="54" xfId="8" applyFont="1" applyFill="1" applyBorder="1" applyAlignment="1">
      <alignment horizontal="center" vertical="center"/>
    </xf>
    <xf numFmtId="0" fontId="79" fillId="6" borderId="38" xfId="0" applyFont="1" applyFill="1" applyBorder="1" applyAlignment="1">
      <alignment horizontal="center" vertical="center" wrapText="1" readingOrder="2"/>
    </xf>
    <xf numFmtId="0" fontId="79" fillId="6" borderId="107" xfId="0" applyFont="1" applyFill="1" applyBorder="1" applyAlignment="1">
      <alignment horizontal="center" vertical="center" wrapText="1" readingOrder="2"/>
    </xf>
    <xf numFmtId="0" fontId="30" fillId="4" borderId="33" xfId="0" applyFont="1" applyFill="1" applyBorder="1" applyAlignment="1">
      <alignment horizontal="center" vertical="center"/>
    </xf>
    <xf numFmtId="0" fontId="30" fillId="4" borderId="108" xfId="0" applyFont="1" applyFill="1" applyBorder="1" applyAlignment="1">
      <alignment horizontal="center" vertical="center"/>
    </xf>
    <xf numFmtId="9" fontId="71" fillId="4" borderId="1" xfId="8" applyFont="1" applyFill="1" applyBorder="1" applyAlignment="1">
      <alignment horizontal="center" vertical="center"/>
    </xf>
    <xf numFmtId="9" fontId="71" fillId="4" borderId="22" xfId="8" applyFont="1" applyFill="1" applyBorder="1" applyAlignment="1">
      <alignment horizontal="center" vertical="center"/>
    </xf>
    <xf numFmtId="0" fontId="71" fillId="4" borderId="21" xfId="0" applyFont="1" applyFill="1" applyBorder="1" applyAlignment="1">
      <alignment horizontal="center" vertical="center" wrapText="1" readingOrder="2"/>
    </xf>
    <xf numFmtId="0" fontId="71" fillId="4" borderId="1" xfId="0" applyFont="1" applyFill="1" applyBorder="1" applyAlignment="1">
      <alignment horizontal="center" vertical="center" wrapText="1" readingOrder="2"/>
    </xf>
    <xf numFmtId="0" fontId="71" fillId="4" borderId="38" xfId="0" applyFont="1" applyFill="1" applyBorder="1" applyAlignment="1">
      <alignment horizontal="center" vertical="center" wrapText="1" readingOrder="2"/>
    </xf>
    <xf numFmtId="0" fontId="71" fillId="4" borderId="107" xfId="0" applyFont="1" applyFill="1" applyBorder="1" applyAlignment="1">
      <alignment horizontal="center" vertical="center" wrapText="1" readingOrder="2"/>
    </xf>
    <xf numFmtId="9" fontId="71" fillId="4" borderId="106" xfId="8" applyFont="1" applyFill="1" applyBorder="1" applyAlignment="1">
      <alignment horizontal="center" vertical="center"/>
    </xf>
    <xf numFmtId="9" fontId="71" fillId="4" borderId="53" xfId="8" applyFont="1" applyFill="1" applyBorder="1" applyAlignment="1">
      <alignment horizontal="center" vertical="center"/>
    </xf>
    <xf numFmtId="9" fontId="71" fillId="4" borderId="54" xfId="8" applyFont="1" applyFill="1" applyBorder="1" applyAlignment="1">
      <alignment horizontal="center" vertical="center"/>
    </xf>
    <xf numFmtId="0" fontId="81" fillId="6" borderId="5" xfId="0" applyFont="1" applyFill="1" applyBorder="1" applyAlignment="1">
      <alignment horizontal="center" vertical="center" wrapText="1" readingOrder="2"/>
    </xf>
    <xf numFmtId="0" fontId="81" fillId="6" borderId="4" xfId="0" applyFont="1" applyFill="1" applyBorder="1" applyAlignment="1">
      <alignment horizontal="center" vertical="center" wrapText="1" readingOrder="2"/>
    </xf>
    <xf numFmtId="0" fontId="16" fillId="7" borderId="1" xfId="11" applyFont="1" applyFill="1" applyBorder="1" applyAlignment="1">
      <alignment horizontal="center"/>
    </xf>
    <xf numFmtId="0" fontId="38" fillId="4" borderId="1" xfId="11" applyFont="1" applyFill="1" applyBorder="1" applyAlignment="1">
      <alignment horizontal="center" vertical="center"/>
    </xf>
    <xf numFmtId="0" fontId="38" fillId="0" borderId="1" xfId="11" applyFont="1" applyBorder="1" applyAlignment="1">
      <alignment horizontal="center"/>
    </xf>
    <xf numFmtId="0" fontId="38" fillId="6" borderId="43" xfId="11" applyFont="1" applyFill="1" applyBorder="1" applyAlignment="1">
      <alignment horizontal="center" vertical="center"/>
    </xf>
    <xf numFmtId="0" fontId="38" fillId="6" borderId="56" xfId="11" applyFont="1" applyFill="1" applyBorder="1" applyAlignment="1">
      <alignment horizontal="center" vertical="center"/>
    </xf>
    <xf numFmtId="0" fontId="38" fillId="6" borderId="4" xfId="11" applyFont="1" applyFill="1" applyBorder="1" applyAlignment="1">
      <alignment horizontal="center" vertical="center"/>
    </xf>
    <xf numFmtId="0" fontId="38" fillId="6" borderId="5" xfId="11" applyFont="1" applyFill="1" applyBorder="1" applyAlignment="1">
      <alignment horizontal="center" vertical="center"/>
    </xf>
    <xf numFmtId="0" fontId="38" fillId="6" borderId="1" xfId="11" applyFont="1" applyFill="1" applyBorder="1" applyAlignment="1">
      <alignment horizontal="center" vertical="center"/>
    </xf>
    <xf numFmtId="0" fontId="16" fillId="7" borderId="2" xfId="11" applyFont="1" applyFill="1" applyBorder="1" applyAlignment="1">
      <alignment horizontal="center"/>
    </xf>
    <xf numFmtId="0" fontId="16" fillId="7" borderId="50" xfId="1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9" fontId="16" fillId="7" borderId="2" xfId="8" applyFont="1" applyFill="1" applyBorder="1" applyAlignment="1">
      <alignment horizontal="center" vertical="center"/>
    </xf>
    <xf numFmtId="9" fontId="16" fillId="7" borderId="68" xfId="8" applyFont="1" applyFill="1" applyBorder="1" applyAlignment="1">
      <alignment horizontal="center" vertical="center"/>
    </xf>
    <xf numFmtId="9" fontId="16" fillId="7" borderId="50" xfId="8" applyFont="1" applyFill="1" applyBorder="1" applyAlignment="1">
      <alignment horizontal="center" vertical="center"/>
    </xf>
    <xf numFmtId="0" fontId="37" fillId="0" borderId="8" xfId="0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0" fontId="37" fillId="0" borderId="7" xfId="0" applyFont="1" applyBorder="1" applyAlignment="1">
      <alignment horizontal="center"/>
    </xf>
    <xf numFmtId="0" fontId="33" fillId="4" borderId="5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/>
    </xf>
    <xf numFmtId="0" fontId="37" fillId="6" borderId="8" xfId="0" applyFont="1" applyFill="1" applyBorder="1" applyAlignment="1">
      <alignment horizontal="center"/>
    </xf>
    <xf numFmtId="0" fontId="37" fillId="6" borderId="6" xfId="0" applyFont="1" applyFill="1" applyBorder="1" applyAlignment="1">
      <alignment horizontal="center"/>
    </xf>
    <xf numFmtId="0" fontId="33" fillId="4" borderId="13" xfId="0" applyFont="1" applyFill="1" applyBorder="1" applyAlignment="1">
      <alignment horizontal="center"/>
    </xf>
    <xf numFmtId="0" fontId="33" fillId="4" borderId="19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33" fillId="4" borderId="1" xfId="0" applyFont="1" applyFill="1" applyBorder="1" applyAlignment="1">
      <alignment horizontal="center" vertical="center"/>
    </xf>
    <xf numFmtId="0" fontId="33" fillId="4" borderId="13" xfId="0" applyFont="1" applyFill="1" applyBorder="1" applyAlignment="1">
      <alignment horizontal="center" vertical="center"/>
    </xf>
    <xf numFmtId="0" fontId="17" fillId="4" borderId="51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1" fontId="33" fillId="4" borderId="1" xfId="2" applyNumberFormat="1" applyFont="1" applyFill="1" applyBorder="1" applyAlignment="1">
      <alignment horizontal="center" vertical="center"/>
    </xf>
    <xf numFmtId="1" fontId="33" fillId="4" borderId="13" xfId="2" applyNumberFormat="1" applyFont="1" applyFill="1" applyBorder="1" applyAlignment="1">
      <alignment horizontal="center" vertical="center"/>
    </xf>
    <xf numFmtId="9" fontId="33" fillId="4" borderId="1" xfId="2" applyFont="1" applyFill="1" applyBorder="1" applyAlignment="1">
      <alignment horizontal="center" vertical="center"/>
    </xf>
    <xf numFmtId="9" fontId="33" fillId="4" borderId="13" xfId="2" applyFont="1" applyFill="1" applyBorder="1" applyAlignment="1">
      <alignment horizontal="center" vertical="center"/>
    </xf>
    <xf numFmtId="9" fontId="33" fillId="4" borderId="22" xfId="2" applyFont="1" applyFill="1" applyBorder="1" applyAlignment="1">
      <alignment horizontal="center" vertical="center"/>
    </xf>
    <xf numFmtId="9" fontId="33" fillId="4" borderId="14" xfId="2" applyFont="1" applyFill="1" applyBorder="1" applyAlignment="1">
      <alignment horizontal="center" vertical="center"/>
    </xf>
    <xf numFmtId="0" fontId="33" fillId="4" borderId="19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9" fontId="33" fillId="9" borderId="1" xfId="2" applyFont="1" applyFill="1" applyBorder="1" applyAlignment="1" applyProtection="1">
      <alignment horizontal="center" vertical="center"/>
      <protection locked="0"/>
    </xf>
    <xf numFmtId="0" fontId="28" fillId="4" borderId="13" xfId="0" applyFont="1" applyFill="1" applyBorder="1" applyAlignment="1">
      <alignment horizontal="center" vertical="center"/>
    </xf>
    <xf numFmtId="9" fontId="33" fillId="9" borderId="13" xfId="2" applyFont="1" applyFill="1" applyBorder="1" applyAlignment="1" applyProtection="1">
      <alignment horizontal="center" vertical="center"/>
      <protection locked="0"/>
    </xf>
    <xf numFmtId="0" fontId="17" fillId="4" borderId="18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33" fillId="4" borderId="20" xfId="0" applyFont="1" applyFill="1" applyBorder="1" applyAlignment="1">
      <alignment horizontal="center" vertical="center"/>
    </xf>
    <xf numFmtId="0" fontId="33" fillId="4" borderId="22" xfId="0" applyFont="1" applyFill="1" applyBorder="1" applyAlignment="1">
      <alignment horizontal="center" vertical="center"/>
    </xf>
    <xf numFmtId="0" fontId="46" fillId="7" borderId="1" xfId="0" applyFont="1" applyFill="1" applyBorder="1" applyAlignment="1">
      <alignment horizontal="center" vertical="center" wrapText="1"/>
    </xf>
    <xf numFmtId="0" fontId="47" fillId="7" borderId="1" xfId="0" applyFont="1" applyFill="1" applyBorder="1" applyAlignment="1">
      <alignment horizontal="center" vertical="center" wrapText="1"/>
    </xf>
    <xf numFmtId="0" fontId="37" fillId="0" borderId="38" xfId="0" applyFont="1" applyBorder="1" applyAlignment="1">
      <alignment horizontal="center"/>
    </xf>
    <xf numFmtId="0" fontId="37" fillId="0" borderId="107" xfId="0" applyFont="1" applyBorder="1" applyAlignment="1">
      <alignment horizontal="center"/>
    </xf>
    <xf numFmtId="0" fontId="47" fillId="7" borderId="28" xfId="0" applyFont="1" applyFill="1" applyBorder="1" applyAlignment="1">
      <alignment horizontal="center" vertical="center"/>
    </xf>
    <xf numFmtId="0" fontId="47" fillId="7" borderId="30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/>
    </xf>
    <xf numFmtId="0" fontId="47" fillId="4" borderId="6" xfId="0" applyFont="1" applyFill="1" applyBorder="1" applyAlignment="1">
      <alignment horizontal="center"/>
    </xf>
    <xf numFmtId="0" fontId="47" fillId="4" borderId="7" xfId="0" applyFont="1" applyFill="1" applyBorder="1" applyAlignment="1">
      <alignment horizontal="center"/>
    </xf>
    <xf numFmtId="0" fontId="47" fillId="7" borderId="8" xfId="0" applyFont="1" applyFill="1" applyBorder="1" applyAlignment="1">
      <alignment horizontal="center" vertical="center"/>
    </xf>
    <xf numFmtId="0" fontId="47" fillId="7" borderId="6" xfId="0" applyFont="1" applyFill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7" fillId="4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1" fillId="4" borderId="45" xfId="0" applyFont="1" applyFill="1" applyBorder="1" applyAlignment="1">
      <alignment horizontal="center" vertical="center"/>
    </xf>
    <xf numFmtId="0" fontId="71" fillId="4" borderId="24" xfId="0" applyFont="1" applyFill="1" applyBorder="1" applyAlignment="1">
      <alignment horizontal="center" vertical="center"/>
    </xf>
    <xf numFmtId="0" fontId="67" fillId="4" borderId="12" xfId="13" applyFont="1" applyFill="1" applyBorder="1" applyAlignment="1">
      <alignment horizontal="center" vertical="center"/>
    </xf>
    <xf numFmtId="0" fontId="67" fillId="4" borderId="106" xfId="13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6" fillId="0" borderId="109" xfId="0" applyFont="1" applyBorder="1" applyAlignment="1">
      <alignment horizontal="center"/>
    </xf>
    <xf numFmtId="0" fontId="16" fillId="9" borderId="70" xfId="0" applyFont="1" applyFill="1" applyBorder="1" applyAlignment="1" applyProtection="1">
      <alignment horizontal="center"/>
      <protection locked="0"/>
    </xf>
    <xf numFmtId="0" fontId="16" fillId="9" borderId="109" xfId="0" applyFont="1" applyFill="1" applyBorder="1" applyAlignment="1" applyProtection="1">
      <alignment horizontal="center"/>
      <protection locked="0"/>
    </xf>
    <xf numFmtId="0" fontId="16" fillId="0" borderId="7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30" fillId="4" borderId="66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67" fillId="4" borderId="5" xfId="13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/>
    </xf>
    <xf numFmtId="3" fontId="76" fillId="4" borderId="17" xfId="0" applyNumberFormat="1" applyFont="1" applyFill="1" applyBorder="1" applyAlignment="1">
      <alignment horizontal="center" vertical="center"/>
    </xf>
    <xf numFmtId="0" fontId="76" fillId="4" borderId="26" xfId="0" applyFont="1" applyFill="1" applyBorder="1" applyAlignment="1">
      <alignment horizontal="center" vertical="center"/>
    </xf>
    <xf numFmtId="3" fontId="74" fillId="4" borderId="27" xfId="2" applyNumberFormat="1" applyFont="1" applyFill="1" applyBorder="1" applyAlignment="1">
      <alignment horizontal="center" vertical="center"/>
    </xf>
    <xf numFmtId="3" fontId="74" fillId="4" borderId="65" xfId="2" applyNumberFormat="1" applyFont="1" applyFill="1" applyBorder="1" applyAlignment="1">
      <alignment horizontal="center" vertical="center"/>
    </xf>
    <xf numFmtId="3" fontId="74" fillId="4" borderId="39" xfId="2" applyNumberFormat="1" applyFont="1" applyFill="1" applyBorder="1" applyAlignment="1">
      <alignment horizontal="center" vertical="center"/>
    </xf>
    <xf numFmtId="9" fontId="76" fillId="4" borderId="42" xfId="2" applyFont="1" applyFill="1" applyBorder="1" applyAlignment="1">
      <alignment horizontal="center" vertical="center"/>
    </xf>
    <xf numFmtId="9" fontId="76" fillId="4" borderId="17" xfId="2" applyFont="1" applyFill="1" applyBorder="1" applyAlignment="1">
      <alignment horizontal="center" vertical="center"/>
    </xf>
    <xf numFmtId="9" fontId="76" fillId="4" borderId="69" xfId="2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38" fillId="7" borderId="55" xfId="0" applyFont="1" applyFill="1" applyBorder="1" applyAlignment="1">
      <alignment horizontal="center"/>
    </xf>
    <xf numFmtId="0" fontId="38" fillId="7" borderId="56" xfId="0" applyFont="1" applyFill="1" applyBorder="1" applyAlignment="1">
      <alignment horizontal="center"/>
    </xf>
    <xf numFmtId="0" fontId="16" fillId="1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9" fontId="16" fillId="0" borderId="0" xfId="2" applyFont="1" applyFill="1" applyBorder="1" applyAlignment="1">
      <alignment horizontal="center" vertical="center"/>
    </xf>
    <xf numFmtId="9" fontId="16" fillId="0" borderId="32" xfId="2" applyFont="1" applyFill="1" applyBorder="1" applyAlignment="1">
      <alignment horizontal="center" vertical="center"/>
    </xf>
    <xf numFmtId="9" fontId="16" fillId="0" borderId="11" xfId="2" applyFont="1" applyFill="1" applyBorder="1" applyAlignment="1">
      <alignment horizontal="center" vertical="center"/>
    </xf>
    <xf numFmtId="9" fontId="16" fillId="0" borderId="31" xfId="2" applyFont="1" applyFill="1" applyBorder="1" applyAlignment="1">
      <alignment horizontal="center" vertical="center"/>
    </xf>
    <xf numFmtId="0" fontId="16" fillId="0" borderId="1" xfId="0" applyFont="1" applyBorder="1" applyAlignment="1" applyProtection="1">
      <alignment horizontal="center"/>
      <protection locked="0"/>
    </xf>
    <xf numFmtId="0" fontId="16" fillId="9" borderId="1" xfId="0" applyFont="1" applyFill="1" applyBorder="1" applyAlignment="1" applyProtection="1">
      <alignment horizontal="center"/>
      <protection locked="0"/>
    </xf>
    <xf numFmtId="0" fontId="16" fillId="0" borderId="5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4" fillId="0" borderId="2" xfId="0" applyFont="1" applyBorder="1" applyAlignment="1">
      <alignment horizontal="center" vertical="center" wrapText="1" readingOrder="2"/>
    </xf>
    <xf numFmtId="0" fontId="84" fillId="0" borderId="50" xfId="0" applyFont="1" applyBorder="1" applyAlignment="1">
      <alignment horizontal="center" vertical="center" wrapText="1" readingOrder="2"/>
    </xf>
    <xf numFmtId="0" fontId="6" fillId="7" borderId="8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9" fontId="23" fillId="4" borderId="1" xfId="0" applyNumberFormat="1" applyFont="1" applyFill="1" applyBorder="1" applyAlignment="1">
      <alignment horizontal="center" vertical="center"/>
    </xf>
    <xf numFmtId="9" fontId="23" fillId="4" borderId="22" xfId="0" applyNumberFormat="1" applyFont="1" applyFill="1" applyBorder="1" applyAlignment="1">
      <alignment horizontal="center" vertical="center"/>
    </xf>
    <xf numFmtId="0" fontId="23" fillId="4" borderId="21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2" fillId="4" borderId="12" xfId="15" applyFont="1" applyFill="1" applyBorder="1" applyAlignment="1">
      <alignment horizontal="center"/>
    </xf>
    <xf numFmtId="0" fontId="22" fillId="4" borderId="13" xfId="15" applyFont="1" applyFill="1" applyBorder="1" applyAlignment="1">
      <alignment horizontal="center"/>
    </xf>
    <xf numFmtId="9" fontId="22" fillId="6" borderId="106" xfId="2" applyFont="1" applyFill="1" applyBorder="1" applyAlignment="1">
      <alignment horizontal="center"/>
    </xf>
    <xf numFmtId="9" fontId="22" fillId="6" borderId="54" xfId="2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5" xfId="0" applyFont="1" applyFill="1" applyBorder="1" applyAlignment="1">
      <alignment horizontal="center"/>
    </xf>
    <xf numFmtId="0" fontId="11" fillId="9" borderId="25" xfId="0" applyFont="1" applyFill="1" applyBorder="1" applyAlignment="1" applyProtection="1">
      <alignment horizontal="center" vertical="center"/>
      <protection locked="0"/>
    </xf>
    <xf numFmtId="0" fontId="11" fillId="9" borderId="26" xfId="0" applyFont="1" applyFill="1" applyBorder="1" applyAlignment="1" applyProtection="1">
      <alignment horizontal="center" vertical="center"/>
      <protection locked="0"/>
    </xf>
    <xf numFmtId="0" fontId="11" fillId="4" borderId="1" xfId="0" applyFont="1" applyFill="1" applyBorder="1" applyAlignment="1">
      <alignment horizontal="center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0" fontId="11" fillId="7" borderId="22" xfId="0" applyFont="1" applyFill="1" applyBorder="1" applyAlignment="1" applyProtection="1">
      <alignment horizontal="center" vertical="center"/>
      <protection locked="0"/>
    </xf>
    <xf numFmtId="0" fontId="50" fillId="6" borderId="4" xfId="0" applyFont="1" applyFill="1" applyBorder="1" applyAlignment="1">
      <alignment horizontal="center"/>
    </xf>
    <xf numFmtId="0" fontId="50" fillId="6" borderId="5" xfId="0" applyFont="1" applyFill="1" applyBorder="1" applyAlignment="1">
      <alignment horizontal="center"/>
    </xf>
    <xf numFmtId="0" fontId="50" fillId="6" borderId="4" xfId="0" applyFont="1" applyFill="1" applyBorder="1" applyAlignment="1">
      <alignment horizontal="center" vertical="center"/>
    </xf>
    <xf numFmtId="0" fontId="50" fillId="6" borderId="5" xfId="0" applyFont="1" applyFill="1" applyBorder="1" applyAlignment="1">
      <alignment horizontal="center" vertical="center"/>
    </xf>
    <xf numFmtId="0" fontId="22" fillId="4" borderId="38" xfId="15" applyFont="1" applyFill="1" applyBorder="1" applyAlignment="1">
      <alignment horizontal="center"/>
    </xf>
    <xf numFmtId="0" fontId="22" fillId="4" borderId="53" xfId="15" applyFont="1" applyFill="1" applyBorder="1" applyAlignment="1">
      <alignment horizontal="center"/>
    </xf>
    <xf numFmtId="0" fontId="22" fillId="4" borderId="107" xfId="15" applyFont="1" applyFill="1" applyBorder="1" applyAlignment="1">
      <alignment horizontal="center"/>
    </xf>
    <xf numFmtId="9" fontId="22" fillId="4" borderId="106" xfId="2" applyFont="1" applyFill="1" applyBorder="1" applyAlignment="1">
      <alignment horizontal="center" vertical="center"/>
    </xf>
    <xf numFmtId="9" fontId="22" fillId="4" borderId="54" xfId="2" applyFont="1" applyFill="1" applyBorder="1" applyAlignment="1">
      <alignment horizontal="center" vertical="center"/>
    </xf>
    <xf numFmtId="0" fontId="9" fillId="9" borderId="19" xfId="0" applyFont="1" applyFill="1" applyBorder="1" applyAlignment="1" applyProtection="1">
      <alignment horizontal="center" vertical="center"/>
      <protection locked="0"/>
    </xf>
    <xf numFmtId="0" fontId="9" fillId="9" borderId="20" xfId="0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>
      <alignment horizontal="center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9" fillId="7" borderId="22" xfId="0" applyFont="1" applyFill="1" applyBorder="1" applyAlignment="1" applyProtection="1">
      <alignment horizontal="center" vertical="center"/>
      <protection locked="0"/>
    </xf>
    <xf numFmtId="0" fontId="16" fillId="0" borderId="7" xfId="0" applyFont="1" applyBorder="1" applyAlignment="1">
      <alignment horizontal="center"/>
    </xf>
    <xf numFmtId="0" fontId="36" fillId="0" borderId="8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23" fillId="4" borderId="4" xfId="0" applyFont="1" applyFill="1" applyBorder="1" applyAlignment="1">
      <alignment horizontal="center" vertical="center" wrapText="1" readingOrder="2"/>
    </xf>
    <xf numFmtId="0" fontId="23" fillId="4" borderId="5" xfId="0" applyFont="1" applyFill="1" applyBorder="1" applyAlignment="1">
      <alignment horizontal="center" vertical="center" wrapText="1" readingOrder="2"/>
    </xf>
    <xf numFmtId="1" fontId="23" fillId="4" borderId="5" xfId="0" applyNumberFormat="1" applyFont="1" applyFill="1" applyBorder="1" applyAlignment="1">
      <alignment horizontal="center" vertical="center" wrapText="1" readingOrder="2"/>
    </xf>
    <xf numFmtId="0" fontId="16" fillId="8" borderId="5" xfId="0" applyFont="1" applyFill="1" applyBorder="1" applyAlignment="1">
      <alignment horizontal="center"/>
    </xf>
    <xf numFmtId="0" fontId="16" fillId="8" borderId="9" xfId="0" applyFont="1" applyFill="1" applyBorder="1" applyAlignment="1">
      <alignment horizontal="center"/>
    </xf>
    <xf numFmtId="0" fontId="97" fillId="6" borderId="8" xfId="0" applyFont="1" applyFill="1" applyBorder="1" applyAlignment="1">
      <alignment horizontal="center"/>
    </xf>
    <xf numFmtId="0" fontId="97" fillId="6" borderId="6" xfId="0" applyFont="1" applyFill="1" applyBorder="1" applyAlignment="1">
      <alignment horizontal="center"/>
    </xf>
    <xf numFmtId="0" fontId="16" fillId="8" borderId="6" xfId="0" applyFont="1" applyFill="1" applyBorder="1" applyAlignment="1">
      <alignment horizontal="center"/>
    </xf>
    <xf numFmtId="0" fontId="16" fillId="8" borderId="7" xfId="0" applyFont="1" applyFill="1" applyBorder="1" applyAlignment="1">
      <alignment horizontal="center"/>
    </xf>
    <xf numFmtId="0" fontId="97" fillId="6" borderId="6" xfId="0" applyFont="1" applyFill="1" applyBorder="1" applyAlignment="1">
      <alignment horizontal="center" vertical="center"/>
    </xf>
    <xf numFmtId="0" fontId="97" fillId="6" borderId="7" xfId="0" applyFont="1" applyFill="1" applyBorder="1" applyAlignment="1">
      <alignment horizontal="center" vertical="center"/>
    </xf>
    <xf numFmtId="0" fontId="97" fillId="6" borderId="28" xfId="0" applyFont="1" applyFill="1" applyBorder="1" applyAlignment="1">
      <alignment horizontal="center" vertical="center"/>
    </xf>
    <xf numFmtId="0" fontId="97" fillId="6" borderId="29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7" fillId="4" borderId="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distributed"/>
    </xf>
    <xf numFmtId="0" fontId="50" fillId="6" borderId="7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/>
    </xf>
    <xf numFmtId="0" fontId="6" fillId="7" borderId="68" xfId="0" applyFont="1" applyFill="1" applyBorder="1" applyAlignment="1">
      <alignment horizontal="center"/>
    </xf>
    <xf numFmtId="0" fontId="6" fillId="7" borderId="50" xfId="0" applyFont="1" applyFill="1" applyBorder="1" applyAlignment="1">
      <alignment horizontal="center"/>
    </xf>
    <xf numFmtId="0" fontId="98" fillId="6" borderId="8" xfId="0" applyFont="1" applyFill="1" applyBorder="1" applyAlignment="1">
      <alignment horizontal="center"/>
    </xf>
    <xf numFmtId="0" fontId="98" fillId="6" borderId="6" xfId="0" applyFont="1" applyFill="1" applyBorder="1" applyAlignment="1">
      <alignment horizontal="center"/>
    </xf>
    <xf numFmtId="1" fontId="10" fillId="4" borderId="53" xfId="0" applyNumberFormat="1" applyFont="1" applyFill="1" applyBorder="1" applyAlignment="1" applyProtection="1">
      <alignment horizontal="center" vertical="center"/>
      <protection locked="0"/>
    </xf>
    <xf numFmtId="1" fontId="10" fillId="4" borderId="54" xfId="0" applyNumberFormat="1" applyFont="1" applyFill="1" applyBorder="1" applyAlignment="1" applyProtection="1">
      <alignment horizontal="center" vertical="center"/>
      <protection locked="0"/>
    </xf>
    <xf numFmtId="9" fontId="6" fillId="0" borderId="56" xfId="2" applyFont="1" applyFill="1" applyBorder="1" applyAlignment="1">
      <alignment horizontal="center"/>
    </xf>
    <xf numFmtId="0" fontId="67" fillId="6" borderId="1" xfId="13" applyFont="1" applyFill="1" applyBorder="1" applyAlignment="1">
      <alignment horizontal="center"/>
    </xf>
    <xf numFmtId="0" fontId="71" fillId="4" borderId="25" xfId="0" applyFont="1" applyFill="1" applyBorder="1" applyAlignment="1">
      <alignment horizontal="center" vertical="center"/>
    </xf>
    <xf numFmtId="0" fontId="67" fillId="17" borderId="1" xfId="0" applyFont="1" applyFill="1" applyBorder="1" applyAlignment="1">
      <alignment horizontal="center" vertical="center"/>
    </xf>
    <xf numFmtId="9" fontId="67" fillId="4" borderId="1" xfId="2" applyFont="1" applyFill="1" applyBorder="1" applyAlignment="1">
      <alignment horizontal="center" vertical="center"/>
    </xf>
    <xf numFmtId="0" fontId="37" fillId="4" borderId="6" xfId="11" applyFont="1" applyFill="1" applyBorder="1" applyAlignment="1">
      <alignment horizontal="center" vertical="center" wrapText="1"/>
    </xf>
    <xf numFmtId="0" fontId="37" fillId="4" borderId="7" xfId="11" applyFont="1" applyFill="1" applyBorder="1" applyAlignment="1">
      <alignment horizontal="center" vertical="center" wrapText="1"/>
    </xf>
    <xf numFmtId="167" fontId="37" fillId="0" borderId="0" xfId="11" applyNumberFormat="1" applyFont="1" applyAlignment="1">
      <alignment horizontal="center" wrapText="1"/>
    </xf>
    <xf numFmtId="0" fontId="37" fillId="0" borderId="0" xfId="11" applyFont="1" applyAlignment="1">
      <alignment horizontal="center" wrapText="1"/>
    </xf>
    <xf numFmtId="0" fontId="37" fillId="7" borderId="4" xfId="11" applyFont="1" applyFill="1" applyBorder="1" applyAlignment="1">
      <alignment horizontal="center"/>
    </xf>
    <xf numFmtId="0" fontId="37" fillId="7" borderId="9" xfId="11" applyFont="1" applyFill="1" applyBorder="1" applyAlignment="1">
      <alignment horizontal="center"/>
    </xf>
    <xf numFmtId="0" fontId="37" fillId="4" borderId="8" xfId="11" applyFont="1" applyFill="1" applyBorder="1" applyAlignment="1">
      <alignment horizontal="left" vertical="center" wrapText="1"/>
    </xf>
    <xf numFmtId="0" fontId="37" fillId="4" borderId="6" xfId="11" applyFont="1" applyFill="1" applyBorder="1" applyAlignment="1">
      <alignment horizontal="left" vertical="center" wrapText="1"/>
    </xf>
    <xf numFmtId="9" fontId="37" fillId="4" borderId="6" xfId="11" applyNumberFormat="1" applyFont="1" applyFill="1" applyBorder="1" applyAlignment="1">
      <alignment horizontal="center" vertical="center" wrapText="1"/>
    </xf>
    <xf numFmtId="9" fontId="37" fillId="4" borderId="7" xfId="11" applyNumberFormat="1" applyFont="1" applyFill="1" applyBorder="1" applyAlignment="1">
      <alignment horizontal="center" vertical="center" wrapText="1"/>
    </xf>
    <xf numFmtId="0" fontId="50" fillId="6" borderId="8" xfId="11" applyFont="1" applyFill="1" applyBorder="1" applyAlignment="1">
      <alignment horizontal="center"/>
    </xf>
    <xf numFmtId="0" fontId="50" fillId="6" borderId="6" xfId="11" applyFont="1" applyFill="1" applyBorder="1" applyAlignment="1">
      <alignment horizontal="center"/>
    </xf>
    <xf numFmtId="0" fontId="37" fillId="4" borderId="10" xfId="11" applyFont="1" applyFill="1" applyBorder="1" applyAlignment="1">
      <alignment horizontal="center" vertical="center" wrapText="1"/>
    </xf>
    <xf numFmtId="0" fontId="37" fillId="4" borderId="5" xfId="11" applyFont="1" applyFill="1" applyBorder="1" applyAlignment="1">
      <alignment horizontal="center" vertical="center" wrapText="1"/>
    </xf>
    <xf numFmtId="0" fontId="37" fillId="4" borderId="11" xfId="11" applyFont="1" applyFill="1" applyBorder="1" applyAlignment="1">
      <alignment horizontal="center" vertical="center" wrapText="1"/>
    </xf>
    <xf numFmtId="0" fontId="37" fillId="4" borderId="31" xfId="11" applyFont="1" applyFill="1" applyBorder="1" applyAlignment="1">
      <alignment horizontal="center" vertical="center" wrapText="1"/>
    </xf>
    <xf numFmtId="0" fontId="37" fillId="0" borderId="18" xfId="11" applyFont="1" applyBorder="1" applyAlignment="1">
      <alignment horizontal="center" vertical="center"/>
    </xf>
    <xf numFmtId="0" fontId="37" fillId="0" borderId="19" xfId="11" applyFont="1" applyBorder="1" applyAlignment="1">
      <alignment horizontal="center" vertical="center"/>
    </xf>
    <xf numFmtId="0" fontId="37" fillId="4" borderId="22" xfId="11" applyFont="1" applyFill="1" applyBorder="1" applyAlignment="1">
      <alignment horizontal="center" vertical="center" wrapText="1"/>
    </xf>
    <xf numFmtId="0" fontId="37" fillId="4" borderId="21" xfId="11" applyFont="1" applyFill="1" applyBorder="1" applyAlignment="1">
      <alignment horizontal="center" vertical="center" wrapText="1"/>
    </xf>
    <xf numFmtId="0" fontId="37" fillId="4" borderId="1" xfId="11" applyFont="1" applyFill="1" applyBorder="1" applyAlignment="1">
      <alignment horizontal="center" vertical="center" wrapText="1"/>
    </xf>
    <xf numFmtId="0" fontId="37" fillId="4" borderId="10" xfId="11" applyFont="1" applyFill="1" applyBorder="1" applyAlignment="1">
      <alignment horizontal="left" vertical="center" wrapText="1"/>
    </xf>
    <xf numFmtId="0" fontId="37" fillId="4" borderId="11" xfId="11" applyFont="1" applyFill="1" applyBorder="1" applyAlignment="1">
      <alignment horizontal="left" vertical="center" wrapText="1"/>
    </xf>
    <xf numFmtId="9" fontId="37" fillId="4" borderId="11" xfId="11" applyNumberFormat="1" applyFont="1" applyFill="1" applyBorder="1" applyAlignment="1">
      <alignment horizontal="center" vertical="center" wrapText="1"/>
    </xf>
    <xf numFmtId="9" fontId="37" fillId="4" borderId="31" xfId="11" applyNumberFormat="1" applyFont="1" applyFill="1" applyBorder="1" applyAlignment="1">
      <alignment horizontal="center" vertical="center" wrapText="1"/>
    </xf>
    <xf numFmtId="0" fontId="15" fillId="0" borderId="10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10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9" fontId="61" fillId="0" borderId="42" xfId="2" applyFont="1" applyBorder="1" applyAlignment="1">
      <alignment horizontal="right" vertical="top"/>
    </xf>
    <xf numFmtId="9" fontId="61" fillId="0" borderId="17" xfId="2" applyFont="1" applyBorder="1" applyAlignment="1">
      <alignment horizontal="right" vertical="top"/>
    </xf>
    <xf numFmtId="9" fontId="61" fillId="0" borderId="3" xfId="2" applyFont="1" applyBorder="1" applyAlignment="1">
      <alignment horizontal="right" vertical="top"/>
    </xf>
    <xf numFmtId="9" fontId="61" fillId="0" borderId="52" xfId="2" applyFont="1" applyBorder="1" applyAlignment="1">
      <alignment horizontal="right" vertical="top"/>
    </xf>
    <xf numFmtId="0" fontId="61" fillId="0" borderId="65" xfId="0" applyFont="1" applyBorder="1" applyAlignment="1">
      <alignment horizontal="center" vertical="top"/>
    </xf>
    <xf numFmtId="0" fontId="61" fillId="0" borderId="15" xfId="0" applyFont="1" applyBorder="1" applyAlignment="1">
      <alignment horizontal="center" vertical="top"/>
    </xf>
    <xf numFmtId="9" fontId="61" fillId="0" borderId="16" xfId="2" applyFont="1" applyBorder="1" applyAlignment="1">
      <alignment horizontal="center" vertical="top"/>
    </xf>
    <xf numFmtId="9" fontId="61" fillId="0" borderId="66" xfId="2" applyFont="1" applyBorder="1" applyAlignment="1">
      <alignment horizontal="center" vertical="top"/>
    </xf>
    <xf numFmtId="0" fontId="61" fillId="0" borderId="123" xfId="0" applyFont="1" applyBorder="1" applyAlignment="1">
      <alignment horizontal="right" vertical="top"/>
    </xf>
    <xf numFmtId="0" fontId="61" fillId="0" borderId="32" xfId="0" applyFont="1" applyBorder="1" applyAlignment="1">
      <alignment horizontal="right" vertical="top"/>
    </xf>
    <xf numFmtId="49" fontId="6" fillId="0" borderId="124" xfId="2" applyNumberFormat="1" applyFont="1" applyBorder="1" applyAlignment="1">
      <alignment horizontal="center" vertical="center"/>
    </xf>
    <xf numFmtId="49" fontId="6" fillId="0" borderId="9" xfId="2" applyNumberFormat="1" applyFont="1" applyBorder="1" applyAlignment="1">
      <alignment horizontal="center" vertical="center"/>
    </xf>
    <xf numFmtId="49" fontId="6" fillId="0" borderId="106" xfId="2" applyNumberFormat="1" applyFont="1" applyBorder="1" applyAlignment="1">
      <alignment horizontal="center" vertical="center"/>
    </xf>
    <xf numFmtId="49" fontId="6" fillId="0" borderId="54" xfId="2" applyNumberFormat="1" applyFont="1" applyBorder="1" applyAlignment="1">
      <alignment horizontal="center" vertical="center"/>
    </xf>
    <xf numFmtId="9" fontId="10" fillId="0" borderId="19" xfId="2" applyFont="1" applyBorder="1" applyAlignment="1">
      <alignment horizontal="center" vertical="center"/>
    </xf>
    <xf numFmtId="0" fontId="61" fillId="0" borderId="27" xfId="0" applyFont="1" applyBorder="1" applyAlignment="1">
      <alignment horizontal="right" vertical="top" wrapText="1"/>
    </xf>
    <xf numFmtId="0" fontId="61" fillId="0" borderId="65" xfId="0" applyFont="1" applyBorder="1" applyAlignment="1">
      <alignment horizontal="right" vertical="top"/>
    </xf>
    <xf numFmtId="0" fontId="61" fillId="0" borderId="23" xfId="0" applyFont="1" applyBorder="1" applyAlignment="1">
      <alignment horizontal="right" vertical="top"/>
    </xf>
    <xf numFmtId="0" fontId="61" fillId="0" borderId="15" xfId="0" applyFont="1" applyBorder="1" applyAlignment="1">
      <alignment horizontal="right" vertical="top"/>
    </xf>
    <xf numFmtId="9" fontId="61" fillId="0" borderId="16" xfId="2" applyFont="1" applyBorder="1" applyAlignment="1">
      <alignment horizontal="right" vertical="top"/>
    </xf>
    <xf numFmtId="9" fontId="61" fillId="0" borderId="66" xfId="2" applyFont="1" applyBorder="1" applyAlignment="1">
      <alignment horizontal="right" vertical="top"/>
    </xf>
    <xf numFmtId="9" fontId="61" fillId="0" borderId="23" xfId="2" applyFont="1" applyBorder="1" applyAlignment="1">
      <alignment horizontal="right" vertical="top" wrapText="1"/>
    </xf>
    <xf numFmtId="9" fontId="61" fillId="0" borderId="15" xfId="2" applyFont="1" applyBorder="1" applyAlignment="1">
      <alignment horizontal="right" vertical="top" wrapText="1"/>
    </xf>
    <xf numFmtId="0" fontId="10" fillId="0" borderId="27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9" fontId="79" fillId="0" borderId="90" xfId="0" applyNumberFormat="1" applyFont="1" applyBorder="1" applyAlignment="1">
      <alignment horizontal="center" vertical="center"/>
    </xf>
    <xf numFmtId="0" fontId="67" fillId="0" borderId="82" xfId="0" applyFont="1" applyBorder="1" applyAlignment="1">
      <alignment horizontal="center" vertical="center"/>
    </xf>
    <xf numFmtId="0" fontId="67" fillId="0" borderId="97" xfId="0" applyFont="1" applyBorder="1" applyAlignment="1">
      <alignment horizontal="center" vertical="center"/>
    </xf>
    <xf numFmtId="9" fontId="79" fillId="0" borderId="82" xfId="0" applyNumberFormat="1" applyFont="1" applyBorder="1" applyAlignment="1">
      <alignment horizontal="center" vertical="center"/>
    </xf>
    <xf numFmtId="9" fontId="79" fillId="0" borderId="97" xfId="0" applyNumberFormat="1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/>
    </xf>
    <xf numFmtId="9" fontId="11" fillId="0" borderId="42" xfId="0" applyNumberFormat="1" applyFont="1" applyBorder="1" applyAlignment="1">
      <alignment horizontal="center" vertical="center"/>
    </xf>
    <xf numFmtId="9" fontId="11" fillId="0" borderId="17" xfId="0" applyNumberFormat="1" applyFont="1" applyBorder="1" applyAlignment="1">
      <alignment horizontal="center" vertical="center"/>
    </xf>
    <xf numFmtId="9" fontId="11" fillId="0" borderId="26" xfId="0" applyNumberFormat="1" applyFont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78" fillId="14" borderId="4" xfId="0" applyFont="1" applyFill="1" applyBorder="1" applyAlignment="1">
      <alignment horizontal="center" vertical="center"/>
    </xf>
    <xf numFmtId="0" fontId="78" fillId="14" borderId="5" xfId="0" applyFont="1" applyFill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9" fontId="11" fillId="0" borderId="77" xfId="0" applyNumberFormat="1" applyFont="1" applyBorder="1" applyAlignment="1">
      <alignment horizontal="center" vertical="center"/>
    </xf>
    <xf numFmtId="0" fontId="79" fillId="4" borderId="10" xfId="0" applyFont="1" applyFill="1" applyBorder="1" applyAlignment="1">
      <alignment horizontal="center" vertical="center"/>
    </xf>
    <xf numFmtId="0" fontId="79" fillId="4" borderId="11" xfId="0" applyFont="1" applyFill="1" applyBorder="1" applyAlignment="1">
      <alignment horizontal="center" vertical="center"/>
    </xf>
    <xf numFmtId="0" fontId="79" fillId="4" borderId="31" xfId="0" applyFont="1" applyFill="1" applyBorder="1" applyAlignment="1">
      <alignment horizontal="center" vertical="center"/>
    </xf>
    <xf numFmtId="1" fontId="12" fillId="4" borderId="44" xfId="2" applyNumberFormat="1" applyFont="1" applyFill="1" applyBorder="1" applyAlignment="1">
      <alignment horizontal="center" vertical="center"/>
    </xf>
  </cellXfs>
  <cellStyles count="16">
    <cellStyle name="Comma" xfId="1" builtinId="3"/>
    <cellStyle name="Comma 2" xfId="14" xr:uid="{00000000-0005-0000-0000-000001000000}"/>
    <cellStyle name="Good" xfId="15" builtinId="26"/>
    <cellStyle name="Good 2" xfId="9" xr:uid="{00000000-0005-0000-0000-000003000000}"/>
    <cellStyle name="Good 3" xfId="13" xr:uid="{00000000-0005-0000-0000-000004000000}"/>
    <cellStyle name="Heading 1 2" xfId="5" xr:uid="{00000000-0005-0000-0000-000005000000}"/>
    <cellStyle name="Heading 2 2" xfId="6" xr:uid="{00000000-0005-0000-0000-000006000000}"/>
    <cellStyle name="Hyperlink" xfId="10" builtinId="8"/>
    <cellStyle name="Hyperlink 2" xfId="12" xr:uid="{00000000-0005-0000-0000-000008000000}"/>
    <cellStyle name="Normal" xfId="0" builtinId="0"/>
    <cellStyle name="Normal 2" xfId="7" xr:uid="{00000000-0005-0000-0000-00000A000000}"/>
    <cellStyle name="Normal 3" xfId="11" xr:uid="{00000000-0005-0000-0000-00000B000000}"/>
    <cellStyle name="Percent" xfId="2" builtinId="5"/>
    <cellStyle name="Percent 2" xfId="8" xr:uid="{00000000-0005-0000-0000-00000D000000}"/>
    <cellStyle name="Start Text" xfId="3" xr:uid="{00000000-0005-0000-0000-00000E000000}"/>
    <cellStyle name="Title 2" xfId="4" xr:uid="{00000000-0005-0000-0000-00000F000000}"/>
  </cellStyles>
  <dxfs count="1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externalLink" Target="externalLinks/externalLink14.xml"/><Relationship Id="rId47" Type="http://schemas.openxmlformats.org/officeDocument/2006/relationships/theme" Target="theme/theme1.xml"/><Relationship Id="rId50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externalLink" Target="externalLinks/externalLink9.xml"/><Relationship Id="rId40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4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externalLink" Target="externalLinks/externalLink15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externalLink" Target="externalLinks/externalLink10.xml"/><Relationship Id="rId46" Type="http://schemas.openxmlformats.org/officeDocument/2006/relationships/externalLink" Target="externalLinks/externalLink18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مبلغ فروش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(2)'!$C$4:$C$21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  <c:pt idx="16">
                  <c:v>5000</c:v>
                </c:pt>
                <c:pt idx="17">
                  <c:v>6000</c:v>
                </c:pt>
              </c:numCache>
            </c:numRef>
          </c:xVal>
          <c:yVal>
            <c:numRef>
              <c:f>'curve (2)'!$D$4:$D$21</c:f>
              <c:numCache>
                <c:formatCode>0</c:formatCode>
                <c:ptCount val="18"/>
                <c:pt idx="0">
                  <c:v>3.7669490700039683</c:v>
                </c:pt>
                <c:pt idx="1">
                  <c:v>3.826702351539597</c:v>
                </c:pt>
                <c:pt idx="2">
                  <c:v>3.9462857596547023</c:v>
                </c:pt>
                <c:pt idx="3">
                  <c:v>4.1857618425806127</c:v>
                </c:pt>
                <c:pt idx="4">
                  <c:v>4.6659663166473129</c:v>
                </c:pt>
                <c:pt idx="5">
                  <c:v>4.9067035205595975</c:v>
                </c:pt>
                <c:pt idx="6">
                  <c:v>5.5104344676942434</c:v>
                </c:pt>
                <c:pt idx="7">
                  <c:v>6.1169196830595913</c:v>
                </c:pt>
                <c:pt idx="8">
                  <c:v>7.33844738602936</c:v>
                </c:pt>
                <c:pt idx="9">
                  <c:v>9.8179048198284864</c:v>
                </c:pt>
                <c:pt idx="10">
                  <c:v>16.261349103849099</c:v>
                </c:pt>
                <c:pt idx="11">
                  <c:v>23.137249295362292</c:v>
                </c:pt>
                <c:pt idx="12">
                  <c:v>30.575169184252832</c:v>
                </c:pt>
                <c:pt idx="13">
                  <c:v>47.861039437462729</c:v>
                </c:pt>
                <c:pt idx="14">
                  <c:v>58.21220685292657</c:v>
                </c:pt>
                <c:pt idx="15">
                  <c:v>70.166584026063362</c:v>
                </c:pt>
                <c:pt idx="16">
                  <c:v>100.9501585833134</c:v>
                </c:pt>
                <c:pt idx="17">
                  <c:v>146.0527879928984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A-4D54-AEF7-CC5689117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05056"/>
        <c:axId val="524512128"/>
      </c:scatterChart>
      <c:valAx>
        <c:axId val="52450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512128"/>
        <c:crosses val="autoZero"/>
        <c:crossBetween val="midCat"/>
      </c:valAx>
      <c:valAx>
        <c:axId val="524512128"/>
        <c:scaling>
          <c:orientation val="minMax"/>
          <c:max val="15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50505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(2)'!$C$40:$C$58</c:f>
              <c:numCache>
                <c:formatCode>_(* #,##0_);_(* \(#,##0\);_(* "-"??_);_(@_)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'curve (2)'!$D$40:$D$58</c:f>
              <c:numCache>
                <c:formatCode>0.0</c:formatCode>
                <c:ptCount val="19"/>
                <c:pt idx="0">
                  <c:v>8.0092928413069941</c:v>
                </c:pt>
                <c:pt idx="1">
                  <c:v>9.5760078626591199</c:v>
                </c:pt>
                <c:pt idx="2">
                  <c:v>11.305061790736973</c:v>
                </c:pt>
                <c:pt idx="3">
                  <c:v>13.221160306166961</c:v>
                </c:pt>
                <c:pt idx="4">
                  <c:v>15.352768943990682</c:v>
                </c:pt>
                <c:pt idx="5">
                  <c:v>17.732685290215112</c:v>
                </c:pt>
                <c:pt idx="6">
                  <c:v>20.398698258567411</c:v>
                </c:pt>
                <c:pt idx="7">
                  <c:v>23.394347699827318</c:v>
                </c:pt>
                <c:pt idx="8">
                  <c:v>26.769799612933234</c:v>
                </c:pt>
                <c:pt idx="9">
                  <c:v>30.58285455081359</c:v>
                </c:pt>
                <c:pt idx="10">
                  <c:v>34.900109491292611</c:v>
                </c:pt>
                <c:pt idx="11">
                  <c:v>39.798296528279742</c:v>
                </c:pt>
                <c:pt idx="12">
                  <c:v>45.365825292783491</c:v>
                </c:pt>
                <c:pt idx="13">
                  <c:v>51.704560108541635</c:v>
                </c:pt>
                <c:pt idx="14">
                  <c:v>58.931867605548923</c:v>
                </c:pt>
                <c:pt idx="15">
                  <c:v>67.182975951341263</c:v>
                </c:pt>
                <c:pt idx="16">
                  <c:v>76.613693123841216</c:v>
                </c:pt>
                <c:pt idx="17">
                  <c:v>87.403538866802876</c:v>
                </c:pt>
                <c:pt idx="18">
                  <c:v>99.759353284482685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44-41FA-83F3-A11B437A7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664464"/>
        <c:axId val="313574560"/>
      </c:scatterChart>
      <c:valAx>
        <c:axId val="31366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74560"/>
        <c:crosses val="autoZero"/>
        <c:crossBetween val="midCat"/>
      </c:valAx>
      <c:valAx>
        <c:axId val="313574560"/>
        <c:scaling>
          <c:orientation val="minMax"/>
          <c:max val="12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6446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(2)'!$C$74:$C$93</c:f>
              <c:numCache>
                <c:formatCode>_(* #,##0_);_(* \(#,##0\);_(* "-"??_);_(@_)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'curve (2)'!$D$74:$D$93</c:f>
              <c:numCache>
                <c:formatCode>0.0</c:formatCode>
                <c:ptCount val="20"/>
                <c:pt idx="0">
                  <c:v>1.0017699776991225</c:v>
                </c:pt>
                <c:pt idx="1">
                  <c:v>2.0031151607504558</c:v>
                </c:pt>
                <c:pt idx="2">
                  <c:v>3.0054826829208019</c:v>
                </c:pt>
                <c:pt idx="3">
                  <c:v>4.0096495219406112</c:v>
                </c:pt>
                <c:pt idx="4">
                  <c:v>5.0169831586154761</c:v>
                </c:pt>
                <c:pt idx="5">
                  <c:v>6.0298903591632378</c:v>
                </c:pt>
                <c:pt idx="6">
                  <c:v>7.0526070321272991</c:v>
                </c:pt>
                <c:pt idx="7">
                  <c:v>8.0925883765440449</c:v>
                </c:pt>
                <c:pt idx="8">
                  <c:v>9.1629555427175209</c:v>
                </c:pt>
                <c:pt idx="9">
                  <c:v>10.286801755182836</c:v>
                </c:pt>
                <c:pt idx="10">
                  <c:v>11.504771089121792</c:v>
                </c:pt>
                <c:pt idx="11">
                  <c:v>12.888397116854353</c:v>
                </c:pt>
                <c:pt idx="12">
                  <c:v>14.563578925663663</c:v>
                </c:pt>
                <c:pt idx="13">
                  <c:v>16.751898909168045</c:v>
                </c:pt>
                <c:pt idx="14">
                  <c:v>19.843342080135756</c:v>
                </c:pt>
                <c:pt idx="15">
                  <c:v>24.524282061038946</c:v>
                </c:pt>
                <c:pt idx="16">
                  <c:v>32.002736427428545</c:v>
                </c:pt>
                <c:pt idx="17">
                  <c:v>44.404816112274247</c:v>
                </c:pt>
                <c:pt idx="18">
                  <c:v>65.472476357602673</c:v>
                </c:pt>
                <c:pt idx="19">
                  <c:v>101.79155838938071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CE-4FCE-A3F4-A6B32694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413792"/>
        <c:axId val="587314224"/>
      </c:scatterChart>
      <c:valAx>
        <c:axId val="48641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14224"/>
        <c:crosses val="autoZero"/>
        <c:crossBetween val="midCat"/>
      </c:valAx>
      <c:valAx>
        <c:axId val="587314224"/>
        <c:scaling>
          <c:orientation val="minMax"/>
          <c:max val="12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1379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(2)'!$C$109:$C$128</c:f>
              <c:numCache>
                <c:formatCode>_(* #,##0_);_(* \(#,##0\);_(* "-"??_);_(@_)</c:formatCode>
                <c:ptCount val="2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</c:numCache>
            </c:numRef>
          </c:xVal>
          <c:yVal>
            <c:numRef>
              <c:f>'curve (2)'!$D$109:$D$128</c:f>
              <c:numCache>
                <c:formatCode>0</c:formatCode>
                <c:ptCount val="20"/>
                <c:pt idx="0">
                  <c:v>1.4581643436166027</c:v>
                </c:pt>
                <c:pt idx="1">
                  <c:v>8.4970832869198052</c:v>
                </c:pt>
                <c:pt idx="2">
                  <c:v>15.562043685411124</c:v>
                </c:pt>
                <c:pt idx="3">
                  <c:v>22.670470405511807</c:v>
                </c:pt>
                <c:pt idx="4">
                  <c:v>29.8514476455662</c:v>
                </c:pt>
                <c:pt idx="5">
                  <c:v>37.153520431566655</c:v>
                </c:pt>
                <c:pt idx="6">
                  <c:v>44.657716252072333</c:v>
                </c:pt>
                <c:pt idx="7">
                  <c:v>52.499279733447999</c:v>
                </c:pt>
                <c:pt idx="8">
                  <c:v>60.903950427613673</c:v>
                </c:pt>
                <c:pt idx="9">
                  <c:v>70.248514804174448</c:v>
                </c:pt>
                <c:pt idx="10">
                  <c:v>81.161874809953517</c:v>
                </c:pt>
                <c:pt idx="11">
                  <c:v>94.693743453840213</c:v>
                </c:pt>
                <c:pt idx="12">
                  <c:v>112.59621803271465</c:v>
                </c:pt>
                <c:pt idx="13">
                  <c:v>137.79375972000048</c:v>
                </c:pt>
                <c:pt idx="14">
                  <c:v>175.16764603954957</c:v>
                </c:pt>
                <c:pt idx="15">
                  <c:v>232.86531641760234</c:v>
                </c:pt>
                <c:pt idx="16">
                  <c:v>324.48582742897827</c:v>
                </c:pt>
                <c:pt idx="17">
                  <c:v>472.72764052274658</c:v>
                </c:pt>
                <c:pt idx="18">
                  <c:v>715.47721858111095</c:v>
                </c:pt>
                <c:pt idx="19">
                  <c:v>1115.9716260608509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27-4386-BE1C-05B350453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14768"/>
        <c:axId val="587319664"/>
      </c:scatterChart>
      <c:valAx>
        <c:axId val="58731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19664"/>
        <c:crosses val="autoZero"/>
        <c:crossBetween val="midCat"/>
      </c:valAx>
      <c:valAx>
        <c:axId val="587319664"/>
        <c:scaling>
          <c:orientation val="minMax"/>
          <c:max val="12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1476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(2)'!$A$145:$A$185</c:f>
              <c:numCache>
                <c:formatCode>General</c:formatCode>
                <c:ptCount val="4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</c:numCache>
            </c:numRef>
          </c:xVal>
          <c:yVal>
            <c:numRef>
              <c:f>'curve (2)'!$B$145:$B$185</c:f>
              <c:numCache>
                <c:formatCode>General</c:formatCode>
                <c:ptCount val="41"/>
                <c:pt idx="0">
                  <c:v>1</c:v>
                </c:pt>
                <c:pt idx="1">
                  <c:v>0.90909090909090906</c:v>
                </c:pt>
                <c:pt idx="2">
                  <c:v>0.83333333333333326</c:v>
                </c:pt>
                <c:pt idx="3">
                  <c:v>0.76923076923076905</c:v>
                </c:pt>
                <c:pt idx="4">
                  <c:v>0.71428571428571408</c:v>
                </c:pt>
                <c:pt idx="5">
                  <c:v>0.66666666666666652</c:v>
                </c:pt>
                <c:pt idx="6">
                  <c:v>0.62499999999999978</c:v>
                </c:pt>
                <c:pt idx="7">
                  <c:v>0.58823529411764686</c:v>
                </c:pt>
                <c:pt idx="8">
                  <c:v>0.55555555555555536</c:v>
                </c:pt>
                <c:pt idx="9">
                  <c:v>0.52631578947368396</c:v>
                </c:pt>
                <c:pt idx="10">
                  <c:v>0.49999999999999978</c:v>
                </c:pt>
                <c:pt idx="11">
                  <c:v>0.47619047619047594</c:v>
                </c:pt>
                <c:pt idx="12">
                  <c:v>0.45454545454545431</c:v>
                </c:pt>
                <c:pt idx="13">
                  <c:v>0.43478260869565194</c:v>
                </c:pt>
                <c:pt idx="14">
                  <c:v>0.41666666666666646</c:v>
                </c:pt>
                <c:pt idx="15">
                  <c:v>0.39999999999999969</c:v>
                </c:pt>
                <c:pt idx="16">
                  <c:v>0.38461538461538436</c:v>
                </c:pt>
                <c:pt idx="17">
                  <c:v>0.37037037037037013</c:v>
                </c:pt>
                <c:pt idx="18">
                  <c:v>0.35714285714285687</c:v>
                </c:pt>
                <c:pt idx="19">
                  <c:v>0.3448275862068963</c:v>
                </c:pt>
                <c:pt idx="20">
                  <c:v>0.33333333333333309</c:v>
                </c:pt>
                <c:pt idx="21">
                  <c:v>0.32258064516129009</c:v>
                </c:pt>
                <c:pt idx="22">
                  <c:v>0.31249999999999978</c:v>
                </c:pt>
                <c:pt idx="23">
                  <c:v>0.30303030303030282</c:v>
                </c:pt>
                <c:pt idx="24">
                  <c:v>0.29411764705882332</c:v>
                </c:pt>
                <c:pt idx="25">
                  <c:v>0.28571428571428548</c:v>
                </c:pt>
                <c:pt idx="26">
                  <c:v>0.27777777777777757</c:v>
                </c:pt>
                <c:pt idx="27">
                  <c:v>0.27027027027027006</c:v>
                </c:pt>
                <c:pt idx="28">
                  <c:v>0.26315789473684192</c:v>
                </c:pt>
                <c:pt idx="29">
                  <c:v>0.25641025641025622</c:v>
                </c:pt>
                <c:pt idx="30">
                  <c:v>0.24999999999999983</c:v>
                </c:pt>
                <c:pt idx="31">
                  <c:v>0.2439024390243901</c:v>
                </c:pt>
                <c:pt idx="32">
                  <c:v>0.23809523809523797</c:v>
                </c:pt>
                <c:pt idx="33">
                  <c:v>0.23255813953488363</c:v>
                </c:pt>
                <c:pt idx="34">
                  <c:v>0.22727272727272715</c:v>
                </c:pt>
                <c:pt idx="35">
                  <c:v>0.22222222222222218</c:v>
                </c:pt>
                <c:pt idx="36">
                  <c:v>0.21739130434782605</c:v>
                </c:pt>
                <c:pt idx="37">
                  <c:v>0.21276595744680851</c:v>
                </c:pt>
                <c:pt idx="38">
                  <c:v>0.20833333333333334</c:v>
                </c:pt>
                <c:pt idx="39">
                  <c:v>0.2040816326530612</c:v>
                </c:pt>
                <c:pt idx="40">
                  <c:v>0.20000000000000004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6-4A85-A80C-32370E6BE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16944"/>
        <c:axId val="587324016"/>
      </c:scatterChart>
      <c:valAx>
        <c:axId val="58731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4016"/>
        <c:crosses val="autoZero"/>
        <c:crossBetween val="midCat"/>
      </c:valAx>
      <c:valAx>
        <c:axId val="587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1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(2)'!$G$201:$G$230</c:f>
              <c:numCache>
                <c:formatCode>General</c:formatCode>
                <c:ptCount val="30"/>
                <c:pt idx="0">
                  <c:v>-1.0004441719502211E-11</c:v>
                </c:pt>
                <c:pt idx="1">
                  <c:v>172.41379310343837</c:v>
                </c:pt>
                <c:pt idx="2">
                  <c:v>344.82758620688674</c:v>
                </c:pt>
                <c:pt idx="3">
                  <c:v>517.24137931033601</c:v>
                </c:pt>
                <c:pt idx="4">
                  <c:v>689.65517241378438</c:v>
                </c:pt>
                <c:pt idx="5">
                  <c:v>862.06896551723275</c:v>
                </c:pt>
                <c:pt idx="6">
                  <c:v>1034.4827586206816</c:v>
                </c:pt>
                <c:pt idx="7">
                  <c:v>1206.8965517241304</c:v>
                </c:pt>
                <c:pt idx="8">
                  <c:v>1379.3103448275788</c:v>
                </c:pt>
                <c:pt idx="9">
                  <c:v>1551.7241379310276</c:v>
                </c:pt>
                <c:pt idx="10">
                  <c:v>1724.137931034476</c:v>
                </c:pt>
                <c:pt idx="11">
                  <c:v>1896.5517241379248</c:v>
                </c:pt>
                <c:pt idx="12">
                  <c:v>2068.9655172413732</c:v>
                </c:pt>
                <c:pt idx="13">
                  <c:v>2241.379310344822</c:v>
                </c:pt>
                <c:pt idx="14">
                  <c:v>2413.7931034482708</c:v>
                </c:pt>
                <c:pt idx="15">
                  <c:v>2586.2068965517192</c:v>
                </c:pt>
                <c:pt idx="16">
                  <c:v>2758.620689655168</c:v>
                </c:pt>
                <c:pt idx="17">
                  <c:v>2931.0344827586164</c:v>
                </c:pt>
                <c:pt idx="18">
                  <c:v>3103.4482758620652</c:v>
                </c:pt>
                <c:pt idx="19">
                  <c:v>3275.8620689655136</c:v>
                </c:pt>
                <c:pt idx="20">
                  <c:v>3448.2758620689624</c:v>
                </c:pt>
                <c:pt idx="21">
                  <c:v>3620.6896551724112</c:v>
                </c:pt>
                <c:pt idx="22">
                  <c:v>3793.1034482758596</c:v>
                </c:pt>
                <c:pt idx="23">
                  <c:v>3965.517241379308</c:v>
                </c:pt>
                <c:pt idx="24">
                  <c:v>4137.9310344827572</c:v>
                </c:pt>
                <c:pt idx="25">
                  <c:v>4310.3448275862056</c:v>
                </c:pt>
                <c:pt idx="26">
                  <c:v>4482.758620689654</c:v>
                </c:pt>
                <c:pt idx="27">
                  <c:v>4655.1724137931024</c:v>
                </c:pt>
                <c:pt idx="28">
                  <c:v>4827.5862068965516</c:v>
                </c:pt>
                <c:pt idx="29">
                  <c:v>5000</c:v>
                </c:pt>
              </c:numCache>
            </c:numRef>
          </c:xVal>
          <c:yVal>
            <c:numRef>
              <c:f>'curve (2)'!$H$201:$H$230</c:f>
              <c:numCache>
                <c:formatCode>General</c:formatCode>
                <c:ptCount val="30"/>
                <c:pt idx="0">
                  <c:v>0</c:v>
                </c:pt>
                <c:pt idx="1">
                  <c:v>2.9446281366803309</c:v>
                </c:pt>
                <c:pt idx="2">
                  <c:v>5.9165446322955564</c:v>
                </c:pt>
                <c:pt idx="3">
                  <c:v>8.9165410064199158</c:v>
                </c:pt>
                <c:pt idx="4">
                  <c:v>11.945431737254026</c:v>
                </c:pt>
                <c:pt idx="5">
                  <c:v>15.004054927557245</c:v>
                </c:pt>
                <c:pt idx="6">
                  <c:v>18.093272989895926</c:v>
                </c:pt>
                <c:pt idx="7">
                  <c:v>21.213973351767841</c:v>
                </c:pt>
                <c:pt idx="8">
                  <c:v>24.367069181179282</c:v>
                </c:pt>
                <c:pt idx="9">
                  <c:v>27.553500133268038</c:v>
                </c:pt>
                <c:pt idx="10">
                  <c:v>30.77423311858275</c:v>
                </c:pt>
                <c:pt idx="11">
                  <c:v>34.03026309364683</c:v>
                </c:pt>
                <c:pt idx="12">
                  <c:v>37.322613874453246</c:v>
                </c:pt>
                <c:pt idx="13">
                  <c:v>40.652338973555317</c:v>
                </c:pt>
                <c:pt idx="14">
                  <c:v>44.020522461438077</c:v>
                </c:pt>
                <c:pt idx="15">
                  <c:v>47.428279852874212</c:v>
                </c:pt>
                <c:pt idx="16">
                  <c:v>50.87675901898956</c:v>
                </c:pt>
                <c:pt idx="17">
                  <c:v>54.367141125783611</c:v>
                </c:pt>
                <c:pt idx="18">
                  <c:v>57.900641599872813</c:v>
                </c:pt>
                <c:pt idx="19">
                  <c:v>61.478511122245493</c:v>
                </c:pt>
                <c:pt idx="20">
                  <c:v>65.102036650841924</c:v>
                </c:pt>
                <c:pt idx="21">
                  <c:v>68.772542472794782</c:v>
                </c:pt>
                <c:pt idx="22">
                  <c:v>72.491391287190652</c:v>
                </c:pt>
                <c:pt idx="23">
                  <c:v>76.259985319238083</c:v>
                </c:pt>
                <c:pt idx="24">
                  <c:v>80.079767466752585</c:v>
                </c:pt>
                <c:pt idx="25">
                  <c:v>83.952222479896619</c:v>
                </c:pt>
                <c:pt idx="26">
                  <c:v>87.878878175138667</c:v>
                </c:pt>
                <c:pt idx="27">
                  <c:v>91.861306684424164</c:v>
                </c:pt>
                <c:pt idx="28">
                  <c:v>95.901125740579403</c:v>
                </c:pt>
                <c:pt idx="2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A9-49AE-A5E7-4EA1E1205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0208"/>
        <c:axId val="587310960"/>
      </c:scatterChart>
      <c:valAx>
        <c:axId val="587320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10960"/>
        <c:crosses val="autoZero"/>
        <c:crossBetween val="midCat"/>
      </c:valAx>
      <c:valAx>
        <c:axId val="5873109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(2)'!$G$243:$G$272</c:f>
              <c:numCache>
                <c:formatCode>General</c:formatCode>
                <c:ptCount val="30"/>
                <c:pt idx="0">
                  <c:v>-3.2741809263825417E-11</c:v>
                </c:pt>
                <c:pt idx="1">
                  <c:v>529.14267519614987</c:v>
                </c:pt>
                <c:pt idx="2">
                  <c:v>1058.2853503923325</c:v>
                </c:pt>
                <c:pt idx="3">
                  <c:v>1587.4280255885133</c:v>
                </c:pt>
                <c:pt idx="4">
                  <c:v>2116.5707007846959</c:v>
                </c:pt>
                <c:pt idx="5">
                  <c:v>2645.7133759808785</c:v>
                </c:pt>
                <c:pt idx="6">
                  <c:v>3174.8560511770611</c:v>
                </c:pt>
                <c:pt idx="7">
                  <c:v>3703.9987263732437</c:v>
                </c:pt>
                <c:pt idx="8">
                  <c:v>4233.1414015694245</c:v>
                </c:pt>
                <c:pt idx="9">
                  <c:v>4762.2840767656071</c:v>
                </c:pt>
                <c:pt idx="10">
                  <c:v>5291.4267519617897</c:v>
                </c:pt>
                <c:pt idx="11">
                  <c:v>5820.5694271579705</c:v>
                </c:pt>
                <c:pt idx="12">
                  <c:v>6349.7121023541531</c:v>
                </c:pt>
                <c:pt idx="13">
                  <c:v>6878.8547775503357</c:v>
                </c:pt>
                <c:pt idx="14">
                  <c:v>7407.9974527465183</c:v>
                </c:pt>
                <c:pt idx="15">
                  <c:v>7937.1401279427</c:v>
                </c:pt>
                <c:pt idx="16">
                  <c:v>8466.2828031388817</c:v>
                </c:pt>
                <c:pt idx="17">
                  <c:v>8995.4254783350643</c:v>
                </c:pt>
                <c:pt idx="18">
                  <c:v>9524.5681535312469</c:v>
                </c:pt>
                <c:pt idx="19">
                  <c:v>10053.710828727428</c:v>
                </c:pt>
                <c:pt idx="20">
                  <c:v>10582.85350392361</c:v>
                </c:pt>
                <c:pt idx="21">
                  <c:v>11111.996179119793</c:v>
                </c:pt>
                <c:pt idx="22">
                  <c:v>11641.138854315976</c:v>
                </c:pt>
                <c:pt idx="23">
                  <c:v>12170.281529512158</c:v>
                </c:pt>
                <c:pt idx="24">
                  <c:v>12699.424204708339</c:v>
                </c:pt>
                <c:pt idx="25">
                  <c:v>13228.566879904522</c:v>
                </c:pt>
                <c:pt idx="26">
                  <c:v>13757.709555100704</c:v>
                </c:pt>
                <c:pt idx="27">
                  <c:v>14286.852230296885</c:v>
                </c:pt>
                <c:pt idx="28">
                  <c:v>14815.994905493068</c:v>
                </c:pt>
                <c:pt idx="29" formatCode="#,##0_);\(#,##0\)">
                  <c:v>15345.13758068925</c:v>
                </c:pt>
              </c:numCache>
            </c:numRef>
          </c:xVal>
          <c:yVal>
            <c:numRef>
              <c:f>'curve (2)'!$H$243:$H$272</c:f>
              <c:numCache>
                <c:formatCode>General</c:formatCode>
                <c:ptCount val="30"/>
                <c:pt idx="0">
                  <c:v>0</c:v>
                </c:pt>
                <c:pt idx="1">
                  <c:v>2.6572290430854286</c:v>
                </c:pt>
                <c:pt idx="2">
                  <c:v>5.3474803012189485</c:v>
                </c:pt>
                <c:pt idx="3">
                  <c:v>8.072530669751881</c:v>
                </c:pt>
                <c:pt idx="4">
                  <c:v>10.834252657157958</c:v>
                </c:pt>
                <c:pt idx="5">
                  <c:v>13.634619529888411</c:v>
                </c:pt>
                <c:pt idx="6">
                  <c:v>16.47571073406721</c:v>
                </c:pt>
                <c:pt idx="7">
                  <c:v>19.359717608922494</c:v>
                </c:pt>
                <c:pt idx="8">
                  <c:v>22.288949407652865</c:v>
                </c:pt>
                <c:pt idx="9">
                  <c:v>25.265839642270766</c:v>
                </c:pt>
                <c:pt idx="10">
                  <c:v>28.292952769856228</c:v>
                </c:pt>
                <c:pt idx="11">
                  <c:v>31.372991238591958</c:v>
                </c:pt>
                <c:pt idx="12">
                  <c:v>34.508802912938862</c:v>
                </c:pt>
                <c:pt idx="13">
                  <c:v>37.703388898353808</c:v>
                </c:pt>
                <c:pt idx="14">
                  <c:v>40.959911787048206</c:v>
                </c:pt>
                <c:pt idx="15">
                  <c:v>44.281704347443238</c:v>
                </c:pt>
                <c:pt idx="16">
                  <c:v>47.67227868119717</c:v>
                </c:pt>
                <c:pt idx="17">
                  <c:v>51.135335872963374</c:v>
                </c:pt>
                <c:pt idx="18">
                  <c:v>54.674776159393623</c:v>
                </c:pt>
                <c:pt idx="19">
                  <c:v>58.294709645325817</c:v>
                </c:pt>
                <c:pt idx="20">
                  <c:v>61.999467596600169</c:v>
                </c:pt>
                <c:pt idx="21">
                  <c:v>65.793614340531732</c:v>
                </c:pt>
                <c:pt idx="22">
                  <c:v>69.681959806736089</c:v>
                </c:pt>
                <c:pt idx="23">
                  <c:v>73.66957274276578</c:v>
                </c:pt>
                <c:pt idx="24">
                  <c:v>77.761794640868231</c:v>
                </c:pt>
                <c:pt idx="25">
                  <c:v>81.964254414129357</c:v>
                </c:pt>
                <c:pt idx="26">
                  <c:v>86.282883862327779</c:v>
                </c:pt>
                <c:pt idx="27">
                  <c:v>90.723933969991904</c:v>
                </c:pt>
                <c:pt idx="28">
                  <c:v>95.293992081441075</c:v>
                </c:pt>
                <c:pt idx="2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08-449B-AC01-4A969002A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1840"/>
        <c:axId val="587323472"/>
      </c:scatterChart>
      <c:valAx>
        <c:axId val="58732184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3472"/>
        <c:crosses val="autoZero"/>
        <c:crossBetween val="midCat"/>
      </c:valAx>
      <c:valAx>
        <c:axId val="5873234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(2)'!$G$282:$G$311</c:f>
              <c:numCache>
                <c:formatCode>General</c:formatCode>
                <c:ptCount val="30"/>
                <c:pt idx="0">
                  <c:v>-2.0372681319713593E-10</c:v>
                </c:pt>
                <c:pt idx="1">
                  <c:v>3448.2758620687673</c:v>
                </c:pt>
                <c:pt idx="2">
                  <c:v>6896.5517241377383</c:v>
                </c:pt>
                <c:pt idx="3">
                  <c:v>10344.827586206724</c:v>
                </c:pt>
                <c:pt idx="4">
                  <c:v>13793.103448275695</c:v>
                </c:pt>
                <c:pt idx="5">
                  <c:v>17241.379310344666</c:v>
                </c:pt>
                <c:pt idx="6">
                  <c:v>20689.655172413637</c:v>
                </c:pt>
                <c:pt idx="7">
                  <c:v>24137.931034482608</c:v>
                </c:pt>
                <c:pt idx="8">
                  <c:v>27586.206896551579</c:v>
                </c:pt>
                <c:pt idx="9">
                  <c:v>31034.48275862055</c:v>
                </c:pt>
                <c:pt idx="10">
                  <c:v>34482.758620689521</c:v>
                </c:pt>
                <c:pt idx="11">
                  <c:v>37931.0344827585</c:v>
                </c:pt>
                <c:pt idx="12">
                  <c:v>41379.310344827471</c:v>
                </c:pt>
                <c:pt idx="13">
                  <c:v>44827.586206896442</c:v>
                </c:pt>
                <c:pt idx="14">
                  <c:v>48275.862068965413</c:v>
                </c:pt>
                <c:pt idx="15">
                  <c:v>51724.137931034384</c:v>
                </c:pt>
                <c:pt idx="16">
                  <c:v>55172.413793103362</c:v>
                </c:pt>
                <c:pt idx="17">
                  <c:v>58620.689655172333</c:v>
                </c:pt>
                <c:pt idx="18">
                  <c:v>62068.965517241304</c:v>
                </c:pt>
                <c:pt idx="19">
                  <c:v>65517.241379310275</c:v>
                </c:pt>
                <c:pt idx="20">
                  <c:v>68965.517241379246</c:v>
                </c:pt>
                <c:pt idx="21">
                  <c:v>72413.793103448217</c:v>
                </c:pt>
                <c:pt idx="22">
                  <c:v>75862.068965517188</c:v>
                </c:pt>
                <c:pt idx="23">
                  <c:v>79310.344827586174</c:v>
                </c:pt>
                <c:pt idx="24">
                  <c:v>82758.62068965513</c:v>
                </c:pt>
                <c:pt idx="25">
                  <c:v>86206.896551724116</c:v>
                </c:pt>
                <c:pt idx="26">
                  <c:v>89655.172413793087</c:v>
                </c:pt>
                <c:pt idx="27">
                  <c:v>93103.448275862058</c:v>
                </c:pt>
                <c:pt idx="28">
                  <c:v>96551.724137931029</c:v>
                </c:pt>
                <c:pt idx="29" formatCode="#,##0_);\(#,##0\)">
                  <c:v>100000</c:v>
                </c:pt>
              </c:numCache>
            </c:numRef>
          </c:xVal>
          <c:yVal>
            <c:numRef>
              <c:f>'curve (2)'!$H$282:$H$311</c:f>
              <c:numCache>
                <c:formatCode>General</c:formatCode>
                <c:ptCount val="30"/>
                <c:pt idx="0">
                  <c:v>0</c:v>
                </c:pt>
                <c:pt idx="1">
                  <c:v>2.9446281366803309</c:v>
                </c:pt>
                <c:pt idx="2">
                  <c:v>5.9165446322955564</c:v>
                </c:pt>
                <c:pt idx="3">
                  <c:v>8.9165410064199158</c:v>
                </c:pt>
                <c:pt idx="4">
                  <c:v>11.945431737254026</c:v>
                </c:pt>
                <c:pt idx="5">
                  <c:v>15.004054927557245</c:v>
                </c:pt>
                <c:pt idx="6">
                  <c:v>18.093272989895926</c:v>
                </c:pt>
                <c:pt idx="7">
                  <c:v>21.213973351767841</c:v>
                </c:pt>
                <c:pt idx="8">
                  <c:v>24.367069181179282</c:v>
                </c:pt>
                <c:pt idx="9">
                  <c:v>27.553500133268038</c:v>
                </c:pt>
                <c:pt idx="10">
                  <c:v>30.77423311858275</c:v>
                </c:pt>
                <c:pt idx="11">
                  <c:v>34.03026309364683</c:v>
                </c:pt>
                <c:pt idx="12">
                  <c:v>37.322613874453246</c:v>
                </c:pt>
                <c:pt idx="13">
                  <c:v>40.652338973555317</c:v>
                </c:pt>
                <c:pt idx="14">
                  <c:v>44.020522461438077</c:v>
                </c:pt>
                <c:pt idx="15">
                  <c:v>47.428279852874212</c:v>
                </c:pt>
                <c:pt idx="16">
                  <c:v>50.87675901898956</c:v>
                </c:pt>
                <c:pt idx="17">
                  <c:v>54.367141125783611</c:v>
                </c:pt>
                <c:pt idx="18">
                  <c:v>57.900641599872813</c:v>
                </c:pt>
                <c:pt idx="19">
                  <c:v>61.478511122245493</c:v>
                </c:pt>
                <c:pt idx="20">
                  <c:v>65.102036650841924</c:v>
                </c:pt>
                <c:pt idx="21">
                  <c:v>68.772542472794782</c:v>
                </c:pt>
                <c:pt idx="22">
                  <c:v>72.491391287190652</c:v>
                </c:pt>
                <c:pt idx="23">
                  <c:v>76.259985319238083</c:v>
                </c:pt>
                <c:pt idx="24">
                  <c:v>80.079767466752585</c:v>
                </c:pt>
                <c:pt idx="25">
                  <c:v>83.952222479896619</c:v>
                </c:pt>
                <c:pt idx="26">
                  <c:v>87.878878175138667</c:v>
                </c:pt>
                <c:pt idx="27">
                  <c:v>91.861306684424164</c:v>
                </c:pt>
                <c:pt idx="28">
                  <c:v>95.901125740579403</c:v>
                </c:pt>
                <c:pt idx="2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2B-4780-B97D-235165DCB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15312"/>
        <c:axId val="587312592"/>
      </c:scatterChart>
      <c:valAx>
        <c:axId val="58731531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12592"/>
        <c:crosses val="autoZero"/>
        <c:crossBetween val="midCat"/>
      </c:valAx>
      <c:valAx>
        <c:axId val="5873125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1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(2)'!$G$322:$G$351</c:f>
              <c:numCache>
                <c:formatCode>General</c:formatCode>
                <c:ptCount val="30"/>
                <c:pt idx="0">
                  <c:v>-3.865352482534945E-12</c:v>
                </c:pt>
                <c:pt idx="1">
                  <c:v>68.965517241375437</c:v>
                </c:pt>
                <c:pt idx="2">
                  <c:v>137.93103448275497</c:v>
                </c:pt>
                <c:pt idx="3">
                  <c:v>206.8965517241345</c:v>
                </c:pt>
                <c:pt idx="4">
                  <c:v>275.8620689655138</c:v>
                </c:pt>
                <c:pt idx="5">
                  <c:v>344.82758620689333</c:v>
                </c:pt>
                <c:pt idx="6">
                  <c:v>413.79310344827286</c:v>
                </c:pt>
                <c:pt idx="7">
                  <c:v>482.75862068965216</c:v>
                </c:pt>
                <c:pt idx="8">
                  <c:v>551.72413793103169</c:v>
                </c:pt>
                <c:pt idx="9">
                  <c:v>620.68965517241122</c:v>
                </c:pt>
                <c:pt idx="10">
                  <c:v>689.65517241379052</c:v>
                </c:pt>
                <c:pt idx="11">
                  <c:v>758.62068965517005</c:v>
                </c:pt>
                <c:pt idx="12">
                  <c:v>827.58620689654936</c:v>
                </c:pt>
                <c:pt idx="13">
                  <c:v>896.55172413792889</c:v>
                </c:pt>
                <c:pt idx="14">
                  <c:v>965.51724137930842</c:v>
                </c:pt>
                <c:pt idx="15">
                  <c:v>1034.4827586206877</c:v>
                </c:pt>
                <c:pt idx="16">
                  <c:v>1103.4482758620672</c:v>
                </c:pt>
                <c:pt idx="17">
                  <c:v>1172.4137931034466</c:v>
                </c:pt>
                <c:pt idx="18">
                  <c:v>1241.3793103448261</c:v>
                </c:pt>
                <c:pt idx="19">
                  <c:v>1310.3448275862056</c:v>
                </c:pt>
                <c:pt idx="20">
                  <c:v>1379.3103448275851</c:v>
                </c:pt>
                <c:pt idx="21">
                  <c:v>1448.2758620689644</c:v>
                </c:pt>
                <c:pt idx="22">
                  <c:v>1517.2413793103437</c:v>
                </c:pt>
                <c:pt idx="23">
                  <c:v>1586.2068965517233</c:v>
                </c:pt>
                <c:pt idx="24">
                  <c:v>1655.1724137931028</c:v>
                </c:pt>
                <c:pt idx="25">
                  <c:v>1724.1379310344823</c:v>
                </c:pt>
                <c:pt idx="26">
                  <c:v>1793.1034482758616</c:v>
                </c:pt>
                <c:pt idx="27">
                  <c:v>1862.0689655172412</c:v>
                </c:pt>
                <c:pt idx="28">
                  <c:v>1931.0344827586205</c:v>
                </c:pt>
                <c:pt idx="29" formatCode="#,##0_);\(#,##0\)">
                  <c:v>2000</c:v>
                </c:pt>
              </c:numCache>
            </c:numRef>
          </c:xVal>
          <c:yVal>
            <c:numRef>
              <c:f>'curve (2)'!$H$322:$H$351</c:f>
              <c:numCache>
                <c:formatCode>General</c:formatCode>
                <c:ptCount val="30"/>
                <c:pt idx="0">
                  <c:v>0</c:v>
                </c:pt>
                <c:pt idx="1">
                  <c:v>2.9446281366803309</c:v>
                </c:pt>
                <c:pt idx="2">
                  <c:v>5.9165446322955564</c:v>
                </c:pt>
                <c:pt idx="3">
                  <c:v>8.9165410064199158</c:v>
                </c:pt>
                <c:pt idx="4">
                  <c:v>11.945431737254026</c:v>
                </c:pt>
                <c:pt idx="5">
                  <c:v>15.004054927557245</c:v>
                </c:pt>
                <c:pt idx="6">
                  <c:v>18.093272989895926</c:v>
                </c:pt>
                <c:pt idx="7">
                  <c:v>21.213973351767841</c:v>
                </c:pt>
                <c:pt idx="8">
                  <c:v>24.367069181179282</c:v>
                </c:pt>
                <c:pt idx="9">
                  <c:v>27.553500133268038</c:v>
                </c:pt>
                <c:pt idx="10">
                  <c:v>30.77423311858275</c:v>
                </c:pt>
                <c:pt idx="11">
                  <c:v>34.03026309364683</c:v>
                </c:pt>
                <c:pt idx="12">
                  <c:v>37.322613874453246</c:v>
                </c:pt>
                <c:pt idx="13">
                  <c:v>40.652338973555317</c:v>
                </c:pt>
                <c:pt idx="14">
                  <c:v>44.020522461438077</c:v>
                </c:pt>
                <c:pt idx="15">
                  <c:v>47.428279852874212</c:v>
                </c:pt>
                <c:pt idx="16">
                  <c:v>50.87675901898956</c:v>
                </c:pt>
                <c:pt idx="17">
                  <c:v>54.367141125783611</c:v>
                </c:pt>
                <c:pt idx="18">
                  <c:v>57.900641599872813</c:v>
                </c:pt>
                <c:pt idx="19">
                  <c:v>61.478511122245493</c:v>
                </c:pt>
                <c:pt idx="20">
                  <c:v>65.102036650841924</c:v>
                </c:pt>
                <c:pt idx="21">
                  <c:v>68.772542472794782</c:v>
                </c:pt>
                <c:pt idx="22">
                  <c:v>72.491391287190652</c:v>
                </c:pt>
                <c:pt idx="23">
                  <c:v>76.259985319238083</c:v>
                </c:pt>
                <c:pt idx="24">
                  <c:v>80.079767466752585</c:v>
                </c:pt>
                <c:pt idx="25">
                  <c:v>83.952222479896619</c:v>
                </c:pt>
                <c:pt idx="26">
                  <c:v>87.878878175138667</c:v>
                </c:pt>
                <c:pt idx="27">
                  <c:v>91.861306684424164</c:v>
                </c:pt>
                <c:pt idx="28">
                  <c:v>95.901125740579403</c:v>
                </c:pt>
                <c:pt idx="2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13-4A82-A582-8CDA1E4F8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20752"/>
        <c:axId val="587311504"/>
      </c:scatterChart>
      <c:valAx>
        <c:axId val="58732075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11504"/>
        <c:crosses val="autoZero"/>
        <c:crossBetween val="midCat"/>
      </c:valAx>
      <c:valAx>
        <c:axId val="5873115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2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C$4" lockText="1" noThreeD="1"/>
</file>

<file path=xl/ctrlProps/ctrlProp2.xml><?xml version="1.0" encoding="utf-8"?>
<formControlPr xmlns="http://schemas.microsoft.com/office/spreadsheetml/2009/9/main" objectType="CheckBox" fmlaLink="$C$5" lockText="1" noThreeD="1"/>
</file>

<file path=xl/ctrlProps/ctrlProp3.xml><?xml version="1.0" encoding="utf-8"?>
<formControlPr xmlns="http://schemas.microsoft.com/office/spreadsheetml/2009/9/main" objectType="CheckBox" fmlaLink="$C$6" lockText="1" noThreeD="1"/>
</file>

<file path=xl/ctrlProps/ctrlProp4.xml><?xml version="1.0" encoding="utf-8"?>
<formControlPr xmlns="http://schemas.microsoft.com/office/spreadsheetml/2009/9/main" objectType="CheckBox" fmlaLink="$C$7" lockText="1" noThreeD="1"/>
</file>

<file path=xl/ctrlProps/ctrlProp5.xml><?xml version="1.0" encoding="utf-8"?>
<formControlPr xmlns="http://schemas.microsoft.com/office/spreadsheetml/2009/9/main" objectType="CheckBox" fmlaLink="$C$8" lockText="1" noThreeD="1"/>
</file>

<file path=xl/ctrlProps/ctrlProp6.xml><?xml version="1.0" encoding="utf-8"?>
<formControlPr xmlns="http://schemas.microsoft.com/office/spreadsheetml/2009/9/main" objectType="CheckBox" fmlaLink="$C$9" lockText="1" noThreeD="1"/>
</file>

<file path=xl/ctrlProps/ctrlProp7.xml><?xml version="1.0" encoding="utf-8"?>
<formControlPr xmlns="http://schemas.microsoft.com/office/spreadsheetml/2009/9/main" objectType="CheckBox" fmlaLink="$C$10" lockText="1" noThreeD="1"/>
</file>

<file path=xl/ctrlProps/ctrlProp8.xml><?xml version="1.0" encoding="utf-8"?>
<formControlPr xmlns="http://schemas.microsoft.com/office/spreadsheetml/2009/9/main" objectType="CheckBox" fmlaLink="$C$11" lockText="1" noThreeD="1"/>
</file>

<file path=xl/ctrlProps/ctrlProp9.xml><?xml version="1.0" encoding="utf-8"?>
<formControlPr xmlns="http://schemas.microsoft.com/office/spreadsheetml/2009/9/main" objectType="CheckBox" fmlaLink="$C$12" lockText="1" noThreeD="1"/>
</file>

<file path=xl/ctrlProps/ctrlProp10.xml><?xml version="1.0" encoding="utf-8"?>
<formControlPr xmlns="http://schemas.microsoft.com/office/spreadsheetml/2009/9/main" objectType="CheckBox" fmlaLink="$C$13" lockText="1" noThreeD="1"/>
</file>

<file path=xl/ctrlProps/ctrlProp11.xml><?xml version="1.0" encoding="utf-8"?>
<formControlPr xmlns="http://schemas.microsoft.com/office/spreadsheetml/2009/9/main" objectType="CheckBox" fmlaLink="$C$14" lockText="1" noThreeD="1"/>
</file>

<file path=xl/ctrlProps/ctrlProp12.xml><?xml version="1.0" encoding="utf-8"?>
<formControlPr xmlns="http://schemas.microsoft.com/office/spreadsheetml/2009/9/main" objectType="CheckBox" fmlaLink="$C$15" lockText="1" noThreeD="1"/>
</file>

<file path=xl/ctrlProps/ctrlProp13.xml><?xml version="1.0" encoding="utf-8"?>
<formControlPr xmlns="http://schemas.microsoft.com/office/spreadsheetml/2009/9/main" objectType="CheckBox" fmlaLink="$C$16" lockText="1" noThreeD="1"/>
</file>

<file path=xl/ctrlProps/ctrlProp14.xml><?xml version="1.0" encoding="utf-8"?>
<formControlPr xmlns="http://schemas.microsoft.com/office/spreadsheetml/2009/9/main" objectType="CheckBox" fmlaLink="$C$18" lockText="1" noThreeD="1"/>
</file>

<file path=xl/ctrlProps/ctrlProp15.xml><?xml version="1.0" encoding="utf-8"?>
<formControlPr xmlns="http://schemas.microsoft.com/office/spreadsheetml/2009/9/main" objectType="CheckBox" fmlaLink="$C$19" lockText="1" noThreeD="1"/>
</file>

<file path=xl/ctrlProps/ctrlProp16.xml><?xml version="1.0" encoding="utf-8"?>
<formControlPr xmlns="http://schemas.microsoft.com/office/spreadsheetml/2009/9/main" objectType="CheckBox" fmlaLink="$C$20" lockText="1" noThreeD="1"/>
</file>

<file path=xl/ctrlProps/ctrlProp17.xml><?xml version="1.0" encoding="utf-8"?>
<formControlPr xmlns="http://schemas.microsoft.com/office/spreadsheetml/2009/9/main" objectType="CheckBox" fmlaLink="$C$21" lockText="1" noThreeD="1"/>
</file>

<file path=xl/ctrlProps/ctrlProp18.xml><?xml version="1.0" encoding="utf-8"?>
<formControlPr xmlns="http://schemas.microsoft.com/office/spreadsheetml/2009/9/main" objectType="CheckBox" fmlaLink="$C$23" lockText="1" noThreeD="1"/>
</file>

<file path=xl/ctrlProps/ctrlProp19.xml><?xml version="1.0" encoding="utf-8"?>
<formControlPr xmlns="http://schemas.microsoft.com/office/spreadsheetml/2009/9/main" objectType="CheckBox" fmlaLink="$C$24" lockText="1" noThreeD="1"/>
</file>

<file path=xl/ctrlProps/ctrlProp20.xml><?xml version="1.0" encoding="utf-8"?>
<formControlPr xmlns="http://schemas.microsoft.com/office/spreadsheetml/2009/9/main" objectType="CheckBox" fmlaLink="$C$25" lockText="1" noThreeD="1"/>
</file>

<file path=xl/ctrlProps/ctrlProp21.xml><?xml version="1.0" encoding="utf-8"?>
<formControlPr xmlns="http://schemas.microsoft.com/office/spreadsheetml/2009/9/main" objectType="CheckBox" fmlaLink="$C$26" lockText="1" noThreeD="1"/>
</file>

<file path=xl/ctrlProps/ctrlProp22.xml><?xml version="1.0" encoding="utf-8"?>
<formControlPr xmlns="http://schemas.microsoft.com/office/spreadsheetml/2009/9/main" objectType="CheckBox" fmlaLink="$C$27" lockText="1" noThreeD="1"/>
</file>

<file path=xl/ctrlProps/ctrlProp23.xml><?xml version="1.0" encoding="utf-8"?>
<formControlPr xmlns="http://schemas.microsoft.com/office/spreadsheetml/2009/9/main" objectType="CheckBox" fmlaLink="$C$28" lockText="1" noThreeD="1"/>
</file>

<file path=xl/ctrlProps/ctrlProp24.xml><?xml version="1.0" encoding="utf-8"?>
<formControlPr xmlns="http://schemas.microsoft.com/office/spreadsheetml/2009/9/main" objectType="CheckBox" fmlaLink="$C$29" lockText="1" noThreeD="1"/>
</file>

<file path=xl/ctrlProps/ctrlProp25.xml><?xml version="1.0" encoding="utf-8"?>
<formControlPr xmlns="http://schemas.microsoft.com/office/spreadsheetml/2009/9/main" objectType="CheckBox" fmlaLink="$C$30" lockText="1" noThreeD="1"/>
</file>

<file path=xl/ctrlProps/ctrlProp26.xml><?xml version="1.0" encoding="utf-8"?>
<formControlPr xmlns="http://schemas.microsoft.com/office/spreadsheetml/2009/9/main" objectType="CheckBox" fmlaLink="$C$31" lockText="1" noThreeD="1"/>
</file>

<file path=xl/ctrlProps/ctrlProp27.xml><?xml version="1.0" encoding="utf-8"?>
<formControlPr xmlns="http://schemas.microsoft.com/office/spreadsheetml/2009/9/main" objectType="CheckBox" fmlaLink="$C$32" lockText="1" noThreeD="1"/>
</file>

<file path=xl/ctrlProps/ctrlProp28.xml><?xml version="1.0" encoding="utf-8"?>
<formControlPr xmlns="http://schemas.microsoft.com/office/spreadsheetml/2009/9/main" objectType="CheckBox" fmlaLink="$C$33" lockText="1" noThreeD="1"/>
</file>

<file path=xl/ctrlProps/ctrlProp29.xml><?xml version="1.0" encoding="utf-8"?>
<formControlPr xmlns="http://schemas.microsoft.com/office/spreadsheetml/2009/9/main" objectType="CheckBox" fmlaLink="$C$34" lockText="1" noThreeD="1"/>
</file>

<file path=xl/ctrlProps/ctrlProp30.xml><?xml version="1.0" encoding="utf-8"?>
<formControlPr xmlns="http://schemas.microsoft.com/office/spreadsheetml/2009/9/main" objectType="CheckBox" fmlaLink="$C$35" lockText="1" noThreeD="1"/>
</file>

<file path=xl/ctrlProps/ctrlProp31.xml><?xml version="1.0" encoding="utf-8"?>
<formControlPr xmlns="http://schemas.microsoft.com/office/spreadsheetml/2009/9/main" objectType="CheckBox" fmlaLink="$C$36" lockText="1" noThreeD="1"/>
</file>

<file path=xl/ctrlProps/ctrlProp32.xml><?xml version="1.0" encoding="utf-8"?>
<formControlPr xmlns="http://schemas.microsoft.com/office/spreadsheetml/2009/9/main" objectType="CheckBox" fmlaLink="$C$37" lockText="1" noThreeD="1"/>
</file>

<file path=xl/ctrlProps/ctrlProp33.xml><?xml version="1.0" encoding="utf-8"?>
<formControlPr xmlns="http://schemas.microsoft.com/office/spreadsheetml/2009/9/main" objectType="CheckBox" fmlaLink="$C$38" lockText="1" noThreeD="1"/>
</file>

<file path=xl/ctrlProps/ctrlProp34.xml><?xml version="1.0" encoding="utf-8"?>
<formControlPr xmlns="http://schemas.microsoft.com/office/spreadsheetml/2009/9/main" objectType="CheckBox" fmlaLink="$C$39" lockText="1" noThreeD="1"/>
</file>

<file path=xl/ctrlProps/ctrlProp35.xml><?xml version="1.0" encoding="utf-8"?>
<formControlPr xmlns="http://schemas.microsoft.com/office/spreadsheetml/2009/9/main" objectType="CheckBox" fmlaLink="$C$17" lockText="1" noThreeD="1"/>
</file>

<file path=xl/ctrlProps/ctrlProp36.xml><?xml version="1.0" encoding="utf-8"?>
<formControlPr xmlns="http://schemas.microsoft.com/office/spreadsheetml/2009/9/main" objectType="CheckBox" fmlaLink="$C$22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0</xdr:rowOff>
    </xdr:from>
    <xdr:to>
      <xdr:col>0</xdr:col>
      <xdr:colOff>914400</xdr:colOff>
      <xdr:row>3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667"/>
        <a:stretch/>
      </xdr:blipFill>
      <xdr:spPr>
        <a:xfrm>
          <a:off x="12176598075" y="0"/>
          <a:ext cx="861060" cy="1135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304800</xdr:colOff>
          <xdr:row>3</xdr:row>
          <xdr:rowOff>190500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1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2</xdr:col>
          <xdr:colOff>381000</xdr:colOff>
          <xdr:row>4</xdr:row>
          <xdr:rowOff>190500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01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9525</xdr:rowOff>
        </xdr:from>
        <xdr:to>
          <xdr:col>2</xdr:col>
          <xdr:colOff>390525</xdr:colOff>
          <xdr:row>5</xdr:row>
          <xdr:rowOff>190500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01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9525</xdr:rowOff>
        </xdr:from>
        <xdr:to>
          <xdr:col>2</xdr:col>
          <xdr:colOff>304800</xdr:colOff>
          <xdr:row>6</xdr:row>
          <xdr:rowOff>190500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01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9525</xdr:rowOff>
        </xdr:from>
        <xdr:to>
          <xdr:col>2</xdr:col>
          <xdr:colOff>304800</xdr:colOff>
          <xdr:row>7</xdr:row>
          <xdr:rowOff>190500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  <a:ext uri="{FF2B5EF4-FFF2-40B4-BE49-F238E27FC236}">
                  <a16:creationId xmlns:a16="http://schemas.microsoft.com/office/drawing/2014/main" id="{00000000-0008-0000-0100-00000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9525</xdr:rowOff>
        </xdr:from>
        <xdr:to>
          <xdr:col>2</xdr:col>
          <xdr:colOff>304800</xdr:colOff>
          <xdr:row>8</xdr:row>
          <xdr:rowOff>190500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01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9525</xdr:rowOff>
        </xdr:from>
        <xdr:to>
          <xdr:col>2</xdr:col>
          <xdr:colOff>304800</xdr:colOff>
          <xdr:row>9</xdr:row>
          <xdr:rowOff>190500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  <a:ext uri="{FF2B5EF4-FFF2-40B4-BE49-F238E27FC236}">
                  <a16:creationId xmlns:a16="http://schemas.microsoft.com/office/drawing/2014/main" id="{00000000-0008-0000-0100-00000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2</xdr:col>
          <xdr:colOff>304800</xdr:colOff>
          <xdr:row>10</xdr:row>
          <xdr:rowOff>190500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00000000-0008-0000-0100-00000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304800</xdr:colOff>
          <xdr:row>11</xdr:row>
          <xdr:rowOff>190500</xdr:rowOff>
        </xdr:to>
        <xdr:sp macro="" textlink="">
          <xdr:nvSpPr>
            <xdr:cNvPr id="35849" name="Check Box 9" hidden="1">
              <a:extLst>
                <a:ext uri="{63B3BB69-23CF-44E3-9099-C40C66FF867C}">
                  <a14:compatExt spid="_x0000_s35849"/>
                </a:ext>
                <a:ext uri="{FF2B5EF4-FFF2-40B4-BE49-F238E27FC236}">
                  <a16:creationId xmlns:a16="http://schemas.microsoft.com/office/drawing/2014/main" id="{00000000-0008-0000-0100-00000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304800</xdr:colOff>
          <xdr:row>12</xdr:row>
          <xdr:rowOff>190500</xdr:rowOff>
        </xdr:to>
        <xdr:sp macro="" textlink="">
          <xdr:nvSpPr>
            <xdr:cNvPr id="35850" name="Check Box 10" hidden="1">
              <a:extLst>
                <a:ext uri="{63B3BB69-23CF-44E3-9099-C40C66FF867C}">
                  <a14:compatExt spid="_x0000_s35850"/>
                </a:ext>
                <a:ext uri="{FF2B5EF4-FFF2-40B4-BE49-F238E27FC236}">
                  <a16:creationId xmlns:a16="http://schemas.microsoft.com/office/drawing/2014/main" id="{00000000-0008-0000-0100-00000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219075</xdr:rowOff>
        </xdr:from>
        <xdr:to>
          <xdr:col>2</xdr:col>
          <xdr:colOff>304800</xdr:colOff>
          <xdr:row>13</xdr:row>
          <xdr:rowOff>190500</xdr:rowOff>
        </xdr:to>
        <xdr:sp macro="" textlink="">
          <xdr:nvSpPr>
            <xdr:cNvPr id="35851" name="Check Box 11" hidden="1">
              <a:extLst>
                <a:ext uri="{63B3BB69-23CF-44E3-9099-C40C66FF867C}">
                  <a14:compatExt spid="_x0000_s35851"/>
                </a:ext>
                <a:ext uri="{FF2B5EF4-FFF2-40B4-BE49-F238E27FC236}">
                  <a16:creationId xmlns:a16="http://schemas.microsoft.com/office/drawing/2014/main" id="{00000000-0008-0000-0100-00000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304800</xdr:colOff>
          <xdr:row>14</xdr:row>
          <xdr:rowOff>190500</xdr:rowOff>
        </xdr:to>
        <xdr:sp macro="" textlink="">
          <xdr:nvSpPr>
            <xdr:cNvPr id="35852" name="Check Box 12" hidden="1">
              <a:extLst>
                <a:ext uri="{63B3BB69-23CF-44E3-9099-C40C66FF867C}">
                  <a14:compatExt spid="_x0000_s35852"/>
                </a:ext>
                <a:ext uri="{FF2B5EF4-FFF2-40B4-BE49-F238E27FC236}">
                  <a16:creationId xmlns:a16="http://schemas.microsoft.com/office/drawing/2014/main" id="{00000000-0008-0000-0100-00000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304800</xdr:colOff>
          <xdr:row>15</xdr:row>
          <xdr:rowOff>190500</xdr:rowOff>
        </xdr:to>
        <xdr:sp macro="" textlink="">
          <xdr:nvSpPr>
            <xdr:cNvPr id="35853" name="Check Box 13" hidden="1">
              <a:extLst>
                <a:ext uri="{63B3BB69-23CF-44E3-9099-C40C66FF867C}">
                  <a14:compatExt spid="_x0000_s35853"/>
                </a:ext>
                <a:ext uri="{FF2B5EF4-FFF2-40B4-BE49-F238E27FC236}">
                  <a16:creationId xmlns:a16="http://schemas.microsoft.com/office/drawing/2014/main" id="{00000000-0008-0000-0100-00000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304800</xdr:colOff>
          <xdr:row>17</xdr:row>
          <xdr:rowOff>190500</xdr:rowOff>
        </xdr:to>
        <xdr:sp macro="" textlink="">
          <xdr:nvSpPr>
            <xdr:cNvPr id="35854" name="Check Box 14" hidden="1">
              <a:extLst>
                <a:ext uri="{63B3BB69-23CF-44E3-9099-C40C66FF867C}">
                  <a14:compatExt spid="_x0000_s35854"/>
                </a:ext>
                <a:ext uri="{FF2B5EF4-FFF2-40B4-BE49-F238E27FC236}">
                  <a16:creationId xmlns:a16="http://schemas.microsoft.com/office/drawing/2014/main" id="{00000000-0008-0000-0100-00000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304800</xdr:colOff>
          <xdr:row>18</xdr:row>
          <xdr:rowOff>190500</xdr:rowOff>
        </xdr:to>
        <xdr:sp macro="" textlink="">
          <xdr:nvSpPr>
            <xdr:cNvPr id="35855" name="Check Box 15" hidden="1">
              <a:extLst>
                <a:ext uri="{63B3BB69-23CF-44E3-9099-C40C66FF867C}">
                  <a14:compatExt spid="_x0000_s35855"/>
                </a:ext>
                <a:ext uri="{FF2B5EF4-FFF2-40B4-BE49-F238E27FC236}">
                  <a16:creationId xmlns:a16="http://schemas.microsoft.com/office/drawing/2014/main" id="{00000000-0008-0000-0100-00000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304800</xdr:colOff>
          <xdr:row>19</xdr:row>
          <xdr:rowOff>190500</xdr:rowOff>
        </xdr:to>
        <xdr:sp macro="" textlink="">
          <xdr:nvSpPr>
            <xdr:cNvPr id="35856" name="Check Box 16" hidden="1">
              <a:extLst>
                <a:ext uri="{63B3BB69-23CF-44E3-9099-C40C66FF867C}">
                  <a14:compatExt spid="_x0000_s35856"/>
                </a:ext>
                <a:ext uri="{FF2B5EF4-FFF2-40B4-BE49-F238E27FC236}">
                  <a16:creationId xmlns:a16="http://schemas.microsoft.com/office/drawing/2014/main" id="{00000000-0008-0000-0100-00001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9525</xdr:rowOff>
        </xdr:from>
        <xdr:to>
          <xdr:col>2</xdr:col>
          <xdr:colOff>304800</xdr:colOff>
          <xdr:row>20</xdr:row>
          <xdr:rowOff>190500</xdr:rowOff>
        </xdr:to>
        <xdr:sp macro="" textlink="">
          <xdr:nvSpPr>
            <xdr:cNvPr id="35857" name="Check Box 17" hidden="1">
              <a:extLst>
                <a:ext uri="{63B3BB69-23CF-44E3-9099-C40C66FF867C}">
                  <a14:compatExt spid="_x0000_s35857"/>
                </a:ext>
                <a:ext uri="{FF2B5EF4-FFF2-40B4-BE49-F238E27FC236}">
                  <a16:creationId xmlns:a16="http://schemas.microsoft.com/office/drawing/2014/main" id="{00000000-0008-0000-0100-00001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2</xdr:col>
          <xdr:colOff>304800</xdr:colOff>
          <xdr:row>22</xdr:row>
          <xdr:rowOff>190500</xdr:rowOff>
        </xdr:to>
        <xdr:sp macro="" textlink="">
          <xdr:nvSpPr>
            <xdr:cNvPr id="35858" name="Check Box 18" hidden="1">
              <a:extLst>
                <a:ext uri="{63B3BB69-23CF-44E3-9099-C40C66FF867C}">
                  <a14:compatExt spid="_x0000_s35858"/>
                </a:ext>
                <a:ext uri="{FF2B5EF4-FFF2-40B4-BE49-F238E27FC236}">
                  <a16:creationId xmlns:a16="http://schemas.microsoft.com/office/drawing/2014/main" id="{00000000-0008-0000-0100-00001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304800</xdr:colOff>
          <xdr:row>23</xdr:row>
          <xdr:rowOff>190500</xdr:rowOff>
        </xdr:to>
        <xdr:sp macro="" textlink="">
          <xdr:nvSpPr>
            <xdr:cNvPr id="35859" name="Check Box 19" hidden="1">
              <a:extLst>
                <a:ext uri="{63B3BB69-23CF-44E3-9099-C40C66FF867C}">
                  <a14:compatExt spid="_x0000_s35859"/>
                </a:ext>
                <a:ext uri="{FF2B5EF4-FFF2-40B4-BE49-F238E27FC236}">
                  <a16:creationId xmlns:a16="http://schemas.microsoft.com/office/drawing/2014/main" id="{00000000-0008-0000-0100-00001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219075</xdr:rowOff>
        </xdr:from>
        <xdr:to>
          <xdr:col>2</xdr:col>
          <xdr:colOff>304800</xdr:colOff>
          <xdr:row>24</xdr:row>
          <xdr:rowOff>180975</xdr:rowOff>
        </xdr:to>
        <xdr:sp macro="" textlink="">
          <xdr:nvSpPr>
            <xdr:cNvPr id="35860" name="Check Box 20" hidden="1">
              <a:extLst>
                <a:ext uri="{63B3BB69-23CF-44E3-9099-C40C66FF867C}">
                  <a14:compatExt spid="_x0000_s35860"/>
                </a:ext>
                <a:ext uri="{FF2B5EF4-FFF2-40B4-BE49-F238E27FC236}">
                  <a16:creationId xmlns:a16="http://schemas.microsoft.com/office/drawing/2014/main" id="{00000000-0008-0000-0100-00001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200025</xdr:rowOff>
        </xdr:from>
        <xdr:to>
          <xdr:col>3</xdr:col>
          <xdr:colOff>104775</xdr:colOff>
          <xdr:row>25</xdr:row>
          <xdr:rowOff>180975</xdr:rowOff>
        </xdr:to>
        <xdr:sp macro="" textlink="">
          <xdr:nvSpPr>
            <xdr:cNvPr id="35861" name="Check Box 21" hidden="1">
              <a:extLst>
                <a:ext uri="{63B3BB69-23CF-44E3-9099-C40C66FF867C}">
                  <a14:compatExt spid="_x0000_s35861"/>
                </a:ext>
                <a:ext uri="{FF2B5EF4-FFF2-40B4-BE49-F238E27FC236}">
                  <a16:creationId xmlns:a16="http://schemas.microsoft.com/office/drawing/2014/main" id="{00000000-0008-0000-0100-00001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0</xdr:rowOff>
        </xdr:from>
        <xdr:to>
          <xdr:col>3</xdr:col>
          <xdr:colOff>104775</xdr:colOff>
          <xdr:row>26</xdr:row>
          <xdr:rowOff>209550</xdr:rowOff>
        </xdr:to>
        <xdr:sp macro="" textlink="">
          <xdr:nvSpPr>
            <xdr:cNvPr id="35862" name="Check Box 22" hidden="1">
              <a:extLst>
                <a:ext uri="{63B3BB69-23CF-44E3-9099-C40C66FF867C}">
                  <a14:compatExt spid="_x0000_s35862"/>
                </a:ext>
                <a:ext uri="{FF2B5EF4-FFF2-40B4-BE49-F238E27FC236}">
                  <a16:creationId xmlns:a16="http://schemas.microsoft.com/office/drawing/2014/main" id="{00000000-0008-0000-0100-00001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27</xdr:row>
          <xdr:rowOff>9525</xdr:rowOff>
        </xdr:from>
        <xdr:to>
          <xdr:col>3</xdr:col>
          <xdr:colOff>104775</xdr:colOff>
          <xdr:row>27</xdr:row>
          <xdr:rowOff>219075</xdr:rowOff>
        </xdr:to>
        <xdr:sp macro="" textlink="">
          <xdr:nvSpPr>
            <xdr:cNvPr id="35863" name="Check Box 23" hidden="1">
              <a:extLst>
                <a:ext uri="{63B3BB69-23CF-44E3-9099-C40C66FF867C}">
                  <a14:compatExt spid="_x0000_s35863"/>
                </a:ext>
                <a:ext uri="{FF2B5EF4-FFF2-40B4-BE49-F238E27FC236}">
                  <a16:creationId xmlns:a16="http://schemas.microsoft.com/office/drawing/2014/main" id="{00000000-0008-0000-0100-00001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0</xdr:rowOff>
        </xdr:from>
        <xdr:to>
          <xdr:col>3</xdr:col>
          <xdr:colOff>104775</xdr:colOff>
          <xdr:row>28</xdr:row>
          <xdr:rowOff>209550</xdr:rowOff>
        </xdr:to>
        <xdr:sp macro="" textlink="">
          <xdr:nvSpPr>
            <xdr:cNvPr id="35864" name="Check Box 24" hidden="1">
              <a:extLst>
                <a:ext uri="{63B3BB69-23CF-44E3-9099-C40C66FF867C}">
                  <a14:compatExt spid="_x0000_s35864"/>
                </a:ext>
                <a:ext uri="{FF2B5EF4-FFF2-40B4-BE49-F238E27FC236}">
                  <a16:creationId xmlns:a16="http://schemas.microsoft.com/office/drawing/2014/main" id="{00000000-0008-0000-0100-00001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219075</xdr:rowOff>
        </xdr:from>
        <xdr:to>
          <xdr:col>3</xdr:col>
          <xdr:colOff>104775</xdr:colOff>
          <xdr:row>29</xdr:row>
          <xdr:rowOff>200025</xdr:rowOff>
        </xdr:to>
        <xdr:sp macro="" textlink="">
          <xdr:nvSpPr>
            <xdr:cNvPr id="35865" name="Check Box 25" hidden="1">
              <a:extLst>
                <a:ext uri="{63B3BB69-23CF-44E3-9099-C40C66FF867C}">
                  <a14:compatExt spid="_x0000_s35865"/>
                </a:ext>
                <a:ext uri="{FF2B5EF4-FFF2-40B4-BE49-F238E27FC236}">
                  <a16:creationId xmlns:a16="http://schemas.microsoft.com/office/drawing/2014/main" id="{00000000-0008-0000-0100-000019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219075</xdr:rowOff>
        </xdr:from>
        <xdr:to>
          <xdr:col>3</xdr:col>
          <xdr:colOff>104775</xdr:colOff>
          <xdr:row>30</xdr:row>
          <xdr:rowOff>200025</xdr:rowOff>
        </xdr:to>
        <xdr:sp macro="" textlink="">
          <xdr:nvSpPr>
            <xdr:cNvPr id="35866" name="Check Box 26" hidden="1">
              <a:extLst>
                <a:ext uri="{63B3BB69-23CF-44E3-9099-C40C66FF867C}">
                  <a14:compatExt spid="_x0000_s35866"/>
                </a:ext>
                <a:ext uri="{FF2B5EF4-FFF2-40B4-BE49-F238E27FC236}">
                  <a16:creationId xmlns:a16="http://schemas.microsoft.com/office/drawing/2014/main" id="{00000000-0008-0000-0100-00001A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0</xdr:rowOff>
        </xdr:from>
        <xdr:to>
          <xdr:col>3</xdr:col>
          <xdr:colOff>104775</xdr:colOff>
          <xdr:row>31</xdr:row>
          <xdr:rowOff>209550</xdr:rowOff>
        </xdr:to>
        <xdr:sp macro="" textlink="">
          <xdr:nvSpPr>
            <xdr:cNvPr id="35867" name="Check Box 27" hidden="1">
              <a:extLst>
                <a:ext uri="{63B3BB69-23CF-44E3-9099-C40C66FF867C}">
                  <a14:compatExt spid="_x0000_s35867"/>
                </a:ext>
                <a:ext uri="{FF2B5EF4-FFF2-40B4-BE49-F238E27FC236}">
                  <a16:creationId xmlns:a16="http://schemas.microsoft.com/office/drawing/2014/main" id="{00000000-0008-0000-0100-00001B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32</xdr:row>
          <xdr:rowOff>0</xdr:rowOff>
        </xdr:from>
        <xdr:to>
          <xdr:col>3</xdr:col>
          <xdr:colOff>104775</xdr:colOff>
          <xdr:row>32</xdr:row>
          <xdr:rowOff>209550</xdr:rowOff>
        </xdr:to>
        <xdr:sp macro="" textlink="">
          <xdr:nvSpPr>
            <xdr:cNvPr id="35868" name="Check Box 28" hidden="1">
              <a:extLst>
                <a:ext uri="{63B3BB69-23CF-44E3-9099-C40C66FF867C}">
                  <a14:compatExt spid="_x0000_s35868"/>
                </a:ext>
                <a:ext uri="{FF2B5EF4-FFF2-40B4-BE49-F238E27FC236}">
                  <a16:creationId xmlns:a16="http://schemas.microsoft.com/office/drawing/2014/main" id="{00000000-0008-0000-0100-00001C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33</xdr:row>
          <xdr:rowOff>0</xdr:rowOff>
        </xdr:from>
        <xdr:to>
          <xdr:col>3</xdr:col>
          <xdr:colOff>104775</xdr:colOff>
          <xdr:row>33</xdr:row>
          <xdr:rowOff>209550</xdr:rowOff>
        </xdr:to>
        <xdr:sp macro="" textlink="">
          <xdr:nvSpPr>
            <xdr:cNvPr id="35869" name="Check Box 29" hidden="1">
              <a:extLst>
                <a:ext uri="{63B3BB69-23CF-44E3-9099-C40C66FF867C}">
                  <a14:compatExt spid="_x0000_s35869"/>
                </a:ext>
                <a:ext uri="{FF2B5EF4-FFF2-40B4-BE49-F238E27FC236}">
                  <a16:creationId xmlns:a16="http://schemas.microsoft.com/office/drawing/2014/main" id="{00000000-0008-0000-0100-00001D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33</xdr:row>
          <xdr:rowOff>219075</xdr:rowOff>
        </xdr:from>
        <xdr:to>
          <xdr:col>3</xdr:col>
          <xdr:colOff>104775</xdr:colOff>
          <xdr:row>34</xdr:row>
          <xdr:rowOff>200025</xdr:rowOff>
        </xdr:to>
        <xdr:sp macro="" textlink="">
          <xdr:nvSpPr>
            <xdr:cNvPr id="35870" name="Check Box 30" hidden="1">
              <a:extLst>
                <a:ext uri="{63B3BB69-23CF-44E3-9099-C40C66FF867C}">
                  <a14:compatExt spid="_x0000_s35870"/>
                </a:ext>
                <a:ext uri="{FF2B5EF4-FFF2-40B4-BE49-F238E27FC236}">
                  <a16:creationId xmlns:a16="http://schemas.microsoft.com/office/drawing/2014/main" id="{00000000-0008-0000-0100-00001E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34</xdr:row>
          <xdr:rowOff>219075</xdr:rowOff>
        </xdr:from>
        <xdr:to>
          <xdr:col>3</xdr:col>
          <xdr:colOff>104775</xdr:colOff>
          <xdr:row>35</xdr:row>
          <xdr:rowOff>200025</xdr:rowOff>
        </xdr:to>
        <xdr:sp macro="" textlink="">
          <xdr:nvSpPr>
            <xdr:cNvPr id="35871" name="Check Box 31" hidden="1">
              <a:extLst>
                <a:ext uri="{63B3BB69-23CF-44E3-9099-C40C66FF867C}">
                  <a14:compatExt spid="_x0000_s35871"/>
                </a:ext>
                <a:ext uri="{FF2B5EF4-FFF2-40B4-BE49-F238E27FC236}">
                  <a16:creationId xmlns:a16="http://schemas.microsoft.com/office/drawing/2014/main" id="{00000000-0008-0000-0100-00001F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36</xdr:row>
          <xdr:rowOff>0</xdr:rowOff>
        </xdr:from>
        <xdr:to>
          <xdr:col>3</xdr:col>
          <xdr:colOff>104775</xdr:colOff>
          <xdr:row>36</xdr:row>
          <xdr:rowOff>209550</xdr:rowOff>
        </xdr:to>
        <xdr:sp macro="" textlink="">
          <xdr:nvSpPr>
            <xdr:cNvPr id="35872" name="Check Box 32" hidden="1">
              <a:extLst>
                <a:ext uri="{63B3BB69-23CF-44E3-9099-C40C66FF867C}">
                  <a14:compatExt spid="_x0000_s35872"/>
                </a:ext>
                <a:ext uri="{FF2B5EF4-FFF2-40B4-BE49-F238E27FC236}">
                  <a16:creationId xmlns:a16="http://schemas.microsoft.com/office/drawing/2014/main" id="{00000000-0008-0000-0100-000020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37</xdr:row>
          <xdr:rowOff>0</xdr:rowOff>
        </xdr:from>
        <xdr:to>
          <xdr:col>3</xdr:col>
          <xdr:colOff>104775</xdr:colOff>
          <xdr:row>37</xdr:row>
          <xdr:rowOff>209550</xdr:rowOff>
        </xdr:to>
        <xdr:sp macro="" textlink="">
          <xdr:nvSpPr>
            <xdr:cNvPr id="35873" name="Check Box 33" hidden="1">
              <a:extLst>
                <a:ext uri="{63B3BB69-23CF-44E3-9099-C40C66FF867C}">
                  <a14:compatExt spid="_x0000_s35873"/>
                </a:ext>
                <a:ext uri="{FF2B5EF4-FFF2-40B4-BE49-F238E27FC236}">
                  <a16:creationId xmlns:a16="http://schemas.microsoft.com/office/drawing/2014/main" id="{00000000-0008-0000-0100-00002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37</xdr:row>
          <xdr:rowOff>219075</xdr:rowOff>
        </xdr:from>
        <xdr:to>
          <xdr:col>3</xdr:col>
          <xdr:colOff>104775</xdr:colOff>
          <xdr:row>38</xdr:row>
          <xdr:rowOff>200025</xdr:rowOff>
        </xdr:to>
        <xdr:sp macro="" textlink="">
          <xdr:nvSpPr>
            <xdr:cNvPr id="35874" name="Check Box 34" hidden="1">
              <a:extLst>
                <a:ext uri="{63B3BB69-23CF-44E3-9099-C40C66FF867C}">
                  <a14:compatExt spid="_x0000_s35874"/>
                </a:ext>
                <a:ext uri="{FF2B5EF4-FFF2-40B4-BE49-F238E27FC236}">
                  <a16:creationId xmlns:a16="http://schemas.microsoft.com/office/drawing/2014/main" id="{00000000-0008-0000-0100-00002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361950</xdr:colOff>
          <xdr:row>16</xdr:row>
          <xdr:rowOff>219075</xdr:rowOff>
        </xdr:to>
        <xdr:sp macro="" textlink="">
          <xdr:nvSpPr>
            <xdr:cNvPr id="35875" name="Check Box 35" hidden="1">
              <a:extLst>
                <a:ext uri="{63B3BB69-23CF-44E3-9099-C40C66FF867C}">
                  <a14:compatExt spid="_x0000_s35875"/>
                </a:ext>
                <a:ext uri="{FF2B5EF4-FFF2-40B4-BE49-F238E27FC236}">
                  <a16:creationId xmlns:a16="http://schemas.microsoft.com/office/drawing/2014/main" id="{00000000-0008-0000-0100-00002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209550</xdr:rowOff>
        </xdr:from>
        <xdr:to>
          <xdr:col>2</xdr:col>
          <xdr:colOff>304800</xdr:colOff>
          <xdr:row>21</xdr:row>
          <xdr:rowOff>200025</xdr:rowOff>
        </xdr:to>
        <xdr:sp macro="" textlink="">
          <xdr:nvSpPr>
            <xdr:cNvPr id="35876" name="Check Box 36" hidden="1">
              <a:extLst>
                <a:ext uri="{63B3BB69-23CF-44E3-9099-C40C66FF867C}">
                  <a14:compatExt spid="_x0000_s35876"/>
                </a:ext>
                <a:ext uri="{FF2B5EF4-FFF2-40B4-BE49-F238E27FC236}">
                  <a16:creationId xmlns:a16="http://schemas.microsoft.com/office/drawing/2014/main" id="{00000000-0008-0000-0100-00002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95250</xdr:rowOff>
    </xdr:from>
    <xdr:to>
      <xdr:col>12</xdr:col>
      <xdr:colOff>10779</xdr:colOff>
      <xdr:row>60</xdr:row>
      <xdr:rowOff>163020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1141471" y="6010275"/>
          <a:ext cx="8983329" cy="78496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319086</xdr:colOff>
      <xdr:row>2</xdr:row>
      <xdr:rowOff>85724</xdr:rowOff>
    </xdr:from>
    <xdr:to>
      <xdr:col>22</xdr:col>
      <xdr:colOff>219075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37</xdr:row>
      <xdr:rowOff>114300</xdr:rowOff>
    </xdr:from>
    <xdr:to>
      <xdr:col>21</xdr:col>
      <xdr:colOff>547689</xdr:colOff>
      <xdr:row>68</xdr:row>
      <xdr:rowOff>19051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71</xdr:row>
      <xdr:rowOff>114300</xdr:rowOff>
    </xdr:from>
    <xdr:to>
      <xdr:col>21</xdr:col>
      <xdr:colOff>623889</xdr:colOff>
      <xdr:row>102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649941</xdr:colOff>
      <xdr:row>104</xdr:row>
      <xdr:rowOff>179294</xdr:rowOff>
    </xdr:from>
    <xdr:to>
      <xdr:col>23</xdr:col>
      <xdr:colOff>552171</xdr:colOff>
      <xdr:row>135</xdr:row>
      <xdr:rowOff>74520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266700</xdr:colOff>
      <xdr:row>150</xdr:row>
      <xdr:rowOff>109537</xdr:rowOff>
    </xdr:from>
    <xdr:to>
      <xdr:col>20</xdr:col>
      <xdr:colOff>423863</xdr:colOff>
      <xdr:row>182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224118</xdr:colOff>
      <xdr:row>194</xdr:row>
      <xdr:rowOff>145677</xdr:rowOff>
    </xdr:from>
    <xdr:to>
      <xdr:col>24</xdr:col>
      <xdr:colOff>219315</xdr:colOff>
      <xdr:row>221</xdr:row>
      <xdr:rowOff>112060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367394</xdr:colOff>
      <xdr:row>243</xdr:row>
      <xdr:rowOff>111579</xdr:rowOff>
    </xdr:from>
    <xdr:to>
      <xdr:col>21</xdr:col>
      <xdr:colOff>449035</xdr:colOff>
      <xdr:row>268</xdr:row>
      <xdr:rowOff>163285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367393</xdr:colOff>
      <xdr:row>286</xdr:row>
      <xdr:rowOff>68035</xdr:rowOff>
    </xdr:from>
    <xdr:to>
      <xdr:col>21</xdr:col>
      <xdr:colOff>136071</xdr:colOff>
      <xdr:row>309</xdr:row>
      <xdr:rowOff>65314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449036</xdr:colOff>
      <xdr:row>318</xdr:row>
      <xdr:rowOff>179614</xdr:rowOff>
    </xdr:from>
    <xdr:to>
      <xdr:col>22</xdr:col>
      <xdr:colOff>503463</xdr:colOff>
      <xdr:row>350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611505</xdr:colOff>
      <xdr:row>10</xdr:row>
      <xdr:rowOff>198120</xdr:rowOff>
    </xdr:from>
    <xdr:to>
      <xdr:col>0</xdr:col>
      <xdr:colOff>5624414</xdr:colOff>
      <xdr:row>12</xdr:row>
      <xdr:rowOff>186683</xdr:rowOff>
    </xdr:to>
    <xdr:sp macro="" textlink="">
      <xdr:nvSpPr>
        <xdr:cNvPr id="9" name="Step" descr="Here's another way to add, using a shortcut key. Select the yellow cell under the amounts for meat"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 txBox="1"/>
      </xdr:nvSpPr>
      <xdr:spPr>
        <a:xfrm flipH="1">
          <a:off x="9678824086" y="3284220"/>
          <a:ext cx="5012909" cy="46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algn="r" rtl="1">
            <a:defRPr/>
          </a:pPr>
          <a:endParaRPr lang="fa-IR" sz="1000" b="1" kern="0" baseline="0">
            <a:solidFill>
              <a:schemeClr val="tx1">
                <a:lumMod val="75000"/>
                <a:lumOff val="25000"/>
              </a:schemeClr>
            </a:solidFill>
            <a:latin typeface="Segoe UI" panose="020B0502040204020203" pitchFamily="34" charset="0"/>
            <a:ea typeface="Segoe UI" pitchFamily="34" charset="0"/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937496</xdr:colOff>
      <xdr:row>1</xdr:row>
      <xdr:rowOff>2665</xdr:rowOff>
    </xdr:from>
    <xdr:to>
      <xdr:col>6</xdr:col>
      <xdr:colOff>1510610</xdr:colOff>
      <xdr:row>2</xdr:row>
      <xdr:rowOff>17035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10125949" y="148341"/>
          <a:ext cx="573114" cy="608282"/>
        </a:xfrm>
        <a:prstGeom prst="rect">
          <a:avLst/>
        </a:prstGeom>
      </xdr:spPr>
    </xdr:pic>
    <xdr:clientData/>
  </xdr:twoCellAnchor>
  <xdr:twoCellAnchor>
    <xdr:from>
      <xdr:col>5</xdr:col>
      <xdr:colOff>941295</xdr:colOff>
      <xdr:row>44</xdr:row>
      <xdr:rowOff>0</xdr:rowOff>
    </xdr:from>
    <xdr:to>
      <xdr:col>5</xdr:col>
      <xdr:colOff>1155607</xdr:colOff>
      <xdr:row>44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/>
      </xdr:nvSpPr>
      <xdr:spPr>
        <a:xfrm>
          <a:off x="9985216343" y="12687300"/>
          <a:ext cx="214312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937496</xdr:colOff>
      <xdr:row>1</xdr:row>
      <xdr:rowOff>2665</xdr:rowOff>
    </xdr:from>
    <xdr:to>
      <xdr:col>6</xdr:col>
      <xdr:colOff>1510610</xdr:colOff>
      <xdr:row>4</xdr:row>
      <xdr:rowOff>36085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527840" y="145540"/>
          <a:ext cx="573114" cy="604920"/>
        </a:xfrm>
        <a:prstGeom prst="rect">
          <a:avLst/>
        </a:prstGeom>
      </xdr:spPr>
    </xdr:pic>
    <xdr:clientData/>
  </xdr:twoCellAnchor>
  <xdr:twoCellAnchor>
    <xdr:from>
      <xdr:col>5</xdr:col>
      <xdr:colOff>941295</xdr:colOff>
      <xdr:row>44</xdr:row>
      <xdr:rowOff>0</xdr:rowOff>
    </xdr:from>
    <xdr:to>
      <xdr:col>5</xdr:col>
      <xdr:colOff>1155607</xdr:colOff>
      <xdr:row>44</xdr:row>
      <xdr:rowOff>190500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/>
      </xdr:nvSpPr>
      <xdr:spPr>
        <a:xfrm>
          <a:off x="9985111568" y="12306300"/>
          <a:ext cx="214312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Samt\&#1575;&#1585;&#1586;&#1740;&#1575;&#1576;&#1740;\&#1580;&#1583;&#1740;&#1583;\&#1575;&#1740;&#1605;&#1575;%20&#1607;&#1605;&#1585;&#1575;&#1607;\&#1576;&#1585;&#1607;&#1575;&#1606;\&#1575;&#1585;&#1586;&#1740;&#1575;&#1576;&#1740;\Doc3_Managers_(ver%20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adeghi\&#1580;&#1583;&#1740;&#1583;\&#1575;&#1740;&#1605;&#1575;%20&#1607;&#1605;&#1585;&#1575;&#1607;\&#1576;&#1585;&#1607;&#1575;&#1606;\&#1575;&#1585;&#1586;&#1740;&#1575;&#1576;&#1740;\Doc3_Managers_(ver%20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amimi\MainProcess%20(ORG)_08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amimi\MainProcess%20(ORG)_Org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589;&#1605;&#1740;&#1605;&#1740;\MainProcess%20(ORG)_080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Samt\&#1575;&#1585;&#1586;&#1740;&#1575;&#1576;&#1740;\Makouie\SAMT\&#1662;&#1608;&#1740;&#1575;%20&#1662;&#1583;&#1740;&#1583;&#1607;%20&#1575;&#1587;&#1662;&#1585;&#1604;&#1608;&#1587;\&#1601;&#1575;&#1740;&#1604;&#1607;&#1575;&#1740;%20&#1583;&#1585;&#1740;&#1575;&#1601;&#1578;&#1740;\Copy%20of%20Doc2_company%20full_(ver%20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adeghi\Makouie\SAMT\&#1662;&#1608;&#1740;&#1575;%20&#1662;&#1583;&#1740;&#1583;&#1607;%20&#1575;&#1587;&#1662;&#1585;&#1604;&#1608;&#1587;\&#1601;&#1575;&#1740;&#1604;&#1607;&#1575;&#1740;%20&#1583;&#1585;&#1740;&#1575;&#1601;&#1578;&#1740;\Copy%20of%20Doc2_company%20full_(ver%201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Samt\&#1575;&#1585;&#1586;&#1740;&#1575;&#1576;&#1740;\F.Mohammadi\99\&#1578;&#1608;&#1587;%20&#1570;&#1608;&#1575;%20&#1582;&#1575;&#1608;&#1585;&#1575;&#1606;\&#1605;&#1583;&#1575;&#1585;&#1705;%20&#1575;&#1585;&#1587;&#1575;&#1604;&#1740;\&#1662;&#1585;&#1587;&#1588;&#1606;&#1575;&#1605;&#1607;%20&#1607;&#1575;\Doc2_company%20full_(ver%201.4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adeghi\F.Mohammadi\99\&#1578;&#1608;&#1587;%20&#1570;&#1608;&#1575;%20&#1582;&#1575;&#1608;&#1585;&#1575;&#1606;\&#1605;&#1583;&#1575;&#1585;&#1705;%20&#1575;&#1585;&#1587;&#1575;&#1604;&#1740;\&#1662;&#1585;&#1587;&#1588;&#1606;&#1575;&#1605;&#1607;%20&#1607;&#1575;\Doc2_company%20full_(ver%201.4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589;&#1605;&#1740;&#1605;&#1740;\check%20list(BASE)%20-%20Cop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Samt\&#1575;&#1585;&#1586;&#1740;&#1575;&#1576;&#1740;\Users\V.RAZAGHI\Desktop\done\&#1583;&#1585;%20&#1575;&#1606;&#1578;&#1592;&#1575;&#1585;\&#1606;&#1711;&#1740;&#1606;%20&#1580;&#1575;&#1605;&#1607;%20&#1608;%20&#1605;&#1607;\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adeghi\Users\V.RAZAGHI\Desktop\done\&#1583;&#1585;%20&#1575;&#1606;&#1578;&#1592;&#1575;&#1585;\&#1606;&#1711;&#1740;&#1606;%20&#1580;&#1575;&#1605;&#1607;%20&#1608;%20&#1605;&#1607;\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Samt\&#1575;&#1585;&#1586;&#1740;&#1575;&#1576;&#1740;\Makouie\SAMT\&#1570;&#1585;&#1605;&#1575;&#1606;%20&#1578;&#1580;&#1575;&#1585;&#1578;%20&#1589;&#1576;&#1575;\Doc3_Managers_(ver%201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adeghi\Makouie\SAMT\&#1570;&#1585;&#1605;&#1575;&#1606;%20&#1578;&#1580;&#1575;&#1585;&#1578;%20&#1589;&#1576;&#1575;\Doc3_Managers_(ver%201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ainP-V5-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adeghi\&#1580;&#1605;&#1593;%20&#1576;&#1606;&#1583;&#1740;%20&#1575;&#1585;&#1586;&#1740;&#1575;&#1576;&#1740;\&#1575;&#1585;&#1586;&#1740;&#1575;&#1576;&#1740;%20&#1705;&#1740;&#1601;&#1740;%20-&#1576;&#1585;&#1607;&#1575;&#1606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amt%20Share\Rating1401\Rating1401\1&#1575;&#1585;&#1586;&#1740;&#1575;&#1576;&#1740;\MainProcess%20(org)_V0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sadeghi/&#1580;&#1605;&#1593;%20&#1576;&#1606;&#1583;&#1740;%20&#1575;&#1585;&#1586;&#1740;&#1575;&#1576;&#1740;/MainProcess%20(org)_V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مدیران"/>
      <sheetName val="سوابق کاری مدیران"/>
      <sheetName val="تحصیلات مدیران"/>
      <sheetName val="دوره های آموزشی مدیران"/>
      <sheetName val="اطلاعات شاغلین"/>
    </sheetNames>
    <sheetDataSet>
      <sheetData sheetId="0" refreshError="1">
        <row r="1">
          <cell r="C1" t="str">
            <v>پاره وقت</v>
          </cell>
          <cell r="E1" t="str">
            <v>فروردین</v>
          </cell>
          <cell r="F1">
            <v>1</v>
          </cell>
          <cell r="G1">
            <v>1360</v>
          </cell>
        </row>
        <row r="2">
          <cell r="C2" t="str">
            <v>نیمه وقت</v>
          </cell>
          <cell r="E2" t="str">
            <v>اردیبهشت</v>
          </cell>
          <cell r="F2">
            <v>2</v>
          </cell>
          <cell r="G2">
            <v>1361</v>
          </cell>
        </row>
        <row r="3">
          <cell r="C3" t="str">
            <v>تمام وقت</v>
          </cell>
          <cell r="E3" t="str">
            <v>خرداد</v>
          </cell>
          <cell r="F3">
            <v>3</v>
          </cell>
          <cell r="G3">
            <v>1362</v>
          </cell>
        </row>
        <row r="4">
          <cell r="E4" t="str">
            <v>تیر</v>
          </cell>
          <cell r="F4">
            <v>4</v>
          </cell>
          <cell r="G4">
            <v>1363</v>
          </cell>
        </row>
        <row r="5">
          <cell r="E5" t="str">
            <v>مرداد</v>
          </cell>
          <cell r="F5">
            <v>5</v>
          </cell>
          <cell r="G5">
            <v>1364</v>
          </cell>
        </row>
        <row r="6">
          <cell r="E6" t="str">
            <v>شهریور</v>
          </cell>
          <cell r="F6">
            <v>6</v>
          </cell>
          <cell r="G6">
            <v>1365</v>
          </cell>
        </row>
        <row r="7">
          <cell r="E7" t="str">
            <v>مهر</v>
          </cell>
          <cell r="F7">
            <v>7</v>
          </cell>
          <cell r="G7">
            <v>1366</v>
          </cell>
        </row>
        <row r="8">
          <cell r="E8" t="str">
            <v xml:space="preserve">آبان </v>
          </cell>
          <cell r="F8">
            <v>8</v>
          </cell>
          <cell r="G8">
            <v>1367</v>
          </cell>
        </row>
        <row r="9">
          <cell r="E9" t="str">
            <v>آذر</v>
          </cell>
          <cell r="F9">
            <v>9</v>
          </cell>
          <cell r="G9">
            <v>1368</v>
          </cell>
        </row>
        <row r="10">
          <cell r="E10" t="str">
            <v>دی</v>
          </cell>
          <cell r="F10">
            <v>10</v>
          </cell>
          <cell r="G10">
            <v>1369</v>
          </cell>
        </row>
        <row r="11">
          <cell r="E11" t="str">
            <v xml:space="preserve">بهمن </v>
          </cell>
          <cell r="F11">
            <v>11</v>
          </cell>
          <cell r="G11">
            <v>1370</v>
          </cell>
        </row>
        <row r="12">
          <cell r="E12" t="str">
            <v>اسفند</v>
          </cell>
          <cell r="F12">
            <v>12</v>
          </cell>
          <cell r="G12">
            <v>1371</v>
          </cell>
        </row>
        <row r="13">
          <cell r="F13">
            <v>13</v>
          </cell>
          <cell r="G13">
            <v>1372</v>
          </cell>
        </row>
        <row r="14">
          <cell r="F14">
            <v>14</v>
          </cell>
          <cell r="G14">
            <v>1373</v>
          </cell>
        </row>
        <row r="15">
          <cell r="F15">
            <v>15</v>
          </cell>
          <cell r="G15">
            <v>1374</v>
          </cell>
        </row>
        <row r="16">
          <cell r="F16">
            <v>16</v>
          </cell>
          <cell r="G16">
            <v>1375</v>
          </cell>
        </row>
        <row r="17">
          <cell r="F17">
            <v>17</v>
          </cell>
          <cell r="G17">
            <v>1376</v>
          </cell>
        </row>
        <row r="18">
          <cell r="F18">
            <v>18</v>
          </cell>
          <cell r="G18">
            <v>1377</v>
          </cell>
        </row>
        <row r="19">
          <cell r="F19">
            <v>19</v>
          </cell>
          <cell r="G19">
            <v>1378</v>
          </cell>
        </row>
        <row r="20">
          <cell r="F20">
            <v>20</v>
          </cell>
          <cell r="G20">
            <v>1379</v>
          </cell>
        </row>
        <row r="21">
          <cell r="F21">
            <v>21</v>
          </cell>
          <cell r="G21">
            <v>1380</v>
          </cell>
        </row>
        <row r="22">
          <cell r="F22">
            <v>22</v>
          </cell>
          <cell r="G22">
            <v>1381</v>
          </cell>
        </row>
        <row r="23">
          <cell r="F23">
            <v>23</v>
          </cell>
          <cell r="G23">
            <v>1382</v>
          </cell>
        </row>
        <row r="24">
          <cell r="F24">
            <v>24</v>
          </cell>
          <cell r="G24">
            <v>1383</v>
          </cell>
        </row>
        <row r="25">
          <cell r="F25">
            <v>25</v>
          </cell>
          <cell r="G25">
            <v>1384</v>
          </cell>
        </row>
        <row r="26">
          <cell r="F26">
            <v>26</v>
          </cell>
          <cell r="G26">
            <v>1385</v>
          </cell>
        </row>
        <row r="27">
          <cell r="F27">
            <v>27</v>
          </cell>
          <cell r="G27">
            <v>1386</v>
          </cell>
        </row>
        <row r="28">
          <cell r="F28">
            <v>28</v>
          </cell>
          <cell r="G28">
            <v>1387</v>
          </cell>
        </row>
        <row r="29">
          <cell r="F29">
            <v>29</v>
          </cell>
          <cell r="G29">
            <v>1388</v>
          </cell>
        </row>
        <row r="30">
          <cell r="F30">
            <v>30</v>
          </cell>
          <cell r="G30">
            <v>1389</v>
          </cell>
        </row>
        <row r="31">
          <cell r="F31">
            <v>31</v>
          </cell>
          <cell r="G31">
            <v>1390</v>
          </cell>
        </row>
        <row r="32">
          <cell r="G32">
            <v>1391</v>
          </cell>
        </row>
        <row r="33">
          <cell r="G33">
            <v>1392</v>
          </cell>
        </row>
        <row r="34">
          <cell r="G34">
            <v>1393</v>
          </cell>
        </row>
        <row r="35">
          <cell r="G35">
            <v>1394</v>
          </cell>
        </row>
        <row r="36">
          <cell r="G36">
            <v>1395</v>
          </cell>
        </row>
        <row r="37">
          <cell r="G37">
            <v>1396</v>
          </cell>
        </row>
        <row r="38">
          <cell r="G38">
            <v>1397</v>
          </cell>
        </row>
        <row r="39">
          <cell r="G39">
            <v>1398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مدیران"/>
      <sheetName val="سوابق کاری مدیران"/>
      <sheetName val="تحصیلات مدیران"/>
      <sheetName val="دوره های آموزشی مدیران"/>
      <sheetName val="اطلاعات شاغلین"/>
    </sheetNames>
    <sheetDataSet>
      <sheetData sheetId="0" refreshError="1">
        <row r="1">
          <cell r="C1" t="str">
            <v>پاره وقت</v>
          </cell>
          <cell r="E1" t="str">
            <v>فروردین</v>
          </cell>
          <cell r="F1">
            <v>1</v>
          </cell>
          <cell r="G1">
            <v>1360</v>
          </cell>
        </row>
        <row r="2">
          <cell r="C2" t="str">
            <v>نیمه وقت</v>
          </cell>
          <cell r="E2" t="str">
            <v>اردیبهشت</v>
          </cell>
          <cell r="F2">
            <v>2</v>
          </cell>
          <cell r="G2">
            <v>1361</v>
          </cell>
        </row>
        <row r="3">
          <cell r="C3" t="str">
            <v>تمام وقت</v>
          </cell>
          <cell r="E3" t="str">
            <v>خرداد</v>
          </cell>
          <cell r="F3">
            <v>3</v>
          </cell>
          <cell r="G3">
            <v>1362</v>
          </cell>
        </row>
        <row r="4">
          <cell r="E4" t="str">
            <v>تیر</v>
          </cell>
          <cell r="F4">
            <v>4</v>
          </cell>
          <cell r="G4">
            <v>1363</v>
          </cell>
        </row>
        <row r="5">
          <cell r="E5" t="str">
            <v>مرداد</v>
          </cell>
          <cell r="F5">
            <v>5</v>
          </cell>
          <cell r="G5">
            <v>1364</v>
          </cell>
        </row>
        <row r="6">
          <cell r="E6" t="str">
            <v>شهریور</v>
          </cell>
          <cell r="F6">
            <v>6</v>
          </cell>
          <cell r="G6">
            <v>1365</v>
          </cell>
        </row>
        <row r="7">
          <cell r="E7" t="str">
            <v>مهر</v>
          </cell>
          <cell r="F7">
            <v>7</v>
          </cell>
          <cell r="G7">
            <v>1366</v>
          </cell>
        </row>
        <row r="8">
          <cell r="E8" t="str">
            <v xml:space="preserve">آبان </v>
          </cell>
          <cell r="F8">
            <v>8</v>
          </cell>
          <cell r="G8">
            <v>1367</v>
          </cell>
        </row>
        <row r="9">
          <cell r="E9" t="str">
            <v>آذر</v>
          </cell>
          <cell r="F9">
            <v>9</v>
          </cell>
          <cell r="G9">
            <v>1368</v>
          </cell>
        </row>
        <row r="10">
          <cell r="E10" t="str">
            <v>دی</v>
          </cell>
          <cell r="F10">
            <v>10</v>
          </cell>
          <cell r="G10">
            <v>1369</v>
          </cell>
        </row>
        <row r="11">
          <cell r="E11" t="str">
            <v xml:space="preserve">بهمن </v>
          </cell>
          <cell r="F11">
            <v>11</v>
          </cell>
          <cell r="G11">
            <v>1370</v>
          </cell>
        </row>
        <row r="12">
          <cell r="E12" t="str">
            <v>اسفند</v>
          </cell>
          <cell r="F12">
            <v>12</v>
          </cell>
          <cell r="G12">
            <v>1371</v>
          </cell>
        </row>
        <row r="13">
          <cell r="F13">
            <v>13</v>
          </cell>
          <cell r="G13">
            <v>1372</v>
          </cell>
        </row>
        <row r="14">
          <cell r="F14">
            <v>14</v>
          </cell>
          <cell r="G14">
            <v>1373</v>
          </cell>
        </row>
        <row r="15">
          <cell r="F15">
            <v>15</v>
          </cell>
          <cell r="G15">
            <v>1374</v>
          </cell>
        </row>
        <row r="16">
          <cell r="F16">
            <v>16</v>
          </cell>
          <cell r="G16">
            <v>1375</v>
          </cell>
        </row>
        <row r="17">
          <cell r="F17">
            <v>17</v>
          </cell>
          <cell r="G17">
            <v>1376</v>
          </cell>
        </row>
        <row r="18">
          <cell r="F18">
            <v>18</v>
          </cell>
          <cell r="G18">
            <v>1377</v>
          </cell>
        </row>
        <row r="19">
          <cell r="F19">
            <v>19</v>
          </cell>
          <cell r="G19">
            <v>1378</v>
          </cell>
        </row>
        <row r="20">
          <cell r="F20">
            <v>20</v>
          </cell>
          <cell r="G20">
            <v>1379</v>
          </cell>
        </row>
        <row r="21">
          <cell r="F21">
            <v>21</v>
          </cell>
          <cell r="G21">
            <v>1380</v>
          </cell>
        </row>
        <row r="22">
          <cell r="F22">
            <v>22</v>
          </cell>
          <cell r="G22">
            <v>1381</v>
          </cell>
        </row>
        <row r="23">
          <cell r="F23">
            <v>23</v>
          </cell>
          <cell r="G23">
            <v>1382</v>
          </cell>
        </row>
        <row r="24">
          <cell r="F24">
            <v>24</v>
          </cell>
          <cell r="G24">
            <v>1383</v>
          </cell>
        </row>
        <row r="25">
          <cell r="F25">
            <v>25</v>
          </cell>
          <cell r="G25">
            <v>1384</v>
          </cell>
        </row>
        <row r="26">
          <cell r="F26">
            <v>26</v>
          </cell>
          <cell r="G26">
            <v>1385</v>
          </cell>
        </row>
        <row r="27">
          <cell r="F27">
            <v>27</v>
          </cell>
          <cell r="G27">
            <v>1386</v>
          </cell>
        </row>
        <row r="28">
          <cell r="F28">
            <v>28</v>
          </cell>
          <cell r="G28">
            <v>1387</v>
          </cell>
        </row>
        <row r="29">
          <cell r="F29">
            <v>29</v>
          </cell>
          <cell r="G29">
            <v>1388</v>
          </cell>
        </row>
        <row r="30">
          <cell r="F30">
            <v>30</v>
          </cell>
          <cell r="G30">
            <v>1389</v>
          </cell>
        </row>
        <row r="31">
          <cell r="F31">
            <v>31</v>
          </cell>
          <cell r="G31">
            <v>1390</v>
          </cell>
        </row>
        <row r="32">
          <cell r="G32">
            <v>1391</v>
          </cell>
        </row>
        <row r="33">
          <cell r="G33">
            <v>1392</v>
          </cell>
        </row>
        <row r="34">
          <cell r="G34">
            <v>1393</v>
          </cell>
        </row>
        <row r="35">
          <cell r="G35">
            <v>1394</v>
          </cell>
        </row>
        <row r="36">
          <cell r="G36">
            <v>1395</v>
          </cell>
        </row>
        <row r="37">
          <cell r="G37">
            <v>1396</v>
          </cell>
        </row>
        <row r="38">
          <cell r="G38">
            <v>1397</v>
          </cell>
        </row>
        <row r="39">
          <cell r="G39">
            <v>1398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چک لیست"/>
      <sheetName val="1. مدرک تحصیلی"/>
      <sheetName val="2. تجربه"/>
      <sheetName val="3. دوره های آموزشی"/>
      <sheetName val="4.آموزش"/>
      <sheetName val="نوع مالکیت.5"/>
      <sheetName val="نظامنامه.6"/>
      <sheetName val="7.استاندارد"/>
      <sheetName val="8.گواهینامه ها"/>
      <sheetName val="9.جوایز"/>
      <sheetName val="10.حاکمیت شرکتی"/>
      <sheetName val="11.زنجیره ارزش"/>
      <sheetName val="13.تحقیق و توسعه"/>
      <sheetName val="14.تولید"/>
      <sheetName val="15.curve"/>
      <sheetName val="زمینه ها.16"/>
      <sheetName val="زمینه ها"/>
      <sheetName val="17.تعداد"/>
      <sheetName val="18.تحصیلات"/>
      <sheetName val="19.تجربه"/>
      <sheetName val="20.تخصص"/>
      <sheetName val="21.دستمزد"/>
      <sheetName val="22.(دستمزد(2"/>
      <sheetName val="16.بهره وری"/>
      <sheetName val="17تشکل"/>
      <sheetName val="18.عام المنفعه"/>
      <sheetName val="19.رونق فعالیت"/>
      <sheetName val="امتیاز نهایی"/>
      <sheetName val="Learn m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چک لیست"/>
      <sheetName val="1. مدرک تحصیلی"/>
      <sheetName val="2. تجربه"/>
      <sheetName val="3. دوره های آموزشی"/>
      <sheetName val="4.آموزش"/>
      <sheetName val="نوع مالکیت"/>
      <sheetName val="نظامنامه.6"/>
      <sheetName val="7.استاندارد"/>
      <sheetName val="8.گواهینامه ها"/>
      <sheetName val="9.جوایز"/>
      <sheetName val="حاکمیت شرکتی"/>
      <sheetName val="12.برنامه ریزی"/>
      <sheetName val="11.زنجیره ارزش"/>
      <sheetName val="تحقیق توسعه"/>
      <sheetName val="14.تولید"/>
      <sheetName val="15.curve"/>
      <sheetName val="زمینه ها.16"/>
      <sheetName val="زمینه ها"/>
      <sheetName val="17.تعداد"/>
      <sheetName val="18.تحصیلات"/>
      <sheetName val="19.تجربه"/>
      <sheetName val="20.تخصص"/>
      <sheetName val="21.دستمزد"/>
      <sheetName val="22.(دستمزد(2"/>
      <sheetName val="16.بهره وری"/>
      <sheetName val="17تشکل"/>
      <sheetName val="18.عام المنفعه"/>
      <sheetName val="رونق فعالیت "/>
      <sheetName val="امتیاز نهایی"/>
      <sheetName val="Learn m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چک لیست"/>
      <sheetName val="1. مدرک تحصیلی"/>
      <sheetName val="2. تجربه"/>
      <sheetName val="3. دوره های آموزشی"/>
      <sheetName val="4.آموزش"/>
      <sheetName val="نوع مالکیت.5"/>
      <sheetName val="نظامنامه.6"/>
      <sheetName val="7.استاندارد"/>
      <sheetName val="8.گواهینامه ها"/>
      <sheetName val="9.جوایز"/>
      <sheetName val="10.حاکمیت شرکتی"/>
      <sheetName val="11.زنجیره ارزش"/>
      <sheetName val="13.تحقیق و توسعه"/>
      <sheetName val="14.تولید"/>
      <sheetName val="15.curve"/>
      <sheetName val="زمینه ها.16"/>
      <sheetName val="زمینه ها"/>
      <sheetName val="17.تعداد"/>
      <sheetName val="18.تحصیلات"/>
      <sheetName val="19.تجربه"/>
      <sheetName val="20.تخصص"/>
      <sheetName val="21.دستمزد"/>
      <sheetName val="22.(دستمزد(2"/>
      <sheetName val="16.بهره وری"/>
      <sheetName val="17تشکل"/>
      <sheetName val="18.عام المنفعه"/>
      <sheetName val="19.رونق فعالیت"/>
      <sheetName val="امتیاز نهایی"/>
      <sheetName val="Learn m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شرکت"/>
      <sheetName val="نام صاحبان امضا"/>
      <sheetName val="نام سهامداران"/>
      <sheetName val="دوره های آموزشی"/>
      <sheetName val="تشکلها"/>
      <sheetName val="نظام نامه ها"/>
      <sheetName val="جوایز"/>
      <sheetName val="استانداردها"/>
      <sheetName val="گواهینامه ها"/>
      <sheetName val="فعالیتهای عام المنفعه"/>
      <sheetName val="تولید"/>
      <sheetName val="ظرفیت تولید"/>
      <sheetName val="واردات"/>
      <sheetName val="صادرات"/>
      <sheetName val="حاکمیت شرکتی"/>
      <sheetName val="زنجیره ارزش"/>
      <sheetName val="تحقیق و توسعه1"/>
      <sheetName val="تحقیق و توسعه 2"/>
      <sheetName val="بودجه تحقیقات"/>
      <sheetName val="رقبای مشتری"/>
      <sheetName val="مشخصات نرم افزارهای کاربردی"/>
      <sheetName val="سخت افزارهای عمده و اصلی"/>
      <sheetName val="مشخصات مرکز داده "/>
      <sheetName val="مشخصات مشتریان عمده"/>
      <sheetName val="مشخصات دعاوی "/>
      <sheetName val="احکام و اخطاریه ها"/>
    </sheetNames>
    <sheetDataSet>
      <sheetData sheetId="0">
        <row r="1">
          <cell r="E1" t="str">
            <v>بلی</v>
          </cell>
        </row>
        <row r="2">
          <cell r="E2" t="str">
            <v>خیر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شرکت"/>
      <sheetName val="نام صاحبان امضا"/>
      <sheetName val="نام سهامداران"/>
      <sheetName val="دوره های آموزشی"/>
      <sheetName val="تشکلها"/>
      <sheetName val="نظام نامه ها"/>
      <sheetName val="جوایز"/>
      <sheetName val="استانداردها"/>
      <sheetName val="گواهینامه ها"/>
      <sheetName val="فعالیتهای عام المنفعه"/>
      <sheetName val="تولید"/>
      <sheetName val="ظرفیت تولید"/>
      <sheetName val="واردات"/>
      <sheetName val="صادرات"/>
      <sheetName val="حاکمیت شرکتی"/>
      <sheetName val="زنجیره ارزش"/>
      <sheetName val="تحقیق و توسعه1"/>
      <sheetName val="تحقیق و توسعه 2"/>
      <sheetName val="بودجه تحقیقات"/>
      <sheetName val="رقبای مشتری"/>
      <sheetName val="مشخصات نرم افزارهای کاربردی"/>
      <sheetName val="سخت افزارهای عمده و اصلی"/>
      <sheetName val="مشخصات مرکز داده "/>
      <sheetName val="مشخصات مشتریان عمده"/>
      <sheetName val="مشخصات دعاوی "/>
      <sheetName val="احکام و اخطاریه ها"/>
    </sheetNames>
    <sheetDataSet>
      <sheetData sheetId="0">
        <row r="1">
          <cell r="E1" t="str">
            <v>بلی</v>
          </cell>
        </row>
        <row r="2">
          <cell r="E2" t="str">
            <v>خیر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شرکت"/>
      <sheetName val="نام صاحبان امضا"/>
      <sheetName val="نام سهامداران"/>
      <sheetName val="دوره های آموزشی"/>
      <sheetName val="تشکلها"/>
      <sheetName val="نظام نامه ها"/>
      <sheetName val="جوایز"/>
      <sheetName val="استانداردها"/>
      <sheetName val="گواهینامه ها"/>
      <sheetName val="فعالیتهای عام المنفعه"/>
      <sheetName val="تولید"/>
      <sheetName val="ظرفیت تولید"/>
      <sheetName val="واردات"/>
      <sheetName val="صادرات"/>
      <sheetName val="حاکمیت شرکتی"/>
      <sheetName val="زنجیره ارزش"/>
      <sheetName val="تحقیق و توسعه1"/>
      <sheetName val="تحقیق و توسعه 2"/>
      <sheetName val="بودجه تحقیقات"/>
      <sheetName val="رقبای مشتری"/>
      <sheetName val="مشخصات نرم افزارهای کاربردی"/>
      <sheetName val="سخت افزارهای عمده و اصلی"/>
      <sheetName val="مشخصات مرکز داده "/>
      <sheetName val="مشخصات مشتریان عمده"/>
    </sheetNames>
    <sheetDataSet>
      <sheetData sheetId="0">
        <row r="1">
          <cell r="K1" t="str">
            <v>لجستیک درونی</v>
          </cell>
        </row>
        <row r="2">
          <cell r="K2" t="str">
            <v>فرآیندهای تولیدی</v>
          </cell>
        </row>
        <row r="3">
          <cell r="K3" t="str">
            <v>لجستیک بیرونی</v>
          </cell>
        </row>
        <row r="4">
          <cell r="K4" t="str">
            <v xml:space="preserve">بازاریابی و فروش </v>
          </cell>
        </row>
        <row r="5">
          <cell r="K5" t="str">
            <v>خدمات پس از فروش</v>
          </cell>
        </row>
        <row r="6">
          <cell r="K6" t="str">
            <v>زیر ساخت ها</v>
          </cell>
        </row>
        <row r="7">
          <cell r="K7" t="str">
            <v>مدیریت منابع انسانی</v>
          </cell>
        </row>
        <row r="8">
          <cell r="K8" t="str">
            <v>توسعۀ تکنولوژی</v>
          </cell>
        </row>
        <row r="9">
          <cell r="K9" t="str">
            <v>تدارکات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شرکت"/>
      <sheetName val="نام صاحبان امضا"/>
      <sheetName val="نام سهامداران"/>
      <sheetName val="دوره های آموزشی"/>
      <sheetName val="تشکلها"/>
      <sheetName val="نظام نامه ها"/>
      <sheetName val="جوایز"/>
      <sheetName val="استانداردها"/>
      <sheetName val="گواهینامه ها"/>
      <sheetName val="فعالیتهای عام المنفعه"/>
      <sheetName val="تولید"/>
      <sheetName val="ظرفیت تولید"/>
      <sheetName val="واردات"/>
      <sheetName val="صادرات"/>
      <sheetName val="حاکمیت شرکتی"/>
      <sheetName val="زنجیره ارزش"/>
      <sheetName val="تحقیق و توسعه1"/>
      <sheetName val="تحقیق و توسعه 2"/>
      <sheetName val="بودجه تحقیقات"/>
      <sheetName val="رقبای مشتری"/>
      <sheetName val="مشخصات نرم افزارهای کاربردی"/>
      <sheetName val="سخت افزارهای عمده و اصلی"/>
      <sheetName val="مشخصات مرکز داده "/>
      <sheetName val="مشخصات مشتریان عمده"/>
    </sheetNames>
    <sheetDataSet>
      <sheetData sheetId="0">
        <row r="1">
          <cell r="K1" t="str">
            <v>لجستیک درونی</v>
          </cell>
        </row>
        <row r="2">
          <cell r="K2" t="str">
            <v>فرآیندهای تولیدی</v>
          </cell>
        </row>
        <row r="3">
          <cell r="K3" t="str">
            <v>لجستیک بیرونی</v>
          </cell>
        </row>
        <row r="4">
          <cell r="K4" t="str">
            <v xml:space="preserve">بازاریابی و فروش </v>
          </cell>
        </row>
        <row r="5">
          <cell r="K5" t="str">
            <v>خدمات پس از فروش</v>
          </cell>
        </row>
        <row r="6">
          <cell r="K6" t="str">
            <v>زیر ساخت ها</v>
          </cell>
        </row>
        <row r="7">
          <cell r="K7" t="str">
            <v>مدیریت منابع انسانی</v>
          </cell>
        </row>
        <row r="8">
          <cell r="K8" t="str">
            <v>توسعۀ تکنولوژی</v>
          </cell>
        </row>
        <row r="9">
          <cell r="K9" t="str">
            <v>تدارکات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1. مدرک تحصیلی"/>
      <sheetName val="2. تجربه"/>
      <sheetName val="3. دوره های آموزشی"/>
      <sheetName val="4.آموزش"/>
      <sheetName val="نوع مالکیت.5"/>
      <sheetName val="نظامنامه.6"/>
      <sheetName val="7.استاندارد"/>
      <sheetName val="8.گواهینامه ها"/>
      <sheetName val="9.جوایز"/>
      <sheetName val="10.حاکمیت شرکتی"/>
      <sheetName val="11.زنجیره ارزش"/>
      <sheetName val="12.برنامه ریزی"/>
      <sheetName val="13.تحقیق و توسعه"/>
      <sheetName val="14.تولید"/>
      <sheetName val="15.curve"/>
      <sheetName val="زمینه ها.16"/>
      <sheetName val="17.تعداد"/>
      <sheetName val="18.تحصیلات"/>
      <sheetName val="19.تجربه"/>
      <sheetName val="20.تخصص"/>
      <sheetName val="21.دستمزد"/>
      <sheetName val="22.(دستمزد(2"/>
      <sheetName val="16.بهره وری"/>
      <sheetName val="17تشکل"/>
      <sheetName val="18.عام المنفعه"/>
      <sheetName val="19.رونق فعالیت"/>
      <sheetName val="امتیاز نهایی"/>
      <sheetName val="Learn more"/>
    </sheetNames>
    <sheetDataSet>
      <sheetData sheetId="0">
        <row r="5">
          <cell r="C5" t="str">
            <v>شرکت آذر صنعت گالان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8">
          <cell r="G8">
            <v>1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شرکت"/>
      <sheetName val="نام صاحبان امضا"/>
      <sheetName val="نام سهامداران"/>
      <sheetName val="دوره های آموزشی"/>
      <sheetName val="تشکلها"/>
      <sheetName val="نظام نامه ها"/>
      <sheetName val="جوایز"/>
      <sheetName val="استانداردها"/>
      <sheetName val="گواهینامه ها"/>
      <sheetName val="فعالیتهای عام المنفعه"/>
      <sheetName val="تولید"/>
      <sheetName val="ظرفیت تولید"/>
      <sheetName val="واردات"/>
      <sheetName val="صادرات"/>
      <sheetName val="حاکمیت شرکتی"/>
      <sheetName val="زنجیره ارزش"/>
      <sheetName val="تحقیق و توسعه1"/>
      <sheetName val="تحقیق و توسعه 2"/>
      <sheetName val="بودجه تحقیقات"/>
      <sheetName val="رقبای مشتری"/>
      <sheetName val="مشخصات نرم افزارهای کاربردی"/>
      <sheetName val="سخت افزارهای عمده و اصلی"/>
      <sheetName val="مشخصات مرکز داده "/>
      <sheetName val="مشخصات مشتریان عمده"/>
    </sheetNames>
    <sheetDataSet>
      <sheetData sheetId="0">
        <row r="1">
          <cell r="J1" t="str">
            <v>عرضه محصول یا خدمت با کیفیت مشابه رقبا ولی با قیمت کمتر</v>
          </cell>
        </row>
        <row r="2">
          <cell r="J2" t="str">
            <v>عرضه محصول یا خدمات با قیمت مشابه ولی کیفیت بالاتر</v>
          </cell>
        </row>
        <row r="3">
          <cell r="J3" t="str">
            <v>هر دو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شرکت"/>
      <sheetName val="نام صاحبان امضا"/>
      <sheetName val="نام سهامداران"/>
      <sheetName val="دوره های آموزشی"/>
      <sheetName val="تشکلها"/>
      <sheetName val="نظام نامه ها"/>
      <sheetName val="جوایز"/>
      <sheetName val="استانداردها"/>
      <sheetName val="گواهینامه ها"/>
      <sheetName val="فعالیتهای عام المنفعه"/>
      <sheetName val="تولید"/>
      <sheetName val="ظرفیت تولید"/>
      <sheetName val="واردات"/>
      <sheetName val="صادرات"/>
      <sheetName val="حاکمیت شرکتی"/>
      <sheetName val="زنجیره ارزش"/>
      <sheetName val="تحقیق و توسعه1"/>
      <sheetName val="تحقیق و توسعه 2"/>
      <sheetName val="بودجه تحقیقات"/>
      <sheetName val="رقبای مشتری"/>
      <sheetName val="مشخصات نرم افزارهای کاربردی"/>
      <sheetName val="سخت افزارهای عمده و اصلی"/>
      <sheetName val="مشخصات مرکز داده "/>
      <sheetName val="مشخصات مشتریان عمده"/>
    </sheetNames>
    <sheetDataSet>
      <sheetData sheetId="0">
        <row r="1">
          <cell r="J1" t="str">
            <v>عرضه محصول یا خدمت با کیفیت مشابه رقبا ولی با قیمت کمتر</v>
          </cell>
        </row>
        <row r="2">
          <cell r="J2" t="str">
            <v>عرضه محصول یا خدمات با قیمت مشابه ولی کیفیت بالاتر</v>
          </cell>
        </row>
        <row r="3">
          <cell r="J3" t="str">
            <v>هر دو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مدیران"/>
      <sheetName val="سوابق کاری مدیران"/>
      <sheetName val="تحصیلات مدیران"/>
      <sheetName val="دوره های آموزشی مدیران"/>
      <sheetName val="اطلاعات شاغلین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فهرست"/>
      <sheetName val="اطلاعات مدیران"/>
      <sheetName val="سوابق کاری مدیران"/>
      <sheetName val="تحصیلات مدیران"/>
      <sheetName val="دوره های آموزشی مدیران"/>
      <sheetName val="اطلاعات شاغلین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چک لیست"/>
      <sheetName val="Start"/>
      <sheetName val="مدرک تحصیلی"/>
      <sheetName val="تجربه کاری "/>
      <sheetName val="آموزش "/>
      <sheetName val="نوع مالکیت1"/>
      <sheetName val="نوع مالکیت"/>
      <sheetName val="نظامنامه.6"/>
      <sheetName val="8.گواهینامه ها"/>
      <sheetName val="9.جوایز"/>
      <sheetName val="7.استاندارد"/>
      <sheetName val="10.حاکمیت شرکتی"/>
      <sheetName val="12.برنامه ریزی"/>
      <sheetName val="11.زنجیره ارزش"/>
      <sheetName val="13.تحقیق و توسعه"/>
      <sheetName val="14.تولید"/>
      <sheetName val="15.curve"/>
      <sheetName val="زمینه ها.16"/>
      <sheetName val="زمینه ها"/>
      <sheetName val="17.تعداد"/>
      <sheetName val="18.تحصیلات"/>
      <sheetName val="19.تجربه"/>
      <sheetName val="20.تخصص"/>
      <sheetName val="21.دستمزد"/>
      <sheetName val="22.(دستمزد(2"/>
      <sheetName val="16.بهره وری"/>
      <sheetName val="17تشکل"/>
      <sheetName val="18.عام المنفعه"/>
      <sheetName val="رونق فعالیت "/>
      <sheetName val="امتیاز نهایی"/>
      <sheetName val="Learn more"/>
    </sheetNames>
    <sheetDataSet>
      <sheetData sheetId="0"/>
      <sheetData sheetId="1">
        <row r="6">
          <cell r="E6" t="str">
            <v>بورسی</v>
          </cell>
        </row>
      </sheetData>
      <sheetData sheetId="2">
        <row r="3">
          <cell r="E3">
            <v>1</v>
          </cell>
        </row>
        <row r="4">
          <cell r="E4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رونق فعالیت  (2)"/>
      <sheetName val="ارزیابی قبلی"/>
      <sheetName val="امتیاز نهایی"/>
      <sheetName val="جلسه توجیهی"/>
      <sheetName val="مدرک تحصیلی"/>
      <sheetName val="تجربه کاری "/>
      <sheetName val="آموزش"/>
      <sheetName val="نوع مالکیت"/>
      <sheetName val="گواهینامه ها"/>
      <sheetName val="استاندارد"/>
      <sheetName val="نظامنامه"/>
      <sheetName val="جوایز"/>
      <sheetName val="حاکمیت شرکتی"/>
      <sheetName val="زنجیرۀ ارزش"/>
      <sheetName val="برنامه ریزی"/>
      <sheetName val="تحقیق توسعه"/>
      <sheetName val="تولید"/>
      <sheetName val="زمینه ها"/>
      <sheetName val="curve (2)"/>
      <sheetName val="بهره وری"/>
      <sheetName val="رونق فعالیت "/>
      <sheetName val="تعداد"/>
      <sheetName val="تحصیلات"/>
      <sheetName val="تجربه"/>
      <sheetName val="دستمزد (2)"/>
      <sheetName val="تخصص "/>
      <sheetName val="دستمزد"/>
      <sheetName val="تشکل"/>
      <sheetName val="عام المنفعه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8">
          <cell r="G28">
            <v>298839</v>
          </cell>
        </row>
      </sheetData>
      <sheetData sheetId="17">
        <row r="3">
          <cell r="B3">
            <v>5000</v>
          </cell>
        </row>
        <row r="4">
          <cell r="B4">
            <v>15345.13758068925</v>
          </cell>
        </row>
        <row r="5">
          <cell r="B5">
            <v>100000</v>
          </cell>
        </row>
        <row r="6">
          <cell r="B6">
            <v>2000</v>
          </cell>
        </row>
      </sheetData>
      <sheetData sheetId="18">
        <row r="201">
          <cell r="G201">
            <v>-1.0004441719502211E-11</v>
          </cell>
          <cell r="H201">
            <v>0</v>
          </cell>
        </row>
        <row r="202">
          <cell r="G202">
            <v>172.41379310343837</v>
          </cell>
          <cell r="H202">
            <v>2.9446281366803309</v>
          </cell>
        </row>
        <row r="203">
          <cell r="G203">
            <v>344.82758620688674</v>
          </cell>
          <cell r="H203">
            <v>5.9165446322955564</v>
          </cell>
        </row>
        <row r="204">
          <cell r="G204">
            <v>517.24137931033601</v>
          </cell>
          <cell r="H204">
            <v>8.9165410064199158</v>
          </cell>
        </row>
        <row r="205">
          <cell r="G205">
            <v>689.65517241378438</v>
          </cell>
          <cell r="H205">
            <v>11.945431737254026</v>
          </cell>
        </row>
        <row r="206">
          <cell r="G206">
            <v>862.06896551723275</v>
          </cell>
          <cell r="H206">
            <v>15.004054927557245</v>
          </cell>
        </row>
        <row r="207">
          <cell r="G207">
            <v>1034.4827586206816</v>
          </cell>
          <cell r="H207">
            <v>18.093272989895926</v>
          </cell>
        </row>
        <row r="208">
          <cell r="G208">
            <v>1206.8965517241304</v>
          </cell>
          <cell r="H208">
            <v>21.213973351767841</v>
          </cell>
        </row>
        <row r="209">
          <cell r="G209">
            <v>1379.3103448275788</v>
          </cell>
          <cell r="H209">
            <v>24.367069181179282</v>
          </cell>
        </row>
        <row r="210">
          <cell r="G210">
            <v>1551.7241379310276</v>
          </cell>
          <cell r="H210">
            <v>27.553500133268038</v>
          </cell>
        </row>
        <row r="211">
          <cell r="G211">
            <v>1724.137931034476</v>
          </cell>
          <cell r="H211">
            <v>30.77423311858275</v>
          </cell>
        </row>
        <row r="212">
          <cell r="G212">
            <v>1896.5517241379248</v>
          </cell>
          <cell r="H212">
            <v>34.03026309364683</v>
          </cell>
        </row>
        <row r="213">
          <cell r="G213">
            <v>2068.9655172413732</v>
          </cell>
          <cell r="H213">
            <v>37.322613874453246</v>
          </cell>
        </row>
        <row r="214">
          <cell r="G214">
            <v>2241.379310344822</v>
          </cell>
          <cell r="H214">
            <v>40.652338973555317</v>
          </cell>
        </row>
        <row r="215">
          <cell r="G215">
            <v>2413.7931034482708</v>
          </cell>
          <cell r="H215">
            <v>44.020522461438077</v>
          </cell>
        </row>
        <row r="216">
          <cell r="G216">
            <v>2586.2068965517192</v>
          </cell>
          <cell r="H216">
            <v>47.428279852874212</v>
          </cell>
        </row>
        <row r="217">
          <cell r="G217">
            <v>2758.620689655168</v>
          </cell>
          <cell r="H217">
            <v>50.87675901898956</v>
          </cell>
        </row>
        <row r="218">
          <cell r="G218">
            <v>2931.0344827586164</v>
          </cell>
          <cell r="H218">
            <v>54.367141125783611</v>
          </cell>
        </row>
        <row r="219">
          <cell r="G219">
            <v>3103.4482758620652</v>
          </cell>
          <cell r="H219">
            <v>57.900641599872813</v>
          </cell>
        </row>
        <row r="220">
          <cell r="G220">
            <v>3275.8620689655136</v>
          </cell>
          <cell r="H220">
            <v>61.478511122245493</v>
          </cell>
        </row>
        <row r="221">
          <cell r="G221">
            <v>3448.2758620689624</v>
          </cell>
          <cell r="H221">
            <v>65.102036650841924</v>
          </cell>
        </row>
        <row r="222">
          <cell r="G222">
            <v>3620.6896551724112</v>
          </cell>
          <cell r="H222">
            <v>68.772542472794782</v>
          </cell>
        </row>
        <row r="223">
          <cell r="G223">
            <v>3793.1034482758596</v>
          </cell>
          <cell r="H223">
            <v>72.491391287190652</v>
          </cell>
        </row>
        <row r="224">
          <cell r="G224">
            <v>3965.517241379308</v>
          </cell>
          <cell r="H224">
            <v>76.259985319238083</v>
          </cell>
        </row>
        <row r="225">
          <cell r="G225">
            <v>4137.9310344827572</v>
          </cell>
          <cell r="H225">
            <v>80.079767466752585</v>
          </cell>
        </row>
        <row r="226">
          <cell r="G226">
            <v>4310.3448275862056</v>
          </cell>
          <cell r="H226">
            <v>83.952222479896619</v>
          </cell>
        </row>
        <row r="227">
          <cell r="G227">
            <v>4482.758620689654</v>
          </cell>
          <cell r="H227">
            <v>87.878878175138667</v>
          </cell>
        </row>
        <row r="228">
          <cell r="G228">
            <v>4655.1724137931024</v>
          </cell>
          <cell r="H228">
            <v>91.861306684424164</v>
          </cell>
        </row>
        <row r="229">
          <cell r="G229">
            <v>4827.5862068965516</v>
          </cell>
          <cell r="H229">
            <v>95.901125740579403</v>
          </cell>
        </row>
        <row r="230">
          <cell r="G230">
            <v>5000</v>
          </cell>
          <cell r="H230">
            <v>100</v>
          </cell>
        </row>
        <row r="243">
          <cell r="G243">
            <v>-3.2741809263825417E-11</v>
          </cell>
          <cell r="H243">
            <v>0</v>
          </cell>
        </row>
        <row r="244">
          <cell r="G244">
            <v>529.14267519614987</v>
          </cell>
          <cell r="H244">
            <v>2.6572290430854286</v>
          </cell>
        </row>
        <row r="245">
          <cell r="G245">
            <v>1058.2853503923325</v>
          </cell>
          <cell r="H245">
            <v>5.3474803012189485</v>
          </cell>
        </row>
        <row r="246">
          <cell r="G246">
            <v>1587.4280255885133</v>
          </cell>
          <cell r="H246">
            <v>8.072530669751881</v>
          </cell>
        </row>
        <row r="247">
          <cell r="G247">
            <v>2116.5707007846959</v>
          </cell>
          <cell r="H247">
            <v>10.834252657157958</v>
          </cell>
        </row>
        <row r="248">
          <cell r="G248">
            <v>2645.7133759808785</v>
          </cell>
          <cell r="H248">
            <v>13.634619529888411</v>
          </cell>
        </row>
        <row r="249">
          <cell r="G249">
            <v>3174.8560511770611</v>
          </cell>
          <cell r="H249">
            <v>16.47571073406721</v>
          </cell>
        </row>
        <row r="250">
          <cell r="G250">
            <v>3703.9987263732437</v>
          </cell>
          <cell r="H250">
            <v>19.359717608922494</v>
          </cell>
        </row>
        <row r="251">
          <cell r="G251">
            <v>4233.1414015694245</v>
          </cell>
          <cell r="H251">
            <v>22.288949407652865</v>
          </cell>
        </row>
        <row r="252">
          <cell r="G252">
            <v>4762.2840767656071</v>
          </cell>
          <cell r="H252">
            <v>25.265839642270766</v>
          </cell>
        </row>
        <row r="253">
          <cell r="G253">
            <v>5291.4267519617897</v>
          </cell>
          <cell r="H253">
            <v>28.292952769856228</v>
          </cell>
        </row>
        <row r="254">
          <cell r="G254">
            <v>5820.5694271579705</v>
          </cell>
          <cell r="H254">
            <v>31.372991238591958</v>
          </cell>
        </row>
        <row r="255">
          <cell r="G255">
            <v>6349.7121023541531</v>
          </cell>
          <cell r="H255">
            <v>34.508802912938862</v>
          </cell>
        </row>
        <row r="256">
          <cell r="G256">
            <v>6878.8547775503357</v>
          </cell>
          <cell r="H256">
            <v>37.703388898353808</v>
          </cell>
        </row>
        <row r="257">
          <cell r="G257">
            <v>7407.9974527465183</v>
          </cell>
          <cell r="H257">
            <v>40.959911787048206</v>
          </cell>
        </row>
        <row r="258">
          <cell r="G258">
            <v>7937.1401279427</v>
          </cell>
          <cell r="H258">
            <v>44.281704347443238</v>
          </cell>
        </row>
        <row r="259">
          <cell r="G259">
            <v>8466.2828031388817</v>
          </cell>
          <cell r="H259">
            <v>47.67227868119717</v>
          </cell>
        </row>
        <row r="260">
          <cell r="G260">
            <v>8995.4254783350643</v>
          </cell>
          <cell r="H260">
            <v>51.135335872963374</v>
          </cell>
        </row>
        <row r="261">
          <cell r="G261">
            <v>9524.5681535312469</v>
          </cell>
          <cell r="H261">
            <v>54.674776159393623</v>
          </cell>
        </row>
        <row r="262">
          <cell r="G262">
            <v>10053.710828727428</v>
          </cell>
          <cell r="H262">
            <v>58.294709645325817</v>
          </cell>
        </row>
        <row r="263">
          <cell r="G263">
            <v>10582.85350392361</v>
          </cell>
          <cell r="H263">
            <v>61.999467596600169</v>
          </cell>
        </row>
        <row r="264">
          <cell r="G264">
            <v>11111.996179119793</v>
          </cell>
          <cell r="H264">
            <v>65.793614340531732</v>
          </cell>
        </row>
        <row r="265">
          <cell r="G265">
            <v>11641.138854315976</v>
          </cell>
          <cell r="H265">
            <v>69.681959806736089</v>
          </cell>
        </row>
        <row r="266">
          <cell r="G266">
            <v>12170.281529512158</v>
          </cell>
          <cell r="H266">
            <v>73.66957274276578</v>
          </cell>
        </row>
        <row r="267">
          <cell r="G267">
            <v>12699.424204708339</v>
          </cell>
          <cell r="H267">
            <v>77.761794640868231</v>
          </cell>
        </row>
        <row r="268">
          <cell r="G268">
            <v>13228.566879904522</v>
          </cell>
          <cell r="H268">
            <v>81.964254414129357</v>
          </cell>
        </row>
        <row r="269">
          <cell r="G269">
            <v>13757.709555100704</v>
          </cell>
          <cell r="H269">
            <v>86.282883862327779</v>
          </cell>
        </row>
        <row r="270">
          <cell r="G270">
            <v>14286.852230296885</v>
          </cell>
          <cell r="H270">
            <v>90.723933969991904</v>
          </cell>
        </row>
        <row r="271">
          <cell r="G271">
            <v>14815.994905493068</v>
          </cell>
          <cell r="H271">
            <v>95.293992081441075</v>
          </cell>
        </row>
        <row r="272">
          <cell r="G272">
            <v>15345.13758068925</v>
          </cell>
          <cell r="H272">
            <v>100</v>
          </cell>
        </row>
        <row r="282">
          <cell r="G282">
            <v>-2.0372681319713593E-10</v>
          </cell>
          <cell r="H282">
            <v>0</v>
          </cell>
        </row>
        <row r="283">
          <cell r="G283">
            <v>3448.2758620687673</v>
          </cell>
          <cell r="H283">
            <v>2.9446281366803309</v>
          </cell>
        </row>
        <row r="284">
          <cell r="G284">
            <v>6896.5517241377383</v>
          </cell>
          <cell r="H284">
            <v>5.9165446322955564</v>
          </cell>
        </row>
        <row r="285">
          <cell r="G285">
            <v>10344.827586206724</v>
          </cell>
          <cell r="H285">
            <v>8.9165410064199158</v>
          </cell>
        </row>
        <row r="286">
          <cell r="G286">
            <v>13793.103448275695</v>
          </cell>
          <cell r="H286">
            <v>11.945431737254026</v>
          </cell>
        </row>
        <row r="287">
          <cell r="G287">
            <v>17241.379310344666</v>
          </cell>
          <cell r="H287">
            <v>15.004054927557245</v>
          </cell>
        </row>
        <row r="288">
          <cell r="G288">
            <v>20689.655172413637</v>
          </cell>
          <cell r="H288">
            <v>18.093272989895926</v>
          </cell>
        </row>
        <row r="289">
          <cell r="G289">
            <v>24137.931034482608</v>
          </cell>
          <cell r="H289">
            <v>21.213973351767841</v>
          </cell>
        </row>
        <row r="290">
          <cell r="G290">
            <v>27586.206896551579</v>
          </cell>
          <cell r="H290">
            <v>24.367069181179282</v>
          </cell>
        </row>
        <row r="291">
          <cell r="G291">
            <v>31034.48275862055</v>
          </cell>
          <cell r="H291">
            <v>27.553500133268038</v>
          </cell>
        </row>
        <row r="292">
          <cell r="G292">
            <v>34482.758620689521</v>
          </cell>
          <cell r="H292">
            <v>30.77423311858275</v>
          </cell>
        </row>
        <row r="293">
          <cell r="G293">
            <v>37931.0344827585</v>
          </cell>
          <cell r="H293">
            <v>34.03026309364683</v>
          </cell>
        </row>
        <row r="294">
          <cell r="G294">
            <v>41379.310344827471</v>
          </cell>
          <cell r="H294">
            <v>37.322613874453246</v>
          </cell>
        </row>
        <row r="295">
          <cell r="G295">
            <v>44827.586206896442</v>
          </cell>
          <cell r="H295">
            <v>40.652338973555317</v>
          </cell>
        </row>
        <row r="296">
          <cell r="G296">
            <v>48275.862068965413</v>
          </cell>
          <cell r="H296">
            <v>44.020522461438077</v>
          </cell>
        </row>
        <row r="297">
          <cell r="G297">
            <v>51724.137931034384</v>
          </cell>
          <cell r="H297">
            <v>47.428279852874212</v>
          </cell>
        </row>
        <row r="298">
          <cell r="G298">
            <v>55172.413793103362</v>
          </cell>
          <cell r="H298">
            <v>50.87675901898956</v>
          </cell>
        </row>
        <row r="299">
          <cell r="G299">
            <v>58620.689655172333</v>
          </cell>
          <cell r="H299">
            <v>54.367141125783611</v>
          </cell>
        </row>
        <row r="300">
          <cell r="G300">
            <v>62068.965517241304</v>
          </cell>
          <cell r="H300">
            <v>57.900641599872813</v>
          </cell>
        </row>
        <row r="301">
          <cell r="G301">
            <v>65517.241379310275</v>
          </cell>
          <cell r="H301">
            <v>61.478511122245493</v>
          </cell>
        </row>
        <row r="302">
          <cell r="G302">
            <v>68965.517241379246</v>
          </cell>
          <cell r="H302">
            <v>65.102036650841924</v>
          </cell>
        </row>
        <row r="303">
          <cell r="G303">
            <v>72413.793103448217</v>
          </cell>
          <cell r="H303">
            <v>68.772542472794782</v>
          </cell>
        </row>
        <row r="304">
          <cell r="G304">
            <v>75862.068965517188</v>
          </cell>
          <cell r="H304">
            <v>72.491391287190652</v>
          </cell>
        </row>
        <row r="305">
          <cell r="G305">
            <v>79310.344827586174</v>
          </cell>
          <cell r="H305">
            <v>76.259985319238083</v>
          </cell>
        </row>
        <row r="306">
          <cell r="G306">
            <v>82758.62068965513</v>
          </cell>
          <cell r="H306">
            <v>80.079767466752585</v>
          </cell>
        </row>
        <row r="307">
          <cell r="G307">
            <v>86206.896551724116</v>
          </cell>
          <cell r="H307">
            <v>83.952222479896619</v>
          </cell>
        </row>
        <row r="308">
          <cell r="G308">
            <v>89655.172413793087</v>
          </cell>
          <cell r="H308">
            <v>87.878878175138667</v>
          </cell>
        </row>
        <row r="309">
          <cell r="G309">
            <v>93103.448275862058</v>
          </cell>
          <cell r="H309">
            <v>91.861306684424164</v>
          </cell>
        </row>
        <row r="310">
          <cell r="G310">
            <v>96551.724137931029</v>
          </cell>
          <cell r="H310">
            <v>95.901125740579403</v>
          </cell>
        </row>
        <row r="311">
          <cell r="G311">
            <v>100000</v>
          </cell>
          <cell r="H311">
            <v>100</v>
          </cell>
        </row>
        <row r="322">
          <cell r="G322">
            <v>-3.865352482534945E-12</v>
          </cell>
          <cell r="H322">
            <v>0</v>
          </cell>
        </row>
        <row r="323">
          <cell r="G323">
            <v>68.965517241375437</v>
          </cell>
          <cell r="H323">
            <v>2.9446281366803309</v>
          </cell>
        </row>
        <row r="324">
          <cell r="G324">
            <v>137.93103448275497</v>
          </cell>
          <cell r="H324">
            <v>5.9165446322955564</v>
          </cell>
        </row>
        <row r="325">
          <cell r="G325">
            <v>206.8965517241345</v>
          </cell>
          <cell r="H325">
            <v>8.9165410064199158</v>
          </cell>
        </row>
        <row r="326">
          <cell r="G326">
            <v>275.8620689655138</v>
          </cell>
          <cell r="H326">
            <v>11.945431737254026</v>
          </cell>
        </row>
        <row r="327">
          <cell r="G327">
            <v>344.82758620689333</v>
          </cell>
          <cell r="H327">
            <v>15.004054927557245</v>
          </cell>
        </row>
        <row r="328">
          <cell r="G328">
            <v>413.79310344827286</v>
          </cell>
          <cell r="H328">
            <v>18.093272989895926</v>
          </cell>
        </row>
        <row r="329">
          <cell r="G329">
            <v>482.75862068965216</v>
          </cell>
          <cell r="H329">
            <v>21.213973351767841</v>
          </cell>
        </row>
        <row r="330">
          <cell r="G330">
            <v>551.72413793103169</v>
          </cell>
          <cell r="H330">
            <v>24.367069181179282</v>
          </cell>
        </row>
        <row r="331">
          <cell r="G331">
            <v>620.68965517241122</v>
          </cell>
          <cell r="H331">
            <v>27.553500133268038</v>
          </cell>
        </row>
        <row r="332">
          <cell r="G332">
            <v>689.65517241379052</v>
          </cell>
          <cell r="H332">
            <v>30.77423311858275</v>
          </cell>
        </row>
        <row r="333">
          <cell r="G333">
            <v>758.62068965517005</v>
          </cell>
          <cell r="H333">
            <v>34.03026309364683</v>
          </cell>
        </row>
        <row r="334">
          <cell r="G334">
            <v>827.58620689654936</v>
          </cell>
          <cell r="H334">
            <v>37.322613874453246</v>
          </cell>
        </row>
        <row r="335">
          <cell r="G335">
            <v>896.55172413792889</v>
          </cell>
          <cell r="H335">
            <v>40.652338973555317</v>
          </cell>
        </row>
        <row r="336">
          <cell r="G336">
            <v>965.51724137930842</v>
          </cell>
          <cell r="H336">
            <v>44.020522461438077</v>
          </cell>
        </row>
        <row r="337">
          <cell r="G337">
            <v>1034.4827586206877</v>
          </cell>
          <cell r="H337">
            <v>47.428279852874212</v>
          </cell>
        </row>
        <row r="338">
          <cell r="G338">
            <v>1103.4482758620672</v>
          </cell>
          <cell r="H338">
            <v>50.87675901898956</v>
          </cell>
        </row>
        <row r="339">
          <cell r="G339">
            <v>1172.4137931034466</v>
          </cell>
          <cell r="H339">
            <v>54.367141125783611</v>
          </cell>
        </row>
        <row r="340">
          <cell r="G340">
            <v>1241.3793103448261</v>
          </cell>
          <cell r="H340">
            <v>57.900641599872813</v>
          </cell>
        </row>
        <row r="341">
          <cell r="G341">
            <v>1310.3448275862056</v>
          </cell>
          <cell r="H341">
            <v>61.478511122245493</v>
          </cell>
        </row>
        <row r="342">
          <cell r="G342">
            <v>1379.3103448275851</v>
          </cell>
          <cell r="H342">
            <v>65.102036650841924</v>
          </cell>
        </row>
        <row r="343">
          <cell r="G343">
            <v>1448.2758620689644</v>
          </cell>
          <cell r="H343">
            <v>68.772542472794782</v>
          </cell>
        </row>
        <row r="344">
          <cell r="G344">
            <v>1517.2413793103437</v>
          </cell>
          <cell r="H344">
            <v>72.491391287190652</v>
          </cell>
        </row>
        <row r="345">
          <cell r="G345">
            <v>1586.2068965517233</v>
          </cell>
          <cell r="H345">
            <v>76.259985319238083</v>
          </cell>
        </row>
        <row r="346">
          <cell r="G346">
            <v>1655.1724137931028</v>
          </cell>
          <cell r="H346">
            <v>80.079767466752585</v>
          </cell>
        </row>
        <row r="347">
          <cell r="G347">
            <v>1724.1379310344823</v>
          </cell>
          <cell r="H347">
            <v>83.952222479896619</v>
          </cell>
        </row>
        <row r="348">
          <cell r="G348">
            <v>1793.1034482758616</v>
          </cell>
          <cell r="H348">
            <v>87.878878175138667</v>
          </cell>
        </row>
        <row r="349">
          <cell r="G349">
            <v>1862.0689655172412</v>
          </cell>
          <cell r="H349">
            <v>91.861306684424164</v>
          </cell>
        </row>
        <row r="350">
          <cell r="G350">
            <v>1931.0344827586205</v>
          </cell>
          <cell r="H350">
            <v>95.901125740579403</v>
          </cell>
        </row>
        <row r="351">
          <cell r="G351">
            <v>2000</v>
          </cell>
          <cell r="H351">
            <v>100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چک لیست"/>
      <sheetName val="مدرک تحصیلی.1 "/>
      <sheetName val="تجربه کاری.2 "/>
      <sheetName val="آموزش مدیران.3"/>
      <sheetName val="نوع مالکیت.4 "/>
      <sheetName val="نظامنامه.5"/>
      <sheetName val="6.استاندارد"/>
      <sheetName val="7.گواهینامه ها"/>
      <sheetName val="8.جوایز"/>
      <sheetName val="9.حاکمیت شرکتی"/>
      <sheetName val="10.زنجیره ارزش"/>
      <sheetName val="11.برنامه ریزی"/>
      <sheetName val="12.تحقیق و توسعه"/>
      <sheetName val="13.تولید"/>
      <sheetName val="15.curve"/>
      <sheetName val="زمینه ها.16"/>
      <sheetName val="زمینه ها"/>
      <sheetName val="15.تعداد"/>
      <sheetName val="16.تحصیلات"/>
      <sheetName val="17.تجربه"/>
      <sheetName val="18.تخصص"/>
      <sheetName val="19.دستمزد"/>
      <sheetName val="20.بهره وری"/>
      <sheetName val="تشکل.21"/>
      <sheetName val="22.عام المنفعه"/>
      <sheetName val="رونق فعالیت.23 "/>
      <sheetName val="امتیاز نهایی"/>
      <sheetName val="Learn more"/>
    </sheetNames>
    <sheetDataSet>
      <sheetData sheetId="0" refreshError="1">
        <row r="5">
          <cell r="C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883E5D-28DE-47B8-937D-DBEF59932117}" name="Table3" displayName="Table3" ref="N20:P23" totalsRowShown="0">
  <autoFilter ref="N20:P23" xr:uid="{01883E5D-28DE-47B8-937D-DBEF59932117}"/>
  <tableColumns count="3">
    <tableColumn id="1" xr3:uid="{A3D43DFF-1B43-4E61-AF0C-1C7036562F0D}" name="Column1"/>
    <tableColumn id="2" xr3:uid="{7DE83BFA-092F-47F6-A5AE-1363FED7C82C}" name="Column2"/>
    <tableColumn id="3" xr3:uid="{2EC834FB-D2DB-444F-AB28-B2431D98E718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37"/>
  <sheetViews>
    <sheetView showGridLines="0" rightToLeft="1" zoomScale="85" zoomScaleNormal="85" workbookViewId="0">
      <selection activeCell="C6" sqref="C6"/>
    </sheetView>
  </sheetViews>
  <sheetFormatPr defaultColWidth="11.140625" defaultRowHeight="20.25" customHeight="1"/>
  <cols>
    <col min="1" max="1" width="24.28515625" customWidth="1"/>
    <col min="2" max="2" width="37.42578125" style="2" customWidth="1"/>
    <col min="3" max="3" width="40.5703125" customWidth="1"/>
    <col min="4" max="4" width="17.5703125" customWidth="1"/>
  </cols>
  <sheetData>
    <row r="1" spans="1:5" ht="15" customHeight="1">
      <c r="B1" s="986"/>
    </row>
    <row r="2" spans="1:5" ht="30">
      <c r="A2" s="1289" t="s">
        <v>758</v>
      </c>
      <c r="B2" s="1289"/>
      <c r="C2" s="1289"/>
      <c r="D2" s="1289"/>
    </row>
    <row r="3" spans="1:5" ht="20.45" customHeight="1">
      <c r="A3" s="1290" t="s">
        <v>759</v>
      </c>
      <c r="B3" s="1290"/>
      <c r="C3" s="1290"/>
      <c r="D3" s="1290"/>
    </row>
    <row r="4" spans="1:5" ht="64.900000000000006" customHeight="1">
      <c r="B4" s="987"/>
    </row>
    <row r="5" spans="1:5" ht="43.9" customHeight="1">
      <c r="B5" s="988" t="s">
        <v>760</v>
      </c>
      <c r="C5" s="989" t="s">
        <v>882</v>
      </c>
    </row>
    <row r="6" spans="1:5" ht="43.9" customHeight="1">
      <c r="B6" s="988" t="s">
        <v>0</v>
      </c>
      <c r="C6" s="989">
        <v>14007840550</v>
      </c>
    </row>
    <row r="7" spans="1:5" ht="39" customHeight="1">
      <c r="B7" s="988" t="s">
        <v>761</v>
      </c>
      <c r="C7" s="990"/>
    </row>
    <row r="8" spans="1:5" ht="30" customHeight="1">
      <c r="B8" s="988" t="s">
        <v>762</v>
      </c>
      <c r="C8" s="990" t="s">
        <v>1</v>
      </c>
      <c r="E8" s="4" t="s">
        <v>1</v>
      </c>
    </row>
    <row r="9" spans="1:5" ht="30" customHeight="1">
      <c r="B9" s="988" t="s">
        <v>872</v>
      </c>
      <c r="C9" s="1224"/>
      <c r="D9" s="4"/>
    </row>
    <row r="10" spans="1:5" ht="30" customHeight="1">
      <c r="B10" s="988" t="s">
        <v>873</v>
      </c>
      <c r="C10" s="1224"/>
      <c r="D10" s="4"/>
    </row>
    <row r="11" spans="1:5" ht="25.15" customHeight="1">
      <c r="B11" s="987"/>
      <c r="E11" s="4" t="s">
        <v>763</v>
      </c>
    </row>
    <row r="12" spans="1:5" ht="25.15" customHeight="1">
      <c r="A12" s="1291" t="s">
        <v>764</v>
      </c>
      <c r="B12" s="1291"/>
    </row>
    <row r="13" spans="1:5" ht="25.15" customHeight="1">
      <c r="A13" s="1225" t="s">
        <v>876</v>
      </c>
      <c r="B13" s="1226"/>
    </row>
    <row r="14" spans="1:5" ht="25.15" customHeight="1">
      <c r="A14" s="1225" t="s">
        <v>877</v>
      </c>
      <c r="B14" s="1227"/>
    </row>
    <row r="15" spans="1:5" ht="100.9" customHeight="1">
      <c r="A15" s="1"/>
      <c r="B15" s="991"/>
    </row>
    <row r="16" spans="1:5" ht="20.25" customHeight="1">
      <c r="C16" s="992" t="s">
        <v>765</v>
      </c>
      <c r="D16" s="3">
        <f>B28*100</f>
        <v>370.00008547183705</v>
      </c>
    </row>
    <row r="17" spans="1:4" ht="20.25" customHeight="1">
      <c r="C17" s="992" t="s">
        <v>857</v>
      </c>
      <c r="D17" s="3">
        <f>D16*250/800</f>
        <v>115.62502670994907</v>
      </c>
    </row>
    <row r="19" spans="1:4" ht="20.25" customHeight="1">
      <c r="A19" s="993" t="s">
        <v>766</v>
      </c>
      <c r="B19" s="994" t="s">
        <v>767</v>
      </c>
    </row>
    <row r="20" spans="1:4" ht="20.25" customHeight="1">
      <c r="A20" s="995" t="s">
        <v>2</v>
      </c>
      <c r="B20" s="996">
        <f>'امتیاز نهایی'!G9</f>
        <v>1</v>
      </c>
    </row>
    <row r="21" spans="1:4" ht="20.25" customHeight="1">
      <c r="A21" s="995" t="s">
        <v>3</v>
      </c>
      <c r="B21" s="996">
        <f>'امتیاز نهایی'!G12</f>
        <v>0.24787499999999996</v>
      </c>
    </row>
    <row r="22" spans="1:4" ht="20.25" customHeight="1">
      <c r="A22" s="995" t="s">
        <v>4</v>
      </c>
      <c r="B22" s="996">
        <f>'امتیاز نهایی'!G16</f>
        <v>0.108025</v>
      </c>
    </row>
    <row r="23" spans="1:4" ht="20.25" customHeight="1">
      <c r="A23" s="995" t="s">
        <v>5</v>
      </c>
      <c r="B23" s="996">
        <f>'امتیاز نهایی'!G20</f>
        <v>0.26518886641114403</v>
      </c>
    </row>
    <row r="24" spans="1:4" ht="20.25" customHeight="1">
      <c r="A24" s="995" t="s">
        <v>6</v>
      </c>
      <c r="B24" s="996">
        <f>'امتیاز نهایی'!G25</f>
        <v>0.61325363825363821</v>
      </c>
    </row>
    <row r="25" spans="1:4" ht="20.25" customHeight="1">
      <c r="A25" s="995" t="s">
        <v>7</v>
      </c>
      <c r="B25" s="996">
        <f>'امتیاز نهایی'!G30</f>
        <v>0.99008621075010561</v>
      </c>
    </row>
    <row r="26" spans="1:4" ht="20.25" customHeight="1">
      <c r="A26" s="995" t="s">
        <v>8</v>
      </c>
      <c r="B26" s="996">
        <f>'امتیاز نهایی'!G33</f>
        <v>0.16</v>
      </c>
    </row>
    <row r="27" spans="1:4" ht="20.25" customHeight="1">
      <c r="A27" s="995" t="s">
        <v>9</v>
      </c>
      <c r="B27" s="996">
        <f>'امتیاز نهایی'!G38</f>
        <v>0.3155721393034826</v>
      </c>
    </row>
    <row r="28" spans="1:4" ht="20.25" customHeight="1">
      <c r="A28" s="997" t="s">
        <v>10</v>
      </c>
      <c r="B28" s="1102">
        <f>SUM(B20:B27)</f>
        <v>3.7000008547183705</v>
      </c>
    </row>
    <row r="30" spans="1:4" ht="20.25" customHeight="1">
      <c r="D30" s="4" t="s">
        <v>768</v>
      </c>
    </row>
    <row r="31" spans="1:4" ht="20.25" customHeight="1">
      <c r="D31" s="4" t="s">
        <v>11</v>
      </c>
    </row>
    <row r="32" spans="1:4" ht="20.25" customHeight="1">
      <c r="D32" s="4" t="s">
        <v>12</v>
      </c>
    </row>
    <row r="33" spans="4:4" ht="20.25" customHeight="1">
      <c r="D33" s="4" t="s">
        <v>13</v>
      </c>
    </row>
    <row r="34" spans="4:4" ht="20.25" customHeight="1">
      <c r="D34" s="4" t="s">
        <v>769</v>
      </c>
    </row>
    <row r="35" spans="4:4" ht="20.25" customHeight="1">
      <c r="D35" s="4"/>
    </row>
    <row r="36" spans="4:4" ht="20.25" customHeight="1">
      <c r="D36" s="4"/>
    </row>
    <row r="37" spans="4:4" ht="20.25" customHeight="1">
      <c r="D37" s="4"/>
    </row>
  </sheetData>
  <mergeCells count="3">
    <mergeCell ref="A2:D2"/>
    <mergeCell ref="A3:D3"/>
    <mergeCell ref="A12:B12"/>
  </mergeCells>
  <dataValidations count="1">
    <dataValidation type="list" allowBlank="1" showInputMessage="1" showErrorMessage="1" sqref="C8" xr:uid="{00000000-0002-0000-0000-000000000000}">
      <formula1>$E$8:$E$11</formula1>
    </dataValidation>
  </dataValidations>
  <pageMargins left="0" right="0.78740157480314965" top="0.39370078740157483" bottom="0.39370078740157483" header="0.39370078740157483" footer="0.3937007874015748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rightToLeft="1" topLeftCell="A7" zoomScale="160" zoomScaleNormal="160" workbookViewId="0">
      <selection activeCell="F35" sqref="F35"/>
    </sheetView>
  </sheetViews>
  <sheetFormatPr defaultColWidth="9.140625" defaultRowHeight="15"/>
  <cols>
    <col min="1" max="1" width="4.42578125" customWidth="1"/>
    <col min="2" max="2" width="50.42578125" bestFit="1" customWidth="1"/>
    <col min="3" max="3" width="11.140625" customWidth="1"/>
    <col min="4" max="4" width="22.140625" customWidth="1"/>
  </cols>
  <sheetData>
    <row r="1" spans="1:4" ht="15.75" customHeight="1">
      <c r="A1" s="998"/>
      <c r="B1" s="999" t="str">
        <f>Start!C5</f>
        <v>مهد تجارت زرین سگال</v>
      </c>
      <c r="C1" s="1000" t="s">
        <v>770</v>
      </c>
      <c r="D1" s="1001">
        <f>شاغلین!D6</f>
        <v>5</v>
      </c>
    </row>
    <row r="2" spans="1:4" ht="15.75" customHeight="1">
      <c r="A2" s="1292" t="s">
        <v>771</v>
      </c>
      <c r="B2" s="1293"/>
      <c r="C2" s="1293"/>
      <c r="D2" s="1294"/>
    </row>
    <row r="3" spans="1:4">
      <c r="A3" s="1002" t="s">
        <v>14</v>
      </c>
      <c r="B3" s="1003" t="s">
        <v>772</v>
      </c>
      <c r="C3" s="1235" t="s">
        <v>15</v>
      </c>
      <c r="D3" s="1004" t="s">
        <v>773</v>
      </c>
    </row>
    <row r="4" spans="1:4">
      <c r="A4" s="1005">
        <v>1</v>
      </c>
      <c r="B4" s="1006" t="s">
        <v>774</v>
      </c>
      <c r="C4" s="1236" t="b">
        <v>0</v>
      </c>
      <c r="D4" s="1007"/>
    </row>
    <row r="5" spans="1:4">
      <c r="A5" s="1005">
        <v>2</v>
      </c>
      <c r="B5" s="1008" t="s">
        <v>775</v>
      </c>
      <c r="C5" s="1237" t="b">
        <v>0</v>
      </c>
      <c r="D5" s="1009"/>
    </row>
    <row r="6" spans="1:4">
      <c r="A6" s="1005">
        <v>3</v>
      </c>
      <c r="B6" s="1006" t="s">
        <v>776</v>
      </c>
      <c r="C6" s="1236" t="b">
        <v>0</v>
      </c>
      <c r="D6" s="1007"/>
    </row>
    <row r="7" spans="1:4">
      <c r="A7" s="1005">
        <v>4</v>
      </c>
      <c r="B7" s="1008" t="s">
        <v>777</v>
      </c>
      <c r="C7" s="1237" t="b">
        <v>0</v>
      </c>
      <c r="D7" s="1009"/>
    </row>
    <row r="8" spans="1:4">
      <c r="A8" s="1005">
        <v>5</v>
      </c>
      <c r="B8" s="1006" t="s">
        <v>778</v>
      </c>
      <c r="C8" s="1236" t="b">
        <v>0</v>
      </c>
      <c r="D8" s="1007"/>
    </row>
    <row r="9" spans="1:4">
      <c r="A9" s="1005">
        <v>6</v>
      </c>
      <c r="B9" s="1008" t="s">
        <v>779</v>
      </c>
      <c r="C9" s="1237" t="b">
        <v>0</v>
      </c>
      <c r="D9" s="1009"/>
    </row>
    <row r="10" spans="1:4">
      <c r="A10" s="1005">
        <v>7</v>
      </c>
      <c r="B10" s="1006" t="s">
        <v>780</v>
      </c>
      <c r="C10" s="1236" t="b">
        <v>0</v>
      </c>
      <c r="D10" s="1007"/>
    </row>
    <row r="11" spans="1:4">
      <c r="A11" s="1005">
        <v>8</v>
      </c>
      <c r="B11" s="1008" t="s">
        <v>781</v>
      </c>
      <c r="C11" s="1237" t="b">
        <v>0</v>
      </c>
      <c r="D11" s="1009"/>
    </row>
    <row r="12" spans="1:4">
      <c r="A12" s="1005">
        <v>9</v>
      </c>
      <c r="B12" s="1006" t="s">
        <v>782</v>
      </c>
      <c r="C12" s="1236" t="b">
        <v>0</v>
      </c>
      <c r="D12" s="1007"/>
    </row>
    <row r="13" spans="1:4">
      <c r="A13" s="1005">
        <v>10</v>
      </c>
      <c r="B13" s="1008" t="s">
        <v>783</v>
      </c>
      <c r="C13" s="1237" t="b">
        <v>0</v>
      </c>
      <c r="D13" s="1009"/>
    </row>
    <row r="14" spans="1:4">
      <c r="A14" s="1005">
        <v>11</v>
      </c>
      <c r="B14" s="1006" t="s">
        <v>784</v>
      </c>
      <c r="C14" s="1236" t="b">
        <v>0</v>
      </c>
      <c r="D14" s="1007"/>
    </row>
    <row r="15" spans="1:4">
      <c r="A15" s="1005">
        <v>12</v>
      </c>
      <c r="B15" s="1008" t="s">
        <v>785</v>
      </c>
      <c r="C15" s="1237" t="b">
        <v>0</v>
      </c>
      <c r="D15" s="1009"/>
    </row>
    <row r="16" spans="1:4">
      <c r="A16" s="1005">
        <v>13</v>
      </c>
      <c r="B16" s="1006" t="s">
        <v>786</v>
      </c>
      <c r="C16" s="1236" t="b">
        <v>0</v>
      </c>
      <c r="D16" s="1007"/>
    </row>
    <row r="17" spans="1:4">
      <c r="A17" s="1005">
        <v>14</v>
      </c>
      <c r="B17" s="1008" t="s">
        <v>787</v>
      </c>
      <c r="C17" s="1237" t="b">
        <v>0</v>
      </c>
      <c r="D17" s="1009"/>
    </row>
    <row r="18" spans="1:4">
      <c r="A18" s="1005">
        <v>15</v>
      </c>
      <c r="B18" s="1006" t="s">
        <v>788</v>
      </c>
      <c r="C18" s="1236" t="b">
        <v>0</v>
      </c>
      <c r="D18" s="1007"/>
    </row>
    <row r="19" spans="1:4">
      <c r="A19" s="1005">
        <v>16</v>
      </c>
      <c r="B19" s="1008" t="s">
        <v>789</v>
      </c>
      <c r="C19" s="1237" t="b">
        <v>0</v>
      </c>
      <c r="D19" s="1009"/>
    </row>
    <row r="20" spans="1:4">
      <c r="A20" s="1005">
        <v>17</v>
      </c>
      <c r="B20" s="1006" t="s">
        <v>790</v>
      </c>
      <c r="C20" s="1236" t="b">
        <v>0</v>
      </c>
      <c r="D20" s="1007"/>
    </row>
    <row r="21" spans="1:4">
      <c r="A21" s="1005">
        <v>18</v>
      </c>
      <c r="B21" s="1008" t="s">
        <v>791</v>
      </c>
      <c r="C21" s="1237" t="b">
        <v>0</v>
      </c>
      <c r="D21" s="1009"/>
    </row>
    <row r="22" spans="1:4">
      <c r="A22" s="1005">
        <v>19</v>
      </c>
      <c r="B22" s="1006" t="s">
        <v>792</v>
      </c>
      <c r="C22" s="1236" t="b">
        <v>0</v>
      </c>
      <c r="D22" s="1007"/>
    </row>
    <row r="23" spans="1:4">
      <c r="A23" s="1005">
        <v>20</v>
      </c>
      <c r="B23" s="1008" t="s">
        <v>793</v>
      </c>
      <c r="C23" s="1237" t="b">
        <v>0</v>
      </c>
      <c r="D23" s="1009"/>
    </row>
    <row r="24" spans="1:4">
      <c r="A24" s="1005">
        <v>21</v>
      </c>
      <c r="B24" s="1006" t="s">
        <v>794</v>
      </c>
      <c r="C24" s="1236" t="b">
        <v>0</v>
      </c>
      <c r="D24" s="1007"/>
    </row>
    <row r="25" spans="1:4">
      <c r="A25" s="1005">
        <v>22</v>
      </c>
      <c r="B25" s="1008" t="s">
        <v>795</v>
      </c>
      <c r="C25" s="1238" t="b">
        <v>0</v>
      </c>
      <c r="D25" s="1010"/>
    </row>
    <row r="26" spans="1:4">
      <c r="A26" s="1005">
        <v>23</v>
      </c>
      <c r="B26" s="1006" t="s">
        <v>796</v>
      </c>
      <c r="C26" s="1239" t="b">
        <v>0</v>
      </c>
      <c r="D26" s="1011"/>
    </row>
    <row r="27" spans="1:4">
      <c r="A27" s="1005">
        <v>24</v>
      </c>
      <c r="B27" s="1008" t="s">
        <v>797</v>
      </c>
      <c r="C27" s="1238" t="b">
        <v>0</v>
      </c>
      <c r="D27" s="1010"/>
    </row>
    <row r="28" spans="1:4">
      <c r="A28" s="1005">
        <v>25</v>
      </c>
      <c r="B28" s="1006" t="s">
        <v>798</v>
      </c>
      <c r="C28" s="1239" t="b">
        <v>0</v>
      </c>
      <c r="D28" s="1011"/>
    </row>
    <row r="29" spans="1:4">
      <c r="A29" s="1005">
        <v>26</v>
      </c>
      <c r="B29" s="1008" t="s">
        <v>799</v>
      </c>
      <c r="C29" s="1238" t="b">
        <v>0</v>
      </c>
      <c r="D29" s="1010"/>
    </row>
    <row r="30" spans="1:4">
      <c r="A30" s="1005">
        <v>27</v>
      </c>
      <c r="B30" s="1012" t="s">
        <v>800</v>
      </c>
      <c r="C30" s="1240" t="b">
        <v>0</v>
      </c>
      <c r="D30" s="1013"/>
    </row>
    <row r="31" spans="1:4">
      <c r="A31" s="1005">
        <v>28</v>
      </c>
      <c r="B31" s="1008" t="s">
        <v>801</v>
      </c>
      <c r="C31" s="1238" t="b">
        <v>0</v>
      </c>
      <c r="D31" s="1010"/>
    </row>
    <row r="32" spans="1:4">
      <c r="A32" s="1005">
        <v>29</v>
      </c>
      <c r="B32" s="1012" t="s">
        <v>802</v>
      </c>
      <c r="C32" s="1240" t="b">
        <v>0</v>
      </c>
      <c r="D32" s="1013"/>
    </row>
    <row r="33" spans="1:4">
      <c r="A33" s="1005">
        <v>30</v>
      </c>
      <c r="B33" s="1008" t="s">
        <v>803</v>
      </c>
      <c r="C33" s="1238" t="b">
        <v>0</v>
      </c>
      <c r="D33" s="1010"/>
    </row>
    <row r="34" spans="1:4">
      <c r="A34" s="1005">
        <v>31</v>
      </c>
      <c r="B34" s="1012" t="s">
        <v>804</v>
      </c>
      <c r="C34" s="1240" t="b">
        <v>0</v>
      </c>
      <c r="D34" s="1013"/>
    </row>
    <row r="35" spans="1:4">
      <c r="A35" s="1005">
        <v>32</v>
      </c>
      <c r="B35" s="1008" t="s">
        <v>805</v>
      </c>
      <c r="C35" s="1238" t="b">
        <v>0</v>
      </c>
      <c r="D35" s="1010"/>
    </row>
    <row r="36" spans="1:4">
      <c r="A36" s="1005">
        <v>33</v>
      </c>
      <c r="B36" s="1012" t="s">
        <v>806</v>
      </c>
      <c r="C36" s="1240" t="b">
        <v>0</v>
      </c>
      <c r="D36" s="1013"/>
    </row>
    <row r="37" spans="1:4">
      <c r="A37" s="1005">
        <v>34</v>
      </c>
      <c r="B37" s="1008" t="s">
        <v>807</v>
      </c>
      <c r="C37" s="1238" t="b">
        <v>0</v>
      </c>
      <c r="D37" s="1010"/>
    </row>
    <row r="38" spans="1:4">
      <c r="A38" s="1005">
        <v>35</v>
      </c>
      <c r="B38" s="1012" t="s">
        <v>808</v>
      </c>
      <c r="C38" s="1240" t="b">
        <v>0</v>
      </c>
      <c r="D38" s="1013"/>
    </row>
    <row r="39" spans="1:4">
      <c r="A39" s="1014">
        <v>36</v>
      </c>
      <c r="B39" s="1015" t="s">
        <v>809</v>
      </c>
      <c r="C39" s="1241" t="b">
        <v>0</v>
      </c>
      <c r="D39" s="1016"/>
    </row>
    <row r="40" spans="1:4">
      <c r="C40" s="878"/>
    </row>
  </sheetData>
  <sheetProtection algorithmName="SHA-512" hashValue="0p+v1tr9mBSQlePaunOKsnufMFRPWKmI5AI66wXaJ9vEK6+fPjT05AEIUiT3BiMEzsG3AFUrJ6k05h0GuNtDCQ==" saltValue="M1p0RY6M24LBRspSxgdfxA==" spinCount="100000" sheet="1" scenarios="1" insertHyperlinks="0"/>
  <mergeCells count="1">
    <mergeCell ref="A2:D2"/>
  </mergeCells>
  <conditionalFormatting sqref="B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2</xdr:col>
                    <xdr:colOff>304800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2</xdr:col>
                    <xdr:colOff>381000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2</xdr:col>
                    <xdr:colOff>390525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9525</xdr:rowOff>
                  </from>
                  <to>
                    <xdr:col>2</xdr:col>
                    <xdr:colOff>304800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9525</xdr:rowOff>
                  </from>
                  <to>
                    <xdr:col>2</xdr:col>
                    <xdr:colOff>304800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9525</xdr:rowOff>
                  </from>
                  <to>
                    <xdr:col>2</xdr:col>
                    <xdr:colOff>304800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9525</xdr:rowOff>
                  </from>
                  <to>
                    <xdr:col>2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2</xdr:col>
                    <xdr:colOff>304800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9" r:id="rId12" name="Check Box 9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2</xdr:col>
                    <xdr:colOff>304800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0" r:id="rId13" name="Check Box 10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2</xdr:col>
                    <xdr:colOff>304800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1" r:id="rId14" name="Check Box 11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219075</xdr:rowOff>
                  </from>
                  <to>
                    <xdr:col>2</xdr:col>
                    <xdr:colOff>304800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2" r:id="rId15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2</xdr:col>
                    <xdr:colOff>304800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3" r:id="rId16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2</xdr:col>
                    <xdr:colOff>304800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4" r:id="rId17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2</xdr:col>
                    <xdr:colOff>304800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5" r:id="rId18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2</xdr:col>
                    <xdr:colOff>304800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6" r:id="rId19" name="Check Box 16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2</xdr:col>
                    <xdr:colOff>304800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7" r:id="rId20" name="Check Box 17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9525</xdr:rowOff>
                  </from>
                  <to>
                    <xdr:col>2</xdr:col>
                    <xdr:colOff>304800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8" r:id="rId21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2</xdr:col>
                    <xdr:colOff>304800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9" r:id="rId22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2</xdr:col>
                    <xdr:colOff>304800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0" r:id="rId23" name="Check Box 20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219075</xdr:rowOff>
                  </from>
                  <to>
                    <xdr:col>2</xdr:col>
                    <xdr:colOff>304800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1" r:id="rId24" name="Check Box 21">
              <controlPr defaultSize="0" autoFill="0" autoLine="0" autoPict="0">
                <anchor moveWithCells="1">
                  <from>
                    <xdr:col>2</xdr:col>
                    <xdr:colOff>9525</xdr:colOff>
                    <xdr:row>24</xdr:row>
                    <xdr:rowOff>200025</xdr:rowOff>
                  </from>
                  <to>
                    <xdr:col>3</xdr:col>
                    <xdr:colOff>104775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2" r:id="rId25" name="Check Box 22">
              <controlPr defaultSize="0" autoFill="0" autoLine="0" autoPict="0">
                <anchor moveWithCells="1">
                  <from>
                    <xdr:col>2</xdr:col>
                    <xdr:colOff>9525</xdr:colOff>
                    <xdr:row>26</xdr:row>
                    <xdr:rowOff>0</xdr:rowOff>
                  </from>
                  <to>
                    <xdr:col>3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3" r:id="rId26" name="Check Box 23">
              <controlPr defaultSize="0" autoFill="0" autoLine="0" autoPict="0">
                <anchor moveWithCells="1">
                  <from>
                    <xdr:col>2</xdr:col>
                    <xdr:colOff>9525</xdr:colOff>
                    <xdr:row>27</xdr:row>
                    <xdr:rowOff>9525</xdr:rowOff>
                  </from>
                  <to>
                    <xdr:col>3</xdr:col>
                    <xdr:colOff>104775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4" r:id="rId27" name="Check Box 24">
              <controlPr defaultSize="0" autoFill="0" autoLine="0" autoPict="0">
                <anchor moveWithCells="1">
                  <from>
                    <xdr:col>2</xdr:col>
                    <xdr:colOff>9525</xdr:colOff>
                    <xdr:row>28</xdr:row>
                    <xdr:rowOff>0</xdr:rowOff>
                  </from>
                  <to>
                    <xdr:col>3</xdr:col>
                    <xdr:colOff>104775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5" r:id="rId28" name="Check Box 25">
              <controlPr defaultSize="0" autoFill="0" autoLine="0" autoPict="0">
                <anchor moveWithCells="1">
                  <from>
                    <xdr:col>2</xdr:col>
                    <xdr:colOff>9525</xdr:colOff>
                    <xdr:row>28</xdr:row>
                    <xdr:rowOff>219075</xdr:rowOff>
                  </from>
                  <to>
                    <xdr:col>3</xdr:col>
                    <xdr:colOff>104775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6" r:id="rId29" name="Check Box 26">
              <controlPr defaultSize="0" autoFill="0" autoLine="0" autoPict="0">
                <anchor moveWithCells="1">
                  <from>
                    <xdr:col>2</xdr:col>
                    <xdr:colOff>9525</xdr:colOff>
                    <xdr:row>29</xdr:row>
                    <xdr:rowOff>219075</xdr:rowOff>
                  </from>
                  <to>
                    <xdr:col>3</xdr:col>
                    <xdr:colOff>104775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7" r:id="rId30" name="Check Box 27">
              <controlPr defaultSize="0" autoFill="0" autoLine="0" autoPict="0">
                <anchor moveWithCells="1">
                  <from>
                    <xdr:col>2</xdr:col>
                    <xdr:colOff>9525</xdr:colOff>
                    <xdr:row>31</xdr:row>
                    <xdr:rowOff>0</xdr:rowOff>
                  </from>
                  <to>
                    <xdr:col>3</xdr:col>
                    <xdr:colOff>104775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8" r:id="rId31" name="Check Box 28">
              <controlPr defaultSize="0" autoFill="0" autoLine="0" autoPict="0">
                <anchor moveWithCells="1">
                  <from>
                    <xdr:col>2</xdr:col>
                    <xdr:colOff>9525</xdr:colOff>
                    <xdr:row>32</xdr:row>
                    <xdr:rowOff>0</xdr:rowOff>
                  </from>
                  <to>
                    <xdr:col>3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9" r:id="rId32" name="Check Box 29">
              <controlPr defaultSize="0" autoFill="0" autoLine="0" autoPict="0">
                <anchor moveWithCells="1">
                  <from>
                    <xdr:col>2</xdr:col>
                    <xdr:colOff>9525</xdr:colOff>
                    <xdr:row>33</xdr:row>
                    <xdr:rowOff>0</xdr:rowOff>
                  </from>
                  <to>
                    <xdr:col>3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0" r:id="rId33" name="Check Box 30">
              <controlPr defaultSize="0" autoFill="0" autoLine="0" autoPict="0">
                <anchor moveWithCells="1">
                  <from>
                    <xdr:col>2</xdr:col>
                    <xdr:colOff>9525</xdr:colOff>
                    <xdr:row>33</xdr:row>
                    <xdr:rowOff>219075</xdr:rowOff>
                  </from>
                  <to>
                    <xdr:col>3</xdr:col>
                    <xdr:colOff>104775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1" r:id="rId34" name="Check Box 31">
              <controlPr defaultSize="0" autoFill="0" autoLine="0" autoPict="0">
                <anchor moveWithCells="1">
                  <from>
                    <xdr:col>2</xdr:col>
                    <xdr:colOff>9525</xdr:colOff>
                    <xdr:row>34</xdr:row>
                    <xdr:rowOff>219075</xdr:rowOff>
                  </from>
                  <to>
                    <xdr:col>3</xdr:col>
                    <xdr:colOff>104775</xdr:colOff>
                    <xdr:row>35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2" r:id="rId35" name="Check Box 32">
              <controlPr defaultSize="0" autoFill="0" autoLine="0" autoPict="0">
                <anchor moveWithCells="1">
                  <from>
                    <xdr:col>2</xdr:col>
                    <xdr:colOff>9525</xdr:colOff>
                    <xdr:row>36</xdr:row>
                    <xdr:rowOff>0</xdr:rowOff>
                  </from>
                  <to>
                    <xdr:col>3</xdr:col>
                    <xdr:colOff>104775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3" r:id="rId36" name="Check Box 33">
              <controlPr defaultSize="0" autoFill="0" autoLine="0" autoPict="0">
                <anchor moveWithCells="1">
                  <from>
                    <xdr:col>2</xdr:col>
                    <xdr:colOff>9525</xdr:colOff>
                    <xdr:row>37</xdr:row>
                    <xdr:rowOff>0</xdr:rowOff>
                  </from>
                  <to>
                    <xdr:col>3</xdr:col>
                    <xdr:colOff>104775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4" r:id="rId37" name="Check Box 34">
              <controlPr defaultSize="0" autoFill="0" autoLine="0" autoPict="0">
                <anchor moveWithCells="1">
                  <from>
                    <xdr:col>2</xdr:col>
                    <xdr:colOff>9525</xdr:colOff>
                    <xdr:row>37</xdr:row>
                    <xdr:rowOff>219075</xdr:rowOff>
                  </from>
                  <to>
                    <xdr:col>3</xdr:col>
                    <xdr:colOff>104775</xdr:colOff>
                    <xdr:row>38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5" r:id="rId38" name="Check Box 35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361950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6" r:id="rId39" name="Check Box 36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209550</xdr:rowOff>
                  </from>
                  <to>
                    <xdr:col>2</xdr:col>
                    <xdr:colOff>304800</xdr:colOff>
                    <xdr:row>21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AI106"/>
  <sheetViews>
    <sheetView rightToLeft="1" topLeftCell="C1" zoomScale="90" zoomScaleNormal="90" zoomScaleSheetLayoutView="106" workbookViewId="0">
      <selection activeCell="I22" sqref="I22"/>
    </sheetView>
  </sheetViews>
  <sheetFormatPr defaultColWidth="9.140625" defaultRowHeight="16.5"/>
  <cols>
    <col min="1" max="1" width="2.5703125" style="6" customWidth="1"/>
    <col min="2" max="3" width="5" style="5" customWidth="1"/>
    <col min="4" max="4" width="31" style="6" customWidth="1"/>
    <col min="5" max="5" width="15.85546875" style="6" customWidth="1"/>
    <col min="6" max="6" width="12.5703125" style="6" customWidth="1"/>
    <col min="7" max="7" width="14.28515625" style="6" bestFit="1" customWidth="1"/>
    <col min="8" max="8" width="14.28515625" style="6" customWidth="1"/>
    <col min="9" max="9" width="12.42578125" style="6" customWidth="1"/>
    <col min="10" max="10" width="9.85546875" style="6" customWidth="1"/>
    <col min="11" max="11" width="14.85546875" style="6" customWidth="1"/>
    <col min="12" max="12" width="14.7109375" style="6" customWidth="1"/>
    <col min="13" max="13" width="14.28515625" style="6" customWidth="1"/>
    <col min="14" max="15" width="7" style="6" customWidth="1"/>
    <col min="16" max="16" width="5.85546875" style="6" customWidth="1"/>
    <col min="17" max="17" width="5.140625" style="6" customWidth="1"/>
    <col min="18" max="18" width="9.5703125" style="6" customWidth="1"/>
    <col min="19" max="19" width="15.28515625" style="6" customWidth="1"/>
    <col min="20" max="21" width="6" style="6" customWidth="1"/>
    <col min="22" max="22" width="16.7109375" customWidth="1"/>
    <col min="23" max="23" width="14.5703125" style="6" customWidth="1"/>
    <col min="24" max="24" width="16.5703125" style="6" customWidth="1"/>
    <col min="25" max="25" width="12.28515625" style="6" customWidth="1"/>
    <col min="26" max="26" width="13" style="7" customWidth="1"/>
    <col min="27" max="27" width="15.28515625" style="7" customWidth="1"/>
    <col min="28" max="28" width="17.5703125" style="6" customWidth="1"/>
    <col min="29" max="29" width="19.42578125" style="6" bestFit="1" customWidth="1"/>
    <col min="30" max="31" width="15" style="6" bestFit="1" customWidth="1"/>
    <col min="32" max="32" width="28" style="6" bestFit="1" customWidth="1"/>
    <col min="33" max="33" width="9.42578125" style="6" bestFit="1" customWidth="1"/>
    <col min="34" max="16384" width="9.140625" style="6"/>
  </cols>
  <sheetData>
    <row r="1" spans="2:35" ht="24" customHeight="1" thickBot="1">
      <c r="B1" s="1340" t="s">
        <v>735</v>
      </c>
      <c r="C1" s="1340"/>
      <c r="D1" s="1340"/>
      <c r="E1" s="1340"/>
      <c r="F1" s="1340"/>
      <c r="G1" s="1340"/>
      <c r="H1" s="1340"/>
      <c r="I1" s="1340"/>
      <c r="J1" s="1340"/>
      <c r="K1" s="1340"/>
      <c r="L1" s="1340"/>
      <c r="M1" s="1340"/>
      <c r="N1" s="1340"/>
      <c r="O1" s="1340"/>
      <c r="P1" s="1340"/>
      <c r="Q1" s="1340"/>
      <c r="R1" s="1340"/>
    </row>
    <row r="2" spans="2:35" s="8" customFormat="1" ht="28.5" customHeight="1" thickBot="1">
      <c r="B2" s="1349" t="s">
        <v>16</v>
      </c>
      <c r="C2" s="1348"/>
      <c r="D2" s="1348"/>
      <c r="E2" s="1348"/>
      <c r="F2" s="1348"/>
      <c r="G2" s="1348"/>
      <c r="H2" s="1348"/>
      <c r="I2" s="1348"/>
      <c r="J2" s="1348"/>
      <c r="K2" s="1348"/>
      <c r="L2" s="1348"/>
      <c r="M2" s="1348"/>
      <c r="N2" s="1348"/>
      <c r="O2" s="1348" t="s">
        <v>129</v>
      </c>
      <c r="P2" s="1348"/>
      <c r="Q2" s="1348"/>
      <c r="R2" s="534">
        <f>IF(IFERROR(K23,0)&gt;1,1,IF(IFERROR(K23,0)&lt;0,0,IFERROR(K23,0)))</f>
        <v>0.48659909999999995</v>
      </c>
      <c r="S2" s="116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2:35" s="8" customFormat="1" ht="24" thickBot="1">
      <c r="B3" s="1366" t="s">
        <v>17</v>
      </c>
      <c r="C3" s="1367"/>
      <c r="D3" s="1368"/>
      <c r="E3" s="9">
        <f>COUNTA(D8:D12)</f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62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35" s="8" customFormat="1" ht="24" thickBot="1">
      <c r="B4" s="1366" t="s">
        <v>18</v>
      </c>
      <c r="C4" s="1367"/>
      <c r="D4" s="1368"/>
      <c r="E4" s="1369"/>
      <c r="F4" s="1370"/>
      <c r="G4" s="1370"/>
      <c r="H4" s="1370"/>
      <c r="I4" s="1370"/>
      <c r="J4" s="1370"/>
      <c r="K4" s="1370"/>
      <c r="L4" s="1370"/>
      <c r="M4" s="1370"/>
      <c r="N4" s="1370"/>
      <c r="O4" s="1370"/>
      <c r="P4" s="1370"/>
      <c r="Q4" s="1370"/>
      <c r="R4" s="1370"/>
      <c r="S4" s="1162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2:35" s="11" customFormat="1" ht="28.5" customHeight="1">
      <c r="B5" s="1310" t="s">
        <v>646</v>
      </c>
      <c r="C5" s="1311"/>
      <c r="D5" s="1311"/>
      <c r="E5" s="1311"/>
      <c r="F5" s="1311"/>
      <c r="G5" s="1314" t="s">
        <v>19</v>
      </c>
      <c r="H5" s="1315"/>
      <c r="I5" s="1315"/>
      <c r="J5" s="1316"/>
      <c r="K5" s="1317" t="s">
        <v>20</v>
      </c>
      <c r="L5" s="1318"/>
      <c r="M5" s="1318"/>
      <c r="N5" s="1318"/>
      <c r="O5" s="1318"/>
      <c r="P5" s="1318"/>
      <c r="Q5" s="1318"/>
      <c r="R5" s="1318"/>
      <c r="S5" s="1163"/>
      <c r="T5" s="12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35" s="18" customFormat="1" ht="57" thickBot="1">
      <c r="B6" s="1312"/>
      <c r="C6" s="1313"/>
      <c r="D6" s="1313"/>
      <c r="E6" s="1313"/>
      <c r="F6" s="1313"/>
      <c r="G6" s="1319" t="s">
        <v>21</v>
      </c>
      <c r="H6" s="1320"/>
      <c r="I6" s="13" t="s">
        <v>22</v>
      </c>
      <c r="J6" s="14" t="s">
        <v>149</v>
      </c>
      <c r="K6" s="1319" t="s">
        <v>24</v>
      </c>
      <c r="L6" s="1320"/>
      <c r="M6" s="1320"/>
      <c r="N6" s="15" t="s">
        <v>25</v>
      </c>
      <c r="O6" s="16" t="s">
        <v>26</v>
      </c>
      <c r="P6" s="15" t="s">
        <v>27</v>
      </c>
      <c r="Q6" s="17" t="s">
        <v>22</v>
      </c>
      <c r="R6" s="1159" t="s">
        <v>149</v>
      </c>
      <c r="S6" s="1164"/>
      <c r="T6" s="1295" t="s">
        <v>28</v>
      </c>
      <c r="U6" s="129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2:35" s="18" customFormat="1" ht="33" customHeight="1" thickBot="1">
      <c r="B7" s="1297" t="s">
        <v>29</v>
      </c>
      <c r="C7" s="1297"/>
      <c r="D7" s="19" t="s">
        <v>30</v>
      </c>
      <c r="E7" s="1284" t="s">
        <v>31</v>
      </c>
      <c r="F7" s="20" t="s">
        <v>32</v>
      </c>
      <c r="G7" s="21" t="s">
        <v>827</v>
      </c>
      <c r="H7" s="21" t="s">
        <v>33</v>
      </c>
      <c r="I7" s="22"/>
      <c r="J7" s="23">
        <v>0.7</v>
      </c>
      <c r="K7" s="21" t="s">
        <v>25</v>
      </c>
      <c r="L7" s="21" t="s">
        <v>26</v>
      </c>
      <c r="M7" s="21" t="s">
        <v>34</v>
      </c>
      <c r="N7" s="24">
        <v>0.33</v>
      </c>
      <c r="O7" s="24">
        <v>0.33</v>
      </c>
      <c r="P7" s="24">
        <v>0.34</v>
      </c>
      <c r="Q7" s="25">
        <f>SUM(N7:P7)</f>
        <v>1</v>
      </c>
      <c r="R7" s="1160">
        <v>0.3</v>
      </c>
      <c r="S7" s="1164"/>
      <c r="T7" s="1161">
        <f>COUNTA(F8:F12)</f>
        <v>2</v>
      </c>
      <c r="U7" s="26" t="s">
        <v>35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2:35" ht="23.25" customHeight="1" thickBot="1">
      <c r="B8" s="1298" t="s">
        <v>36</v>
      </c>
      <c r="C8" s="1301">
        <v>0.6</v>
      </c>
      <c r="D8" s="823" t="s">
        <v>893</v>
      </c>
      <c r="E8" s="823" t="s">
        <v>37</v>
      </c>
      <c r="F8" s="823" t="s">
        <v>38</v>
      </c>
      <c r="G8" s="823" t="s">
        <v>44</v>
      </c>
      <c r="H8" s="850" t="s">
        <v>886</v>
      </c>
      <c r="I8" s="29">
        <f t="shared" ref="I8:I19" si="0">IFERROR(HLOOKUP(G8,$D$37:$J$38,2,FALSE),"")</f>
        <v>60</v>
      </c>
      <c r="J8" s="1304">
        <f>IFERROR(AVERAGEIF(D8:D12,"&lt;&gt;",I8:I12),0)</f>
        <v>60</v>
      </c>
      <c r="K8" s="823" t="s">
        <v>66</v>
      </c>
      <c r="L8" s="1228" t="str">
        <f>IF(('تجربه کاری '!I6*'تجربه کاری '!L6)&gt;699.9,$E$53,'مدرک تحصیلی '!F$53)</f>
        <v>سطح بالاتر</v>
      </c>
      <c r="M8" s="824" t="s">
        <v>41</v>
      </c>
      <c r="N8" s="27">
        <f t="shared" ref="N8:N13" si="1">IFERROR(HLOOKUP(K8,$E$42:$I$43,2,FALSE),"")</f>
        <v>50</v>
      </c>
      <c r="O8" s="27">
        <f>IFERROR(INDEX($E$54:$F$59,MATCH(G8,$D$54:$D$59,0),MATCH(L8,$E$53:$F$53,0)),"")</f>
        <v>80</v>
      </c>
      <c r="P8" s="27">
        <f t="shared" ref="P8:P13" si="2">IFERROR(HLOOKUP(M8,$E$48:$M$49,2,FALSE),"")</f>
        <v>60</v>
      </c>
      <c r="Q8" s="28">
        <f>SUMPRODUCT(N8:P8,$N$7:$P$7)</f>
        <v>63.300000000000011</v>
      </c>
      <c r="R8" s="1307">
        <f>IFERROR(AVERAGEIF(D8:D12,"&lt;&gt;",Q8:Q12),0)</f>
        <v>63.300000000000011</v>
      </c>
      <c r="S8" s="1165"/>
      <c r="T8" s="1161">
        <f>IF(K8=$E$42,2,IF(K8=$F$42,1,0))</f>
        <v>0</v>
      </c>
      <c r="U8" s="26" t="s">
        <v>42</v>
      </c>
      <c r="W8"/>
      <c r="X8"/>
      <c r="Y8"/>
      <c r="Z8"/>
      <c r="AA8"/>
      <c r="AB8"/>
      <c r="AC8"/>
      <c r="AD8"/>
      <c r="AE8"/>
      <c r="AF8"/>
      <c r="AG8"/>
      <c r="AH8"/>
      <c r="AI8"/>
    </row>
    <row r="9" spans="2:35" ht="23.25" customHeight="1" thickBot="1">
      <c r="B9" s="1299"/>
      <c r="C9" s="1302"/>
      <c r="D9" s="824" t="s">
        <v>883</v>
      </c>
      <c r="E9" s="824" t="s">
        <v>80</v>
      </c>
      <c r="F9" s="824" t="s">
        <v>38</v>
      </c>
      <c r="G9" s="823" t="s">
        <v>44</v>
      </c>
      <c r="H9" s="851" t="s">
        <v>884</v>
      </c>
      <c r="I9" s="29">
        <f t="shared" si="0"/>
        <v>60</v>
      </c>
      <c r="J9" s="1305"/>
      <c r="K9" s="823" t="s">
        <v>66</v>
      </c>
      <c r="L9" s="1228" t="str">
        <f>IF(('تجربه کاری '!I7*'تجربه کاری '!L7)&gt;699.9,$E$53,'مدرک تحصیلی '!F$53)</f>
        <v>سطح بالاتر</v>
      </c>
      <c r="M9" s="824" t="s">
        <v>41</v>
      </c>
      <c r="N9" s="30">
        <f t="shared" si="1"/>
        <v>50</v>
      </c>
      <c r="O9" s="30">
        <f>IFERROR(INDEX($E$54:$F$59,MATCH(G9,$D$54:$D$59,0),MATCH(L9,$E$53:$F$53,0)),"")</f>
        <v>80</v>
      </c>
      <c r="P9" s="30">
        <f t="shared" si="2"/>
        <v>60</v>
      </c>
      <c r="Q9" s="31">
        <f>SUMPRODUCT(N9:P9,$N$7:$P$7)</f>
        <v>63.300000000000011</v>
      </c>
      <c r="R9" s="1308"/>
      <c r="S9" s="1165"/>
      <c r="T9" s="1161">
        <f>IF(K9=$E$42,2,IF(K9=$F$42,1,0))</f>
        <v>0</v>
      </c>
      <c r="U9" s="26" t="s">
        <v>42</v>
      </c>
      <c r="W9"/>
      <c r="X9"/>
      <c r="Y9"/>
      <c r="Z9"/>
      <c r="AA9"/>
      <c r="AB9"/>
      <c r="AC9"/>
      <c r="AD9"/>
      <c r="AE9"/>
      <c r="AF9"/>
      <c r="AG9"/>
      <c r="AH9"/>
      <c r="AI9"/>
    </row>
    <row r="10" spans="2:35" ht="23.25" customHeight="1">
      <c r="B10" s="1299"/>
      <c r="C10" s="1302"/>
      <c r="D10" s="824"/>
      <c r="E10" s="824"/>
      <c r="F10" s="824"/>
      <c r="G10" s="823"/>
      <c r="H10" s="851"/>
      <c r="I10" s="29">
        <f t="shared" si="0"/>
        <v>0</v>
      </c>
      <c r="J10" s="1305"/>
      <c r="K10" s="823"/>
      <c r="L10" s="1228" t="str">
        <f>IF(('تجربه کاری '!I8*'تجربه کاری '!L8)&gt;699.9,$E$53,'مدرک تحصیلی '!F$53)</f>
        <v xml:space="preserve">سطح فعلی </v>
      </c>
      <c r="M10" s="824"/>
      <c r="N10" s="30" t="str">
        <f t="shared" si="1"/>
        <v/>
      </c>
      <c r="O10" s="30" t="str">
        <f>IFERROR(INDEX($E$54:$F$59,MATCH(G10,$D$54:$D$59,0),MATCH(L10,$E$53:$F$53,0)),"")</f>
        <v/>
      </c>
      <c r="P10" s="30" t="str">
        <f t="shared" si="2"/>
        <v/>
      </c>
      <c r="Q10" s="31">
        <f t="shared" ref="Q10:Q12" si="3">SUMPRODUCT(N10:P10,$N$7:$P$7)</f>
        <v>0</v>
      </c>
      <c r="R10" s="1308"/>
      <c r="S10" s="1165"/>
      <c r="T10" s="1161">
        <f>IF(K10=$E$42,2,IF(K10=$F$42,1,0))</f>
        <v>0</v>
      </c>
      <c r="U10" s="26" t="s">
        <v>42</v>
      </c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2:35" ht="23.25" customHeight="1">
      <c r="B11" s="1299"/>
      <c r="C11" s="1302"/>
      <c r="D11" s="824"/>
      <c r="E11" s="824"/>
      <c r="F11" s="824"/>
      <c r="G11" s="824"/>
      <c r="H11" s="851"/>
      <c r="I11" s="29">
        <f t="shared" si="0"/>
        <v>0</v>
      </c>
      <c r="J11" s="1305"/>
      <c r="K11" s="824"/>
      <c r="L11" s="1228" t="str">
        <f>IF(('تجربه کاری '!I9*'تجربه کاری '!L9)&gt;699.9,$E$53,'مدرک تحصیلی '!F$53)</f>
        <v xml:space="preserve">سطح فعلی </v>
      </c>
      <c r="M11" s="824"/>
      <c r="N11" s="30" t="str">
        <f t="shared" si="1"/>
        <v/>
      </c>
      <c r="O11" s="30"/>
      <c r="P11" s="30" t="str">
        <f t="shared" si="2"/>
        <v/>
      </c>
      <c r="Q11" s="31">
        <f t="shared" si="3"/>
        <v>0</v>
      </c>
      <c r="R11" s="1308"/>
      <c r="S11" s="1165"/>
      <c r="T11" s="1161">
        <f>IF(K11=$E$42,2,IF(K11=$F$42,1,0))</f>
        <v>0</v>
      </c>
      <c r="U11" s="26" t="s">
        <v>42</v>
      </c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2:35" ht="23.25" customHeight="1" thickBot="1">
      <c r="B12" s="1300"/>
      <c r="C12" s="1303"/>
      <c r="D12" s="825"/>
      <c r="E12" s="825"/>
      <c r="F12" s="825"/>
      <c r="G12" s="825"/>
      <c r="H12" s="852"/>
      <c r="I12" s="29">
        <f t="shared" si="0"/>
        <v>0</v>
      </c>
      <c r="J12" s="1306"/>
      <c r="K12" s="825"/>
      <c r="L12" s="1228" t="str">
        <f>IF(('تجربه کاری '!I10*'تجربه کاری '!L10)&gt;699.9,$E$53,'مدرک تحصیلی '!F$53)</f>
        <v xml:space="preserve">سطح فعلی </v>
      </c>
      <c r="M12" s="824"/>
      <c r="N12" s="32" t="str">
        <f t="shared" si="1"/>
        <v/>
      </c>
      <c r="O12" s="32"/>
      <c r="P12" s="32" t="str">
        <f t="shared" si="2"/>
        <v/>
      </c>
      <c r="Q12" s="31">
        <f t="shared" si="3"/>
        <v>0</v>
      </c>
      <c r="R12" s="1309"/>
      <c r="S12" s="1165"/>
      <c r="T12" s="1161">
        <f>IF(K12=$E$42,2,IF(K12=$F$42,1,0))</f>
        <v>0</v>
      </c>
      <c r="U12" s="33" t="s">
        <v>42</v>
      </c>
    </row>
    <row r="13" spans="2:35" ht="22.5" customHeight="1">
      <c r="B13" s="1350" t="s">
        <v>48</v>
      </c>
      <c r="C13" s="1352">
        <v>0.4</v>
      </c>
      <c r="D13" s="826" t="s">
        <v>885</v>
      </c>
      <c r="E13" s="826" t="s">
        <v>81</v>
      </c>
      <c r="F13" s="826"/>
      <c r="G13" s="826" t="s">
        <v>44</v>
      </c>
      <c r="H13" s="853" t="s">
        <v>886</v>
      </c>
      <c r="I13" s="34">
        <f t="shared" si="0"/>
        <v>60</v>
      </c>
      <c r="J13" s="1353">
        <f>IFERROR(AVERAGEIF(D13:D19,"&lt;&gt;",I13:I19),0)</f>
        <v>60</v>
      </c>
      <c r="K13" s="826" t="s">
        <v>66</v>
      </c>
      <c r="L13" s="1228" t="str">
        <f>IF(('تجربه کاری '!I11*'تجربه کاری '!L11)&gt;699.9,$E$53,'مدرک تحصیلی '!F$53)</f>
        <v>سطح بالاتر</v>
      </c>
      <c r="M13" s="826" t="s">
        <v>41</v>
      </c>
      <c r="N13" s="35">
        <f t="shared" si="1"/>
        <v>50</v>
      </c>
      <c r="O13" s="35">
        <f>IFERROR(INDEX($E$54:$F$59,MATCH(G13,$D$54:$D$59,0),MATCH(L13,$E$53:$F$53,0)),"")</f>
        <v>80</v>
      </c>
      <c r="P13" s="35">
        <f t="shared" si="2"/>
        <v>60</v>
      </c>
      <c r="Q13" s="36">
        <f t="shared" ref="Q13" si="4">SUMPRODUCT(N13:P13,$N$7:$P$7)</f>
        <v>63.300000000000011</v>
      </c>
      <c r="R13" s="1355">
        <f>IFERROR(AVERAGEIF(D13:D19,"&lt;&gt;",Q13:Q19),0)</f>
        <v>63.300000000000011</v>
      </c>
      <c r="S13" s="1165"/>
      <c r="U13" s="37">
        <v>1</v>
      </c>
      <c r="Z13" s="6"/>
      <c r="AA13" s="6"/>
    </row>
    <row r="14" spans="2:35" ht="22.5" customHeight="1">
      <c r="B14" s="1350"/>
      <c r="C14" s="1352"/>
      <c r="D14" s="826"/>
      <c r="E14" s="826"/>
      <c r="F14" s="826"/>
      <c r="G14" s="826"/>
      <c r="H14" s="853"/>
      <c r="I14" s="34">
        <f t="shared" si="0"/>
        <v>0</v>
      </c>
      <c r="J14" s="1354"/>
      <c r="K14" s="826"/>
      <c r="L14" s="1228" t="str">
        <f>IF(('تجربه کاری '!I12*'تجربه کاری '!L12)&gt;699.9,$E$53,'مدرک تحصیلی '!F$53)</f>
        <v xml:space="preserve">سطح فعلی </v>
      </c>
      <c r="M14" s="826"/>
      <c r="N14" s="35" t="str">
        <f t="shared" ref="N14:N19" si="5">IFERROR(HLOOKUP(K14,$E$42:$I$43,2,FALSE),"")</f>
        <v/>
      </c>
      <c r="O14" s="35" t="str">
        <f t="shared" ref="O14:O19" si="6">IFERROR(INDEX($E$54:$F$59,MATCH(G14,$D$54:$D$59,0),MATCH(L14,$E$53:$F$53,0)),"")</f>
        <v/>
      </c>
      <c r="P14" s="35" t="str">
        <f t="shared" ref="P14:P19" si="7">IFERROR(HLOOKUP(M14,$E$48:$M$49,2,FALSE),"")</f>
        <v/>
      </c>
      <c r="Q14" s="36">
        <f t="shared" ref="Q14:Q19" si="8">SUMPRODUCT(N14:P14,$N$7:$P$7)</f>
        <v>0</v>
      </c>
      <c r="R14" s="1356"/>
      <c r="S14" s="1165"/>
      <c r="U14" s="37"/>
      <c r="Z14" s="6"/>
      <c r="AA14" s="6"/>
    </row>
    <row r="15" spans="2:35" ht="22.5" customHeight="1">
      <c r="B15" s="1350"/>
      <c r="C15" s="1352"/>
      <c r="D15" s="826"/>
      <c r="E15" s="826"/>
      <c r="F15" s="826"/>
      <c r="G15" s="826"/>
      <c r="H15" s="853"/>
      <c r="I15" s="34">
        <f t="shared" si="0"/>
        <v>0</v>
      </c>
      <c r="J15" s="1354"/>
      <c r="K15" s="826"/>
      <c r="L15" s="1228" t="str">
        <f>IF(('تجربه کاری '!I13*'تجربه کاری '!L13)&gt;699.9,$E$53,'مدرک تحصیلی '!F$53)</f>
        <v xml:space="preserve">سطح فعلی </v>
      </c>
      <c r="M15" s="826"/>
      <c r="N15" s="35" t="str">
        <f t="shared" si="5"/>
        <v/>
      </c>
      <c r="O15" s="35" t="str">
        <f t="shared" si="6"/>
        <v/>
      </c>
      <c r="P15" s="35" t="str">
        <f t="shared" si="7"/>
        <v/>
      </c>
      <c r="Q15" s="36">
        <f t="shared" si="8"/>
        <v>0</v>
      </c>
      <c r="R15" s="1356"/>
      <c r="S15" s="1165"/>
      <c r="U15" s="37"/>
      <c r="Z15" s="6"/>
      <c r="AA15" s="6"/>
    </row>
    <row r="16" spans="2:35" ht="22.5" customHeight="1">
      <c r="B16" s="1350"/>
      <c r="C16" s="1352"/>
      <c r="D16" s="826"/>
      <c r="E16" s="826"/>
      <c r="F16" s="826"/>
      <c r="G16" s="826"/>
      <c r="H16" s="853"/>
      <c r="I16" s="34">
        <f t="shared" si="0"/>
        <v>0</v>
      </c>
      <c r="J16" s="1354"/>
      <c r="K16" s="826"/>
      <c r="L16" s="1228" t="str">
        <f>IF(('تجربه کاری '!I14*'تجربه کاری '!L14)&gt;699.9,$E$53,'مدرک تحصیلی '!F$53)</f>
        <v xml:space="preserve">سطح فعلی </v>
      </c>
      <c r="M16" s="826"/>
      <c r="N16" s="35" t="str">
        <f t="shared" si="5"/>
        <v/>
      </c>
      <c r="O16" s="35" t="str">
        <f t="shared" si="6"/>
        <v/>
      </c>
      <c r="P16" s="35" t="str">
        <f t="shared" si="7"/>
        <v/>
      </c>
      <c r="Q16" s="36">
        <f t="shared" si="8"/>
        <v>0</v>
      </c>
      <c r="R16" s="1356"/>
      <c r="S16" s="1165"/>
      <c r="U16" s="37"/>
      <c r="Z16" s="6"/>
      <c r="AA16" s="6"/>
    </row>
    <row r="17" spans="2:30" ht="22.5" customHeight="1">
      <c r="B17" s="1351"/>
      <c r="C17" s="1302"/>
      <c r="D17" s="854"/>
      <c r="E17" s="826"/>
      <c r="F17" s="826"/>
      <c r="G17" s="826"/>
      <c r="H17" s="853"/>
      <c r="I17" s="34">
        <f t="shared" si="0"/>
        <v>0</v>
      </c>
      <c r="J17" s="1354"/>
      <c r="K17" s="826"/>
      <c r="L17" s="1228" t="str">
        <f>IF(('تجربه کاری '!I15*'تجربه کاری '!L15)&gt;699.9,$E$53,'مدرک تحصیلی '!F$53)</f>
        <v xml:space="preserve">سطح فعلی </v>
      </c>
      <c r="M17" s="826"/>
      <c r="N17" s="35" t="str">
        <f t="shared" si="5"/>
        <v/>
      </c>
      <c r="O17" s="35" t="str">
        <f t="shared" si="6"/>
        <v/>
      </c>
      <c r="P17" s="35" t="str">
        <f t="shared" si="7"/>
        <v/>
      </c>
      <c r="Q17" s="36">
        <f t="shared" si="8"/>
        <v>0</v>
      </c>
      <c r="R17" s="1356"/>
      <c r="S17" s="1165"/>
      <c r="U17" s="37">
        <v>1</v>
      </c>
      <c r="Z17" s="6"/>
      <c r="AA17" s="6"/>
    </row>
    <row r="18" spans="2:30" ht="22.5" customHeight="1">
      <c r="B18" s="1351"/>
      <c r="C18" s="1302"/>
      <c r="D18" s="854"/>
      <c r="E18" s="826"/>
      <c r="F18" s="826"/>
      <c r="G18" s="826"/>
      <c r="H18" s="853"/>
      <c r="I18" s="34">
        <f t="shared" si="0"/>
        <v>0</v>
      </c>
      <c r="J18" s="1354"/>
      <c r="K18" s="826"/>
      <c r="L18" s="1228" t="str">
        <f>IF(('تجربه کاری '!I16*'تجربه کاری '!L16)&gt;699.9,$E$53,'مدرک تحصیلی '!F$53)</f>
        <v xml:space="preserve">سطح فعلی </v>
      </c>
      <c r="M18" s="826"/>
      <c r="N18" s="35" t="str">
        <f t="shared" si="5"/>
        <v/>
      </c>
      <c r="O18" s="35" t="str">
        <f t="shared" si="6"/>
        <v/>
      </c>
      <c r="P18" s="35" t="str">
        <f t="shared" si="7"/>
        <v/>
      </c>
      <c r="Q18" s="36">
        <f t="shared" si="8"/>
        <v>0</v>
      </c>
      <c r="R18" s="1356"/>
      <c r="S18" s="1165"/>
      <c r="T18" s="38"/>
      <c r="U18" s="37"/>
      <c r="Z18" s="6"/>
      <c r="AA18" s="6"/>
    </row>
    <row r="19" spans="2:30" ht="22.5" customHeight="1" thickBot="1">
      <c r="B19" s="1351"/>
      <c r="C19" s="1302"/>
      <c r="D19" s="854"/>
      <c r="E19" s="826"/>
      <c r="F19" s="826"/>
      <c r="G19" s="826"/>
      <c r="H19" s="853"/>
      <c r="I19" s="34">
        <f t="shared" si="0"/>
        <v>0</v>
      </c>
      <c r="J19" s="1354"/>
      <c r="K19" s="826"/>
      <c r="L19" s="1228" t="str">
        <f>IF(('تجربه کاری '!I17*'تجربه کاری '!L17)&gt;699.9,$E$53,'مدرک تحصیلی '!F$53)</f>
        <v xml:space="preserve">سطح فعلی </v>
      </c>
      <c r="M19" s="826"/>
      <c r="N19" s="35" t="str">
        <f t="shared" si="5"/>
        <v/>
      </c>
      <c r="O19" s="35" t="str">
        <f t="shared" si="6"/>
        <v/>
      </c>
      <c r="P19" s="35" t="str">
        <f t="shared" si="7"/>
        <v/>
      </c>
      <c r="Q19" s="36">
        <f t="shared" si="8"/>
        <v>0</v>
      </c>
      <c r="R19" s="1356"/>
      <c r="S19" s="1165"/>
      <c r="U19" s="37"/>
      <c r="Z19" s="6"/>
      <c r="AA19" s="6"/>
    </row>
    <row r="20" spans="2:30" ht="22.5" customHeight="1" thickBot="1">
      <c r="B20" s="1357" t="s">
        <v>826</v>
      </c>
      <c r="C20" s="1358"/>
      <c r="D20" s="1358"/>
      <c r="E20" s="1358"/>
      <c r="F20" s="1358"/>
      <c r="G20" s="1358"/>
      <c r="H20" s="1358"/>
      <c r="I20" s="813"/>
      <c r="J20" s="817">
        <f>IFERROR(IF(E34/E33&gt;0.6,G34,IF(E34/E33&gt;0.5,H34,IF(E34/E33&gt;=0.4,I34,J34))),0)</f>
        <v>1</v>
      </c>
      <c r="K20" s="1342" t="s">
        <v>718</v>
      </c>
      <c r="L20" s="1343"/>
      <c r="M20" s="1343"/>
      <c r="N20" s="1343"/>
      <c r="O20" s="1343"/>
      <c r="P20" s="1343"/>
      <c r="Q20" s="1359">
        <f>IFERROR(IF((T8+T9+T10+T11+T12)/T7&gt;1,D69,IF((T8+T9+T10+T11+T12)/T7=1,E69,IF((T8+T9+T10+T11+T12)/T7&gt;0.5,F69,IF((T8+T9+T10+T11+T12)/T7=0.5,F69,G69)))),0)</f>
        <v>0.3</v>
      </c>
      <c r="R20" s="1359"/>
      <c r="S20" s="1165"/>
      <c r="U20" s="37"/>
      <c r="Z20" s="6"/>
      <c r="AA20" s="6"/>
    </row>
    <row r="21" spans="2:30" ht="22.5" customHeight="1" thickBot="1">
      <c r="B21" s="1362" t="s">
        <v>851</v>
      </c>
      <c r="C21" s="1363"/>
      <c r="D21" s="1363"/>
      <c r="E21" s="1363"/>
      <c r="F21" s="1363"/>
      <c r="G21" s="1363"/>
      <c r="H21" s="1363"/>
      <c r="I21" s="1128">
        <v>1</v>
      </c>
      <c r="J21" s="818">
        <f>MIN(I21*0.1,1)</f>
        <v>0.1</v>
      </c>
      <c r="K21" s="1344"/>
      <c r="L21" s="1345"/>
      <c r="M21" s="1345"/>
      <c r="N21" s="1345"/>
      <c r="O21" s="1345"/>
      <c r="P21" s="1345"/>
      <c r="Q21" s="1360"/>
      <c r="R21" s="1360"/>
      <c r="S21" s="1165"/>
      <c r="U21" s="37"/>
      <c r="Z21" s="6"/>
      <c r="AA21" s="6"/>
    </row>
    <row r="22" spans="2:30" ht="22.5" customHeight="1" thickBot="1">
      <c r="B22" s="1364" t="s">
        <v>728</v>
      </c>
      <c r="C22" s="1365"/>
      <c r="D22" s="1365"/>
      <c r="E22" s="1365"/>
      <c r="F22" s="1365"/>
      <c r="G22" s="1365"/>
      <c r="H22" s="1365"/>
      <c r="I22" s="812"/>
      <c r="J22" s="819">
        <f>0.7*J20+0.3*J21</f>
        <v>0.73</v>
      </c>
      <c r="K22" s="1346"/>
      <c r="L22" s="1347"/>
      <c r="M22" s="1347"/>
      <c r="N22" s="1347"/>
      <c r="O22" s="1347"/>
      <c r="P22" s="1347"/>
      <c r="Q22" s="1361"/>
      <c r="R22" s="1361"/>
      <c r="S22" s="1165"/>
      <c r="U22" s="37"/>
      <c r="Z22" s="6"/>
      <c r="AA22" s="6"/>
    </row>
    <row r="23" spans="2:30" ht="27.75" customHeight="1" thickBot="1">
      <c r="B23" s="1324" t="s">
        <v>49</v>
      </c>
      <c r="C23" s="1325"/>
      <c r="D23" s="1325"/>
      <c r="E23" s="1325"/>
      <c r="F23" s="1325"/>
      <c r="G23" s="1325"/>
      <c r="H23" s="1325"/>
      <c r="I23" s="1325"/>
      <c r="J23" s="1326"/>
      <c r="K23" s="1327">
        <f>(J8*J22*C8*J7+AVERAGE(J22,Q20)*R8*R7*C8+J13*C13*J7+R13*C13*R7)/100</f>
        <v>0.48659909999999995</v>
      </c>
      <c r="L23" s="1328"/>
      <c r="M23" s="1328"/>
      <c r="N23" s="1328"/>
      <c r="O23" s="1328"/>
      <c r="P23" s="1328"/>
      <c r="Q23" s="1328"/>
      <c r="R23" s="1328"/>
      <c r="S23" s="1165"/>
      <c r="U23" s="37"/>
      <c r="Z23" s="6"/>
      <c r="AA23" s="6"/>
    </row>
    <row r="24" spans="2:30">
      <c r="S24" s="1165"/>
      <c r="X24"/>
      <c r="Y24"/>
      <c r="Z24" s="39"/>
      <c r="AA24" s="39"/>
    </row>
    <row r="25" spans="2:30">
      <c r="C25"/>
      <c r="D25"/>
      <c r="E25"/>
      <c r="F25"/>
      <c r="G25"/>
      <c r="H25"/>
      <c r="I25"/>
      <c r="J25"/>
      <c r="K25"/>
      <c r="L25"/>
      <c r="M25"/>
      <c r="N25" s="40"/>
      <c r="O25" s="41"/>
      <c r="S25" s="1165"/>
      <c r="X25"/>
      <c r="Y25"/>
    </row>
    <row r="26" spans="2:30">
      <c r="B26"/>
      <c r="C26"/>
      <c r="D26" s="1341" t="s">
        <v>725</v>
      </c>
      <c r="E26" s="1341"/>
      <c r="F26" s="1341"/>
      <c r="G26" s="1341"/>
      <c r="H26"/>
      <c r="I26"/>
      <c r="J26"/>
      <c r="K26"/>
      <c r="L26"/>
      <c r="M26"/>
      <c r="N26" s="40"/>
      <c r="O26" s="40"/>
      <c r="P26"/>
      <c r="Q26"/>
      <c r="R26"/>
      <c r="S26" s="1165"/>
      <c r="X26"/>
      <c r="Y26"/>
    </row>
    <row r="27" spans="2:30" ht="30">
      <c r="B27"/>
      <c r="C27"/>
      <c r="D27" s="814" t="s">
        <v>722</v>
      </c>
      <c r="E27" s="814" t="s">
        <v>723</v>
      </c>
      <c r="F27" s="815" t="s">
        <v>724</v>
      </c>
      <c r="G27" s="814" t="s">
        <v>727</v>
      </c>
      <c r="H27"/>
      <c r="I27"/>
      <c r="J27"/>
      <c r="K27"/>
      <c r="L27"/>
      <c r="M27"/>
      <c r="N27" s="40"/>
      <c r="O27" s="40"/>
      <c r="P27"/>
      <c r="Q27"/>
      <c r="R27"/>
      <c r="S27" s="1165"/>
    </row>
    <row r="28" spans="2:30">
      <c r="B28"/>
      <c r="C28"/>
      <c r="D28" s="816">
        <v>1</v>
      </c>
      <c r="E28" s="816">
        <v>0.5</v>
      </c>
      <c r="F28" s="816">
        <v>0.2</v>
      </c>
      <c r="G28" s="816">
        <v>0</v>
      </c>
      <c r="H28"/>
      <c r="I28"/>
      <c r="J28"/>
      <c r="K28"/>
      <c r="L28"/>
      <c r="M28"/>
      <c r="N28"/>
      <c r="O28"/>
      <c r="P28"/>
      <c r="Q28"/>
      <c r="R28"/>
      <c r="S28" s="1165"/>
    </row>
    <row r="29" spans="2:30" ht="19.5" customHeight="1">
      <c r="B29"/>
      <c r="C29"/>
      <c r="D29" t="s">
        <v>750</v>
      </c>
      <c r="E29" t="s">
        <v>751</v>
      </c>
      <c r="F29" t="s">
        <v>752</v>
      </c>
      <c r="G29" t="s">
        <v>753</v>
      </c>
      <c r="H29" t="s">
        <v>754</v>
      </c>
      <c r="I29"/>
      <c r="J29"/>
      <c r="K29"/>
      <c r="L29" s="43"/>
      <c r="M29"/>
      <c r="N29"/>
      <c r="O29"/>
      <c r="P29"/>
      <c r="Q29"/>
      <c r="R29"/>
      <c r="AD29" s="44"/>
    </row>
    <row r="30" spans="2:30" ht="19.5" customHeight="1" thickBot="1">
      <c r="B30"/>
      <c r="C30"/>
      <c r="D30"/>
      <c r="E30"/>
      <c r="F30"/>
      <c r="G30"/>
      <c r="H30"/>
      <c r="I30"/>
      <c r="J30"/>
      <c r="K30"/>
      <c r="L30" s="43"/>
      <c r="M30"/>
      <c r="N30"/>
      <c r="O30"/>
      <c r="P30"/>
      <c r="Q30"/>
      <c r="R30"/>
      <c r="AD30" s="44"/>
    </row>
    <row r="31" spans="2:30" ht="19.5" customHeight="1" thickBot="1">
      <c r="B31"/>
      <c r="C31"/>
      <c r="D31" s="1329" t="s">
        <v>726</v>
      </c>
      <c r="E31" s="1330"/>
      <c r="F31" s="1330"/>
      <c r="G31" s="1330"/>
      <c r="H31" s="1330"/>
      <c r="I31" s="1330"/>
      <c r="J31" s="1331"/>
      <c r="K31"/>
      <c r="L31"/>
      <c r="M31"/>
      <c r="N31"/>
      <c r="O31"/>
      <c r="P31"/>
      <c r="Q31"/>
      <c r="R31"/>
      <c r="AD31" s="44"/>
    </row>
    <row r="32" spans="2:30" ht="19.5" customHeight="1" thickBot="1">
      <c r="B32"/>
      <c r="C32"/>
      <c r="D32" s="1329" t="s">
        <v>50</v>
      </c>
      <c r="E32" s="1330"/>
      <c r="F32" s="45" t="s">
        <v>51</v>
      </c>
      <c r="G32" s="1329" t="s">
        <v>52</v>
      </c>
      <c r="H32" s="1330"/>
      <c r="I32" s="1330"/>
      <c r="J32" s="1331"/>
      <c r="K32"/>
      <c r="L32"/>
      <c r="M32"/>
      <c r="N32"/>
      <c r="O32"/>
      <c r="P32"/>
      <c r="Q32"/>
      <c r="R32"/>
      <c r="AD32" s="44"/>
    </row>
    <row r="33" spans="2:33" ht="19.5" customHeight="1">
      <c r="B33"/>
      <c r="C33"/>
      <c r="D33" s="46" t="s">
        <v>53</v>
      </c>
      <c r="E33" s="47">
        <f>E3</f>
        <v>2</v>
      </c>
      <c r="F33" s="48" t="s">
        <v>54</v>
      </c>
      <c r="G33" s="48" t="s">
        <v>55</v>
      </c>
      <c r="H33" s="48" t="s">
        <v>56</v>
      </c>
      <c r="I33" s="48" t="s">
        <v>57</v>
      </c>
      <c r="J33" s="49" t="s">
        <v>58</v>
      </c>
      <c r="K33"/>
      <c r="L33"/>
      <c r="M33"/>
      <c r="N33"/>
      <c r="O33"/>
      <c r="P33"/>
      <c r="Q33"/>
      <c r="R33"/>
      <c r="AD33" s="44"/>
    </row>
    <row r="34" spans="2:33" ht="19.5" customHeight="1" thickBot="1">
      <c r="B34"/>
      <c r="C34"/>
      <c r="D34" s="50" t="s">
        <v>59</v>
      </c>
      <c r="E34" s="51">
        <f>COUNTIF(F8:F12,D62)</f>
        <v>2</v>
      </c>
      <c r="F34" s="52">
        <v>1</v>
      </c>
      <c r="G34" s="52">
        <v>1</v>
      </c>
      <c r="H34" s="52">
        <v>0.8</v>
      </c>
      <c r="I34" s="52">
        <v>0.6</v>
      </c>
      <c r="J34" s="53">
        <v>0.3</v>
      </c>
      <c r="K34"/>
      <c r="L34"/>
      <c r="M34"/>
      <c r="N34"/>
      <c r="O34"/>
      <c r="P34"/>
      <c r="Q34"/>
      <c r="R34"/>
      <c r="AD34" s="44"/>
    </row>
    <row r="35" spans="2:33" ht="27.75" customHeight="1" thickBot="1">
      <c r="B35"/>
      <c r="C35"/>
      <c r="D35"/>
      <c r="E35" s="43"/>
      <c r="F35"/>
      <c r="G35"/>
      <c r="H35"/>
      <c r="I35"/>
      <c r="J35"/>
      <c r="K35"/>
      <c r="L35"/>
      <c r="M35"/>
      <c r="N35"/>
      <c r="O35"/>
      <c r="P35"/>
      <c r="Q35"/>
      <c r="R35"/>
      <c r="AD35" s="44"/>
    </row>
    <row r="36" spans="2:33">
      <c r="D36" s="1321" t="s">
        <v>60</v>
      </c>
      <c r="E36" s="1322"/>
      <c r="F36" s="1322"/>
      <c r="G36" s="1322"/>
      <c r="H36" s="1322"/>
      <c r="I36" s="1323"/>
      <c r="J36"/>
      <c r="K36"/>
      <c r="L36"/>
      <c r="M36"/>
      <c r="N36"/>
    </row>
    <row r="37" spans="2:33">
      <c r="D37" s="54" t="str">
        <f>D54</f>
        <v>دکتری</v>
      </c>
      <c r="E37" s="55" t="str">
        <f>D55</f>
        <v>کارشناسی ارشد</v>
      </c>
      <c r="F37" s="55" t="str">
        <f>D56</f>
        <v>کارشناسی</v>
      </c>
      <c r="G37" s="55" t="str">
        <f>D57</f>
        <v>فوق دیپلم</v>
      </c>
      <c r="H37" s="55" t="str">
        <f>D58</f>
        <v xml:space="preserve">دیپلم </v>
      </c>
      <c r="I37" s="56" t="s">
        <v>61</v>
      </c>
      <c r="J37" s="57">
        <v>0</v>
      </c>
      <c r="K37" s="58"/>
      <c r="L37" s="59"/>
      <c r="M37"/>
      <c r="N37"/>
    </row>
    <row r="38" spans="2:33" ht="17.25" thickBot="1">
      <c r="D38" s="60">
        <v>100</v>
      </c>
      <c r="E38" s="61">
        <v>80</v>
      </c>
      <c r="F38" s="61">
        <v>60</v>
      </c>
      <c r="G38" s="61">
        <v>30</v>
      </c>
      <c r="H38" s="61">
        <v>10</v>
      </c>
      <c r="I38" s="62">
        <v>5</v>
      </c>
      <c r="J38" s="63">
        <v>0</v>
      </c>
      <c r="K38" s="64"/>
      <c r="L38" s="59"/>
      <c r="M38"/>
      <c r="N38"/>
    </row>
    <row r="39" spans="2:33" ht="17.25" thickBot="1">
      <c r="Y39"/>
      <c r="Z39"/>
      <c r="AA39"/>
      <c r="AB39"/>
      <c r="AC39"/>
      <c r="AD39"/>
      <c r="AE39"/>
      <c r="AF39"/>
      <c r="AG39"/>
    </row>
    <row r="40" spans="2:33" ht="17.25" thickBot="1">
      <c r="D40" s="1332" t="s">
        <v>62</v>
      </c>
      <c r="E40" s="1333"/>
      <c r="F40" s="1333"/>
      <c r="G40" s="1333"/>
      <c r="H40" s="1333"/>
      <c r="I40" s="1334"/>
      <c r="J40"/>
      <c r="K40"/>
      <c r="L40"/>
      <c r="Y40"/>
      <c r="Z40"/>
      <c r="AA40"/>
      <c r="AB40"/>
      <c r="AC40"/>
      <c r="AD40"/>
      <c r="AE40"/>
      <c r="AF40"/>
      <c r="AG40"/>
    </row>
    <row r="41" spans="2:33" ht="17.25" thickBot="1">
      <c r="D41" s="65"/>
      <c r="E41" s="1335" t="s">
        <v>63</v>
      </c>
      <c r="F41" s="1336"/>
      <c r="G41" s="1337"/>
      <c r="H41" s="1335" t="s">
        <v>64</v>
      </c>
      <c r="I41" s="1337"/>
      <c r="J41"/>
      <c r="K41"/>
      <c r="L41"/>
      <c r="Y41"/>
      <c r="Z41"/>
      <c r="AA41"/>
      <c r="AB41"/>
      <c r="AC41"/>
      <c r="AD41"/>
      <c r="AE41"/>
      <c r="AF41"/>
      <c r="AG41"/>
    </row>
    <row r="42" spans="2:33" ht="22.5">
      <c r="D42" s="66"/>
      <c r="E42" s="67" t="s">
        <v>65</v>
      </c>
      <c r="F42" s="67" t="s">
        <v>45</v>
      </c>
      <c r="G42" s="67" t="s">
        <v>66</v>
      </c>
      <c r="H42" s="67" t="s">
        <v>40</v>
      </c>
      <c r="I42" s="68" t="s">
        <v>67</v>
      </c>
      <c r="J42"/>
      <c r="K42"/>
      <c r="L42"/>
      <c r="M42"/>
      <c r="Y42"/>
      <c r="Z42"/>
      <c r="AA42"/>
      <c r="AB42"/>
      <c r="AC42"/>
      <c r="AD42"/>
      <c r="AE42"/>
      <c r="AF42"/>
      <c r="AG42"/>
    </row>
    <row r="43" spans="2:33" ht="17.25" thickBot="1">
      <c r="D43" s="69" t="s">
        <v>25</v>
      </c>
      <c r="E43" s="70">
        <v>100</v>
      </c>
      <c r="F43" s="70">
        <v>70</v>
      </c>
      <c r="G43" s="70">
        <v>50</v>
      </c>
      <c r="H43" s="70">
        <v>30</v>
      </c>
      <c r="I43" s="71">
        <v>5</v>
      </c>
      <c r="J43"/>
      <c r="K43"/>
      <c r="L43"/>
      <c r="M43"/>
      <c r="Y43"/>
      <c r="Z43"/>
      <c r="AA43"/>
      <c r="AB43"/>
      <c r="AC43"/>
      <c r="AD43"/>
      <c r="AE43"/>
      <c r="AF43"/>
      <c r="AG43"/>
    </row>
    <row r="44" spans="2:33" ht="19.899999999999999" customHeight="1">
      <c r="D44"/>
      <c r="E44"/>
      <c r="F44"/>
      <c r="G44"/>
      <c r="H44" s="72"/>
      <c r="I44" s="73"/>
      <c r="J44" s="73"/>
      <c r="K44"/>
      <c r="L44"/>
      <c r="M44"/>
      <c r="Y44"/>
      <c r="Z44"/>
      <c r="AA44"/>
      <c r="AB44"/>
      <c r="AC44"/>
      <c r="AD44"/>
      <c r="AE44"/>
      <c r="AF44"/>
      <c r="AG44"/>
    </row>
    <row r="45" spans="2:33" ht="19.899999999999999" customHeight="1">
      <c r="D45"/>
      <c r="E45"/>
      <c r="F45"/>
      <c r="G45"/>
      <c r="H45" s="73"/>
      <c r="I45" s="73"/>
      <c r="J45" s="73"/>
      <c r="K45"/>
      <c r="L45"/>
      <c r="M45"/>
      <c r="Y45"/>
      <c r="Z45"/>
      <c r="AA45"/>
      <c r="AB45"/>
      <c r="AC45"/>
      <c r="AD45"/>
      <c r="AE45"/>
      <c r="AF45"/>
      <c r="AG45"/>
    </row>
    <row r="46" spans="2:33" ht="17.25" thickBot="1">
      <c r="D46" s="64"/>
      <c r="E46" s="64"/>
      <c r="F46" s="64"/>
      <c r="G46" s="64"/>
      <c r="H46" s="64"/>
      <c r="I46" s="64"/>
      <c r="J46" s="64"/>
      <c r="K46" s="64"/>
      <c r="L46" s="64"/>
      <c r="Y46"/>
      <c r="Z46"/>
      <c r="AA46"/>
      <c r="AB46"/>
      <c r="AC46"/>
      <c r="AD46"/>
      <c r="AE46"/>
      <c r="AF46"/>
      <c r="AG46"/>
    </row>
    <row r="47" spans="2:33" ht="17.25" thickBot="1">
      <c r="D47" s="1332" t="s">
        <v>68</v>
      </c>
      <c r="E47" s="1333"/>
      <c r="F47" s="1333"/>
      <c r="G47" s="1333"/>
      <c r="H47" s="1333"/>
      <c r="I47" s="1333"/>
      <c r="J47" s="1333"/>
      <c r="K47" s="1333"/>
      <c r="L47" s="1333"/>
      <c r="M47" s="1334"/>
      <c r="Y47"/>
      <c r="Z47"/>
      <c r="AA47"/>
      <c r="AB47"/>
      <c r="AC47"/>
      <c r="AD47"/>
      <c r="AE47"/>
      <c r="AF47"/>
      <c r="AG47"/>
    </row>
    <row r="48" spans="2:33" ht="22.5">
      <c r="D48" s="1338" t="s">
        <v>27</v>
      </c>
      <c r="E48" s="74" t="s">
        <v>47</v>
      </c>
      <c r="F48" s="74" t="s">
        <v>69</v>
      </c>
      <c r="G48" s="74" t="s">
        <v>70</v>
      </c>
      <c r="H48" s="74" t="s">
        <v>41</v>
      </c>
      <c r="I48" s="74" t="s">
        <v>825</v>
      </c>
      <c r="J48" s="74" t="s">
        <v>71</v>
      </c>
      <c r="K48" s="74" t="s">
        <v>72</v>
      </c>
      <c r="L48" s="74" t="s">
        <v>73</v>
      </c>
      <c r="M48" s="75" t="s">
        <v>74</v>
      </c>
      <c r="N48"/>
      <c r="O48"/>
      <c r="Y48"/>
      <c r="Z48"/>
      <c r="AA48"/>
      <c r="AB48"/>
      <c r="AC48"/>
      <c r="AD48"/>
      <c r="AE48"/>
      <c r="AF48"/>
      <c r="AG48"/>
    </row>
    <row r="49" spans="2:33" ht="17.25" thickBot="1">
      <c r="D49" s="1339"/>
      <c r="E49" s="76">
        <v>100</v>
      </c>
      <c r="F49" s="76">
        <v>85</v>
      </c>
      <c r="G49" s="76">
        <v>70</v>
      </c>
      <c r="H49" s="76">
        <v>60</v>
      </c>
      <c r="I49" s="76">
        <v>50</v>
      </c>
      <c r="J49" s="76">
        <v>50</v>
      </c>
      <c r="K49" s="76">
        <v>100</v>
      </c>
      <c r="L49" s="76">
        <v>100</v>
      </c>
      <c r="M49" s="77">
        <v>0</v>
      </c>
      <c r="N49"/>
      <c r="O49"/>
      <c r="Y49"/>
      <c r="Z49"/>
      <c r="AA49"/>
      <c r="AB49"/>
      <c r="AC49"/>
      <c r="AD49"/>
      <c r="AE49"/>
      <c r="AF49"/>
      <c r="AG49"/>
    </row>
    <row r="50" spans="2:33">
      <c r="D50"/>
      <c r="E50"/>
      <c r="F50"/>
      <c r="G50"/>
      <c r="H50"/>
      <c r="I50"/>
      <c r="J50"/>
      <c r="M50"/>
    </row>
    <row r="51" spans="2:33" ht="17.25" thickBot="1">
      <c r="D51"/>
      <c r="E51"/>
      <c r="F51"/>
      <c r="G51"/>
      <c r="H51"/>
      <c r="I51"/>
      <c r="J51"/>
      <c r="M51"/>
    </row>
    <row r="52" spans="2:33">
      <c r="D52" s="1321" t="s">
        <v>75</v>
      </c>
      <c r="E52" s="1322"/>
      <c r="F52" s="1323"/>
      <c r="G52"/>
    </row>
    <row r="53" spans="2:33">
      <c r="D53" s="78"/>
      <c r="E53" s="55" t="s">
        <v>76</v>
      </c>
      <c r="F53" s="56" t="s">
        <v>77</v>
      </c>
      <c r="G53"/>
    </row>
    <row r="54" spans="2:33">
      <c r="D54" s="79" t="s">
        <v>78</v>
      </c>
      <c r="E54" s="80">
        <v>100</v>
      </c>
      <c r="F54" s="81">
        <v>100</v>
      </c>
      <c r="G54"/>
      <c r="H54"/>
      <c r="I54"/>
      <c r="J54"/>
    </row>
    <row r="55" spans="2:33">
      <c r="D55" s="79" t="s">
        <v>79</v>
      </c>
      <c r="E55" s="82">
        <v>100</v>
      </c>
      <c r="F55" s="83">
        <v>80</v>
      </c>
      <c r="G55"/>
    </row>
    <row r="56" spans="2:33">
      <c r="D56" s="79" t="s">
        <v>44</v>
      </c>
      <c r="E56" s="82">
        <v>80</v>
      </c>
      <c r="F56" s="83">
        <v>60</v>
      </c>
      <c r="G56"/>
    </row>
    <row r="57" spans="2:33">
      <c r="D57" s="79" t="s">
        <v>46</v>
      </c>
      <c r="E57" s="82">
        <v>60</v>
      </c>
      <c r="F57" s="83">
        <v>30</v>
      </c>
      <c r="G57"/>
    </row>
    <row r="58" spans="2:33">
      <c r="D58" s="79" t="s">
        <v>39</v>
      </c>
      <c r="E58" s="82">
        <v>30</v>
      </c>
      <c r="F58" s="83">
        <v>10</v>
      </c>
      <c r="G58"/>
    </row>
    <row r="59" spans="2:33" ht="17.25" thickBot="1">
      <c r="D59" s="84" t="s">
        <v>61</v>
      </c>
      <c r="E59" s="85">
        <v>10</v>
      </c>
      <c r="F59" s="86">
        <v>5</v>
      </c>
      <c r="G59"/>
    </row>
    <row r="60" spans="2:33">
      <c r="D60" s="58"/>
      <c r="E60" s="64"/>
      <c r="F60" s="64"/>
      <c r="G60" s="64"/>
    </row>
    <row r="61" spans="2:33">
      <c r="B61"/>
      <c r="C61"/>
      <c r="D61"/>
      <c r="E61"/>
      <c r="F61"/>
      <c r="G61"/>
      <c r="H61"/>
      <c r="I61"/>
      <c r="J61"/>
      <c r="K61"/>
      <c r="L61"/>
    </row>
    <row r="62" spans="2:33">
      <c r="D62" s="54" t="s">
        <v>38</v>
      </c>
      <c r="E62" s="54" t="s">
        <v>43</v>
      </c>
      <c r="F62" s="6">
        <v>0</v>
      </c>
    </row>
    <row r="63" spans="2:33" ht="12.75" customHeight="1" thickBot="1"/>
    <row r="64" spans="2:33" ht="15" customHeight="1" thickBot="1">
      <c r="D64" s="87" t="s">
        <v>37</v>
      </c>
      <c r="E64" s="88" t="s">
        <v>80</v>
      </c>
      <c r="F64" s="88" t="s">
        <v>81</v>
      </c>
      <c r="G64" s="89" t="s">
        <v>82</v>
      </c>
    </row>
    <row r="67" spans="2:12" ht="17.25" thickBot="1">
      <c r="B67"/>
      <c r="C67"/>
      <c r="D67"/>
      <c r="E67"/>
      <c r="F67"/>
      <c r="G67"/>
      <c r="H67"/>
      <c r="I67"/>
      <c r="J67"/>
      <c r="K67"/>
      <c r="L67"/>
    </row>
    <row r="68" spans="2:12" ht="17.25" thickBot="1">
      <c r="B68"/>
      <c r="C68"/>
      <c r="D68" s="87" t="s">
        <v>83</v>
      </c>
      <c r="E68" s="88" t="s">
        <v>84</v>
      </c>
      <c r="F68" s="88" t="s">
        <v>85</v>
      </c>
      <c r="G68" s="89" t="s">
        <v>86</v>
      </c>
      <c r="K68"/>
      <c r="L68"/>
    </row>
    <row r="69" spans="2:12" ht="17.25" thickBot="1">
      <c r="B69"/>
      <c r="C69"/>
      <c r="D69" s="90">
        <v>1</v>
      </c>
      <c r="E69" s="90">
        <v>0.7</v>
      </c>
      <c r="F69" s="90">
        <v>0.5</v>
      </c>
      <c r="G69" s="91">
        <v>0.3</v>
      </c>
      <c r="H69"/>
      <c r="I69"/>
      <c r="J69"/>
      <c r="K69"/>
      <c r="L69"/>
    </row>
    <row r="70" spans="2:12">
      <c r="B70"/>
      <c r="C70"/>
      <c r="D70"/>
      <c r="E70"/>
      <c r="F70"/>
      <c r="G70"/>
      <c r="H70"/>
      <c r="I70"/>
      <c r="J70"/>
      <c r="K70"/>
      <c r="L70"/>
    </row>
    <row r="71" spans="2:12">
      <c r="C71"/>
      <c r="D71"/>
      <c r="E71"/>
    </row>
    <row r="72" spans="2:12">
      <c r="C72"/>
      <c r="D72"/>
      <c r="E72"/>
    </row>
    <row r="73" spans="2:12">
      <c r="C73"/>
      <c r="D73"/>
      <c r="E73"/>
    </row>
    <row r="74" spans="2:12">
      <c r="C74"/>
      <c r="D74"/>
      <c r="E74"/>
    </row>
    <row r="75" spans="2:12">
      <c r="C75"/>
      <c r="D75"/>
      <c r="E75"/>
    </row>
    <row r="76" spans="2:12">
      <c r="C76"/>
      <c r="D76"/>
      <c r="E76"/>
    </row>
    <row r="77" spans="2:12">
      <c r="C77"/>
      <c r="D77"/>
      <c r="E77"/>
    </row>
    <row r="78" spans="2:12">
      <c r="C78"/>
      <c r="D78"/>
      <c r="E78"/>
    </row>
    <row r="79" spans="2:12">
      <c r="C79"/>
      <c r="D79"/>
      <c r="E79"/>
    </row>
    <row r="80" spans="2:12">
      <c r="C80"/>
      <c r="D80"/>
      <c r="E80"/>
    </row>
    <row r="81" spans="3:10">
      <c r="C81"/>
      <c r="D81"/>
      <c r="E81"/>
    </row>
    <row r="82" spans="3:10">
      <c r="C82"/>
      <c r="D82"/>
      <c r="E82"/>
    </row>
    <row r="83" spans="3:10">
      <c r="C83"/>
      <c r="D83"/>
      <c r="E83"/>
    </row>
    <row r="84" spans="3:10">
      <c r="C84"/>
      <c r="D84"/>
      <c r="E84"/>
    </row>
    <row r="85" spans="3:10">
      <c r="C85"/>
      <c r="D85"/>
      <c r="E85"/>
      <c r="F85"/>
      <c r="G85"/>
      <c r="H85"/>
      <c r="I85"/>
      <c r="J85"/>
    </row>
    <row r="86" spans="3:10">
      <c r="C86"/>
      <c r="D86"/>
      <c r="E86"/>
      <c r="F86"/>
      <c r="G86"/>
      <c r="H86"/>
      <c r="I86"/>
      <c r="J86"/>
    </row>
    <row r="87" spans="3:10">
      <c r="C87"/>
      <c r="D87"/>
      <c r="E87"/>
      <c r="F87"/>
      <c r="G87"/>
      <c r="H87"/>
      <c r="I87"/>
      <c r="J87"/>
    </row>
    <row r="88" spans="3:10">
      <c r="C88"/>
      <c r="D88"/>
      <c r="E88"/>
      <c r="F88"/>
      <c r="G88"/>
      <c r="H88"/>
      <c r="I88"/>
      <c r="J88"/>
    </row>
    <row r="89" spans="3:10">
      <c r="C89"/>
      <c r="D89"/>
      <c r="E89"/>
      <c r="F89"/>
      <c r="G89"/>
      <c r="H89"/>
      <c r="I89"/>
      <c r="J89"/>
    </row>
    <row r="90" spans="3:10">
      <c r="C90"/>
      <c r="D90"/>
      <c r="E90"/>
      <c r="F90"/>
      <c r="G90"/>
      <c r="H90"/>
      <c r="I90"/>
      <c r="J90"/>
    </row>
    <row r="91" spans="3:10">
      <c r="C91"/>
      <c r="D91"/>
      <c r="E91"/>
      <c r="F91"/>
      <c r="G91"/>
      <c r="H91"/>
      <c r="I91"/>
      <c r="J91"/>
    </row>
    <row r="92" spans="3:10">
      <c r="C92"/>
      <c r="D92"/>
      <c r="E92"/>
      <c r="F92"/>
      <c r="G92"/>
      <c r="H92"/>
      <c r="I92"/>
      <c r="J92"/>
    </row>
    <row r="93" spans="3:10">
      <c r="C93"/>
      <c r="D93"/>
      <c r="E93"/>
      <c r="F93"/>
      <c r="G93"/>
      <c r="H93"/>
      <c r="I93"/>
      <c r="J93"/>
    </row>
    <row r="94" spans="3:10">
      <c r="C94"/>
      <c r="D94"/>
      <c r="E94"/>
      <c r="F94"/>
      <c r="G94"/>
      <c r="H94"/>
      <c r="I94"/>
      <c r="J94"/>
    </row>
    <row r="95" spans="3:10">
      <c r="C95"/>
      <c r="D95"/>
      <c r="E95"/>
      <c r="F95"/>
      <c r="G95"/>
      <c r="H95"/>
      <c r="I95"/>
      <c r="J95"/>
    </row>
    <row r="96" spans="3:10">
      <c r="C96"/>
      <c r="D96"/>
      <c r="E96"/>
      <c r="F96"/>
      <c r="G96"/>
      <c r="H96"/>
      <c r="I96"/>
      <c r="J96"/>
    </row>
    <row r="97" spans="3:11">
      <c r="C97"/>
      <c r="D97"/>
      <c r="E97"/>
      <c r="F97"/>
      <c r="G97"/>
      <c r="H97"/>
      <c r="I97"/>
      <c r="J97"/>
    </row>
    <row r="98" spans="3:11">
      <c r="C98"/>
      <c r="D98"/>
      <c r="E98"/>
      <c r="F98"/>
      <c r="G98"/>
      <c r="H98"/>
      <c r="I98"/>
      <c r="J98"/>
    </row>
    <row r="99" spans="3:11">
      <c r="C99"/>
      <c r="D99"/>
      <c r="E99"/>
      <c r="F99"/>
      <c r="G99"/>
      <c r="H99"/>
      <c r="I99"/>
      <c r="J99"/>
    </row>
    <row r="100" spans="3:11">
      <c r="C100"/>
      <c r="D100"/>
      <c r="E100"/>
      <c r="F100"/>
      <c r="G100"/>
      <c r="H100"/>
      <c r="I100"/>
      <c r="J100"/>
      <c r="K100"/>
    </row>
    <row r="101" spans="3:11">
      <c r="C101"/>
      <c r="D101"/>
      <c r="E101"/>
      <c r="F101"/>
      <c r="G101"/>
      <c r="H101"/>
      <c r="I101"/>
      <c r="J101"/>
      <c r="K101"/>
    </row>
    <row r="102" spans="3:11">
      <c r="C102"/>
      <c r="D102"/>
      <c r="E102"/>
      <c r="F102"/>
      <c r="G102"/>
      <c r="H102"/>
      <c r="I102"/>
      <c r="J102"/>
      <c r="K102"/>
    </row>
    <row r="103" spans="3:11">
      <c r="C103"/>
      <c r="D103"/>
      <c r="E103"/>
      <c r="F103"/>
      <c r="G103"/>
      <c r="H103"/>
      <c r="I103"/>
      <c r="J103"/>
    </row>
    <row r="104" spans="3:11">
      <c r="C104"/>
      <c r="D104"/>
      <c r="E104"/>
      <c r="F104"/>
      <c r="G104"/>
      <c r="H104"/>
      <c r="I104"/>
      <c r="J104"/>
    </row>
    <row r="105" spans="3:11">
      <c r="C105"/>
      <c r="D105"/>
      <c r="E105"/>
      <c r="F105"/>
      <c r="G105"/>
      <c r="H105"/>
      <c r="I105"/>
      <c r="J105"/>
    </row>
    <row r="106" spans="3:11">
      <c r="C106"/>
      <c r="D106"/>
      <c r="E106"/>
      <c r="F106"/>
      <c r="G106"/>
      <c r="H106"/>
      <c r="I106"/>
      <c r="J106"/>
    </row>
  </sheetData>
  <sheetProtection algorithmName="SHA-512" hashValue="3rlsSOlQfi8fokt1dwqa4tAA5dQakB6Knb/pVB1+ZoCmYE1f2wDJ/uV7douaF6c9+5NTaU9nCJURDgH4CSSegQ==" saltValue="pIJCtbpOoVBNThMwkT7oZg==" spinCount="100000" sheet="1" insertHyperlinks="0"/>
  <mergeCells count="39">
    <mergeCell ref="B1:R1"/>
    <mergeCell ref="D26:G26"/>
    <mergeCell ref="K20:P22"/>
    <mergeCell ref="O2:Q2"/>
    <mergeCell ref="B2:N2"/>
    <mergeCell ref="B13:B19"/>
    <mergeCell ref="C13:C19"/>
    <mergeCell ref="J13:J19"/>
    <mergeCell ref="R13:R19"/>
    <mergeCell ref="B20:H20"/>
    <mergeCell ref="Q20:R22"/>
    <mergeCell ref="B21:H21"/>
    <mergeCell ref="B22:H22"/>
    <mergeCell ref="B3:D3"/>
    <mergeCell ref="B4:D4"/>
    <mergeCell ref="E4:R4"/>
    <mergeCell ref="D52:F52"/>
    <mergeCell ref="B23:J23"/>
    <mergeCell ref="K23:R23"/>
    <mergeCell ref="D31:J31"/>
    <mergeCell ref="D32:E32"/>
    <mergeCell ref="G32:J32"/>
    <mergeCell ref="D36:I36"/>
    <mergeCell ref="D40:I40"/>
    <mergeCell ref="E41:G41"/>
    <mergeCell ref="H41:I41"/>
    <mergeCell ref="D47:M47"/>
    <mergeCell ref="D48:D49"/>
    <mergeCell ref="T6:U6"/>
    <mergeCell ref="B7:C7"/>
    <mergeCell ref="B8:B12"/>
    <mergeCell ref="C8:C12"/>
    <mergeCell ref="J8:J12"/>
    <mergeCell ref="R8:R12"/>
    <mergeCell ref="B5:F6"/>
    <mergeCell ref="G5:J5"/>
    <mergeCell ref="K5:R5"/>
    <mergeCell ref="G6:H6"/>
    <mergeCell ref="K6:M6"/>
  </mergeCells>
  <conditionalFormatting sqref="B3">
    <cfRule type="expression" dxfId="17" priority="5">
      <formula>$E$5=$T$7</formula>
    </cfRule>
  </conditionalFormatting>
  <conditionalFormatting sqref="E3">
    <cfRule type="cellIs" dxfId="16" priority="1" operator="greaterThan">
      <formula>5</formula>
    </cfRule>
    <cfRule type="cellIs" dxfId="15" priority="2" operator="notEqual">
      <formula>$T$7</formula>
    </cfRule>
  </conditionalFormatting>
  <conditionalFormatting sqref="E33">
    <cfRule type="cellIs" dxfId="14" priority="4" operator="notEqual">
      <formula>$T$7</formula>
    </cfRule>
  </conditionalFormatting>
  <conditionalFormatting sqref="T7">
    <cfRule type="cellIs" dxfId="13" priority="3" operator="notEqual">
      <formula>$T$7</formula>
    </cfRule>
  </conditionalFormatting>
  <dataValidations count="5">
    <dataValidation type="list" allowBlank="1" showInputMessage="1" showErrorMessage="1" sqref="E8:E19" xr:uid="{00000000-0002-0000-0200-000000000000}">
      <formula1>$D$64:$G$64</formula1>
    </dataValidation>
    <dataValidation type="list" allowBlank="1" showInputMessage="1" showErrorMessage="1" sqref="F8:F12" xr:uid="{00000000-0002-0000-0200-000001000000}">
      <formula1>$D$62:$F$62</formula1>
    </dataValidation>
    <dataValidation type="list" allowBlank="1" showInputMessage="1" showErrorMessage="1" sqref="G8:G19" xr:uid="{00000000-0002-0000-0200-000002000000}">
      <formula1>$D$37:$J$37</formula1>
    </dataValidation>
    <dataValidation type="list" allowBlank="1" showInputMessage="1" showErrorMessage="1" sqref="M8:M19" xr:uid="{00000000-0002-0000-0200-000003000000}">
      <formula1>$E$48:$M$48</formula1>
    </dataValidation>
    <dataValidation type="list" allowBlank="1" showInputMessage="1" showErrorMessage="1" sqref="K8:K19" xr:uid="{00000000-0002-0000-0200-000004000000}">
      <formula1>$E$42:$I$42</formula1>
    </dataValidation>
  </dataValidations>
  <pageMargins left="0.7" right="0.7" top="0.75" bottom="0.75" header="0.3" footer="0.3"/>
  <pageSetup scale="77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B1:AF66"/>
  <sheetViews>
    <sheetView rightToLeft="1" zoomScaleNormal="100" zoomScaleSheetLayoutView="98" workbookViewId="0">
      <selection activeCell="E8" sqref="E8"/>
    </sheetView>
  </sheetViews>
  <sheetFormatPr defaultColWidth="9.140625" defaultRowHeight="16.5"/>
  <cols>
    <col min="1" max="1" width="2" style="6" customWidth="1"/>
    <col min="2" max="3" width="5" style="5" customWidth="1"/>
    <col min="4" max="4" width="26.28515625" style="6" customWidth="1"/>
    <col min="5" max="5" width="9.5703125" style="6" customWidth="1"/>
    <col min="6" max="6" width="8.5703125" style="6" customWidth="1"/>
    <col min="7" max="7" width="9.7109375" style="6" customWidth="1"/>
    <col min="8" max="10" width="7.7109375" style="6" customWidth="1"/>
    <col min="11" max="11" width="9.42578125" style="6" customWidth="1"/>
    <col min="12" max="12" width="8.7109375" style="6" customWidth="1"/>
    <col min="13" max="13" width="6.7109375" style="105" customWidth="1"/>
    <col min="14" max="14" width="10.42578125" style="6" customWidth="1"/>
    <col min="15" max="15" width="17.85546875" style="6" customWidth="1"/>
    <col min="16" max="16" width="11.85546875" style="6" customWidth="1"/>
    <col min="17" max="17" width="6.5703125" style="6" customWidth="1"/>
    <col min="18" max="18" width="0" style="6" hidden="1" customWidth="1"/>
    <col min="19" max="19" width="5.7109375" style="6" customWidth="1"/>
    <col min="20" max="20" width="12.42578125" style="6" bestFit="1" customWidth="1"/>
    <col min="21" max="21" width="36.28515625" style="6" bestFit="1" customWidth="1"/>
    <col min="22" max="22" width="35" style="6" bestFit="1" customWidth="1"/>
    <col min="23" max="23" width="27.7109375" style="6" bestFit="1" customWidth="1"/>
    <col min="24" max="24" width="20" style="6" bestFit="1" customWidth="1"/>
    <col min="25" max="25" width="8.85546875" style="6" customWidth="1"/>
    <col min="26" max="26" width="7.7109375" style="6" customWidth="1"/>
    <col min="27" max="27" width="7.140625" style="6" bestFit="1" customWidth="1"/>
    <col min="28" max="28" width="11.28515625" style="6" bestFit="1" customWidth="1"/>
    <col min="29" max="29" width="7.28515625" style="6" bestFit="1" customWidth="1"/>
    <col min="30" max="30" width="3.85546875" style="6" bestFit="1" customWidth="1"/>
    <col min="31" max="31" width="13.85546875" style="6" bestFit="1" customWidth="1"/>
    <col min="32" max="32" width="7.28515625" style="6" bestFit="1" customWidth="1"/>
    <col min="33" max="16384" width="9.140625" style="6"/>
  </cols>
  <sheetData>
    <row r="1" spans="2:29" s="8" customFormat="1" ht="24.7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2:29" s="8" customFormat="1" ht="24" thickBot="1">
      <c r="B2" s="1349" t="s">
        <v>87</v>
      </c>
      <c r="C2" s="1348"/>
      <c r="D2" s="1348"/>
      <c r="E2" s="1348"/>
      <c r="F2" s="1348"/>
      <c r="G2" s="1348"/>
      <c r="H2" s="1348"/>
      <c r="I2" s="1348"/>
      <c r="J2" s="1348"/>
      <c r="K2" s="1348"/>
      <c r="L2" s="1385" t="s">
        <v>129</v>
      </c>
      <c r="M2" s="1385"/>
      <c r="N2" s="1167">
        <f>IFERROR(N18,0)</f>
        <v>0.70003000000000004</v>
      </c>
      <c r="O2" s="1171"/>
      <c r="P2" s="1172"/>
      <c r="Q2" s="1172"/>
      <c r="R2" s="1172"/>
      <c r="S2" s="1172"/>
      <c r="T2" s="1172"/>
      <c r="U2" s="1172"/>
      <c r="V2" s="1172"/>
      <c r="W2" s="1172"/>
      <c r="X2" s="1172"/>
      <c r="Y2" s="1172"/>
      <c r="Z2" s="1172"/>
      <c r="AA2" s="1171"/>
      <c r="AB2" s="1171"/>
      <c r="AC2" s="1171"/>
    </row>
    <row r="3" spans="2:29" s="11" customFormat="1" ht="20.25" customHeight="1">
      <c r="B3" s="1401"/>
      <c r="C3" s="1402"/>
      <c r="D3" s="1402"/>
      <c r="E3" s="1405" t="s">
        <v>88</v>
      </c>
      <c r="F3" s="1405"/>
      <c r="G3" s="1405"/>
      <c r="H3" s="1405"/>
      <c r="I3" s="1405" t="s">
        <v>19</v>
      </c>
      <c r="J3" s="1405"/>
      <c r="K3" s="1406" t="s">
        <v>20</v>
      </c>
      <c r="L3" s="1407"/>
      <c r="M3" s="1407"/>
      <c r="N3" s="1407"/>
      <c r="O3" s="1173"/>
      <c r="P3" s="1172"/>
      <c r="Q3" s="1172"/>
      <c r="R3" s="1172"/>
      <c r="S3" s="1172"/>
      <c r="T3" s="1172"/>
      <c r="U3" s="1172"/>
      <c r="V3" s="1172"/>
      <c r="W3" s="1172"/>
      <c r="X3" s="1172"/>
      <c r="Y3" s="1172"/>
      <c r="Z3" s="1172"/>
      <c r="AA3" s="1173"/>
      <c r="AB3" s="1173"/>
      <c r="AC3" s="1173"/>
    </row>
    <row r="4" spans="2:29" s="18" customFormat="1" ht="37.5" customHeight="1">
      <c r="B4" s="1403"/>
      <c r="C4" s="1404"/>
      <c r="D4" s="1404"/>
      <c r="E4" s="92" t="s">
        <v>89</v>
      </c>
      <c r="F4" s="93">
        <v>240</v>
      </c>
      <c r="G4" s="92" t="s">
        <v>90</v>
      </c>
      <c r="H4" s="93">
        <v>120</v>
      </c>
      <c r="I4" s="1371" t="s">
        <v>22</v>
      </c>
      <c r="J4" s="94" t="s">
        <v>29</v>
      </c>
      <c r="K4" s="1408" t="s">
        <v>91</v>
      </c>
      <c r="L4" s="1371" t="s">
        <v>22</v>
      </c>
      <c r="M4" s="95" t="s">
        <v>121</v>
      </c>
      <c r="N4" s="1168" t="s">
        <v>29</v>
      </c>
      <c r="O4" s="1174"/>
      <c r="P4" s="1172"/>
      <c r="Q4" s="1172"/>
      <c r="R4" s="1172"/>
      <c r="S4" s="1172"/>
      <c r="T4" s="1172"/>
      <c r="U4" s="1172"/>
      <c r="V4" s="1172"/>
      <c r="W4" s="1172"/>
      <c r="X4" s="1172"/>
      <c r="Y4" s="1172"/>
      <c r="Z4" s="1172"/>
      <c r="AA4" s="1174"/>
      <c r="AB4" s="1174"/>
      <c r="AC4" s="1174"/>
    </row>
    <row r="5" spans="2:29" s="18" customFormat="1" ht="17.45" customHeight="1" thickBot="1">
      <c r="B5" s="1373" t="s">
        <v>29</v>
      </c>
      <c r="C5" s="1374"/>
      <c r="D5" s="96" t="s">
        <v>30</v>
      </c>
      <c r="E5" s="821" t="s">
        <v>92</v>
      </c>
      <c r="F5" s="820" t="s">
        <v>93</v>
      </c>
      <c r="G5" s="820" t="s">
        <v>94</v>
      </c>
      <c r="H5" s="97" t="s">
        <v>95</v>
      </c>
      <c r="I5" s="1372"/>
      <c r="J5" s="98">
        <v>0.7</v>
      </c>
      <c r="K5" s="1409"/>
      <c r="L5" s="1372"/>
      <c r="M5" s="99"/>
      <c r="N5" s="1169">
        <v>0.3</v>
      </c>
      <c r="O5" s="1174"/>
      <c r="P5" s="1172"/>
      <c r="Q5" s="1172"/>
      <c r="R5" s="1172"/>
      <c r="S5" s="1172"/>
      <c r="T5" s="1172"/>
      <c r="U5" s="1172"/>
      <c r="V5" s="1172"/>
      <c r="W5" s="1172"/>
      <c r="X5" s="1172"/>
      <c r="Y5" s="1172"/>
      <c r="Z5" s="1172"/>
      <c r="AA5" s="1174"/>
      <c r="AB5" s="1174"/>
      <c r="AC5" s="1174"/>
    </row>
    <row r="6" spans="2:29" ht="21.95" customHeight="1" thickBot="1">
      <c r="B6" s="1378" t="s">
        <v>36</v>
      </c>
      <c r="C6" s="1392">
        <v>0.6</v>
      </c>
      <c r="D6" s="100" t="str">
        <f>'مدرک تحصیلی '!D8</f>
        <v>عباس حیدری نیا</v>
      </c>
      <c r="E6" s="855">
        <f>14*12+10</f>
        <v>178</v>
      </c>
      <c r="F6" s="856"/>
      <c r="G6" s="856"/>
      <c r="H6" s="1113">
        <f>E6+(F6*0.5)+(G6*0.3)</f>
        <v>178</v>
      </c>
      <c r="I6" s="1114">
        <f>MIN(100,ROUND((H6/$F$4)*100,0))</f>
        <v>74</v>
      </c>
      <c r="J6" s="1395">
        <f>IFERROR(SUMPRODUCT(I6:I10,M6:M10)/COUNT(M6:M10),0)</f>
        <v>55</v>
      </c>
      <c r="K6" s="101" t="str">
        <f>IF((E6+F6*0.5+G6*0.3)&gt;=59.9,E$24,IF((E6+F6*0.5+G6*0.3)&gt;24,F$24,IF((E6+F6*0.5+G6*0.3)&gt;0.01,G$24,0)))</f>
        <v>با کیفیت</v>
      </c>
      <c r="L6" s="1117">
        <f>IFERROR(HLOOKUP(K6,$D$24:$H$25,2,FALSE),"")</f>
        <v>100</v>
      </c>
      <c r="M6" s="1118">
        <f>IF(L6&gt;0,1,"")</f>
        <v>1</v>
      </c>
      <c r="N6" s="1375">
        <f>IFERROR(SUMPRODUCT(L6:L10,M6:M10)/COUNT(M6:M10),0)</f>
        <v>100</v>
      </c>
      <c r="O6" s="1175"/>
      <c r="P6" s="1172"/>
      <c r="Q6" s="1172"/>
      <c r="R6" s="1172"/>
      <c r="S6" s="1172"/>
      <c r="T6" s="1172"/>
      <c r="U6" s="1172"/>
      <c r="V6" s="1172"/>
      <c r="W6" s="1172"/>
      <c r="X6" s="1172"/>
      <c r="Y6" s="1172"/>
      <c r="Z6" s="1172"/>
      <c r="AA6" s="1175"/>
      <c r="AB6" s="1175"/>
      <c r="AC6" s="1175"/>
    </row>
    <row r="7" spans="2:29" ht="21.95" customHeight="1" thickBot="1">
      <c r="B7" s="1379"/>
      <c r="C7" s="1393"/>
      <c r="D7" s="102" t="str">
        <f>'مدرک تحصیلی '!D9</f>
        <v>مهدیه باز در هوا</v>
      </c>
      <c r="E7" s="857">
        <f>7*12+2</f>
        <v>86</v>
      </c>
      <c r="F7" s="858"/>
      <c r="G7" s="858"/>
      <c r="H7" s="1113">
        <f t="shared" ref="H7:H11" si="0">E7+(F7*0.5)+(G7*0.3)</f>
        <v>86</v>
      </c>
      <c r="I7" s="1115">
        <f t="shared" ref="I7:I10" si="1">MIN(100,ROUND((H7/$F$4)*100,0))</f>
        <v>36</v>
      </c>
      <c r="J7" s="1396"/>
      <c r="K7" s="101" t="str">
        <f t="shared" ref="K7:K11" si="2">IF((E7+F7*0.5+G7*0.3)&gt;=59.9,E$24,IF((E7+F7*0.5+G7*0.3)&gt;24,F$24,IF((E7+F7*0.5+G7*0.3)&gt;0.01,G$24,0)))</f>
        <v>با کیفیت</v>
      </c>
      <c r="L7" s="1119">
        <f t="shared" ref="L7:L11" si="3">IFERROR(HLOOKUP(K7,$D$24:$H$25,2,FALSE),"")</f>
        <v>100</v>
      </c>
      <c r="M7" s="1120">
        <f t="shared" ref="M7:M10" si="4">IF(L7&gt;0,1,"")</f>
        <v>1</v>
      </c>
      <c r="N7" s="1376"/>
      <c r="O7" s="1175"/>
      <c r="P7" s="1175"/>
      <c r="Q7" s="1176"/>
      <c r="R7" s="1175"/>
      <c r="S7" s="1175"/>
      <c r="T7" s="1175"/>
      <c r="U7" s="1175"/>
      <c r="V7" s="1175"/>
      <c r="W7" s="1175"/>
      <c r="X7" s="1175"/>
      <c r="Y7" s="1175"/>
      <c r="Z7" s="1175"/>
      <c r="AA7" s="1175"/>
      <c r="AB7" s="1175"/>
      <c r="AC7" s="1175"/>
    </row>
    <row r="8" spans="2:29" ht="21.95" customHeight="1" thickBot="1">
      <c r="B8" s="1379"/>
      <c r="C8" s="1393"/>
      <c r="D8" s="102">
        <f>'مدرک تحصیلی '!D10</f>
        <v>0</v>
      </c>
      <c r="E8" s="857"/>
      <c r="F8" s="858"/>
      <c r="G8" s="858"/>
      <c r="H8" s="1113">
        <f t="shared" si="0"/>
        <v>0</v>
      </c>
      <c r="I8" s="1115">
        <f t="shared" si="1"/>
        <v>0</v>
      </c>
      <c r="J8" s="1396"/>
      <c r="K8" s="101">
        <f t="shared" si="2"/>
        <v>0</v>
      </c>
      <c r="L8" s="1119">
        <f t="shared" si="3"/>
        <v>0</v>
      </c>
      <c r="M8" s="1120" t="str">
        <f t="shared" si="4"/>
        <v/>
      </c>
      <c r="N8" s="1376"/>
      <c r="O8" s="1175"/>
      <c r="P8" s="1175"/>
      <c r="Q8" s="1176"/>
      <c r="R8" s="1175"/>
      <c r="S8" s="1175"/>
      <c r="T8" s="1175"/>
      <c r="U8" s="1175"/>
      <c r="V8" s="1175"/>
      <c r="W8" s="1175"/>
      <c r="X8" s="1175"/>
      <c r="Y8" s="1175"/>
      <c r="Z8" s="1175"/>
      <c r="AA8" s="1175"/>
      <c r="AB8" s="1175"/>
      <c r="AC8" s="1175"/>
    </row>
    <row r="9" spans="2:29" ht="21.95" customHeight="1" thickBot="1">
      <c r="B9" s="1379"/>
      <c r="C9" s="1393"/>
      <c r="D9" s="102">
        <f>'مدرک تحصیلی '!D11</f>
        <v>0</v>
      </c>
      <c r="E9" s="857"/>
      <c r="F9" s="858"/>
      <c r="G9" s="858"/>
      <c r="H9" s="1113">
        <f t="shared" si="0"/>
        <v>0</v>
      </c>
      <c r="I9" s="1115">
        <f t="shared" si="1"/>
        <v>0</v>
      </c>
      <c r="J9" s="1396"/>
      <c r="K9" s="101">
        <f t="shared" si="2"/>
        <v>0</v>
      </c>
      <c r="L9" s="1119">
        <f t="shared" si="3"/>
        <v>0</v>
      </c>
      <c r="M9" s="1120" t="str">
        <f t="shared" si="4"/>
        <v/>
      </c>
      <c r="N9" s="1376"/>
      <c r="O9" s="1175"/>
      <c r="P9" s="1175"/>
      <c r="Q9" s="1175"/>
      <c r="R9" s="1175"/>
      <c r="S9" s="1175"/>
      <c r="T9" s="1175"/>
      <c r="U9" s="1175"/>
      <c r="V9" s="1175"/>
      <c r="W9" s="1175"/>
      <c r="X9" s="1175"/>
      <c r="Y9" s="1175"/>
      <c r="Z9" s="1175"/>
      <c r="AA9" s="1175"/>
      <c r="AB9" s="1175"/>
      <c r="AC9" s="1175"/>
    </row>
    <row r="10" spans="2:29" ht="21.95" customHeight="1" thickBot="1">
      <c r="B10" s="1380"/>
      <c r="C10" s="1394"/>
      <c r="D10" s="103">
        <f>'مدرک تحصیلی '!D12</f>
        <v>0</v>
      </c>
      <c r="E10" s="1111"/>
      <c r="F10" s="1112"/>
      <c r="G10" s="1112"/>
      <c r="H10" s="1113">
        <f t="shared" si="0"/>
        <v>0</v>
      </c>
      <c r="I10" s="1116">
        <f t="shared" si="1"/>
        <v>0</v>
      </c>
      <c r="J10" s="1397"/>
      <c r="K10" s="101">
        <f t="shared" si="2"/>
        <v>0</v>
      </c>
      <c r="L10" s="1121">
        <f t="shared" si="3"/>
        <v>0</v>
      </c>
      <c r="M10" s="1122" t="str">
        <f t="shared" si="4"/>
        <v/>
      </c>
      <c r="N10" s="1377"/>
      <c r="O10" s="1175"/>
      <c r="P10" s="1175"/>
      <c r="Q10" s="1175"/>
      <c r="R10" s="1175"/>
      <c r="S10" s="1175"/>
      <c r="T10" s="1175"/>
      <c r="U10" s="1175"/>
      <c r="V10" s="1175"/>
      <c r="W10" s="1175"/>
      <c r="X10" s="1175"/>
      <c r="Y10" s="1175"/>
      <c r="Z10" s="1175"/>
      <c r="AA10" s="1175"/>
      <c r="AB10" s="1175"/>
      <c r="AC10" s="1175"/>
    </row>
    <row r="11" spans="2:29" s="5" customFormat="1" ht="21.95" customHeight="1" thickBot="1">
      <c r="B11" s="1378" t="s">
        <v>48</v>
      </c>
      <c r="C11" s="1381">
        <v>0.4</v>
      </c>
      <c r="D11" s="100" t="str">
        <f>'مدرک تحصیلی '!D13</f>
        <v>عباس حیدر نیا</v>
      </c>
      <c r="E11" s="909">
        <v>178</v>
      </c>
      <c r="F11" s="910"/>
      <c r="G11" s="911"/>
      <c r="H11" s="1113">
        <f t="shared" si="0"/>
        <v>178</v>
      </c>
      <c r="I11" s="1124">
        <f>MIN(100,ROUND((H11/H$4)*100,0))</f>
        <v>100</v>
      </c>
      <c r="J11" s="1375">
        <f>IFERROR(SUMPRODUCT(I11:I16,M11:M16)/COUNT(M11:M16),0)</f>
        <v>100</v>
      </c>
      <c r="K11" s="101" t="str">
        <f t="shared" si="2"/>
        <v>با کیفیت</v>
      </c>
      <c r="L11" s="1123">
        <f t="shared" si="3"/>
        <v>100</v>
      </c>
      <c r="M11" s="1118">
        <f>IF(L11&gt;0,1,"")</f>
        <v>1</v>
      </c>
      <c r="N11" s="1375">
        <f>IFERROR(SUMPRODUCT(L11:L16,M11:M16)/COUNT(M11:M16),0)</f>
        <v>100</v>
      </c>
      <c r="O11" s="1177"/>
      <c r="P11" s="1177"/>
      <c r="Q11" s="1177"/>
      <c r="R11" s="1177">
        <f>I11*$J$5+L11*$N$5</f>
        <v>100</v>
      </c>
      <c r="S11" s="1175"/>
      <c r="T11" s="1177"/>
      <c r="U11" s="1177"/>
      <c r="V11" s="1177"/>
      <c r="W11" s="1177"/>
      <c r="X11" s="1177"/>
      <c r="Y11" s="1177"/>
      <c r="Z11" s="1177"/>
      <c r="AA11" s="1177"/>
      <c r="AB11" s="1177"/>
      <c r="AC11" s="1177"/>
    </row>
    <row r="12" spans="2:29" s="5" customFormat="1" ht="21.95" customHeight="1" thickBot="1">
      <c r="B12" s="1379"/>
      <c r="C12" s="1382"/>
      <c r="D12" s="100">
        <f>'مدرک تحصیلی '!D14</f>
        <v>0</v>
      </c>
      <c r="E12" s="909"/>
      <c r="F12" s="910"/>
      <c r="G12" s="911"/>
      <c r="H12" s="1113">
        <f t="shared" ref="H12:H16" si="5">E12+(F12*0.5)+(G12*0.3)</f>
        <v>0</v>
      </c>
      <c r="I12" s="1124">
        <f t="shared" ref="I12:I16" si="6">MIN(100,ROUND((H12/H$4)*100,0))</f>
        <v>0</v>
      </c>
      <c r="J12" s="1376"/>
      <c r="K12" s="101">
        <f t="shared" ref="K12:K16" si="7">IF((E12+F12*0.5+G12*0.3)&gt;=59.9,E$24,IF((E12+F12*0.5+G12*0.3)&gt;24,F$24,IF((E12+F12*0.5+G12*0.3)&gt;0.01,G$24,0)))</f>
        <v>0</v>
      </c>
      <c r="L12" s="1123">
        <f t="shared" ref="L12:L16" si="8">IFERROR(HLOOKUP(K12,$D$24:$H$25,2,FALSE),"")</f>
        <v>0</v>
      </c>
      <c r="M12" s="1118" t="str">
        <f t="shared" ref="M12:M16" si="9">IF(L12&gt;0,1,"")</f>
        <v/>
      </c>
      <c r="N12" s="1376"/>
      <c r="O12" s="1177"/>
      <c r="P12" s="1177"/>
      <c r="Q12" s="1177"/>
      <c r="R12" s="1177">
        <f>I12*$J$5+L12*$N$5</f>
        <v>0</v>
      </c>
      <c r="S12" s="1175"/>
      <c r="T12" s="1177"/>
      <c r="U12" s="1177"/>
      <c r="V12" s="1177"/>
      <c r="W12" s="1177"/>
      <c r="X12" s="1177"/>
      <c r="Y12" s="1177"/>
      <c r="Z12" s="1177"/>
      <c r="AA12" s="1177"/>
      <c r="AB12" s="1177"/>
      <c r="AC12" s="1177"/>
    </row>
    <row r="13" spans="2:29" s="5" customFormat="1" ht="21.95" customHeight="1" thickBot="1">
      <c r="B13" s="1379"/>
      <c r="C13" s="1382"/>
      <c r="D13" s="100">
        <f>'مدرک تحصیلی '!D15</f>
        <v>0</v>
      </c>
      <c r="E13" s="909"/>
      <c r="F13" s="910"/>
      <c r="G13" s="911"/>
      <c r="H13" s="1113">
        <f t="shared" si="5"/>
        <v>0</v>
      </c>
      <c r="I13" s="1124">
        <f t="shared" si="6"/>
        <v>0</v>
      </c>
      <c r="J13" s="1376"/>
      <c r="K13" s="101">
        <f t="shared" si="7"/>
        <v>0</v>
      </c>
      <c r="L13" s="1123">
        <f t="shared" si="8"/>
        <v>0</v>
      </c>
      <c r="M13" s="1118" t="str">
        <f t="shared" si="9"/>
        <v/>
      </c>
      <c r="N13" s="1376"/>
      <c r="O13" s="1177"/>
      <c r="P13" s="1177"/>
      <c r="Q13" s="1177"/>
      <c r="R13" s="1177">
        <f>I13*$J$5+L13*$N$5</f>
        <v>0</v>
      </c>
      <c r="S13" s="1175"/>
      <c r="T13" s="1177"/>
      <c r="U13" s="1177"/>
      <c r="V13" s="1177"/>
      <c r="W13" s="1177"/>
      <c r="X13" s="1177"/>
      <c r="Y13" s="1177"/>
      <c r="Z13" s="1177"/>
      <c r="AA13" s="1177"/>
      <c r="AB13" s="1177"/>
      <c r="AC13" s="1177"/>
    </row>
    <row r="14" spans="2:29" s="5" customFormat="1" ht="21.95" customHeight="1" thickBot="1">
      <c r="B14" s="1379"/>
      <c r="C14" s="1382"/>
      <c r="D14" s="100">
        <f>'مدرک تحصیلی '!D16</f>
        <v>0</v>
      </c>
      <c r="E14" s="909"/>
      <c r="F14" s="910"/>
      <c r="G14" s="911"/>
      <c r="H14" s="1113">
        <f t="shared" si="5"/>
        <v>0</v>
      </c>
      <c r="I14" s="1124">
        <f t="shared" si="6"/>
        <v>0</v>
      </c>
      <c r="J14" s="1376"/>
      <c r="K14" s="101">
        <f t="shared" si="7"/>
        <v>0</v>
      </c>
      <c r="L14" s="1123">
        <f t="shared" si="8"/>
        <v>0</v>
      </c>
      <c r="M14" s="1118" t="str">
        <f t="shared" si="9"/>
        <v/>
      </c>
      <c r="N14" s="1376"/>
      <c r="O14" s="1177"/>
      <c r="P14" s="1177"/>
      <c r="Q14" s="1177"/>
      <c r="R14" s="1177">
        <f>I14*$J$5+L14*$N$5</f>
        <v>0</v>
      </c>
      <c r="S14" s="1175"/>
      <c r="T14" s="1177"/>
      <c r="U14" s="1177"/>
      <c r="V14" s="1177"/>
      <c r="W14" s="1177"/>
      <c r="X14" s="1177"/>
      <c r="Y14" s="1177"/>
      <c r="Z14" s="1177"/>
      <c r="AA14" s="1177"/>
      <c r="AB14" s="1177"/>
      <c r="AC14" s="1177"/>
    </row>
    <row r="15" spans="2:29" s="5" customFormat="1" ht="21.95" customHeight="1" thickBot="1">
      <c r="B15" s="1379"/>
      <c r="C15" s="1382"/>
      <c r="D15" s="100">
        <f>'مدرک تحصیلی '!D17</f>
        <v>0</v>
      </c>
      <c r="E15" s="909"/>
      <c r="F15" s="910"/>
      <c r="G15" s="911"/>
      <c r="H15" s="1113">
        <f t="shared" si="5"/>
        <v>0</v>
      </c>
      <c r="I15" s="1124">
        <f t="shared" si="6"/>
        <v>0</v>
      </c>
      <c r="J15" s="1376"/>
      <c r="K15" s="101">
        <f t="shared" si="7"/>
        <v>0</v>
      </c>
      <c r="L15" s="1123">
        <f t="shared" si="8"/>
        <v>0</v>
      </c>
      <c r="M15" s="1118" t="str">
        <f t="shared" si="9"/>
        <v/>
      </c>
      <c r="N15" s="1376"/>
      <c r="O15" s="1177"/>
      <c r="P15" s="1177"/>
      <c r="Q15" s="1177"/>
      <c r="R15" s="1177"/>
      <c r="S15" s="1175"/>
      <c r="T15" s="1177"/>
      <c r="U15" s="1177"/>
      <c r="V15" s="1177"/>
      <c r="W15" s="1177"/>
      <c r="X15" s="1177"/>
      <c r="Y15" s="1177"/>
      <c r="Z15" s="1177"/>
      <c r="AA15" s="1177"/>
      <c r="AB15" s="1177"/>
      <c r="AC15" s="1177"/>
    </row>
    <row r="16" spans="2:29" s="5" customFormat="1" ht="21.95" customHeight="1" thickBot="1">
      <c r="B16" s="1380"/>
      <c r="C16" s="1383"/>
      <c r="D16" s="100">
        <f>'مدرک تحصیلی '!D18</f>
        <v>0</v>
      </c>
      <c r="E16" s="909"/>
      <c r="F16" s="910"/>
      <c r="G16" s="911"/>
      <c r="H16" s="1113">
        <f t="shared" si="5"/>
        <v>0</v>
      </c>
      <c r="I16" s="1124">
        <f t="shared" si="6"/>
        <v>0</v>
      </c>
      <c r="J16" s="1377"/>
      <c r="K16" s="101">
        <f t="shared" si="7"/>
        <v>0</v>
      </c>
      <c r="L16" s="1123">
        <f t="shared" si="8"/>
        <v>0</v>
      </c>
      <c r="M16" s="1118" t="str">
        <f t="shared" si="9"/>
        <v/>
      </c>
      <c r="N16" s="1377"/>
      <c r="O16" s="1177"/>
      <c r="P16" s="1177"/>
      <c r="Q16" s="1177"/>
      <c r="R16" s="1177">
        <f>I16*$J$5+L16*$N$5</f>
        <v>0</v>
      </c>
      <c r="S16" s="1175"/>
      <c r="T16" s="1177"/>
      <c r="U16" s="1177"/>
      <c r="V16" s="1177"/>
      <c r="W16" s="1177"/>
      <c r="X16" s="1177"/>
      <c r="Y16" s="1177"/>
      <c r="Z16" s="1177"/>
      <c r="AA16" s="1177"/>
      <c r="AB16" s="1177"/>
      <c r="AC16" s="1177"/>
    </row>
    <row r="17" spans="2:32" s="5" customFormat="1" ht="21.95" customHeight="1" thickBot="1">
      <c r="B17" s="1398" t="s">
        <v>96</v>
      </c>
      <c r="C17" s="1399"/>
      <c r="D17" s="1399"/>
      <c r="E17" s="1399"/>
      <c r="F17" s="1399"/>
      <c r="G17" s="1399"/>
      <c r="H17" s="1399"/>
      <c r="I17" s="1399"/>
      <c r="J17" s="1399"/>
      <c r="K17" s="1399"/>
      <c r="L17" s="908">
        <f>'مدرک تحصیلی '!J22</f>
        <v>0.73</v>
      </c>
      <c r="M17" s="1400"/>
      <c r="N17" s="1400"/>
      <c r="O17" s="1177"/>
      <c r="P17" s="1177"/>
      <c r="Q17" s="1177"/>
      <c r="R17" s="1177"/>
      <c r="S17" s="1175"/>
      <c r="T17" s="1177"/>
      <c r="U17" s="1177"/>
      <c r="V17" s="1177"/>
      <c r="W17" s="1177"/>
      <c r="X17" s="1177"/>
      <c r="Y17" s="1177"/>
      <c r="Z17" s="1177"/>
      <c r="AA17" s="1177"/>
      <c r="AB17" s="1177"/>
      <c r="AC17" s="1177"/>
    </row>
    <row r="18" spans="2:32" ht="21.95" customHeight="1" thickBot="1">
      <c r="B18" s="1386" t="s">
        <v>49</v>
      </c>
      <c r="C18" s="1387"/>
      <c r="D18" s="1387"/>
      <c r="E18" s="1387"/>
      <c r="F18" s="1387"/>
      <c r="G18" s="1387"/>
      <c r="H18" s="1387"/>
      <c r="I18" s="1387"/>
      <c r="J18" s="1387"/>
      <c r="K18" s="1387"/>
      <c r="L18" s="1388"/>
      <c r="M18" s="535"/>
      <c r="N18" s="1170">
        <f>((L17*J6*C6*J5+L17*N6*N5*C6+N11*N5*C11+J11*C11*J5)/100)</f>
        <v>0.70003000000000004</v>
      </c>
      <c r="O18" s="1175"/>
      <c r="P18" s="1175"/>
      <c r="Q18" s="1175"/>
      <c r="R18" s="1175"/>
      <c r="S18" s="1175"/>
      <c r="T18" s="1175"/>
      <c r="U18" s="1175"/>
      <c r="V18" s="1175"/>
      <c r="W18" s="1175"/>
      <c r="X18" s="1175"/>
      <c r="Y18" s="1175"/>
      <c r="Z18" s="1175"/>
      <c r="AA18" s="1175"/>
      <c r="AB18" s="1175"/>
      <c r="AC18" s="1175"/>
    </row>
    <row r="19" spans="2:32" ht="19.5" customHeight="1">
      <c r="B19"/>
      <c r="C19"/>
      <c r="D19"/>
      <c r="E19"/>
      <c r="F19"/>
      <c r="G19"/>
      <c r="H19"/>
      <c r="I19"/>
      <c r="J19"/>
      <c r="K19"/>
      <c r="L19"/>
      <c r="M19" s="104"/>
      <c r="N19"/>
      <c r="O19" s="1175"/>
      <c r="P19" s="1175"/>
      <c r="Q19" s="1175"/>
      <c r="R19" s="1175"/>
      <c r="S19" s="1175"/>
      <c r="T19" s="1175"/>
      <c r="U19" s="1175"/>
      <c r="V19" s="1175"/>
      <c r="W19" s="1175"/>
      <c r="X19" s="1175"/>
      <c r="Y19" s="1175"/>
      <c r="Z19" s="1175"/>
      <c r="AA19" s="1175"/>
      <c r="AB19" s="1175"/>
      <c r="AC19" s="1175"/>
    </row>
    <row r="20" spans="2:32" ht="19.5" customHeight="1">
      <c r="B20"/>
      <c r="C20"/>
      <c r="D20"/>
      <c r="E20"/>
      <c r="F20"/>
      <c r="G20"/>
      <c r="H20"/>
      <c r="I20"/>
      <c r="J20"/>
      <c r="K20"/>
      <c r="L20"/>
      <c r="M20" s="104"/>
      <c r="N20"/>
      <c r="O20" s="1175"/>
      <c r="P20" s="1175"/>
      <c r="Q20" s="1175"/>
      <c r="R20" s="1175"/>
      <c r="S20" s="1175"/>
      <c r="T20" s="1175"/>
      <c r="U20" s="1175"/>
      <c r="V20" s="1175"/>
      <c r="W20" s="1175"/>
      <c r="X20" s="1175"/>
      <c r="Y20" s="1175"/>
      <c r="Z20" s="1175"/>
      <c r="AA20" s="1175"/>
      <c r="AB20" s="1175"/>
      <c r="AC20" s="1175"/>
    </row>
    <row r="21" spans="2:32">
      <c r="D21"/>
      <c r="E21"/>
      <c r="F21"/>
      <c r="G21"/>
      <c r="H21"/>
      <c r="I21"/>
      <c r="J21"/>
      <c r="K21"/>
      <c r="L21"/>
      <c r="O21" s="1175"/>
      <c r="P21" s="1175"/>
      <c r="Q21" s="1175"/>
      <c r="R21" s="1175"/>
      <c r="S21" s="1175"/>
      <c r="T21" s="1172"/>
      <c r="U21" s="1172"/>
      <c r="V21" s="1172"/>
      <c r="W21" s="1172"/>
      <c r="X21" s="1172"/>
      <c r="Y21" s="1172"/>
      <c r="Z21" s="1172"/>
      <c r="AA21" s="1172"/>
      <c r="AB21" s="1172"/>
      <c r="AC21" s="1172"/>
      <c r="AD21"/>
      <c r="AE21"/>
      <c r="AF21"/>
    </row>
    <row r="22" spans="2:32" ht="17.25" thickBot="1">
      <c r="O22" s="1175"/>
      <c r="P22" s="1175"/>
      <c r="Q22" s="1175"/>
      <c r="R22" s="1175"/>
      <c r="S22" s="1175"/>
      <c r="T22" s="1172"/>
      <c r="U22" s="1172"/>
      <c r="V22" s="1172"/>
      <c r="W22" s="1172"/>
      <c r="X22" s="1172"/>
      <c r="Y22" s="1172"/>
      <c r="Z22" s="1172"/>
      <c r="AA22" s="1172"/>
      <c r="AB22" s="1172"/>
      <c r="AC22" s="1172"/>
      <c r="AD22"/>
      <c r="AE22"/>
      <c r="AF22"/>
    </row>
    <row r="23" spans="2:32">
      <c r="D23" s="1389" t="s">
        <v>97</v>
      </c>
      <c r="E23" s="1390"/>
      <c r="F23" s="1390"/>
      <c r="G23" s="1391"/>
      <c r="O23" s="1175"/>
      <c r="P23" s="1175"/>
      <c r="Q23" s="1175"/>
      <c r="R23" s="1175"/>
      <c r="S23" s="1175"/>
      <c r="T23" s="1172"/>
      <c r="U23" s="1172"/>
      <c r="V23" s="1172"/>
      <c r="W23" s="1172"/>
      <c r="X23" s="1172"/>
      <c r="Y23" s="1172"/>
      <c r="Z23" s="1172"/>
      <c r="AA23" s="1172"/>
      <c r="AB23" s="1172"/>
      <c r="AC23" s="1172"/>
      <c r="AD23"/>
      <c r="AE23"/>
      <c r="AF23"/>
    </row>
    <row r="24" spans="2:32">
      <c r="D24" s="106" t="s">
        <v>98</v>
      </c>
      <c r="E24" s="107" t="s">
        <v>99</v>
      </c>
      <c r="F24" s="107" t="s">
        <v>100</v>
      </c>
      <c r="G24" s="107" t="s">
        <v>101</v>
      </c>
      <c r="H24" s="108">
        <v>0</v>
      </c>
      <c r="O24" s="1175"/>
      <c r="P24" s="1175"/>
      <c r="Q24" s="1175"/>
      <c r="R24" s="1175"/>
      <c r="S24" s="1175"/>
      <c r="T24" s="1172"/>
      <c r="U24" s="1172"/>
      <c r="V24" s="1172"/>
      <c r="W24" s="1172"/>
      <c r="X24" s="1172"/>
      <c r="Y24" s="1172"/>
      <c r="Z24" s="1172"/>
      <c r="AA24" s="1172"/>
      <c r="AB24" s="1172"/>
      <c r="AC24" s="1172"/>
      <c r="AD24"/>
      <c r="AE24"/>
      <c r="AF24"/>
    </row>
    <row r="25" spans="2:32">
      <c r="D25" s="106" t="s">
        <v>102</v>
      </c>
      <c r="E25" s="109">
        <v>100</v>
      </c>
      <c r="F25" s="109">
        <v>70</v>
      </c>
      <c r="G25" s="109">
        <v>50</v>
      </c>
      <c r="H25" s="108">
        <v>0</v>
      </c>
      <c r="O25" s="1175"/>
      <c r="P25" s="1175"/>
      <c r="Q25" s="1175"/>
      <c r="R25" s="1175"/>
      <c r="S25" s="1175"/>
      <c r="T25" s="1172"/>
      <c r="U25" s="1172"/>
      <c r="V25" s="1172"/>
      <c r="W25" s="1172"/>
      <c r="X25" s="1172"/>
      <c r="Y25" s="1172"/>
      <c r="Z25" s="1172"/>
      <c r="AA25" s="1172"/>
      <c r="AB25" s="1172"/>
      <c r="AC25" s="1172"/>
      <c r="AD25"/>
      <c r="AE25"/>
      <c r="AF25"/>
    </row>
    <row r="26" spans="2:32">
      <c r="D26" s="107" t="s">
        <v>868</v>
      </c>
      <c r="E26" s="107" t="s">
        <v>103</v>
      </c>
      <c r="F26" s="107" t="s">
        <v>104</v>
      </c>
      <c r="G26" s="107" t="s">
        <v>105</v>
      </c>
      <c r="O26" s="1175"/>
      <c r="P26" s="1175"/>
      <c r="Q26" s="1175"/>
      <c r="R26" s="1175"/>
      <c r="S26" s="1175"/>
      <c r="T26" s="1172"/>
      <c r="U26" s="1172"/>
      <c r="V26" s="1172"/>
      <c r="W26" s="1172"/>
      <c r="X26" s="1172"/>
      <c r="Y26" s="1172"/>
      <c r="Z26" s="1172"/>
      <c r="AA26" s="1172"/>
      <c r="AB26" s="1172"/>
      <c r="AC26" s="1172"/>
      <c r="AD26"/>
      <c r="AE26"/>
      <c r="AF26"/>
    </row>
    <row r="27" spans="2:32">
      <c r="O27" s="1175"/>
      <c r="P27" s="1175"/>
      <c r="Q27" s="1175"/>
      <c r="R27" s="1175"/>
      <c r="S27" s="1175"/>
      <c r="T27" s="1172"/>
      <c r="U27" s="1172"/>
      <c r="V27" s="1172"/>
      <c r="W27" s="1172"/>
      <c r="X27" s="1172"/>
      <c r="Y27" s="1172"/>
      <c r="Z27" s="1172"/>
      <c r="AA27" s="1172"/>
      <c r="AB27" s="1172"/>
      <c r="AC27" s="1172"/>
      <c r="AD27"/>
      <c r="AE27"/>
      <c r="AF27"/>
    </row>
    <row r="28" spans="2:32">
      <c r="O28" s="1175"/>
      <c r="P28" s="1175"/>
      <c r="Q28" s="1175"/>
      <c r="R28" s="1175"/>
      <c r="S28" s="1175"/>
      <c r="T28" s="1172"/>
      <c r="U28" s="1172"/>
      <c r="V28" s="1172"/>
      <c r="W28" s="1172"/>
      <c r="X28" s="1172"/>
      <c r="Y28" s="1172"/>
      <c r="Z28" s="1172"/>
      <c r="AA28" s="1172"/>
      <c r="AB28" s="1172"/>
      <c r="AC28" s="1172"/>
      <c r="AD28"/>
      <c r="AE28"/>
      <c r="AF28"/>
    </row>
    <row r="29" spans="2:32">
      <c r="O29" s="1175"/>
      <c r="P29" s="1175"/>
      <c r="Q29" s="1175"/>
      <c r="R29" s="1175"/>
      <c r="S29" s="1175"/>
      <c r="T29" s="1172"/>
      <c r="U29" s="1172"/>
      <c r="V29" s="1172"/>
      <c r="W29" s="1172"/>
      <c r="X29" s="1172"/>
      <c r="Y29" s="1172"/>
      <c r="Z29" s="1172"/>
      <c r="AA29" s="1172"/>
      <c r="AB29" s="1172"/>
      <c r="AC29" s="1172"/>
      <c r="AD29"/>
      <c r="AE29"/>
      <c r="AF29"/>
    </row>
    <row r="30" spans="2:32">
      <c r="O30" s="1175"/>
      <c r="P30" s="1175"/>
      <c r="Q30" s="1175"/>
      <c r="R30" s="1175"/>
      <c r="S30" s="1175"/>
      <c r="T30" s="1172"/>
      <c r="U30" s="1172"/>
      <c r="V30" s="1172"/>
      <c r="W30" s="1172"/>
      <c r="X30" s="1172"/>
      <c r="Y30" s="1172"/>
      <c r="Z30" s="1172"/>
      <c r="AA30" s="1172"/>
      <c r="AB30" s="1172"/>
      <c r="AC30" s="1172"/>
      <c r="AD30"/>
      <c r="AE30"/>
      <c r="AF30"/>
    </row>
    <row r="31" spans="2:32">
      <c r="O31" s="1175"/>
      <c r="P31" s="1175"/>
      <c r="Q31" s="1175"/>
      <c r="R31" s="1175"/>
      <c r="S31" s="1175"/>
      <c r="T31" s="1172"/>
      <c r="U31" s="1172"/>
      <c r="V31" s="1172"/>
      <c r="W31" s="1172"/>
      <c r="X31" s="1172"/>
      <c r="Y31" s="1172"/>
      <c r="Z31" s="1172"/>
      <c r="AA31" s="1172"/>
      <c r="AB31" s="1172"/>
      <c r="AC31" s="1172"/>
      <c r="AD31"/>
      <c r="AE31"/>
      <c r="AF31"/>
    </row>
    <row r="32" spans="2:32">
      <c r="O32" s="1175"/>
      <c r="P32" s="1175"/>
      <c r="Q32" s="1175"/>
      <c r="R32" s="1175"/>
      <c r="S32" s="1175"/>
      <c r="T32" s="1172"/>
      <c r="U32" s="1172"/>
      <c r="V32" s="1172"/>
      <c r="W32" s="1172"/>
      <c r="X32" s="1172"/>
      <c r="Y32" s="1172"/>
      <c r="Z32" s="1172"/>
      <c r="AA32" s="1172"/>
      <c r="AB32" s="1172"/>
      <c r="AC32" s="1172"/>
      <c r="AD32"/>
      <c r="AE32"/>
      <c r="AF32"/>
    </row>
    <row r="33" spans="15:32">
      <c r="O33" s="1175"/>
      <c r="P33" s="1175"/>
      <c r="Q33" s="1175"/>
      <c r="R33" s="1175"/>
      <c r="S33" s="1175"/>
      <c r="T33" s="1172"/>
      <c r="U33" s="1172"/>
      <c r="V33" s="1172"/>
      <c r="W33" s="1172"/>
      <c r="X33" s="1172"/>
      <c r="Y33" s="1172"/>
      <c r="Z33" s="1172"/>
      <c r="AA33" s="1172"/>
      <c r="AB33" s="1172"/>
      <c r="AC33" s="1172"/>
      <c r="AD33"/>
      <c r="AE33"/>
      <c r="AF33"/>
    </row>
    <row r="34" spans="15:32">
      <c r="O34" s="1175"/>
      <c r="P34" s="1175"/>
      <c r="Q34" s="1175"/>
      <c r="R34" s="1175"/>
      <c r="S34" s="1175"/>
      <c r="T34" s="1172"/>
      <c r="U34" s="1172"/>
      <c r="V34" s="1172"/>
      <c r="W34" s="1172"/>
      <c r="X34" s="1172"/>
      <c r="Y34" s="1172"/>
      <c r="Z34" s="1172"/>
      <c r="AA34" s="1172"/>
      <c r="AB34" s="1172"/>
      <c r="AC34" s="1172"/>
      <c r="AD34"/>
      <c r="AE34"/>
      <c r="AF34"/>
    </row>
    <row r="35" spans="15:32">
      <c r="O35" s="1175"/>
      <c r="P35" s="1175"/>
      <c r="Q35" s="1175"/>
      <c r="R35" s="1175"/>
      <c r="S35" s="1175"/>
      <c r="T35" s="1172"/>
      <c r="U35" s="1172"/>
      <c r="V35" s="1172"/>
      <c r="W35" s="1172"/>
      <c r="X35" s="1172"/>
      <c r="Y35" s="1172"/>
      <c r="Z35" s="1172"/>
      <c r="AA35" s="1172"/>
      <c r="AB35" s="1172"/>
      <c r="AC35" s="1172"/>
      <c r="AD35"/>
      <c r="AE35"/>
      <c r="AF35"/>
    </row>
    <row r="36" spans="15:32">
      <c r="O36" s="1175"/>
      <c r="P36" s="1175"/>
      <c r="Q36" s="1175"/>
      <c r="R36" s="1175"/>
      <c r="S36" s="1175"/>
      <c r="T36" s="1172"/>
      <c r="U36" s="1172"/>
      <c r="V36" s="1172"/>
      <c r="W36" s="1172"/>
      <c r="X36" s="1172"/>
      <c r="Y36" s="1172"/>
      <c r="Z36" s="1172"/>
      <c r="AA36" s="1172"/>
      <c r="AB36" s="1172"/>
      <c r="AC36" s="1172"/>
      <c r="AD36"/>
      <c r="AE36"/>
      <c r="AF36"/>
    </row>
    <row r="37" spans="15:32">
      <c r="O37" s="1175"/>
      <c r="P37" s="1175"/>
      <c r="Q37" s="1175"/>
      <c r="R37" s="1175"/>
      <c r="S37" s="1175"/>
      <c r="T37" s="1172"/>
      <c r="U37" s="1172"/>
      <c r="V37" s="1172"/>
      <c r="W37" s="1172"/>
      <c r="X37" s="1172"/>
      <c r="Y37" s="1172"/>
      <c r="Z37" s="1172"/>
      <c r="AA37" s="1172"/>
      <c r="AB37" s="1172"/>
      <c r="AC37" s="1172"/>
      <c r="AD37"/>
      <c r="AE37"/>
      <c r="AF37"/>
    </row>
    <row r="38" spans="15:32">
      <c r="O38" s="1175"/>
      <c r="P38" s="1175"/>
      <c r="Q38" s="1175"/>
      <c r="R38" s="1175"/>
      <c r="S38" s="1175"/>
      <c r="T38" s="1172"/>
      <c r="U38" s="1172"/>
      <c r="V38" s="1172"/>
      <c r="W38" s="1172"/>
      <c r="X38" s="1172"/>
      <c r="Y38" s="1172"/>
      <c r="Z38" s="1172"/>
      <c r="AA38" s="1172"/>
      <c r="AB38" s="1172"/>
      <c r="AC38" s="1172"/>
      <c r="AD38"/>
      <c r="AE38"/>
      <c r="AF38"/>
    </row>
    <row r="39" spans="15:32">
      <c r="O39" s="1175"/>
      <c r="P39" s="1175"/>
      <c r="Q39" s="1175"/>
      <c r="R39" s="1175"/>
      <c r="S39" s="1175"/>
      <c r="T39" s="1172"/>
      <c r="U39" s="1172"/>
      <c r="V39" s="1172"/>
      <c r="W39" s="1172"/>
      <c r="X39" s="1172"/>
      <c r="Y39" s="1172"/>
      <c r="Z39" s="1172"/>
      <c r="AA39" s="1172"/>
      <c r="AB39" s="1172"/>
      <c r="AC39" s="1172"/>
      <c r="AD39"/>
      <c r="AE39"/>
      <c r="AF39"/>
    </row>
    <row r="40" spans="15:32">
      <c r="O40" s="1175"/>
      <c r="P40" s="1175"/>
      <c r="Q40" s="1175"/>
      <c r="R40" s="1175"/>
      <c r="S40" s="1175"/>
      <c r="T40" s="1172"/>
      <c r="U40" s="1172"/>
      <c r="V40" s="1172"/>
      <c r="W40" s="1172"/>
      <c r="X40" s="1172"/>
      <c r="Y40" s="1172"/>
      <c r="Z40" s="1172"/>
      <c r="AA40" s="1172"/>
      <c r="AB40" s="1172"/>
      <c r="AC40" s="1172"/>
      <c r="AD40"/>
      <c r="AE40"/>
      <c r="AF40"/>
    </row>
    <row r="41" spans="15:32">
      <c r="O41" s="1175"/>
      <c r="P41" s="1175"/>
      <c r="Q41" s="1175"/>
      <c r="R41" s="1175"/>
      <c r="S41" s="1175"/>
      <c r="T41" s="1172"/>
      <c r="U41" s="1172"/>
      <c r="V41" s="1172"/>
      <c r="W41" s="1172"/>
      <c r="X41" s="1172"/>
      <c r="Y41" s="1172"/>
      <c r="Z41" s="1172"/>
      <c r="AA41" s="1172"/>
      <c r="AB41" s="1172"/>
      <c r="AC41" s="1172"/>
      <c r="AD41"/>
      <c r="AE41"/>
      <c r="AF41"/>
    </row>
    <row r="42" spans="15:32">
      <c r="O42" s="1175"/>
      <c r="P42" s="1175"/>
      <c r="Q42" s="1175"/>
      <c r="R42" s="1175"/>
      <c r="S42" s="1175"/>
      <c r="T42" s="1172"/>
      <c r="U42" s="1172"/>
      <c r="V42" s="1172"/>
      <c r="W42" s="1172"/>
      <c r="X42" s="1172"/>
      <c r="Y42" s="1172"/>
      <c r="Z42" s="1172"/>
      <c r="AA42" s="1172"/>
      <c r="AB42" s="1172"/>
      <c r="AC42" s="1172"/>
      <c r="AD42"/>
      <c r="AE42"/>
      <c r="AF42"/>
    </row>
    <row r="43" spans="15:32">
      <c r="O43" s="1175"/>
      <c r="P43" s="1175"/>
      <c r="Q43" s="1175"/>
      <c r="R43" s="1175"/>
      <c r="S43" s="1175"/>
      <c r="T43" s="1172"/>
      <c r="U43" s="1172"/>
      <c r="V43" s="1172"/>
      <c r="W43" s="1172"/>
      <c r="X43" s="1172"/>
      <c r="Y43" s="1172"/>
      <c r="Z43" s="1172"/>
      <c r="AA43" s="1172"/>
      <c r="AB43" s="1172"/>
      <c r="AC43" s="1172"/>
      <c r="AD43"/>
      <c r="AE43"/>
      <c r="AF43"/>
    </row>
    <row r="44" spans="15:32">
      <c r="O44" s="1175"/>
      <c r="P44" s="1175"/>
      <c r="Q44" s="1175"/>
      <c r="R44" s="1175"/>
      <c r="S44" s="1175"/>
      <c r="T44" s="1172"/>
      <c r="U44" s="1172"/>
      <c r="V44" s="1172"/>
      <c r="W44" s="1172"/>
      <c r="X44" s="1172"/>
      <c r="Y44" s="1172"/>
      <c r="Z44" s="1172"/>
      <c r="AA44" s="1172"/>
      <c r="AB44" s="1172"/>
      <c r="AC44" s="1172"/>
      <c r="AD44"/>
      <c r="AE44"/>
      <c r="AF44"/>
    </row>
    <row r="45" spans="15:32">
      <c r="O45" s="1175"/>
      <c r="P45" s="1175"/>
      <c r="Q45" s="1175"/>
      <c r="R45" s="1175"/>
      <c r="S45" s="1175"/>
      <c r="T45" s="1172"/>
      <c r="U45" s="1172"/>
      <c r="V45" s="1172"/>
      <c r="W45" s="1172"/>
      <c r="X45" s="1172"/>
      <c r="Y45" s="1172"/>
      <c r="Z45" s="1172"/>
      <c r="AA45" s="1172"/>
      <c r="AB45" s="1172"/>
      <c r="AC45" s="1172"/>
      <c r="AD45"/>
      <c r="AE45"/>
      <c r="AF45"/>
    </row>
    <row r="46" spans="15:32">
      <c r="O46" s="1175"/>
      <c r="P46" s="1175"/>
      <c r="Q46" s="1175"/>
      <c r="R46" s="1175"/>
      <c r="S46" s="1175"/>
      <c r="T46" s="1172"/>
      <c r="U46" s="1172"/>
      <c r="V46" s="1172"/>
      <c r="W46" s="1172"/>
      <c r="X46" s="1172"/>
      <c r="Y46" s="1172"/>
      <c r="Z46" s="1172"/>
      <c r="AA46" s="1172"/>
      <c r="AB46" s="1172"/>
      <c r="AC46" s="1172"/>
      <c r="AD46"/>
      <c r="AE46"/>
      <c r="AF46"/>
    </row>
    <row r="47" spans="15:32">
      <c r="O47" s="1175"/>
      <c r="P47" s="1175"/>
      <c r="Q47" s="1175"/>
      <c r="R47" s="1175"/>
      <c r="S47" s="1175"/>
      <c r="T47" s="1172"/>
      <c r="U47" s="1172"/>
      <c r="V47" s="1172"/>
      <c r="W47" s="1172"/>
      <c r="X47" s="1172"/>
      <c r="Y47" s="1172"/>
      <c r="Z47" s="1172"/>
      <c r="AA47" s="1172"/>
      <c r="AB47" s="1172"/>
      <c r="AC47" s="1172"/>
      <c r="AD47"/>
      <c r="AE47"/>
      <c r="AF47"/>
    </row>
    <row r="48" spans="15:32">
      <c r="O48" s="1175"/>
      <c r="P48" s="1175"/>
      <c r="Q48" s="1175"/>
      <c r="R48" s="1175"/>
      <c r="S48" s="1175"/>
      <c r="T48" s="1172"/>
      <c r="U48" s="1172"/>
      <c r="V48" s="1172"/>
      <c r="W48" s="1172"/>
      <c r="X48" s="1172"/>
      <c r="Y48" s="1172"/>
      <c r="Z48" s="1172"/>
      <c r="AA48" s="1172"/>
      <c r="AB48" s="1172"/>
      <c r="AC48" s="1172"/>
      <c r="AD48"/>
      <c r="AE48"/>
      <c r="AF48"/>
    </row>
    <row r="49" spans="15:32">
      <c r="O49" s="1175"/>
      <c r="P49" s="1175"/>
      <c r="Q49" s="1175"/>
      <c r="R49" s="1175"/>
      <c r="S49" s="1175"/>
      <c r="T49" s="1172"/>
      <c r="U49" s="1172"/>
      <c r="V49" s="1172"/>
      <c r="W49" s="1172"/>
      <c r="X49" s="1172"/>
      <c r="Y49" s="1172"/>
      <c r="Z49" s="1172"/>
      <c r="AA49" s="1172"/>
      <c r="AB49" s="1172"/>
      <c r="AC49" s="1172"/>
      <c r="AD49"/>
      <c r="AE49"/>
      <c r="AF49"/>
    </row>
    <row r="50" spans="15:32">
      <c r="O50" s="1175"/>
      <c r="P50" s="1175"/>
      <c r="Q50" s="1175"/>
      <c r="R50" s="1175"/>
      <c r="S50" s="1175"/>
      <c r="T50" s="1172"/>
      <c r="U50" s="1172"/>
      <c r="V50" s="1172"/>
      <c r="W50" s="1172"/>
      <c r="X50" s="1172"/>
      <c r="Y50" s="1172"/>
      <c r="Z50" s="1172"/>
      <c r="AA50" s="1172"/>
      <c r="AB50" s="1172"/>
      <c r="AC50" s="1172"/>
      <c r="AD50"/>
      <c r="AE50"/>
      <c r="AF50"/>
    </row>
    <row r="51" spans="15:32">
      <c r="O51" s="1175"/>
      <c r="P51" s="1175"/>
      <c r="Q51" s="1175"/>
      <c r="R51" s="1175"/>
      <c r="S51" s="1175"/>
      <c r="T51" s="1172"/>
      <c r="U51" s="1172"/>
      <c r="V51" s="1172"/>
      <c r="W51" s="1172"/>
      <c r="X51" s="1172"/>
      <c r="Y51" s="1172"/>
      <c r="Z51" s="1172"/>
      <c r="AA51" s="1172"/>
      <c r="AB51" s="1172"/>
      <c r="AC51" s="1172"/>
      <c r="AD51"/>
      <c r="AE51"/>
      <c r="AF51"/>
    </row>
    <row r="52" spans="15:32">
      <c r="O52" s="1175"/>
      <c r="P52" s="1175"/>
      <c r="Q52" s="1175"/>
      <c r="R52" s="1175"/>
      <c r="S52" s="1175"/>
      <c r="T52" s="1172"/>
      <c r="U52" s="1172"/>
      <c r="V52" s="1172"/>
      <c r="W52" s="1172"/>
      <c r="X52" s="1172"/>
      <c r="Y52" s="1172"/>
      <c r="Z52" s="1172"/>
      <c r="AA52" s="1172"/>
      <c r="AB52" s="1172"/>
      <c r="AC52" s="1172"/>
      <c r="AD52"/>
      <c r="AE52"/>
      <c r="AF52"/>
    </row>
    <row r="53" spans="15:32">
      <c r="O53" s="1175"/>
      <c r="P53" s="1175"/>
      <c r="Q53" s="1175"/>
      <c r="R53" s="1175"/>
      <c r="S53" s="1175"/>
      <c r="T53" s="1172"/>
      <c r="U53" s="1172"/>
      <c r="V53" s="1172"/>
      <c r="W53" s="1172"/>
      <c r="X53" s="1172"/>
      <c r="Y53" s="1172"/>
      <c r="Z53" s="1172"/>
      <c r="AA53" s="1172"/>
      <c r="AB53" s="1172"/>
      <c r="AC53" s="1172"/>
      <c r="AD53"/>
      <c r="AE53"/>
      <c r="AF53"/>
    </row>
    <row r="54" spans="15:32">
      <c r="O54" s="1175"/>
      <c r="P54" s="1175"/>
      <c r="Q54" s="1175"/>
      <c r="R54" s="1175"/>
      <c r="S54" s="1175"/>
      <c r="T54" s="1172"/>
      <c r="U54" s="1172"/>
      <c r="V54" s="1172"/>
      <c r="W54" s="1172"/>
      <c r="X54" s="1172"/>
      <c r="Y54" s="1172"/>
      <c r="Z54" s="1172"/>
      <c r="AA54" s="1172"/>
      <c r="AB54" s="1172"/>
      <c r="AC54" s="1172"/>
      <c r="AD54"/>
      <c r="AE54"/>
      <c r="AF54"/>
    </row>
    <row r="55" spans="15:32">
      <c r="O55" s="1175"/>
      <c r="P55" s="1175"/>
      <c r="Q55" s="1175"/>
      <c r="R55" s="1175"/>
      <c r="S55" s="1175"/>
      <c r="T55" s="1172"/>
      <c r="U55" s="1172"/>
      <c r="V55" s="1172"/>
      <c r="W55" s="1172"/>
      <c r="X55" s="1172"/>
      <c r="Y55" s="1172"/>
      <c r="Z55" s="1172"/>
      <c r="AA55" s="1172"/>
      <c r="AB55" s="1172"/>
      <c r="AC55" s="1172"/>
      <c r="AD55"/>
      <c r="AE55"/>
      <c r="AF55"/>
    </row>
    <row r="56" spans="15:32">
      <c r="O56" s="1175"/>
      <c r="P56" s="1175"/>
      <c r="Q56" s="1175"/>
      <c r="R56" s="1175"/>
      <c r="S56" s="1175"/>
      <c r="T56" s="1172"/>
      <c r="U56" s="1172"/>
      <c r="V56" s="1172"/>
      <c r="W56" s="1172"/>
      <c r="X56" s="1172"/>
      <c r="Y56" s="1172"/>
      <c r="Z56" s="1172"/>
      <c r="AA56" s="1172"/>
      <c r="AB56" s="1172"/>
      <c r="AC56" s="1172"/>
      <c r="AD56"/>
      <c r="AE56"/>
      <c r="AF56"/>
    </row>
    <row r="57" spans="15:32">
      <c r="O57" s="1175"/>
      <c r="P57" s="1175"/>
      <c r="Q57" s="1175"/>
      <c r="R57" s="1175"/>
      <c r="S57" s="1175"/>
      <c r="T57" s="1172"/>
      <c r="U57" s="1172"/>
      <c r="V57" s="1172"/>
      <c r="W57" s="1172"/>
      <c r="X57" s="1172"/>
      <c r="Y57" s="1172"/>
      <c r="Z57" s="1172"/>
      <c r="AA57" s="1172"/>
      <c r="AB57" s="1172"/>
      <c r="AC57" s="1172"/>
      <c r="AD57"/>
      <c r="AE57"/>
      <c r="AF57"/>
    </row>
    <row r="58" spans="15:32">
      <c r="O58" s="1175"/>
      <c r="P58" s="1175"/>
      <c r="Q58" s="1175"/>
      <c r="R58" s="1175"/>
      <c r="S58" s="1175"/>
      <c r="T58" s="1172"/>
      <c r="U58" s="1172"/>
      <c r="V58" s="1172"/>
      <c r="W58" s="1172"/>
      <c r="X58" s="1172"/>
      <c r="Y58" s="1172"/>
      <c r="Z58" s="1172"/>
      <c r="AA58" s="1172"/>
      <c r="AB58" s="1172"/>
      <c r="AC58" s="1172"/>
      <c r="AD58"/>
      <c r="AE58"/>
      <c r="AF58"/>
    </row>
    <row r="59" spans="15:32">
      <c r="O59" s="1175"/>
      <c r="P59" s="1175"/>
      <c r="Q59" s="1175"/>
      <c r="R59" s="1175"/>
      <c r="S59" s="1175"/>
      <c r="T59" s="1172"/>
      <c r="U59" s="1172"/>
      <c r="V59" s="1172"/>
      <c r="W59" s="1172"/>
      <c r="X59" s="1172"/>
      <c r="Y59" s="1172"/>
      <c r="Z59" s="1172"/>
      <c r="AA59" s="1172"/>
      <c r="AB59" s="1172"/>
      <c r="AC59" s="1172"/>
      <c r="AD59"/>
      <c r="AE59"/>
      <c r="AF59"/>
    </row>
    <row r="60" spans="15:32">
      <c r="O60" s="1175"/>
      <c r="P60" s="1175"/>
      <c r="Q60" s="1175"/>
      <c r="R60" s="1175"/>
      <c r="S60" s="1175"/>
      <c r="T60" s="1172"/>
      <c r="U60" s="1172"/>
      <c r="V60" s="1172"/>
      <c r="W60" s="1172"/>
      <c r="X60" s="1172"/>
      <c r="Y60" s="1172"/>
      <c r="Z60" s="1172"/>
      <c r="AA60" s="1172"/>
      <c r="AB60" s="1172"/>
      <c r="AC60" s="1172"/>
      <c r="AD60"/>
      <c r="AE60"/>
      <c r="AF60"/>
    </row>
    <row r="61" spans="15:32">
      <c r="O61" s="1175"/>
      <c r="P61" s="1175"/>
      <c r="Q61" s="1175"/>
      <c r="R61" s="1175"/>
      <c r="S61" s="1175"/>
      <c r="T61" s="1172"/>
      <c r="U61" s="1172"/>
      <c r="V61" s="1172"/>
      <c r="W61" s="1172"/>
      <c r="X61" s="1172"/>
      <c r="Y61" s="1172"/>
      <c r="Z61" s="1172"/>
      <c r="AA61" s="1172"/>
      <c r="AB61" s="1172"/>
      <c r="AC61" s="1172"/>
      <c r="AD61"/>
      <c r="AE61"/>
      <c r="AF61"/>
    </row>
    <row r="62" spans="15:32">
      <c r="O62" s="1175"/>
      <c r="P62" s="1175"/>
      <c r="Q62" s="1175"/>
      <c r="R62" s="1175"/>
      <c r="S62" s="1175"/>
      <c r="T62" s="1172"/>
      <c r="U62" s="1172"/>
      <c r="V62" s="1172"/>
      <c r="W62" s="1172"/>
      <c r="X62" s="1172"/>
      <c r="Y62" s="1172"/>
      <c r="Z62" s="1172"/>
      <c r="AA62" s="1172"/>
      <c r="AB62" s="1172"/>
      <c r="AC62" s="1172"/>
      <c r="AD62"/>
      <c r="AE62"/>
      <c r="AF62"/>
    </row>
    <row r="63" spans="15:32">
      <c r="T63"/>
      <c r="U63"/>
      <c r="V63"/>
      <c r="W63"/>
    </row>
    <row r="64" spans="15:32">
      <c r="T64"/>
      <c r="U64"/>
      <c r="V64"/>
      <c r="W64"/>
    </row>
    <row r="65" spans="20:23">
      <c r="T65"/>
      <c r="U65"/>
      <c r="V65"/>
      <c r="W65"/>
    </row>
    <row r="66" spans="20:23">
      <c r="T66"/>
      <c r="U66"/>
      <c r="V66"/>
      <c r="W66"/>
    </row>
  </sheetData>
  <sheetProtection algorithmName="SHA-512" hashValue="pILZkbilyQ5EgwZQDhLwCiW+MKnCiMb1YyC6VhrvkhLHMj793/X5Ut4Eui62j/tnt3h9N4NUa/IY8zSmApYI1g==" saltValue="1jz/vEsKwVz2I4ltjCq6LA==" spinCount="100000" sheet="1" scenarios="1" insertHyperlinks="0"/>
  <mergeCells count="23">
    <mergeCell ref="B1:R1"/>
    <mergeCell ref="L2:M2"/>
    <mergeCell ref="B2:K2"/>
    <mergeCell ref="B18:L18"/>
    <mergeCell ref="D23:G23"/>
    <mergeCell ref="B6:B10"/>
    <mergeCell ref="C6:C10"/>
    <mergeCell ref="J6:J10"/>
    <mergeCell ref="B17:K17"/>
    <mergeCell ref="M17:N17"/>
    <mergeCell ref="B3:D4"/>
    <mergeCell ref="E3:H3"/>
    <mergeCell ref="I3:J3"/>
    <mergeCell ref="K3:N3"/>
    <mergeCell ref="I4:I5"/>
    <mergeCell ref="K4:K5"/>
    <mergeCell ref="L4:L5"/>
    <mergeCell ref="B5:C5"/>
    <mergeCell ref="N6:N10"/>
    <mergeCell ref="B11:B16"/>
    <mergeCell ref="C11:C16"/>
    <mergeCell ref="J11:J16"/>
    <mergeCell ref="N11:N16"/>
  </mergeCells>
  <pageMargins left="0.7" right="0.7" top="0.75" bottom="0.75" header="0.3" footer="0.3"/>
  <pageSetup scale="72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B1:AG45"/>
  <sheetViews>
    <sheetView rightToLeft="1" zoomScale="80" zoomScaleNormal="80" zoomScaleSheetLayoutView="130" workbookViewId="0">
      <selection activeCell="T6" sqref="T6"/>
    </sheetView>
  </sheetViews>
  <sheetFormatPr defaultColWidth="9.140625" defaultRowHeight="16.5"/>
  <cols>
    <col min="1" max="1" width="3" style="11" customWidth="1"/>
    <col min="2" max="2" width="4.42578125" style="11" customWidth="1"/>
    <col min="3" max="3" width="42.140625" style="11" customWidth="1"/>
    <col min="4" max="4" width="21.28515625" style="11" customWidth="1"/>
    <col min="5" max="5" width="16.140625" style="11" customWidth="1"/>
    <col min="6" max="6" width="6.42578125" style="11" customWidth="1"/>
    <col min="7" max="7" width="9.85546875" style="11" customWidth="1"/>
    <col min="8" max="8" width="14.42578125" style="11" customWidth="1"/>
    <col min="9" max="10" width="11.42578125" style="11" customWidth="1"/>
    <col min="11" max="11" width="9.28515625" style="11" customWidth="1"/>
    <col min="12" max="12" width="5.28515625" style="11" bestFit="1" customWidth="1"/>
    <col min="13" max="13" width="9.28515625" style="11" customWidth="1"/>
    <col min="14" max="16" width="6.85546875" style="11" customWidth="1"/>
    <col min="17" max="17" width="23.28515625" style="11" customWidth="1"/>
    <col min="18" max="18" width="11.5703125" style="11" customWidth="1"/>
    <col min="19" max="19" width="9" style="11" bestFit="1" customWidth="1"/>
    <col min="20" max="20" width="14.85546875" style="11" bestFit="1" customWidth="1"/>
    <col min="21" max="21" width="5.140625" style="11" customWidth="1"/>
    <col min="22" max="22" width="9.140625" style="11"/>
    <col min="23" max="23" width="20.5703125" style="11" customWidth="1"/>
    <col min="24" max="24" width="17.7109375" style="11" customWidth="1"/>
    <col min="25" max="25" width="18.5703125" style="11" customWidth="1"/>
    <col min="26" max="26" width="10.7109375" style="11" customWidth="1"/>
    <col min="27" max="27" width="9.140625" style="11"/>
    <col min="28" max="28" width="12.140625" style="11" customWidth="1"/>
    <col min="29" max="16384" width="9.140625" style="11"/>
  </cols>
  <sheetData>
    <row r="1" spans="2:33" ht="24.7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  <c r="V1" s="1173"/>
    </row>
    <row r="2" spans="2:33" ht="31.5" customHeight="1" thickBot="1">
      <c r="B2" s="1410" t="s">
        <v>106</v>
      </c>
      <c r="C2" s="1385"/>
      <c r="D2" s="1385"/>
      <c r="E2" s="1385"/>
      <c r="F2" s="1385"/>
      <c r="G2" s="1385"/>
      <c r="H2" s="1385"/>
      <c r="I2" s="1385"/>
      <c r="J2" s="1385"/>
      <c r="K2" s="1385"/>
      <c r="L2" s="1385"/>
      <c r="M2" s="1385"/>
      <c r="N2" s="1385"/>
      <c r="O2" s="1385"/>
      <c r="P2" s="1385"/>
      <c r="Q2" s="1385" t="s">
        <v>129</v>
      </c>
      <c r="R2" s="1385"/>
      <c r="S2" s="1105"/>
      <c r="T2" s="1106">
        <f>Q29</f>
        <v>0.9</v>
      </c>
      <c r="V2" s="1173"/>
    </row>
    <row r="3" spans="2:33" s="18" customFormat="1" ht="30.75" customHeight="1" thickBot="1">
      <c r="B3" s="1414" t="s">
        <v>107</v>
      </c>
      <c r="C3" s="1415"/>
      <c r="D3" s="1082">
        <f>'[15]مدرک تحصیلی'!E4</f>
        <v>0</v>
      </c>
      <c r="E3" s="1082"/>
      <c r="F3" s="1082"/>
      <c r="G3" s="1082"/>
      <c r="H3" s="1082"/>
      <c r="I3" s="1082"/>
      <c r="J3" s="1082"/>
      <c r="K3" s="1082"/>
      <c r="L3" s="1082"/>
      <c r="M3" s="1082"/>
      <c r="N3" s="1082"/>
      <c r="O3" s="1082"/>
      <c r="P3" s="1082"/>
      <c r="Q3" s="1082"/>
      <c r="R3" s="1082"/>
      <c r="S3" s="1082"/>
      <c r="T3" s="1083"/>
      <c r="V3" s="1174"/>
    </row>
    <row r="4" spans="2:33" ht="33.75" customHeight="1" thickBot="1">
      <c r="B4" s="546" t="s">
        <v>14</v>
      </c>
      <c r="C4" s="547" t="s">
        <v>108</v>
      </c>
      <c r="D4" s="547" t="s">
        <v>109</v>
      </c>
      <c r="E4" s="547" t="s">
        <v>110</v>
      </c>
      <c r="F4" s="548" t="s">
        <v>111</v>
      </c>
      <c r="G4" s="547" t="s">
        <v>112</v>
      </c>
      <c r="H4" s="547" t="s">
        <v>113</v>
      </c>
      <c r="I4" s="547" t="s">
        <v>114</v>
      </c>
      <c r="J4" s="547" t="s">
        <v>115</v>
      </c>
      <c r="K4" s="1423" t="s">
        <v>116</v>
      </c>
      <c r="L4" s="1424"/>
      <c r="M4" s="1423" t="s">
        <v>117</v>
      </c>
      <c r="N4" s="1424"/>
      <c r="O4" s="548" t="s">
        <v>118</v>
      </c>
      <c r="P4" s="547" t="s">
        <v>23</v>
      </c>
      <c r="Q4" s="549" t="s">
        <v>119</v>
      </c>
      <c r="R4" s="550" t="s">
        <v>120</v>
      </c>
      <c r="S4" s="948" t="s">
        <v>829</v>
      </c>
      <c r="T4" s="1084" t="s">
        <v>828</v>
      </c>
      <c r="U4" s="1090" t="s">
        <v>122</v>
      </c>
      <c r="V4" s="1173"/>
    </row>
    <row r="5" spans="2:33" ht="24.75" customHeight="1">
      <c r="B5" s="539">
        <v>1</v>
      </c>
      <c r="C5" s="859" t="s">
        <v>887</v>
      </c>
      <c r="D5" s="859"/>
      <c r="E5" s="822" t="s">
        <v>137</v>
      </c>
      <c r="F5" s="860">
        <v>24</v>
      </c>
      <c r="G5" s="861">
        <v>1</v>
      </c>
      <c r="H5" s="861">
        <v>1</v>
      </c>
      <c r="I5" s="540">
        <f>G5*F5</f>
        <v>24</v>
      </c>
      <c r="J5" s="540">
        <f>H5*F5</f>
        <v>24</v>
      </c>
      <c r="K5" s="862" t="s">
        <v>123</v>
      </c>
      <c r="L5" s="541">
        <f>IFERROR(HLOOKUP(K5,$C$34:$E$35,2,FALSE),"")</f>
        <v>1</v>
      </c>
      <c r="M5" s="862" t="s">
        <v>123</v>
      </c>
      <c r="N5" s="542">
        <f>IFERROR(HLOOKUP(M5,$C$34:$E$35,2,FALSE),"")</f>
        <v>1</v>
      </c>
      <c r="O5" s="543">
        <f>IFERROR(HLOOKUP(E5,$C$39:$J$40,2,FALSE),"")</f>
        <v>1</v>
      </c>
      <c r="P5" s="544">
        <f>IFERROR(AVERAGE(L5,N5,O5),0)</f>
        <v>1</v>
      </c>
      <c r="Q5" s="110" t="s">
        <v>124</v>
      </c>
      <c r="R5" s="545" cm="1">
        <f t="array" ref="R5">SUMPRODUCT(I5:I28*P5:P28)</f>
        <v>151.05000000000001</v>
      </c>
      <c r="S5" s="1088">
        <v>2</v>
      </c>
      <c r="T5" s="1093">
        <v>2</v>
      </c>
      <c r="U5" s="1091">
        <v>40</v>
      </c>
      <c r="V5" s="1173"/>
    </row>
    <row r="6" spans="2:33" ht="21" thickBot="1">
      <c r="B6" s="111">
        <v>2</v>
      </c>
      <c r="C6" s="859" t="s">
        <v>888</v>
      </c>
      <c r="D6" s="859"/>
      <c r="E6" s="822" t="s">
        <v>73</v>
      </c>
      <c r="F6" s="860">
        <v>98</v>
      </c>
      <c r="G6" s="861">
        <v>1</v>
      </c>
      <c r="H6" s="861"/>
      <c r="I6" s="540">
        <f t="shared" ref="I6:I28" si="0">G6*F6</f>
        <v>98</v>
      </c>
      <c r="J6" s="540">
        <f t="shared" ref="J6:J28" si="1">H6*F6</f>
        <v>0</v>
      </c>
      <c r="K6" s="862" t="s">
        <v>131</v>
      </c>
      <c r="L6" s="541">
        <f t="shared" ref="L6:L28" si="2">IFERROR(HLOOKUP(K6,$C$34:$E$35,2,FALSE),"")</f>
        <v>0.7</v>
      </c>
      <c r="M6" s="862"/>
      <c r="N6" s="542" t="str">
        <f t="shared" ref="N6:N28" si="3">IFERROR(HLOOKUP(M6,$C$34:$E$35,2,FALSE),"")</f>
        <v/>
      </c>
      <c r="O6" s="543">
        <f t="shared" ref="O6:O28" si="4">IFERROR(HLOOKUP(E6,$C$39:$J$40,2,FALSE),"")</f>
        <v>1</v>
      </c>
      <c r="P6" s="544">
        <f t="shared" ref="P6:P28" si="5">IFERROR(AVERAGE(L6,N6,O6),0)</f>
        <v>0.85</v>
      </c>
      <c r="Q6" s="113" t="s">
        <v>48</v>
      </c>
      <c r="R6" s="114" cm="1">
        <f t="array" ref="R6">SUMPRODUCT(J5:J28*P5:P28)</f>
        <v>24</v>
      </c>
      <c r="S6" s="1089">
        <v>1</v>
      </c>
      <c r="T6" s="1094">
        <v>1</v>
      </c>
      <c r="U6" s="1092">
        <v>30</v>
      </c>
      <c r="V6" s="1173"/>
    </row>
    <row r="7" spans="2:33" ht="21.75" customHeight="1" thickBot="1">
      <c r="B7" s="539">
        <v>3</v>
      </c>
      <c r="C7" s="859" t="s">
        <v>889</v>
      </c>
      <c r="D7" s="859"/>
      <c r="E7" s="822" t="s">
        <v>744</v>
      </c>
      <c r="F7" s="860">
        <v>50</v>
      </c>
      <c r="G7" s="861">
        <v>1</v>
      </c>
      <c r="H7" s="861"/>
      <c r="I7" s="540">
        <f t="shared" si="0"/>
        <v>50</v>
      </c>
      <c r="J7" s="540">
        <f t="shared" si="1"/>
        <v>0</v>
      </c>
      <c r="K7" s="862" t="s">
        <v>123</v>
      </c>
      <c r="L7" s="541">
        <f t="shared" si="2"/>
        <v>1</v>
      </c>
      <c r="M7" s="862"/>
      <c r="N7" s="542" t="str">
        <f t="shared" si="3"/>
        <v/>
      </c>
      <c r="O7" s="543">
        <f t="shared" si="4"/>
        <v>0.75</v>
      </c>
      <c r="P7" s="544">
        <f t="shared" si="5"/>
        <v>0.875</v>
      </c>
      <c r="Q7" s="115"/>
      <c r="R7" s="116"/>
      <c r="S7" s="1085"/>
      <c r="T7" s="117"/>
      <c r="V7" s="1173"/>
    </row>
    <row r="8" spans="2:33" ht="18">
      <c r="B8" s="111">
        <v>4</v>
      </c>
      <c r="C8" s="859"/>
      <c r="D8" s="859"/>
      <c r="E8" s="822"/>
      <c r="F8" s="860"/>
      <c r="G8" s="861"/>
      <c r="H8" s="861"/>
      <c r="I8" s="540">
        <f t="shared" si="0"/>
        <v>0</v>
      </c>
      <c r="J8" s="540">
        <f t="shared" si="1"/>
        <v>0</v>
      </c>
      <c r="K8" s="862"/>
      <c r="L8" s="541" t="str">
        <f t="shared" si="2"/>
        <v/>
      </c>
      <c r="M8" s="862"/>
      <c r="N8" s="542" t="str">
        <f t="shared" si="3"/>
        <v/>
      </c>
      <c r="O8" s="543" t="str">
        <f t="shared" si="4"/>
        <v/>
      </c>
      <c r="P8" s="544">
        <f t="shared" si="5"/>
        <v>0</v>
      </c>
      <c r="Q8" s="118" t="s">
        <v>125</v>
      </c>
      <c r="R8" s="119" t="s">
        <v>126</v>
      </c>
      <c r="S8" s="119" t="s">
        <v>29</v>
      </c>
      <c r="T8" s="120" t="s">
        <v>22</v>
      </c>
      <c r="V8" s="1173"/>
    </row>
    <row r="9" spans="2:33" ht="18">
      <c r="B9" s="539">
        <v>5</v>
      </c>
      <c r="C9" s="859"/>
      <c r="D9" s="859"/>
      <c r="E9" s="822"/>
      <c r="F9" s="860"/>
      <c r="G9" s="861"/>
      <c r="H9" s="861"/>
      <c r="I9" s="540">
        <f t="shared" si="0"/>
        <v>0</v>
      </c>
      <c r="J9" s="540">
        <f t="shared" si="1"/>
        <v>0</v>
      </c>
      <c r="K9" s="862"/>
      <c r="L9" s="541" t="str">
        <f t="shared" si="2"/>
        <v/>
      </c>
      <c r="M9" s="862"/>
      <c r="N9" s="542" t="str">
        <f t="shared" si="3"/>
        <v/>
      </c>
      <c r="O9" s="543" t="str">
        <f t="shared" si="4"/>
        <v/>
      </c>
      <c r="P9" s="544">
        <f t="shared" si="5"/>
        <v>0</v>
      </c>
      <c r="Q9" s="121" t="s">
        <v>127</v>
      </c>
      <c r="R9" s="122">
        <f>IFERROR(T5/S5,0)</f>
        <v>1</v>
      </c>
      <c r="S9" s="122">
        <v>0.5</v>
      </c>
      <c r="T9" s="123">
        <f>IFERROR(MIN(R5/(S5*U5),1),0)</f>
        <v>1</v>
      </c>
      <c r="V9" s="1172"/>
      <c r="W9"/>
      <c r="X9"/>
      <c r="Y9"/>
      <c r="Z9"/>
      <c r="AA9"/>
      <c r="AB9"/>
      <c r="AC9"/>
      <c r="AD9"/>
      <c r="AE9"/>
      <c r="AF9"/>
      <c r="AG9"/>
    </row>
    <row r="10" spans="2:33" ht="18">
      <c r="B10" s="111">
        <v>6</v>
      </c>
      <c r="C10" s="859"/>
      <c r="D10" s="859"/>
      <c r="E10" s="822"/>
      <c r="F10" s="860"/>
      <c r="G10" s="861"/>
      <c r="H10" s="861"/>
      <c r="I10" s="540">
        <f t="shared" si="0"/>
        <v>0</v>
      </c>
      <c r="J10" s="540">
        <f t="shared" si="1"/>
        <v>0</v>
      </c>
      <c r="K10" s="862"/>
      <c r="L10" s="541" t="str">
        <f t="shared" si="2"/>
        <v/>
      </c>
      <c r="M10" s="862"/>
      <c r="N10" s="542" t="str">
        <f t="shared" si="3"/>
        <v/>
      </c>
      <c r="O10" s="543" t="str">
        <f t="shared" si="4"/>
        <v/>
      </c>
      <c r="P10" s="544">
        <f t="shared" si="5"/>
        <v>0</v>
      </c>
      <c r="Q10" s="124" t="s">
        <v>128</v>
      </c>
      <c r="R10" s="122">
        <f>IFERROR(T6/S6,0)</f>
        <v>1</v>
      </c>
      <c r="S10" s="122">
        <v>0.5</v>
      </c>
      <c r="T10" s="123">
        <f>IFERROR(MIN(R6/(S6*U6),1),0)</f>
        <v>0.8</v>
      </c>
      <c r="V10" s="1172"/>
      <c r="W10"/>
      <c r="X10"/>
      <c r="Y10"/>
      <c r="Z10"/>
      <c r="AA10"/>
      <c r="AB10"/>
      <c r="AC10"/>
      <c r="AD10"/>
      <c r="AE10"/>
      <c r="AF10"/>
      <c r="AG10"/>
    </row>
    <row r="11" spans="2:33" ht="18">
      <c r="B11" s="539">
        <v>7</v>
      </c>
      <c r="C11" s="859"/>
      <c r="D11" s="859"/>
      <c r="E11" s="822"/>
      <c r="F11" s="860"/>
      <c r="G11" s="861"/>
      <c r="H11" s="861"/>
      <c r="I11" s="540">
        <f t="shared" si="0"/>
        <v>0</v>
      </c>
      <c r="J11" s="540">
        <f t="shared" si="1"/>
        <v>0</v>
      </c>
      <c r="K11" s="862"/>
      <c r="L11" s="541" t="str">
        <f t="shared" si="2"/>
        <v/>
      </c>
      <c r="M11" s="862"/>
      <c r="N11" s="542" t="str">
        <f t="shared" si="3"/>
        <v/>
      </c>
      <c r="O11" s="543" t="str">
        <f t="shared" si="4"/>
        <v/>
      </c>
      <c r="P11" s="544">
        <f t="shared" si="5"/>
        <v>0</v>
      </c>
      <c r="Q11" s="1221"/>
      <c r="R11" s="1222"/>
      <c r="S11" s="1222"/>
      <c r="T11" s="1223"/>
      <c r="V11" s="1172"/>
      <c r="W11"/>
      <c r="X11"/>
      <c r="Y11"/>
      <c r="Z11"/>
      <c r="AA11"/>
      <c r="AB11"/>
      <c r="AC11"/>
      <c r="AD11"/>
      <c r="AE11"/>
      <c r="AF11"/>
      <c r="AG11"/>
    </row>
    <row r="12" spans="2:33" ht="18">
      <c r="B12" s="111">
        <v>8</v>
      </c>
      <c r="C12" s="859"/>
      <c r="D12" s="859"/>
      <c r="E12" s="822"/>
      <c r="F12" s="860"/>
      <c r="G12" s="861"/>
      <c r="H12" s="861"/>
      <c r="I12" s="540">
        <f t="shared" si="0"/>
        <v>0</v>
      </c>
      <c r="J12" s="540">
        <f t="shared" si="1"/>
        <v>0</v>
      </c>
      <c r="K12" s="862"/>
      <c r="L12" s="541" t="str">
        <f t="shared" si="2"/>
        <v/>
      </c>
      <c r="M12" s="862"/>
      <c r="N12" s="542" t="str">
        <f t="shared" si="3"/>
        <v/>
      </c>
      <c r="O12" s="543" t="str">
        <f t="shared" si="4"/>
        <v/>
      </c>
      <c r="P12" s="544">
        <f t="shared" si="5"/>
        <v>0</v>
      </c>
      <c r="Q12" s="1221"/>
      <c r="R12" s="1222"/>
      <c r="S12" s="1222"/>
      <c r="T12" s="1223"/>
      <c r="V12" s="1172"/>
      <c r="W12"/>
      <c r="X12"/>
      <c r="Y12"/>
      <c r="Z12"/>
      <c r="AA12"/>
      <c r="AB12"/>
      <c r="AC12"/>
      <c r="AD12"/>
      <c r="AE12"/>
      <c r="AF12"/>
      <c r="AG12"/>
    </row>
    <row r="13" spans="2:33" ht="18">
      <c r="B13" s="539">
        <v>9</v>
      </c>
      <c r="C13" s="859"/>
      <c r="D13" s="859"/>
      <c r="E13" s="822"/>
      <c r="F13" s="860"/>
      <c r="G13" s="861"/>
      <c r="H13" s="861"/>
      <c r="I13" s="540">
        <f t="shared" si="0"/>
        <v>0</v>
      </c>
      <c r="J13" s="540">
        <f t="shared" si="1"/>
        <v>0</v>
      </c>
      <c r="K13" s="862"/>
      <c r="L13" s="541" t="str">
        <f t="shared" si="2"/>
        <v/>
      </c>
      <c r="M13" s="862"/>
      <c r="N13" s="542" t="str">
        <f t="shared" si="3"/>
        <v/>
      </c>
      <c r="O13" s="543" t="str">
        <f t="shared" si="4"/>
        <v/>
      </c>
      <c r="P13" s="544">
        <f t="shared" si="5"/>
        <v>0</v>
      </c>
      <c r="Q13" s="1221"/>
      <c r="R13" s="1222"/>
      <c r="S13" s="1222"/>
      <c r="T13" s="1223"/>
      <c r="V13" s="1172"/>
      <c r="W13"/>
      <c r="X13"/>
      <c r="Y13"/>
      <c r="Z13"/>
      <c r="AA13"/>
      <c r="AB13"/>
      <c r="AC13"/>
      <c r="AD13"/>
      <c r="AE13"/>
      <c r="AF13"/>
      <c r="AG13"/>
    </row>
    <row r="14" spans="2:33" ht="18">
      <c r="B14" s="111">
        <v>10</v>
      </c>
      <c r="C14" s="859"/>
      <c r="D14" s="859"/>
      <c r="E14" s="822"/>
      <c r="F14" s="860"/>
      <c r="G14" s="861"/>
      <c r="H14" s="861"/>
      <c r="I14" s="540">
        <f t="shared" si="0"/>
        <v>0</v>
      </c>
      <c r="J14" s="540">
        <f t="shared" si="1"/>
        <v>0</v>
      </c>
      <c r="K14" s="862"/>
      <c r="L14" s="541" t="str">
        <f t="shared" si="2"/>
        <v/>
      </c>
      <c r="M14" s="862"/>
      <c r="N14" s="542" t="str">
        <f t="shared" si="3"/>
        <v/>
      </c>
      <c r="O14" s="543" t="str">
        <f t="shared" si="4"/>
        <v/>
      </c>
      <c r="P14" s="544">
        <f t="shared" si="5"/>
        <v>0</v>
      </c>
      <c r="Q14" s="1221"/>
      <c r="R14" s="1222"/>
      <c r="S14" s="1222"/>
      <c r="T14" s="1223"/>
      <c r="V14" s="1172"/>
      <c r="W14"/>
      <c r="X14"/>
      <c r="Y14"/>
      <c r="Z14"/>
      <c r="AA14"/>
      <c r="AB14"/>
      <c r="AC14"/>
      <c r="AD14"/>
      <c r="AE14"/>
      <c r="AF14"/>
      <c r="AG14"/>
    </row>
    <row r="15" spans="2:33" ht="18">
      <c r="B15" s="539">
        <v>11</v>
      </c>
      <c r="C15" s="859"/>
      <c r="D15" s="859"/>
      <c r="E15" s="822"/>
      <c r="F15" s="860"/>
      <c r="G15" s="861"/>
      <c r="H15" s="861"/>
      <c r="I15" s="540">
        <f t="shared" si="0"/>
        <v>0</v>
      </c>
      <c r="J15" s="540">
        <f t="shared" si="1"/>
        <v>0</v>
      </c>
      <c r="K15" s="862"/>
      <c r="L15" s="541" t="str">
        <f t="shared" si="2"/>
        <v/>
      </c>
      <c r="M15" s="862"/>
      <c r="N15" s="542" t="str">
        <f t="shared" si="3"/>
        <v/>
      </c>
      <c r="O15" s="543" t="str">
        <f t="shared" si="4"/>
        <v/>
      </c>
      <c r="P15" s="544">
        <f t="shared" si="5"/>
        <v>0</v>
      </c>
      <c r="Q15" s="1221"/>
      <c r="R15" s="1222"/>
      <c r="S15" s="1222"/>
      <c r="T15" s="1223"/>
      <c r="V15" s="1172"/>
      <c r="W15"/>
      <c r="X15"/>
      <c r="Y15"/>
      <c r="Z15"/>
      <c r="AA15"/>
      <c r="AB15"/>
      <c r="AC15"/>
      <c r="AD15"/>
      <c r="AE15"/>
      <c r="AF15"/>
      <c r="AG15"/>
    </row>
    <row r="16" spans="2:33" ht="18">
      <c r="B16" s="111">
        <v>12</v>
      </c>
      <c r="C16" s="859"/>
      <c r="D16" s="859"/>
      <c r="E16" s="822"/>
      <c r="F16" s="860"/>
      <c r="G16" s="861"/>
      <c r="H16" s="861"/>
      <c r="I16" s="540">
        <f t="shared" si="0"/>
        <v>0</v>
      </c>
      <c r="J16" s="540">
        <f t="shared" si="1"/>
        <v>0</v>
      </c>
      <c r="K16" s="862"/>
      <c r="L16" s="541" t="str">
        <f t="shared" si="2"/>
        <v/>
      </c>
      <c r="M16" s="862"/>
      <c r="N16" s="542" t="str">
        <f t="shared" si="3"/>
        <v/>
      </c>
      <c r="O16" s="543" t="str">
        <f t="shared" si="4"/>
        <v/>
      </c>
      <c r="P16" s="544">
        <f t="shared" si="5"/>
        <v>0</v>
      </c>
      <c r="Q16" s="1221"/>
      <c r="R16" s="1222"/>
      <c r="S16" s="1222"/>
      <c r="T16" s="1223"/>
      <c r="V16" s="1172"/>
      <c r="W16"/>
      <c r="X16"/>
      <c r="Y16"/>
      <c r="Z16"/>
      <c r="AA16"/>
      <c r="AB16"/>
      <c r="AC16"/>
      <c r="AD16"/>
      <c r="AE16"/>
      <c r="AF16"/>
      <c r="AG16"/>
    </row>
    <row r="17" spans="2:33" ht="18">
      <c r="B17" s="539">
        <v>13</v>
      </c>
      <c r="C17" s="859"/>
      <c r="D17" s="859"/>
      <c r="E17" s="822"/>
      <c r="F17" s="860"/>
      <c r="G17" s="861"/>
      <c r="H17" s="861"/>
      <c r="I17" s="540">
        <f t="shared" si="0"/>
        <v>0</v>
      </c>
      <c r="J17" s="540">
        <f t="shared" si="1"/>
        <v>0</v>
      </c>
      <c r="K17" s="862"/>
      <c r="L17" s="541" t="str">
        <f t="shared" si="2"/>
        <v/>
      </c>
      <c r="M17" s="862"/>
      <c r="N17" s="542" t="str">
        <f t="shared" si="3"/>
        <v/>
      </c>
      <c r="O17" s="543" t="str">
        <f t="shared" si="4"/>
        <v/>
      </c>
      <c r="P17" s="544">
        <f t="shared" si="5"/>
        <v>0</v>
      </c>
      <c r="Q17" s="1221"/>
      <c r="R17" s="1222"/>
      <c r="S17" s="1222"/>
      <c r="T17" s="1223"/>
      <c r="V17" s="1172"/>
      <c r="W17"/>
      <c r="X17"/>
      <c r="Y17"/>
      <c r="Z17"/>
      <c r="AA17"/>
      <c r="AB17"/>
      <c r="AC17"/>
      <c r="AD17"/>
      <c r="AE17"/>
      <c r="AF17"/>
      <c r="AG17"/>
    </row>
    <row r="18" spans="2:33" ht="18">
      <c r="B18" s="111">
        <v>14</v>
      </c>
      <c r="C18" s="859"/>
      <c r="D18" s="859"/>
      <c r="E18" s="822"/>
      <c r="F18" s="860"/>
      <c r="G18" s="861"/>
      <c r="H18" s="861"/>
      <c r="I18" s="540">
        <f t="shared" si="0"/>
        <v>0</v>
      </c>
      <c r="J18" s="540">
        <f t="shared" si="1"/>
        <v>0</v>
      </c>
      <c r="K18" s="862"/>
      <c r="L18" s="541" t="str">
        <f t="shared" si="2"/>
        <v/>
      </c>
      <c r="M18" s="862"/>
      <c r="N18" s="542" t="str">
        <f t="shared" si="3"/>
        <v/>
      </c>
      <c r="O18" s="543" t="str">
        <f t="shared" si="4"/>
        <v/>
      </c>
      <c r="P18" s="544">
        <f t="shared" si="5"/>
        <v>0</v>
      </c>
      <c r="Q18" s="1221"/>
      <c r="R18" s="1222"/>
      <c r="S18" s="1222"/>
      <c r="T18" s="1223"/>
      <c r="V18" s="1172"/>
      <c r="W18"/>
      <c r="X18"/>
      <c r="Y18"/>
      <c r="Z18"/>
      <c r="AA18"/>
      <c r="AB18"/>
      <c r="AC18"/>
      <c r="AD18"/>
      <c r="AE18"/>
      <c r="AF18"/>
      <c r="AG18"/>
    </row>
    <row r="19" spans="2:33" ht="18">
      <c r="B19" s="539">
        <v>15</v>
      </c>
      <c r="C19" s="859"/>
      <c r="D19" s="859"/>
      <c r="E19" s="822"/>
      <c r="F19" s="860"/>
      <c r="G19" s="861"/>
      <c r="H19" s="861"/>
      <c r="I19" s="540">
        <f t="shared" si="0"/>
        <v>0</v>
      </c>
      <c r="J19" s="540">
        <f t="shared" si="1"/>
        <v>0</v>
      </c>
      <c r="K19" s="862"/>
      <c r="L19" s="541" t="str">
        <f t="shared" si="2"/>
        <v/>
      </c>
      <c r="M19" s="862"/>
      <c r="N19" s="542" t="str">
        <f t="shared" si="3"/>
        <v/>
      </c>
      <c r="O19" s="543" t="str">
        <f t="shared" si="4"/>
        <v/>
      </c>
      <c r="P19" s="544">
        <f t="shared" si="5"/>
        <v>0</v>
      </c>
      <c r="Q19" s="1221"/>
      <c r="R19" s="1222"/>
      <c r="S19" s="1222"/>
      <c r="T19" s="1223"/>
      <c r="V19" s="1172"/>
      <c r="W19"/>
      <c r="X19"/>
      <c r="Y19"/>
      <c r="Z19"/>
      <c r="AA19"/>
      <c r="AB19"/>
      <c r="AC19"/>
      <c r="AD19"/>
      <c r="AE19"/>
      <c r="AF19"/>
      <c r="AG19"/>
    </row>
    <row r="20" spans="2:33" ht="18">
      <c r="B20" s="111">
        <v>16</v>
      </c>
      <c r="C20" s="859"/>
      <c r="D20" s="859"/>
      <c r="E20" s="822"/>
      <c r="F20" s="860"/>
      <c r="G20" s="861"/>
      <c r="H20" s="861"/>
      <c r="I20" s="540">
        <f t="shared" si="0"/>
        <v>0</v>
      </c>
      <c r="J20" s="540">
        <f t="shared" si="1"/>
        <v>0</v>
      </c>
      <c r="K20" s="862"/>
      <c r="L20" s="541" t="str">
        <f t="shared" si="2"/>
        <v/>
      </c>
      <c r="M20" s="862"/>
      <c r="N20" s="542" t="str">
        <f t="shared" si="3"/>
        <v/>
      </c>
      <c r="O20" s="543" t="str">
        <f t="shared" si="4"/>
        <v/>
      </c>
      <c r="P20" s="544">
        <f t="shared" si="5"/>
        <v>0</v>
      </c>
      <c r="Q20" s="1221"/>
      <c r="R20" s="1222"/>
      <c r="S20" s="1222"/>
      <c r="T20" s="1223"/>
      <c r="V20" s="1172"/>
      <c r="W20"/>
      <c r="X20"/>
      <c r="Y20"/>
      <c r="Z20"/>
      <c r="AA20"/>
      <c r="AB20"/>
      <c r="AC20"/>
      <c r="AD20"/>
      <c r="AE20"/>
      <c r="AF20"/>
      <c r="AG20"/>
    </row>
    <row r="21" spans="2:33" ht="18">
      <c r="B21" s="539">
        <v>17</v>
      </c>
      <c r="C21" s="859"/>
      <c r="D21" s="859"/>
      <c r="E21" s="822"/>
      <c r="F21" s="860"/>
      <c r="G21" s="861"/>
      <c r="H21" s="861"/>
      <c r="I21" s="540">
        <f t="shared" si="0"/>
        <v>0</v>
      </c>
      <c r="J21" s="540">
        <f t="shared" si="1"/>
        <v>0</v>
      </c>
      <c r="K21" s="862"/>
      <c r="L21" s="541" t="str">
        <f t="shared" si="2"/>
        <v/>
      </c>
      <c r="M21" s="862"/>
      <c r="N21" s="542" t="str">
        <f t="shared" si="3"/>
        <v/>
      </c>
      <c r="O21" s="543" t="str">
        <f t="shared" si="4"/>
        <v/>
      </c>
      <c r="P21" s="544">
        <f t="shared" si="5"/>
        <v>0</v>
      </c>
      <c r="Q21" s="1221"/>
      <c r="R21" s="1222"/>
      <c r="S21" s="1222"/>
      <c r="T21" s="1223"/>
      <c r="V21" s="1172"/>
      <c r="W21"/>
      <c r="X21"/>
      <c r="Y21"/>
      <c r="Z21"/>
      <c r="AA21"/>
      <c r="AB21"/>
      <c r="AC21"/>
      <c r="AD21"/>
      <c r="AE21"/>
      <c r="AF21"/>
      <c r="AG21"/>
    </row>
    <row r="22" spans="2:33" ht="18">
      <c r="B22" s="111">
        <v>18</v>
      </c>
      <c r="C22" s="859"/>
      <c r="D22" s="859"/>
      <c r="E22" s="822"/>
      <c r="F22" s="860"/>
      <c r="G22" s="861"/>
      <c r="H22" s="861"/>
      <c r="I22" s="540">
        <f t="shared" si="0"/>
        <v>0</v>
      </c>
      <c r="J22" s="540">
        <f t="shared" si="1"/>
        <v>0</v>
      </c>
      <c r="K22" s="862"/>
      <c r="L22" s="541" t="str">
        <f t="shared" si="2"/>
        <v/>
      </c>
      <c r="M22" s="862"/>
      <c r="N22" s="542" t="str">
        <f t="shared" si="3"/>
        <v/>
      </c>
      <c r="O22" s="543" t="str">
        <f t="shared" si="4"/>
        <v/>
      </c>
      <c r="P22" s="544">
        <f t="shared" si="5"/>
        <v>0</v>
      </c>
      <c r="Q22" s="1221"/>
      <c r="R22" s="1222"/>
      <c r="S22" s="1222"/>
      <c r="T22" s="1223"/>
      <c r="V22" s="1172"/>
      <c r="W22"/>
      <c r="X22"/>
      <c r="Y22"/>
      <c r="Z22"/>
      <c r="AA22"/>
      <c r="AB22"/>
      <c r="AC22"/>
      <c r="AD22"/>
      <c r="AE22"/>
      <c r="AF22"/>
      <c r="AG22"/>
    </row>
    <row r="23" spans="2:33" ht="18">
      <c r="B23" s="539">
        <v>19</v>
      </c>
      <c r="C23" s="859"/>
      <c r="D23" s="859"/>
      <c r="E23" s="822"/>
      <c r="F23" s="860"/>
      <c r="G23" s="861"/>
      <c r="H23" s="861"/>
      <c r="I23" s="540">
        <f t="shared" si="0"/>
        <v>0</v>
      </c>
      <c r="J23" s="540">
        <f t="shared" si="1"/>
        <v>0</v>
      </c>
      <c r="K23" s="862"/>
      <c r="L23" s="541" t="str">
        <f t="shared" si="2"/>
        <v/>
      </c>
      <c r="M23" s="862"/>
      <c r="N23" s="542" t="str">
        <f t="shared" si="3"/>
        <v/>
      </c>
      <c r="O23" s="543" t="str">
        <f t="shared" si="4"/>
        <v/>
      </c>
      <c r="P23" s="544">
        <f t="shared" si="5"/>
        <v>0</v>
      </c>
      <c r="Q23" s="1221"/>
      <c r="R23" s="1222"/>
      <c r="S23" s="1222"/>
      <c r="T23" s="1223"/>
      <c r="V23" s="1172"/>
      <c r="W23"/>
      <c r="X23"/>
      <c r="Y23"/>
      <c r="Z23"/>
      <c r="AA23"/>
      <c r="AB23"/>
      <c r="AC23"/>
      <c r="AD23"/>
      <c r="AE23"/>
      <c r="AF23"/>
      <c r="AG23"/>
    </row>
    <row r="24" spans="2:33" ht="18">
      <c r="B24" s="111">
        <v>20</v>
      </c>
      <c r="C24" s="859"/>
      <c r="D24" s="859"/>
      <c r="E24" s="822"/>
      <c r="F24" s="860"/>
      <c r="G24" s="861"/>
      <c r="H24" s="861"/>
      <c r="I24" s="540">
        <f t="shared" si="0"/>
        <v>0</v>
      </c>
      <c r="J24" s="540">
        <f t="shared" si="1"/>
        <v>0</v>
      </c>
      <c r="K24" s="862"/>
      <c r="L24" s="541" t="str">
        <f t="shared" si="2"/>
        <v/>
      </c>
      <c r="M24" s="862"/>
      <c r="N24" s="542" t="str">
        <f t="shared" si="3"/>
        <v/>
      </c>
      <c r="O24" s="543" t="str">
        <f t="shared" si="4"/>
        <v/>
      </c>
      <c r="P24" s="544">
        <f t="shared" si="5"/>
        <v>0</v>
      </c>
      <c r="Q24" s="1221"/>
      <c r="R24" s="1222"/>
      <c r="S24" s="1222"/>
      <c r="T24" s="1223"/>
      <c r="V24" s="1172"/>
      <c r="W24"/>
      <c r="X24"/>
      <c r="Y24"/>
      <c r="Z24"/>
      <c r="AA24"/>
      <c r="AB24"/>
      <c r="AC24"/>
      <c r="AD24"/>
      <c r="AE24"/>
      <c r="AF24"/>
      <c r="AG24"/>
    </row>
    <row r="25" spans="2:33" ht="18">
      <c r="B25" s="539">
        <v>21</v>
      </c>
      <c r="C25" s="859"/>
      <c r="D25" s="859"/>
      <c r="E25" s="822"/>
      <c r="F25" s="860"/>
      <c r="G25" s="861"/>
      <c r="H25" s="861"/>
      <c r="I25" s="540">
        <f t="shared" si="0"/>
        <v>0</v>
      </c>
      <c r="J25" s="540">
        <f t="shared" si="1"/>
        <v>0</v>
      </c>
      <c r="K25" s="862"/>
      <c r="L25" s="541" t="str">
        <f t="shared" si="2"/>
        <v/>
      </c>
      <c r="M25" s="862"/>
      <c r="N25" s="542" t="str">
        <f t="shared" si="3"/>
        <v/>
      </c>
      <c r="O25" s="543" t="str">
        <f t="shared" si="4"/>
        <v/>
      </c>
      <c r="P25" s="544">
        <f t="shared" si="5"/>
        <v>0</v>
      </c>
      <c r="Q25" s="1221"/>
      <c r="R25" s="1222"/>
      <c r="S25" s="1222"/>
      <c r="T25" s="1223"/>
      <c r="V25" s="1172"/>
      <c r="W25"/>
      <c r="X25"/>
      <c r="Y25"/>
      <c r="Z25"/>
      <c r="AA25"/>
      <c r="AB25"/>
      <c r="AC25"/>
      <c r="AD25"/>
      <c r="AE25"/>
      <c r="AF25"/>
      <c r="AG25"/>
    </row>
    <row r="26" spans="2:33" ht="18">
      <c r="B26" s="111">
        <v>22</v>
      </c>
      <c r="C26" s="859"/>
      <c r="D26" s="859"/>
      <c r="E26" s="822"/>
      <c r="F26" s="860"/>
      <c r="G26" s="861"/>
      <c r="H26" s="861"/>
      <c r="I26" s="540">
        <f t="shared" si="0"/>
        <v>0</v>
      </c>
      <c r="J26" s="540">
        <f t="shared" si="1"/>
        <v>0</v>
      </c>
      <c r="K26" s="862"/>
      <c r="L26" s="541" t="str">
        <f t="shared" si="2"/>
        <v/>
      </c>
      <c r="M26" s="862"/>
      <c r="N26" s="542" t="str">
        <f t="shared" si="3"/>
        <v/>
      </c>
      <c r="O26" s="543" t="str">
        <f t="shared" si="4"/>
        <v/>
      </c>
      <c r="P26" s="544">
        <f t="shared" si="5"/>
        <v>0</v>
      </c>
      <c r="Q26" s="1221"/>
      <c r="R26" s="1222"/>
      <c r="S26" s="1222"/>
      <c r="T26" s="1223"/>
      <c r="V26" s="1172"/>
      <c r="W26"/>
      <c r="X26"/>
      <c r="Y26"/>
      <c r="Z26"/>
      <c r="AA26"/>
      <c r="AB26"/>
      <c r="AC26"/>
      <c r="AD26"/>
      <c r="AE26"/>
      <c r="AF26"/>
      <c r="AG26"/>
    </row>
    <row r="27" spans="2:33" ht="18">
      <c r="B27" s="539">
        <v>23</v>
      </c>
      <c r="C27" s="859"/>
      <c r="D27" s="859"/>
      <c r="E27" s="822"/>
      <c r="F27" s="860"/>
      <c r="G27" s="861"/>
      <c r="H27" s="861"/>
      <c r="I27" s="540">
        <f t="shared" si="0"/>
        <v>0</v>
      </c>
      <c r="J27" s="540">
        <f t="shared" si="1"/>
        <v>0</v>
      </c>
      <c r="K27" s="862"/>
      <c r="L27" s="541" t="str">
        <f t="shared" si="2"/>
        <v/>
      </c>
      <c r="M27" s="862"/>
      <c r="N27" s="542" t="str">
        <f t="shared" si="3"/>
        <v/>
      </c>
      <c r="O27" s="543" t="str">
        <f t="shared" si="4"/>
        <v/>
      </c>
      <c r="P27" s="544">
        <f t="shared" si="5"/>
        <v>0</v>
      </c>
      <c r="Q27" s="1221"/>
      <c r="R27" s="1222"/>
      <c r="S27" s="1222"/>
      <c r="T27" s="1223"/>
      <c r="V27" s="1172"/>
      <c r="W27"/>
      <c r="X27"/>
      <c r="Y27"/>
      <c r="Z27"/>
      <c r="AA27"/>
      <c r="AB27"/>
      <c r="AC27"/>
      <c r="AD27"/>
      <c r="AE27"/>
      <c r="AF27"/>
      <c r="AG27"/>
    </row>
    <row r="28" spans="2:33" ht="21.75" customHeight="1" thickBot="1">
      <c r="B28" s="111">
        <v>24</v>
      </c>
      <c r="C28" s="859"/>
      <c r="D28" s="859"/>
      <c r="E28" s="822"/>
      <c r="F28" s="860"/>
      <c r="G28" s="861"/>
      <c r="H28" s="861"/>
      <c r="I28" s="540">
        <f t="shared" si="0"/>
        <v>0</v>
      </c>
      <c r="J28" s="540">
        <f t="shared" si="1"/>
        <v>0</v>
      </c>
      <c r="K28" s="862"/>
      <c r="L28" s="541" t="str">
        <f t="shared" si="2"/>
        <v/>
      </c>
      <c r="M28" s="862"/>
      <c r="N28" s="542" t="str">
        <f t="shared" si="3"/>
        <v/>
      </c>
      <c r="O28" s="543" t="str">
        <f t="shared" si="4"/>
        <v/>
      </c>
      <c r="P28" s="544">
        <f t="shared" si="5"/>
        <v>0</v>
      </c>
      <c r="Q28" s="1416"/>
      <c r="R28" s="1417"/>
      <c r="S28" s="1417"/>
      <c r="T28" s="1418"/>
      <c r="V28" s="1172"/>
      <c r="W28"/>
      <c r="X28"/>
      <c r="Y28"/>
      <c r="Z28"/>
      <c r="AA28"/>
      <c r="AB28"/>
      <c r="AC28"/>
      <c r="AD28"/>
      <c r="AE28"/>
      <c r="AF28"/>
      <c r="AG28"/>
    </row>
    <row r="29" spans="2:33" ht="30" customHeight="1" thickBot="1">
      <c r="B29" s="1419" t="s">
        <v>49</v>
      </c>
      <c r="C29" s="1420"/>
      <c r="D29" s="1420"/>
      <c r="E29" s="1420"/>
      <c r="F29" s="1420"/>
      <c r="G29" s="1420"/>
      <c r="H29" s="1420"/>
      <c r="I29" s="1420"/>
      <c r="J29" s="1420"/>
      <c r="K29" s="1420"/>
      <c r="L29" s="1420"/>
      <c r="M29" s="1420"/>
      <c r="N29" s="1420"/>
      <c r="O29" s="1420"/>
      <c r="P29" s="1420"/>
      <c r="Q29" s="1421">
        <f>MIN(SUMPRODUCT(T9:T10,S9:S10,R9:R10),1)</f>
        <v>0.9</v>
      </c>
      <c r="R29" s="1421"/>
      <c r="S29" s="1421"/>
      <c r="T29" s="1422"/>
      <c r="V29" s="1172"/>
      <c r="W29"/>
    </row>
    <row r="30" spans="2:33" ht="32.25" customHeight="1">
      <c r="F30" s="18"/>
      <c r="V30" s="1172"/>
      <c r="W30"/>
    </row>
    <row r="31" spans="2:33" ht="18.75" customHeight="1">
      <c r="E31"/>
      <c r="F31"/>
      <c r="G31"/>
      <c r="H31"/>
      <c r="I31"/>
      <c r="J31"/>
      <c r="K31" s="1172"/>
      <c r="L31" s="1172"/>
      <c r="M31" s="1172"/>
      <c r="N31" s="1172"/>
      <c r="O31" s="1173"/>
      <c r="P31" s="1173"/>
      <c r="Q31" s="1173"/>
      <c r="R31" s="1173"/>
      <c r="S31" s="1173"/>
      <c r="T31" s="1173"/>
      <c r="U31" s="1173"/>
      <c r="V31" s="1172"/>
      <c r="W31"/>
    </row>
    <row r="32" spans="2:33" ht="17.25" thickBot="1">
      <c r="C32" s="125"/>
      <c r="D32" s="125"/>
      <c r="E32"/>
      <c r="F32"/>
      <c r="G32"/>
      <c r="H32"/>
      <c r="I32"/>
      <c r="J32"/>
      <c r="K32" s="1172"/>
      <c r="L32" s="1172"/>
      <c r="M32" s="1172"/>
      <c r="N32" s="1172"/>
      <c r="O32" s="1178"/>
      <c r="P32" s="1178"/>
      <c r="Q32" s="1178"/>
      <c r="R32" s="1178"/>
      <c r="S32" s="1173"/>
      <c r="T32" s="1173"/>
      <c r="U32" s="1173"/>
      <c r="V32" s="1172"/>
      <c r="W32"/>
    </row>
    <row r="33" spans="3:23">
      <c r="C33" s="1411" t="s">
        <v>130</v>
      </c>
      <c r="D33" s="1412"/>
      <c r="E33" s="1413"/>
      <c r="F33"/>
      <c r="G33"/>
      <c r="H33"/>
      <c r="I33"/>
      <c r="J33"/>
      <c r="K33" s="1172"/>
      <c r="L33" s="1172"/>
      <c r="M33" s="1172"/>
      <c r="N33" s="1172"/>
      <c r="O33" s="1178"/>
      <c r="P33" s="1178"/>
      <c r="Q33" s="1178"/>
      <c r="R33" s="1178"/>
      <c r="S33" s="1173"/>
      <c r="T33" s="1173"/>
      <c r="U33" s="1173"/>
      <c r="V33" s="1173"/>
      <c r="W33" s="126"/>
    </row>
    <row r="34" spans="3:23">
      <c r="C34" s="127" t="s">
        <v>123</v>
      </c>
      <c r="D34" s="128" t="s">
        <v>131</v>
      </c>
      <c r="E34" s="129" t="s">
        <v>132</v>
      </c>
      <c r="F34"/>
      <c r="G34"/>
      <c r="H34"/>
      <c r="I34"/>
      <c r="J34"/>
      <c r="K34" s="1172"/>
      <c r="L34" s="1172"/>
      <c r="M34" s="1172"/>
      <c r="N34" s="1172"/>
      <c r="O34" s="1178"/>
      <c r="P34" s="1178"/>
      <c r="Q34" s="1178"/>
      <c r="R34" s="1178"/>
      <c r="S34" s="1173"/>
      <c r="T34" s="1173"/>
      <c r="U34" s="1173"/>
      <c r="V34" s="1173"/>
      <c r="W34" s="126"/>
    </row>
    <row r="35" spans="3:23">
      <c r="C35" s="127">
        <v>1</v>
      </c>
      <c r="D35" s="128">
        <v>0.7</v>
      </c>
      <c r="E35" s="129">
        <v>0.3</v>
      </c>
      <c r="F35"/>
      <c r="G35"/>
      <c r="H35"/>
      <c r="I35"/>
      <c r="J35"/>
      <c r="K35" s="1172"/>
      <c r="L35" s="1172"/>
      <c r="M35" s="1172"/>
      <c r="N35" s="1172"/>
      <c r="O35" s="1173"/>
      <c r="P35" s="1173"/>
      <c r="Q35" s="1178"/>
      <c r="R35" s="1178"/>
      <c r="S35" s="1173"/>
      <c r="T35" s="1173"/>
      <c r="U35" s="1173"/>
      <c r="V35" s="1173"/>
    </row>
    <row r="36" spans="3:23" ht="17.25" thickBot="1">
      <c r="C36" s="130" t="s">
        <v>133</v>
      </c>
      <c r="D36" s="131"/>
      <c r="E36" s="132"/>
      <c r="F36"/>
      <c r="G36"/>
      <c r="H36"/>
      <c r="I36"/>
      <c r="J36"/>
      <c r="K36" s="1172"/>
      <c r="L36" s="1172"/>
      <c r="M36" s="1172"/>
      <c r="N36" s="1172"/>
      <c r="O36" s="1173"/>
      <c r="P36" s="1173"/>
      <c r="Q36" s="1173"/>
      <c r="R36" s="1173"/>
      <c r="S36" s="1173"/>
      <c r="T36" s="1173"/>
      <c r="U36" s="1173"/>
      <c r="V36" s="1173"/>
    </row>
    <row r="37" spans="3:23">
      <c r="C37" s="133"/>
      <c r="D37" s="133"/>
      <c r="E37"/>
      <c r="F37"/>
      <c r="G37"/>
      <c r="H37"/>
      <c r="I37"/>
      <c r="J37"/>
      <c r="K37" s="1172"/>
      <c r="L37" s="1172"/>
      <c r="M37" s="1172"/>
      <c r="N37" s="1172"/>
      <c r="O37" s="1173"/>
      <c r="P37" s="1173"/>
      <c r="Q37" s="1173"/>
      <c r="R37" s="1173"/>
      <c r="S37" s="1173"/>
      <c r="T37" s="1173"/>
      <c r="U37" s="1173"/>
      <c r="V37" s="1173"/>
    </row>
    <row r="38" spans="3:23">
      <c r="C38" s="1341" t="s">
        <v>134</v>
      </c>
      <c r="D38" s="1341"/>
      <c r="E38" s="1341"/>
      <c r="F38" s="1341"/>
      <c r="G38" s="1341"/>
      <c r="H38" s="1341"/>
      <c r="I38" s="1341"/>
      <c r="J38"/>
      <c r="K38" s="1173"/>
      <c r="L38" s="1173"/>
      <c r="M38" s="1173"/>
      <c r="N38" s="1173"/>
      <c r="O38" s="1173"/>
      <c r="P38" s="1173"/>
      <c r="Q38" s="1173"/>
      <c r="R38" s="1173"/>
      <c r="S38" s="1173"/>
      <c r="T38" s="1173"/>
      <c r="U38" s="1173"/>
      <c r="V38" s="1173"/>
    </row>
    <row r="39" spans="3:23">
      <c r="C39" s="109" t="s">
        <v>135</v>
      </c>
      <c r="D39" s="109" t="s">
        <v>136</v>
      </c>
      <c r="E39" s="109" t="s">
        <v>73</v>
      </c>
      <c r="F39" s="128" t="s">
        <v>34</v>
      </c>
      <c r="G39" s="109" t="s">
        <v>137</v>
      </c>
      <c r="H39" s="109" t="s">
        <v>744</v>
      </c>
      <c r="I39" s="109" t="s">
        <v>140</v>
      </c>
      <c r="J39"/>
      <c r="K39" s="1173"/>
      <c r="L39" s="1173"/>
      <c r="M39" s="1173"/>
      <c r="N39" s="1173"/>
      <c r="O39" s="1173"/>
      <c r="P39" s="1173"/>
      <c r="Q39" s="1173"/>
      <c r="R39" s="1173"/>
      <c r="S39" s="1173"/>
      <c r="T39" s="1173"/>
      <c r="U39" s="1173"/>
      <c r="V39" s="1173"/>
    </row>
    <row r="40" spans="3:23">
      <c r="C40" s="128">
        <v>1</v>
      </c>
      <c r="D40" s="128">
        <v>1</v>
      </c>
      <c r="E40" s="128">
        <v>1</v>
      </c>
      <c r="F40" s="128">
        <v>1</v>
      </c>
      <c r="G40" s="128">
        <v>1</v>
      </c>
      <c r="H40" s="128">
        <v>0.75</v>
      </c>
      <c r="I40" s="128">
        <v>0.5</v>
      </c>
      <c r="J40"/>
      <c r="K40" s="1173"/>
      <c r="L40" s="1173"/>
      <c r="M40" s="1173"/>
      <c r="N40" s="1173"/>
      <c r="O40" s="1173"/>
      <c r="P40" s="1173"/>
      <c r="Q40" s="1173"/>
      <c r="R40" s="1173"/>
      <c r="S40" s="1173"/>
      <c r="T40" s="1173"/>
      <c r="U40" s="1173"/>
      <c r="V40" s="1173"/>
    </row>
    <row r="41" spans="3:23">
      <c r="C41"/>
      <c r="D41"/>
      <c r="E41"/>
      <c r="F41"/>
      <c r="G41"/>
      <c r="H41"/>
      <c r="I41"/>
      <c r="J41"/>
      <c r="K41" s="1173"/>
      <c r="L41" s="1173"/>
      <c r="M41" s="1173"/>
      <c r="N41" s="1173"/>
      <c r="O41" s="1173"/>
      <c r="P41" s="1173"/>
      <c r="Q41" s="1173"/>
      <c r="R41" s="1173"/>
      <c r="S41" s="1173"/>
      <c r="T41" s="1173"/>
      <c r="U41" s="1173"/>
      <c r="V41" s="1173"/>
    </row>
    <row r="42" spans="3:23">
      <c r="K42" s="1173"/>
      <c r="L42" s="1173"/>
      <c r="M42" s="1173"/>
      <c r="N42" s="1173"/>
      <c r="O42" s="1173"/>
      <c r="P42" s="1173"/>
      <c r="Q42" s="1173"/>
      <c r="R42" s="1173"/>
      <c r="S42" s="1173"/>
      <c r="T42" s="1173"/>
      <c r="U42" s="1173"/>
      <c r="V42" s="1173"/>
    </row>
    <row r="43" spans="3:23">
      <c r="K43" s="1173"/>
      <c r="L43" s="1173"/>
      <c r="M43" s="1173"/>
      <c r="N43" s="1173"/>
      <c r="O43" s="1173"/>
      <c r="P43" s="1173"/>
      <c r="Q43" s="1173"/>
      <c r="R43" s="1173"/>
      <c r="S43" s="1173"/>
      <c r="T43" s="1173"/>
      <c r="U43" s="1173"/>
      <c r="V43" s="1173"/>
    </row>
    <row r="45" spans="3:23" ht="108" customHeight="1"/>
  </sheetData>
  <sheetProtection algorithmName="SHA-512" hashValue="S0Oc0UMjyjgkonxVGoO/c/GfYstd70p8VNPON/cIygD00iM5kxGCuK0OzSHWoqh3wpvvlCXcEoLlRMODsQiIdg==" saltValue="tHUxXbBYfCxzUzhEEknN+Q==" spinCount="100000" sheet="1" scenarios="1" insertHyperlinks="0"/>
  <mergeCells count="11">
    <mergeCell ref="C38:I38"/>
    <mergeCell ref="B1:R1"/>
    <mergeCell ref="Q2:R2"/>
    <mergeCell ref="B2:P2"/>
    <mergeCell ref="C33:E33"/>
    <mergeCell ref="B3:C3"/>
    <mergeCell ref="Q28:T28"/>
    <mergeCell ref="B29:P29"/>
    <mergeCell ref="Q29:T29"/>
    <mergeCell ref="M4:N4"/>
    <mergeCell ref="K4:L4"/>
  </mergeCells>
  <dataValidations count="2">
    <dataValidation type="list" allowBlank="1" showInputMessage="1" showErrorMessage="1" sqref="M5:M28 K5:K28" xr:uid="{00000000-0002-0000-0400-000000000000}">
      <formula1>$C$34:$E$34</formula1>
    </dataValidation>
    <dataValidation type="list" allowBlank="1" showInputMessage="1" showErrorMessage="1" sqref="E5:E28" xr:uid="{00000000-0002-0000-0400-000001000000}">
      <formula1>$C$39:$J$39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AG73"/>
  <sheetViews>
    <sheetView rightToLeft="1" topLeftCell="B1" zoomScale="70" zoomScaleNormal="70" zoomScaleSheetLayoutView="130" workbookViewId="0">
      <selection activeCell="C5" sqref="C5"/>
    </sheetView>
  </sheetViews>
  <sheetFormatPr defaultColWidth="10.42578125" defaultRowHeight="16.5"/>
  <cols>
    <col min="1" max="1" width="2.140625" style="139" customWidth="1"/>
    <col min="2" max="2" width="5" style="139" customWidth="1"/>
    <col min="3" max="3" width="45.5703125" style="139" customWidth="1"/>
    <col min="4" max="4" width="18.140625" style="139" customWidth="1"/>
    <col min="5" max="5" width="28.7109375" style="139" customWidth="1"/>
    <col min="6" max="7" width="16.42578125" style="139" customWidth="1"/>
    <col min="8" max="8" width="15" style="139" customWidth="1"/>
    <col min="9" max="9" width="15.42578125" style="139" customWidth="1"/>
    <col min="10" max="10" width="20.28515625" style="139" customWidth="1"/>
    <col min="11" max="11" width="13.7109375" style="139" customWidth="1"/>
    <col min="12" max="12" width="17.85546875" style="139" customWidth="1"/>
    <col min="13" max="13" width="30.42578125" style="139" bestFit="1" customWidth="1"/>
    <col min="14" max="14" width="15.7109375" style="139" customWidth="1"/>
    <col min="15" max="15" width="20.7109375" style="139" customWidth="1"/>
    <col min="16" max="16" width="16.42578125" style="139" bestFit="1" customWidth="1"/>
    <col min="17" max="17" width="18.7109375" style="139" customWidth="1"/>
    <col min="18" max="18" width="15.28515625" style="139" customWidth="1"/>
    <col min="19" max="19" width="18.5703125" style="139" bestFit="1" customWidth="1"/>
    <col min="20" max="20" width="20.28515625" style="140" customWidth="1"/>
    <col min="21" max="21" width="23.7109375" style="139" customWidth="1"/>
    <col min="22" max="16384" width="10.42578125" style="139"/>
  </cols>
  <sheetData>
    <row r="1" spans="2:33" ht="31.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  <c r="S1" s="1384"/>
      <c r="T1" s="1384"/>
    </row>
    <row r="2" spans="2:33" s="141" customFormat="1" ht="42" customHeight="1" thickBot="1">
      <c r="B2" s="1433" t="s">
        <v>649</v>
      </c>
      <c r="C2" s="1434"/>
      <c r="D2" s="1434"/>
      <c r="E2" s="1434"/>
      <c r="F2" s="1434"/>
      <c r="G2" s="1434"/>
      <c r="H2" s="1434"/>
      <c r="I2" s="1434"/>
      <c r="J2" s="1434"/>
      <c r="K2" s="555" t="s">
        <v>129</v>
      </c>
      <c r="L2" s="556">
        <f>IFERROR(L13,0)</f>
        <v>0.82624999999999993</v>
      </c>
      <c r="M2" s="1179"/>
      <c r="N2" s="1166"/>
      <c r="O2" s="1166"/>
      <c r="P2" s="1166"/>
      <c r="Q2" s="1166"/>
      <c r="R2" s="1166"/>
      <c r="S2" s="1166"/>
      <c r="T2" s="1166"/>
      <c r="U2"/>
      <c r="V2"/>
      <c r="W2"/>
      <c r="X2"/>
      <c r="Y2"/>
      <c r="Z2"/>
      <c r="AA2"/>
      <c r="AB2"/>
      <c r="AC2"/>
      <c r="AD2"/>
      <c r="AE2"/>
    </row>
    <row r="3" spans="2:33" s="142" customFormat="1" ht="40.5" customHeight="1" thickBot="1">
      <c r="B3" s="916"/>
      <c r="C3" s="557" t="s">
        <v>142</v>
      </c>
      <c r="D3" s="558" t="s">
        <v>601</v>
      </c>
      <c r="E3" s="559" t="s">
        <v>600</v>
      </c>
      <c r="F3" s="1435" t="s">
        <v>143</v>
      </c>
      <c r="G3" s="1436"/>
      <c r="H3" s="1435" t="s">
        <v>144</v>
      </c>
      <c r="I3" s="1436"/>
      <c r="J3" s="1435" t="s">
        <v>145</v>
      </c>
      <c r="K3" s="1436"/>
      <c r="L3" s="644" t="s">
        <v>146</v>
      </c>
      <c r="M3" s="1180"/>
      <c r="N3" s="1166"/>
      <c r="O3" s="1166"/>
      <c r="P3" s="1166"/>
      <c r="Q3" s="1166"/>
      <c r="R3" s="1166"/>
      <c r="S3" s="1166"/>
      <c r="T3" s="1166"/>
      <c r="U3"/>
      <c r="V3"/>
      <c r="W3"/>
      <c r="X3"/>
      <c r="Y3"/>
      <c r="Z3"/>
      <c r="AA3"/>
      <c r="AB3"/>
      <c r="AC3"/>
      <c r="AD3"/>
      <c r="AE3"/>
    </row>
    <row r="4" spans="2:33" s="142" customFormat="1" ht="30" customHeight="1">
      <c r="B4" s="919">
        <v>1</v>
      </c>
      <c r="C4" s="889" t="str">
        <f>'مدرک تحصیلی '!D8</f>
        <v>عباس حیدری نیا</v>
      </c>
      <c r="D4" s="920">
        <v>0.5</v>
      </c>
      <c r="E4" s="921">
        <f>MIN(IF(C4='مدرک تحصیلی '!D8,(('مدرک تحصیلی '!I8+'تجربه کاری '!I6)*1.4)/200,0),1)</f>
        <v>0.93799999999999994</v>
      </c>
      <c r="F4" s="920" t="s">
        <v>147</v>
      </c>
      <c r="G4" s="922">
        <f>IFERROR(HLOOKUP(F4,$D$16:$F$17,2,FALSE),"")</f>
        <v>1</v>
      </c>
      <c r="H4" s="920" t="s">
        <v>1</v>
      </c>
      <c r="I4" s="922">
        <f>IFERROR(HLOOKUP(H4,$D$21:$F$22,2,FALSE),"")</f>
        <v>1</v>
      </c>
      <c r="J4" s="923" t="s">
        <v>148</v>
      </c>
      <c r="K4" s="924">
        <f>IFERROR(HLOOKUP(J4,$C$25:$I$26,2,FALSE),"")</f>
        <v>0.5</v>
      </c>
      <c r="L4" s="925">
        <f>(AVERAGE(E4,G4,I4,K4)*D4)</f>
        <v>0.42974999999999997</v>
      </c>
      <c r="M4" s="1181"/>
      <c r="N4" s="1166"/>
      <c r="O4" s="1166"/>
      <c r="P4" s="1166"/>
      <c r="Q4" s="1166"/>
      <c r="R4" s="1166"/>
      <c r="S4" s="1166"/>
      <c r="T4" s="1166"/>
      <c r="U4"/>
      <c r="V4"/>
      <c r="W4"/>
      <c r="X4"/>
      <c r="Y4"/>
      <c r="Z4"/>
      <c r="AA4"/>
      <c r="AB4"/>
      <c r="AC4"/>
      <c r="AD4"/>
      <c r="AE4"/>
      <c r="AF4"/>
      <c r="AG4"/>
    </row>
    <row r="5" spans="2:33" s="142" customFormat="1" ht="30" customHeight="1">
      <c r="B5" s="560">
        <v>2</v>
      </c>
      <c r="C5" s="889" t="str">
        <f>'مدرک تحصیلی '!D9</f>
        <v>مهدیه باز در هوا</v>
      </c>
      <c r="D5" s="912">
        <v>0.5</v>
      </c>
      <c r="E5" s="828">
        <f>MIN(IF(C5='مدرک تحصیلی '!D9,(('مدرک تحصیلی '!I9+'تجربه کاری '!I7)*1.4)/200,0),1)</f>
        <v>0.67199999999999993</v>
      </c>
      <c r="F5" s="912" t="s">
        <v>147</v>
      </c>
      <c r="G5" s="913">
        <f t="shared" ref="G5:G10" si="0">IFERROR(HLOOKUP(F5,$D$16:$F$17,2,FALSE),"")</f>
        <v>1</v>
      </c>
      <c r="H5" s="912" t="s">
        <v>1</v>
      </c>
      <c r="I5" s="913">
        <f t="shared" ref="I5:I10" si="1">IFERROR(HLOOKUP(H5,$D$21:$F$22,2,FALSE),"")</f>
        <v>1</v>
      </c>
      <c r="J5" s="914" t="s">
        <v>148</v>
      </c>
      <c r="K5" s="915">
        <f t="shared" ref="K5:K10" si="2">IFERROR(HLOOKUP(J5,$C$25:$I$26,2,FALSE),"")</f>
        <v>0.5</v>
      </c>
      <c r="L5" s="926">
        <f t="shared" ref="L5:L10" si="3">(AVERAGE(E5,G5,I5,K5)*D5)</f>
        <v>0.39649999999999996</v>
      </c>
      <c r="M5" s="1181"/>
      <c r="N5" s="1166"/>
      <c r="O5" s="1166"/>
      <c r="P5" s="1166"/>
      <c r="Q5" s="1166"/>
      <c r="R5" s="1166"/>
      <c r="S5" s="1166"/>
      <c r="T5" s="1166"/>
      <c r="U5"/>
      <c r="V5"/>
      <c r="W5"/>
      <c r="X5"/>
      <c r="Y5"/>
      <c r="Z5"/>
      <c r="AA5"/>
      <c r="AB5"/>
      <c r="AC5"/>
      <c r="AD5"/>
      <c r="AE5"/>
      <c r="AF5"/>
      <c r="AG5"/>
    </row>
    <row r="6" spans="2:33" s="142" customFormat="1" ht="30" customHeight="1">
      <c r="B6" s="560">
        <v>3</v>
      </c>
      <c r="C6" s="889">
        <f>'مدرک تحصیلی '!D10</f>
        <v>0</v>
      </c>
      <c r="D6" s="912"/>
      <c r="E6" s="828">
        <f>MIN(IF(C6='مدرک تحصیلی '!D10,(('مدرک تحصیلی '!I10+'تجربه کاری '!I8)*1.4)/200,0),1)</f>
        <v>0</v>
      </c>
      <c r="F6" s="912" t="s">
        <v>147</v>
      </c>
      <c r="G6" s="913">
        <f t="shared" si="0"/>
        <v>1</v>
      </c>
      <c r="H6" s="912" t="s">
        <v>1</v>
      </c>
      <c r="I6" s="913">
        <f t="shared" si="1"/>
        <v>1</v>
      </c>
      <c r="J6" s="914" t="s">
        <v>148</v>
      </c>
      <c r="K6" s="915">
        <f t="shared" si="2"/>
        <v>0.5</v>
      </c>
      <c r="L6" s="926">
        <f t="shared" si="3"/>
        <v>0</v>
      </c>
      <c r="M6" s="1181"/>
      <c r="N6" s="1166"/>
      <c r="O6" s="1166"/>
      <c r="P6" s="1166"/>
      <c r="Q6" s="1166"/>
      <c r="R6" s="1166"/>
      <c r="S6" s="1166"/>
      <c r="T6" s="1166"/>
      <c r="U6"/>
      <c r="V6"/>
      <c r="W6"/>
      <c r="X6"/>
      <c r="Y6"/>
      <c r="Z6"/>
      <c r="AA6"/>
      <c r="AB6"/>
      <c r="AC6"/>
      <c r="AD6"/>
      <c r="AE6"/>
      <c r="AF6"/>
      <c r="AG6"/>
    </row>
    <row r="7" spans="2:33" s="142" customFormat="1" ht="30" customHeight="1">
      <c r="B7" s="560">
        <v>4</v>
      </c>
      <c r="C7" s="889">
        <f>'مدرک تحصیلی '!D11</f>
        <v>0</v>
      </c>
      <c r="D7" s="912"/>
      <c r="E7" s="828">
        <f>MIN(IF(C7='مدرک تحصیلی '!D11,(('مدرک تحصیلی '!I11+'تجربه کاری '!I9)*1.4)/200,0),1)</f>
        <v>0</v>
      </c>
      <c r="F7" s="912" t="s">
        <v>147</v>
      </c>
      <c r="G7" s="913">
        <f t="shared" si="0"/>
        <v>1</v>
      </c>
      <c r="H7" s="912" t="s">
        <v>1</v>
      </c>
      <c r="I7" s="913">
        <f t="shared" si="1"/>
        <v>1</v>
      </c>
      <c r="J7" s="914" t="s">
        <v>148</v>
      </c>
      <c r="K7" s="915">
        <f t="shared" si="2"/>
        <v>0.5</v>
      </c>
      <c r="L7" s="926">
        <f t="shared" si="3"/>
        <v>0</v>
      </c>
      <c r="M7" s="1181"/>
      <c r="N7" s="1166"/>
      <c r="O7" s="1166"/>
      <c r="P7" s="1166"/>
      <c r="Q7" s="1166"/>
      <c r="R7" s="1166"/>
      <c r="S7" s="1166"/>
      <c r="T7" s="1166"/>
      <c r="U7"/>
      <c r="V7"/>
      <c r="W7"/>
      <c r="X7"/>
      <c r="Y7"/>
      <c r="Z7"/>
      <c r="AA7"/>
      <c r="AB7"/>
      <c r="AC7"/>
      <c r="AD7"/>
      <c r="AE7"/>
      <c r="AF7"/>
      <c r="AG7"/>
    </row>
    <row r="8" spans="2:33" s="142" customFormat="1" ht="30" customHeight="1">
      <c r="B8" s="1152"/>
      <c r="C8" s="889">
        <f>'مدرک تحصیلی '!D12</f>
        <v>0</v>
      </c>
      <c r="D8" s="1154"/>
      <c r="E8" s="828">
        <f>MIN(IF(C8='مدرک تحصیلی '!D12,(('مدرک تحصیلی '!I12+'تجربه کاری '!I10)*1.4)/200,0),1)</f>
        <v>0</v>
      </c>
      <c r="F8" s="912" t="s">
        <v>147</v>
      </c>
      <c r="G8" s="913">
        <f t="shared" si="0"/>
        <v>1</v>
      </c>
      <c r="H8" s="912" t="s">
        <v>1</v>
      </c>
      <c r="I8" s="913">
        <f t="shared" si="1"/>
        <v>1</v>
      </c>
      <c r="J8" s="914" t="s">
        <v>148</v>
      </c>
      <c r="K8" s="915">
        <f t="shared" si="2"/>
        <v>0.5</v>
      </c>
      <c r="L8" s="926">
        <f t="shared" si="3"/>
        <v>0</v>
      </c>
      <c r="M8" s="1181"/>
      <c r="N8" s="1166"/>
      <c r="O8" s="1166"/>
      <c r="P8" s="1166"/>
      <c r="Q8" s="1166"/>
      <c r="R8" s="1166"/>
      <c r="S8" s="1166"/>
      <c r="T8" s="1166"/>
      <c r="U8"/>
      <c r="V8"/>
      <c r="W8"/>
      <c r="X8"/>
      <c r="Y8"/>
      <c r="Z8"/>
      <c r="AA8"/>
      <c r="AB8"/>
      <c r="AC8"/>
      <c r="AD8"/>
      <c r="AE8"/>
      <c r="AF8"/>
      <c r="AG8"/>
    </row>
    <row r="9" spans="2:33" s="142" customFormat="1" ht="30" customHeight="1">
      <c r="B9" s="1152"/>
      <c r="C9" s="1153"/>
      <c r="D9" s="1154"/>
      <c r="E9" s="828">
        <f>MIN(IF(C9='مدرک تحصیلی '!D13,(('مدرک تحصیلی '!I13+'تجربه کاری '!I11)*1.4)/200,0),1)</f>
        <v>0</v>
      </c>
      <c r="F9" s="912" t="s">
        <v>147</v>
      </c>
      <c r="G9" s="913">
        <f t="shared" si="0"/>
        <v>1</v>
      </c>
      <c r="H9" s="912" t="s">
        <v>1</v>
      </c>
      <c r="I9" s="913">
        <f t="shared" si="1"/>
        <v>1</v>
      </c>
      <c r="J9" s="914" t="s">
        <v>148</v>
      </c>
      <c r="K9" s="915">
        <f t="shared" si="2"/>
        <v>0.5</v>
      </c>
      <c r="L9" s="926">
        <f t="shared" si="3"/>
        <v>0</v>
      </c>
      <c r="M9" s="1181"/>
      <c r="N9" s="1166"/>
      <c r="O9" s="1166"/>
      <c r="P9" s="1166"/>
      <c r="Q9" s="1166"/>
      <c r="R9" s="1166"/>
      <c r="S9" s="1166"/>
      <c r="T9" s="1166"/>
      <c r="U9"/>
      <c r="V9"/>
      <c r="W9"/>
      <c r="X9"/>
      <c r="Y9"/>
      <c r="Z9"/>
      <c r="AA9"/>
      <c r="AB9"/>
      <c r="AC9"/>
      <c r="AD9"/>
      <c r="AE9"/>
      <c r="AF9"/>
      <c r="AG9"/>
    </row>
    <row r="10" spans="2:33" s="142" customFormat="1" ht="30" customHeight="1" thickBot="1">
      <c r="B10" s="927">
        <v>5</v>
      </c>
      <c r="C10" s="1110"/>
      <c r="D10" s="928"/>
      <c r="E10" s="929">
        <f>MIN(IF(C10='مدرک تحصیلی '!D12,(('مدرک تحصیلی '!I12+'تجربه کاری '!I10)*1.4)/200,0),1)</f>
        <v>0</v>
      </c>
      <c r="F10" s="928" t="s">
        <v>147</v>
      </c>
      <c r="G10" s="930">
        <f t="shared" si="0"/>
        <v>1</v>
      </c>
      <c r="H10" s="928" t="s">
        <v>1</v>
      </c>
      <c r="I10" s="930">
        <f t="shared" si="1"/>
        <v>1</v>
      </c>
      <c r="J10" s="931" t="s">
        <v>148</v>
      </c>
      <c r="K10" s="932">
        <f t="shared" si="2"/>
        <v>0.5</v>
      </c>
      <c r="L10" s="933">
        <f t="shared" si="3"/>
        <v>0</v>
      </c>
      <c r="M10" s="1181"/>
      <c r="N10" s="1166"/>
      <c r="O10" s="1166"/>
      <c r="P10" s="1166"/>
      <c r="Q10" s="1166"/>
      <c r="R10" s="1166"/>
      <c r="S10" s="1166"/>
      <c r="T10" s="1166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2:33" s="142" customFormat="1" ht="23.25" customHeight="1" thickBot="1">
      <c r="B11" s="917"/>
      <c r="C11" s="553" t="s">
        <v>149</v>
      </c>
      <c r="D11" s="143">
        <f>SUM(D4:D10)</f>
        <v>1</v>
      </c>
      <c r="E11" s="1437"/>
      <c r="F11" s="1438"/>
      <c r="G11" s="1438"/>
      <c r="H11" s="1438"/>
      <c r="I11" s="1438"/>
      <c r="J11" s="1438"/>
      <c r="K11" s="1439"/>
      <c r="L11" s="918">
        <f>SUM(L4:L10)</f>
        <v>0.82624999999999993</v>
      </c>
      <c r="M11" s="1180"/>
      <c r="N11" s="1166"/>
      <c r="O11" s="1166"/>
      <c r="P11" s="1166"/>
      <c r="Q11" s="1166"/>
      <c r="R11" s="1166"/>
      <c r="S11" s="1166"/>
      <c r="T11" s="1166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2:33" s="147" customFormat="1" ht="33.75" customHeight="1" thickBot="1">
      <c r="B12" s="144"/>
      <c r="C12" s="145"/>
      <c r="D12" s="146"/>
      <c r="E12" s="144"/>
      <c r="F12" s="144"/>
      <c r="G12" s="144"/>
      <c r="H12" s="1440" t="s">
        <v>850</v>
      </c>
      <c r="I12" s="1441"/>
      <c r="J12" s="1441"/>
      <c r="K12" s="1097">
        <f>MIN(COUNT(D4:D10)*0.05,0.25)</f>
        <v>0.1</v>
      </c>
      <c r="L12" s="1096">
        <f>MIN(1-(_xlfn.STDEV.P(D4:D10))+K12,1)</f>
        <v>1</v>
      </c>
      <c r="M12" s="1166"/>
      <c r="N12" s="1182"/>
      <c r="O12" s="1183"/>
      <c r="P12" s="1183"/>
      <c r="Q12" s="1184"/>
      <c r="R12" s="1184"/>
      <c r="S12" s="1184"/>
      <c r="T12" s="1166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2:33" ht="37.5" customHeight="1" thickBot="1">
      <c r="D13" s="148"/>
      <c r="E13" s="149"/>
      <c r="F13" s="150"/>
      <c r="G13" s="150"/>
      <c r="H13" s="1428" t="s">
        <v>49</v>
      </c>
      <c r="I13" s="1429"/>
      <c r="J13" s="1429"/>
      <c r="K13" s="1430"/>
      <c r="L13" s="151">
        <f>L12*L11</f>
        <v>0.82624999999999993</v>
      </c>
      <c r="M13" s="1185"/>
      <c r="N13" s="1186"/>
      <c r="O13" s="1186"/>
      <c r="P13" s="1186"/>
      <c r="Q13" s="1184"/>
      <c r="R13" s="1184"/>
      <c r="S13" s="1184"/>
      <c r="T13" s="1166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2:33" ht="42" customHeight="1">
      <c r="D14" s="149"/>
      <c r="E14" s="149"/>
      <c r="F14" s="150"/>
      <c r="G14" s="150"/>
      <c r="H14" s="152"/>
      <c r="I14" s="152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2:33" s="153" customFormat="1" ht="20.25">
      <c r="C15" s="154"/>
      <c r="D15" s="1431" t="s">
        <v>143</v>
      </c>
      <c r="E15" s="1431"/>
      <c r="F15" s="1431"/>
      <c r="J15"/>
      <c r="K15"/>
      <c r="L15"/>
      <c r="M15"/>
      <c r="N15"/>
      <c r="O15"/>
      <c r="P15"/>
      <c r="Q15"/>
      <c r="R15"/>
      <c r="S15"/>
      <c r="T15"/>
      <c r="U15" s="155"/>
      <c r="V15"/>
      <c r="W15"/>
      <c r="X15" s="156"/>
      <c r="Y15" s="156"/>
      <c r="Z15" s="156"/>
      <c r="AA15" s="156"/>
      <c r="AB15" s="156"/>
      <c r="AC15"/>
      <c r="AD15"/>
      <c r="AE15"/>
      <c r="AF15"/>
      <c r="AG15"/>
    </row>
    <row r="16" spans="2:33" s="153" customFormat="1" ht="24" customHeight="1">
      <c r="C16" s="139"/>
      <c r="D16" s="161" t="s">
        <v>147</v>
      </c>
      <c r="E16" s="161" t="s">
        <v>627</v>
      </c>
      <c r="F16" s="526" t="s">
        <v>626</v>
      </c>
      <c r="J16"/>
      <c r="K16" s="1427" t="s">
        <v>611</v>
      </c>
      <c r="L16" s="1427"/>
      <c r="M16" s="1427"/>
      <c r="N16" s="1427"/>
      <c r="O16" s="1427"/>
      <c r="P16" s="1427"/>
      <c r="Q16" s="1427"/>
      <c r="R16"/>
      <c r="S16"/>
      <c r="T16" s="157"/>
      <c r="X16" s="156"/>
      <c r="Y16" s="156"/>
      <c r="Z16" s="156"/>
      <c r="AA16" s="156"/>
      <c r="AB16" s="156"/>
    </row>
    <row r="17" spans="1:28" ht="24" customHeight="1">
      <c r="D17" s="161">
        <v>1</v>
      </c>
      <c r="E17" s="161">
        <v>0.7</v>
      </c>
      <c r="F17" s="161">
        <v>0.5</v>
      </c>
      <c r="K17" s="500" t="s">
        <v>14</v>
      </c>
      <c r="L17" s="401" t="s">
        <v>610</v>
      </c>
      <c r="M17" s="401" t="s">
        <v>448</v>
      </c>
      <c r="N17" s="499" t="s">
        <v>830</v>
      </c>
      <c r="O17" s="499" t="s">
        <v>831</v>
      </c>
      <c r="P17" s="499" t="s">
        <v>832</v>
      </c>
      <c r="Q17" s="501" t="s">
        <v>22</v>
      </c>
      <c r="R17"/>
      <c r="S17"/>
      <c r="X17" s="156"/>
      <c r="Y17" s="156"/>
      <c r="Z17" s="156"/>
      <c r="AA17" s="156"/>
      <c r="AB17" s="156"/>
    </row>
    <row r="18" spans="1:28" ht="24" customHeight="1">
      <c r="K18" s="304">
        <v>1</v>
      </c>
      <c r="L18" s="863"/>
      <c r="M18" s="403" t="s">
        <v>609</v>
      </c>
      <c r="N18" s="864"/>
      <c r="O18" s="864"/>
      <c r="P18" s="864"/>
      <c r="Q18" s="394">
        <f>MIN(((IFERROR(HLOOKUP(M18,$C$30:$I$31,2,FALSE),""))+((N18+0.5*O18+0.33*P18)/240))/2*1.4,1)</f>
        <v>0</v>
      </c>
      <c r="R18"/>
      <c r="S18"/>
    </row>
    <row r="19" spans="1:28" s="158" customFormat="1" ht="20.25" customHeight="1">
      <c r="K19" s="304">
        <v>2</v>
      </c>
      <c r="L19" s="403"/>
      <c r="M19" s="403" t="s">
        <v>609</v>
      </c>
      <c r="N19" s="864"/>
      <c r="O19" s="864"/>
      <c r="P19" s="864"/>
      <c r="Q19" s="394">
        <f t="shared" ref="Q19:Q22" si="4">MIN(((IFERROR(HLOOKUP(M19,$C$30:$I$31,2,FALSE),""))+((N19+0.5*O19+0.33*P19)/240))/2*1.4,1)</f>
        <v>0</v>
      </c>
      <c r="R19"/>
      <c r="S19"/>
      <c r="T19" s="159"/>
    </row>
    <row r="20" spans="1:28" s="158" customFormat="1" ht="25.15" customHeight="1">
      <c r="C20" s="160"/>
      <c r="D20" s="1431" t="s">
        <v>150</v>
      </c>
      <c r="E20" s="1431"/>
      <c r="F20" s="1431"/>
      <c r="K20" s="304">
        <v>3</v>
      </c>
      <c r="L20" s="403"/>
      <c r="M20" s="403" t="s">
        <v>609</v>
      </c>
      <c r="N20" s="864"/>
      <c r="O20" s="864"/>
      <c r="P20" s="864"/>
      <c r="Q20" s="394">
        <f t="shared" si="4"/>
        <v>0</v>
      </c>
      <c r="R20"/>
      <c r="S20"/>
      <c r="T20" s="159"/>
    </row>
    <row r="21" spans="1:28" s="158" customFormat="1" ht="20.25">
      <c r="C21" s="160"/>
      <c r="D21" s="161" t="s">
        <v>1</v>
      </c>
      <c r="E21" s="161" t="s">
        <v>151</v>
      </c>
      <c r="F21" s="161" t="s">
        <v>152</v>
      </c>
      <c r="J21"/>
      <c r="K21" s="304">
        <v>4</v>
      </c>
      <c r="L21" s="865"/>
      <c r="M21" s="403" t="s">
        <v>609</v>
      </c>
      <c r="N21" s="865"/>
      <c r="O21" s="865"/>
      <c r="P21" s="865"/>
      <c r="Q21" s="394">
        <f t="shared" si="4"/>
        <v>0</v>
      </c>
      <c r="R21"/>
      <c r="S21"/>
      <c r="T21" s="159"/>
    </row>
    <row r="22" spans="1:28" s="158" customFormat="1" ht="20.25">
      <c r="D22" s="161">
        <v>1</v>
      </c>
      <c r="E22" s="161">
        <v>0.7</v>
      </c>
      <c r="F22" s="161">
        <v>0.5</v>
      </c>
      <c r="J22" s="160"/>
      <c r="K22" s="304">
        <v>5</v>
      </c>
      <c r="L22" s="865"/>
      <c r="M22" s="403" t="s">
        <v>609</v>
      </c>
      <c r="N22" s="865"/>
      <c r="O22" s="865"/>
      <c r="P22" s="865"/>
      <c r="Q22" s="394">
        <f t="shared" si="4"/>
        <v>0</v>
      </c>
      <c r="R22"/>
      <c r="S22"/>
      <c r="T22" s="159"/>
    </row>
    <row r="23" spans="1:28" ht="21.6" customHeight="1">
      <c r="K23"/>
      <c r="L23"/>
      <c r="M23"/>
      <c r="N23"/>
      <c r="O23"/>
      <c r="P23"/>
      <c r="Q23"/>
      <c r="R23"/>
      <c r="S23"/>
    </row>
    <row r="24" spans="1:28" ht="24.75" customHeight="1">
      <c r="A24"/>
      <c r="B24"/>
      <c r="C24" s="1432" t="s">
        <v>487</v>
      </c>
      <c r="D24" s="1432"/>
      <c r="E24" s="1432"/>
      <c r="F24" s="1432"/>
      <c r="G24" s="1432"/>
      <c r="H24" s="1432"/>
      <c r="I24" s="1432"/>
      <c r="J24"/>
      <c r="K24"/>
      <c r="L24"/>
      <c r="M24"/>
      <c r="N24"/>
      <c r="O24"/>
      <c r="P24"/>
      <c r="Q24"/>
      <c r="R24"/>
      <c r="S24"/>
    </row>
    <row r="25" spans="1:28" s="165" customFormat="1" ht="39.75" customHeight="1">
      <c r="A25"/>
      <c r="B25"/>
      <c r="C25" s="162" t="s">
        <v>154</v>
      </c>
      <c r="D25" s="163" t="s">
        <v>155</v>
      </c>
      <c r="E25" s="162" t="s">
        <v>855</v>
      </c>
      <c r="F25" s="162" t="s">
        <v>157</v>
      </c>
      <c r="G25" s="162" t="s">
        <v>156</v>
      </c>
      <c r="H25" s="162" t="s">
        <v>148</v>
      </c>
      <c r="I25" s="162" t="s">
        <v>158</v>
      </c>
      <c r="J25"/>
      <c r="K25"/>
      <c r="L25"/>
      <c r="M25"/>
      <c r="N25"/>
      <c r="O25"/>
      <c r="P25"/>
      <c r="Q25"/>
      <c r="R25"/>
      <c r="S25"/>
      <c r="T25" s="164"/>
    </row>
    <row r="26" spans="1:28" ht="24" customHeight="1">
      <c r="A26"/>
      <c r="B26"/>
      <c r="C26" s="162">
        <v>1</v>
      </c>
      <c r="D26" s="162">
        <v>0.9</v>
      </c>
      <c r="E26" s="162">
        <v>0.7</v>
      </c>
      <c r="F26" s="162">
        <v>0.6</v>
      </c>
      <c r="G26" s="162">
        <v>0.55000000000000004</v>
      </c>
      <c r="H26" s="162">
        <v>0.5</v>
      </c>
      <c r="I26" s="162">
        <v>0.4</v>
      </c>
      <c r="J26"/>
      <c r="K26"/>
      <c r="L26"/>
      <c r="M26"/>
      <c r="N26"/>
      <c r="O26"/>
      <c r="P26"/>
      <c r="Q26"/>
      <c r="R26"/>
      <c r="S26"/>
    </row>
    <row r="27" spans="1:28" ht="24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8" ht="24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8" ht="24" customHeight="1">
      <c r="A29"/>
      <c r="B29"/>
      <c r="C29" s="1425" t="s">
        <v>612</v>
      </c>
      <c r="D29" s="1426"/>
      <c r="E29" s="1426"/>
      <c r="F29" s="1426"/>
      <c r="G29" s="1426"/>
      <c r="H29" s="1426"/>
      <c r="I29" s="1426"/>
      <c r="J29"/>
      <c r="K29"/>
      <c r="L29"/>
      <c r="M29"/>
      <c r="N29"/>
      <c r="O29"/>
      <c r="P29"/>
      <c r="Q29"/>
      <c r="R29"/>
      <c r="S29"/>
      <c r="T29"/>
      <c r="U29"/>
    </row>
    <row r="30" spans="1:28" s="153" customFormat="1" ht="24" customHeight="1">
      <c r="A30"/>
      <c r="B30"/>
      <c r="C30" s="402" t="s">
        <v>78</v>
      </c>
      <c r="D30" s="402" t="s">
        <v>79</v>
      </c>
      <c r="E30" s="402" t="s">
        <v>44</v>
      </c>
      <c r="F30" s="402" t="s">
        <v>46</v>
      </c>
      <c r="G30" s="402" t="s">
        <v>39</v>
      </c>
      <c r="H30" s="402" t="s">
        <v>61</v>
      </c>
      <c r="I30" s="402" t="s">
        <v>609</v>
      </c>
      <c r="J30"/>
      <c r="K30"/>
      <c r="L30"/>
      <c r="M30"/>
      <c r="N30"/>
      <c r="O30"/>
      <c r="P30"/>
      <c r="Q30"/>
      <c r="R30"/>
      <c r="S30"/>
      <c r="T30"/>
      <c r="U30"/>
    </row>
    <row r="31" spans="1:28" s="166" customFormat="1" ht="11.25" customHeight="1">
      <c r="A31"/>
      <c r="B31"/>
      <c r="C31" s="402">
        <v>1</v>
      </c>
      <c r="D31" s="402">
        <v>0.8</v>
      </c>
      <c r="E31" s="402">
        <v>0.6</v>
      </c>
      <c r="F31" s="402">
        <v>0.3</v>
      </c>
      <c r="G31" s="402">
        <v>0.1</v>
      </c>
      <c r="H31" s="402">
        <v>0.05</v>
      </c>
      <c r="I31" s="402">
        <v>0</v>
      </c>
      <c r="J31"/>
      <c r="K31"/>
      <c r="L31"/>
      <c r="M31"/>
      <c r="N31"/>
      <c r="O31"/>
      <c r="P31"/>
      <c r="Q31"/>
      <c r="R31"/>
      <c r="S31"/>
      <c r="T31"/>
      <c r="U31"/>
    </row>
    <row r="32" spans="1:2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3:19">
      <c r="C33"/>
      <c r="D33"/>
      <c r="E33"/>
      <c r="F33"/>
      <c r="G33"/>
      <c r="H33"/>
      <c r="K33"/>
      <c r="L33"/>
      <c r="M33"/>
      <c r="N33"/>
      <c r="O33"/>
      <c r="P33"/>
      <c r="Q33"/>
      <c r="R33"/>
      <c r="S33"/>
    </row>
    <row r="34" spans="3:19">
      <c r="C34"/>
      <c r="D34"/>
      <c r="E34"/>
      <c r="F34"/>
      <c r="G34"/>
      <c r="H34"/>
      <c r="K34"/>
      <c r="L34"/>
      <c r="M34"/>
      <c r="N34"/>
      <c r="O34"/>
      <c r="P34"/>
      <c r="Q34"/>
      <c r="R34"/>
      <c r="S34"/>
    </row>
    <row r="35" spans="3:19">
      <c r="C35"/>
      <c r="D35"/>
      <c r="E35"/>
      <c r="F35"/>
      <c r="G35"/>
      <c r="H35"/>
      <c r="K35"/>
      <c r="L35"/>
      <c r="M35"/>
      <c r="N35"/>
      <c r="O35"/>
      <c r="P35"/>
      <c r="Q35"/>
      <c r="R35"/>
      <c r="S35"/>
    </row>
    <row r="36" spans="3:19">
      <c r="C36"/>
      <c r="D36"/>
      <c r="E36"/>
      <c r="F36"/>
      <c r="G36"/>
      <c r="H36"/>
      <c r="K36"/>
      <c r="L36"/>
      <c r="M36"/>
      <c r="N36"/>
      <c r="O36"/>
      <c r="P36"/>
      <c r="Q36"/>
      <c r="R36"/>
      <c r="S36"/>
    </row>
    <row r="37" spans="3:19">
      <c r="C37"/>
      <c r="D37"/>
      <c r="E37"/>
      <c r="F37"/>
      <c r="G37"/>
      <c r="H37"/>
      <c r="K37"/>
      <c r="L37"/>
      <c r="M37"/>
      <c r="N37"/>
      <c r="O37"/>
      <c r="P37"/>
      <c r="Q37"/>
      <c r="R37"/>
      <c r="S37"/>
    </row>
    <row r="38" spans="3:19">
      <c r="C38"/>
      <c r="D38"/>
      <c r="E38"/>
      <c r="F38"/>
      <c r="G38"/>
      <c r="H38"/>
      <c r="K38"/>
      <c r="L38"/>
      <c r="M38"/>
      <c r="N38"/>
      <c r="O38"/>
      <c r="P38"/>
      <c r="Q38"/>
      <c r="R38"/>
      <c r="S38"/>
    </row>
    <row r="39" spans="3:19">
      <c r="C39"/>
      <c r="D39"/>
      <c r="E39"/>
      <c r="F39"/>
      <c r="G39"/>
      <c r="H39"/>
      <c r="K39"/>
      <c r="L39"/>
      <c r="M39"/>
      <c r="N39"/>
      <c r="O39"/>
      <c r="P39"/>
      <c r="Q39"/>
      <c r="R39"/>
      <c r="S39"/>
    </row>
    <row r="40" spans="3:19" ht="36" customHeight="1">
      <c r="C40"/>
      <c r="D40"/>
      <c r="E40"/>
      <c r="F40"/>
      <c r="G40"/>
      <c r="H40"/>
      <c r="K40"/>
      <c r="L40"/>
      <c r="M40"/>
      <c r="N40"/>
      <c r="O40"/>
      <c r="P40"/>
      <c r="Q40"/>
      <c r="R40"/>
      <c r="S40"/>
    </row>
    <row r="41" spans="3:19">
      <c r="C41"/>
      <c r="D41"/>
      <c r="E41"/>
      <c r="F41"/>
      <c r="G41"/>
      <c r="H41"/>
      <c r="K41"/>
      <c r="L41"/>
      <c r="M41"/>
      <c r="N41"/>
      <c r="O41"/>
      <c r="P41"/>
      <c r="Q41"/>
      <c r="R41"/>
      <c r="S41"/>
    </row>
    <row r="42" spans="3:19">
      <c r="C42"/>
      <c r="D42"/>
      <c r="E42"/>
      <c r="F42"/>
      <c r="G42"/>
      <c r="H42"/>
      <c r="K42"/>
      <c r="L42"/>
      <c r="M42"/>
      <c r="N42"/>
      <c r="O42"/>
      <c r="P42"/>
      <c r="Q42"/>
      <c r="R42"/>
      <c r="S42"/>
    </row>
    <row r="43" spans="3:19">
      <c r="C43"/>
      <c r="D43"/>
      <c r="E43"/>
      <c r="F43"/>
      <c r="G43"/>
      <c r="H43"/>
      <c r="K43"/>
      <c r="L43"/>
      <c r="M43"/>
      <c r="N43"/>
      <c r="O43"/>
      <c r="P43"/>
      <c r="Q43"/>
      <c r="R43"/>
      <c r="S43"/>
    </row>
    <row r="44" spans="3:19">
      <c r="C44"/>
      <c r="D44"/>
      <c r="E44"/>
      <c r="F44"/>
      <c r="G44"/>
      <c r="H44"/>
      <c r="K44"/>
      <c r="L44"/>
      <c r="M44"/>
      <c r="N44"/>
      <c r="O44"/>
      <c r="P44"/>
      <c r="Q44"/>
      <c r="R44"/>
      <c r="S44"/>
    </row>
    <row r="45" spans="3:19">
      <c r="C45"/>
      <c r="D45"/>
      <c r="E45"/>
      <c r="F45"/>
      <c r="G45"/>
      <c r="H45"/>
      <c r="K45"/>
      <c r="L45"/>
      <c r="M45"/>
      <c r="N45"/>
      <c r="O45"/>
      <c r="P45"/>
      <c r="Q45"/>
      <c r="R45"/>
      <c r="S45"/>
    </row>
    <row r="46" spans="3:19">
      <c r="C46"/>
      <c r="D46"/>
      <c r="E46"/>
      <c r="F46"/>
      <c r="G46"/>
      <c r="H46"/>
      <c r="K46"/>
      <c r="L46"/>
      <c r="M46"/>
      <c r="N46"/>
      <c r="O46"/>
      <c r="P46"/>
      <c r="Q46"/>
      <c r="R46"/>
      <c r="S46"/>
    </row>
    <row r="47" spans="3:19">
      <c r="C47"/>
      <c r="D47"/>
      <c r="E47"/>
      <c r="F47"/>
      <c r="G47"/>
      <c r="H47"/>
      <c r="K47"/>
      <c r="L47"/>
      <c r="M47"/>
      <c r="N47"/>
      <c r="O47"/>
      <c r="P47"/>
      <c r="Q47"/>
      <c r="R47"/>
      <c r="S47"/>
    </row>
    <row r="48" spans="3:19">
      <c r="C48"/>
      <c r="D48"/>
      <c r="E48"/>
      <c r="F48"/>
      <c r="G48"/>
      <c r="H48"/>
      <c r="K48"/>
      <c r="L48"/>
      <c r="M48"/>
      <c r="N48"/>
      <c r="O48"/>
      <c r="P48"/>
      <c r="Q48"/>
      <c r="R48"/>
      <c r="S48"/>
    </row>
    <row r="49" spans="3:19">
      <c r="C49"/>
      <c r="D49"/>
      <c r="E49"/>
      <c r="F49"/>
      <c r="G49"/>
      <c r="H49"/>
      <c r="K49"/>
      <c r="L49"/>
      <c r="M49"/>
      <c r="N49"/>
      <c r="O49"/>
      <c r="P49"/>
      <c r="Q49"/>
      <c r="R49"/>
      <c r="S49"/>
    </row>
    <row r="50" spans="3:19">
      <c r="C50"/>
      <c r="D50"/>
      <c r="E50"/>
      <c r="F50"/>
      <c r="G50"/>
      <c r="H50"/>
      <c r="K50"/>
      <c r="L50"/>
      <c r="M50"/>
      <c r="N50"/>
      <c r="O50"/>
      <c r="P50"/>
      <c r="Q50"/>
      <c r="R50"/>
      <c r="S50"/>
    </row>
    <row r="51" spans="3:19">
      <c r="C51"/>
      <c r="D51"/>
      <c r="E51"/>
      <c r="F51"/>
      <c r="G51"/>
      <c r="H51"/>
      <c r="K51"/>
      <c r="L51"/>
      <c r="M51"/>
      <c r="N51"/>
      <c r="O51"/>
      <c r="P51"/>
      <c r="Q51"/>
      <c r="R51"/>
      <c r="S51"/>
    </row>
    <row r="52" spans="3:19">
      <c r="C52"/>
      <c r="D52"/>
      <c r="E52"/>
      <c r="F52"/>
      <c r="G52"/>
      <c r="H52"/>
      <c r="K52"/>
      <c r="L52"/>
      <c r="M52"/>
      <c r="N52"/>
      <c r="O52"/>
      <c r="P52"/>
      <c r="Q52"/>
      <c r="R52"/>
      <c r="S52"/>
    </row>
    <row r="53" spans="3:19">
      <c r="C53"/>
      <c r="D53"/>
      <c r="E53"/>
      <c r="F53"/>
      <c r="G53"/>
      <c r="H53"/>
    </row>
    <row r="54" spans="3:19">
      <c r="C54"/>
      <c r="D54"/>
      <c r="E54"/>
      <c r="F54"/>
      <c r="G54"/>
      <c r="H54"/>
    </row>
    <row r="55" spans="3:19">
      <c r="C55"/>
      <c r="D55"/>
      <c r="E55"/>
      <c r="F55"/>
      <c r="G55"/>
      <c r="H55"/>
    </row>
    <row r="56" spans="3:19">
      <c r="C56"/>
      <c r="D56"/>
      <c r="E56"/>
      <c r="F56"/>
      <c r="G56"/>
      <c r="H56"/>
    </row>
    <row r="57" spans="3:19">
      <c r="C57"/>
      <c r="D57"/>
      <c r="E57"/>
      <c r="F57"/>
      <c r="G57"/>
      <c r="H57"/>
    </row>
    <row r="58" spans="3:19">
      <c r="C58"/>
      <c r="D58"/>
      <c r="E58"/>
      <c r="F58"/>
      <c r="G58"/>
      <c r="H58"/>
    </row>
    <row r="59" spans="3:19">
      <c r="C59"/>
      <c r="D59"/>
      <c r="E59"/>
      <c r="F59"/>
      <c r="G59"/>
      <c r="H59"/>
    </row>
    <row r="60" spans="3:19">
      <c r="C60"/>
      <c r="D60"/>
      <c r="E60"/>
      <c r="F60"/>
      <c r="G60"/>
      <c r="H60"/>
    </row>
    <row r="61" spans="3:19">
      <c r="C61"/>
      <c r="D61"/>
      <c r="E61"/>
      <c r="F61"/>
      <c r="G61"/>
      <c r="H61"/>
    </row>
    <row r="62" spans="3:19">
      <c r="C62"/>
      <c r="D62"/>
      <c r="E62"/>
      <c r="F62"/>
      <c r="G62"/>
      <c r="H62"/>
    </row>
    <row r="63" spans="3:19">
      <c r="C63"/>
      <c r="D63"/>
      <c r="E63"/>
      <c r="F63"/>
      <c r="G63"/>
      <c r="H63"/>
    </row>
    <row r="64" spans="3:19">
      <c r="C64"/>
      <c r="D64"/>
      <c r="E64"/>
      <c r="F64"/>
      <c r="G64"/>
      <c r="H64"/>
    </row>
    <row r="65" spans="3:8">
      <c r="C65"/>
      <c r="D65"/>
      <c r="E65"/>
      <c r="F65"/>
      <c r="G65"/>
      <c r="H65"/>
    </row>
    <row r="66" spans="3:8">
      <c r="C66"/>
      <c r="D66"/>
      <c r="E66"/>
      <c r="F66"/>
      <c r="G66"/>
      <c r="H66"/>
    </row>
    <row r="67" spans="3:8">
      <c r="C67"/>
      <c r="D67"/>
      <c r="E67"/>
      <c r="F67"/>
      <c r="G67"/>
      <c r="H67"/>
    </row>
    <row r="68" spans="3:8">
      <c r="C68"/>
      <c r="D68"/>
      <c r="E68"/>
      <c r="F68"/>
      <c r="G68"/>
      <c r="H68"/>
    </row>
    <row r="69" spans="3:8">
      <c r="C69"/>
      <c r="D69"/>
      <c r="E69"/>
      <c r="F69"/>
      <c r="G69"/>
      <c r="H69"/>
    </row>
    <row r="70" spans="3:8">
      <c r="C70"/>
      <c r="D70"/>
      <c r="E70"/>
      <c r="F70"/>
      <c r="G70"/>
      <c r="H70"/>
    </row>
    <row r="71" spans="3:8">
      <c r="C71"/>
      <c r="D71"/>
      <c r="E71"/>
      <c r="F71"/>
      <c r="G71"/>
      <c r="H71"/>
    </row>
    <row r="72" spans="3:8">
      <c r="C72"/>
      <c r="D72"/>
      <c r="E72"/>
      <c r="F72"/>
      <c r="G72"/>
      <c r="H72"/>
    </row>
    <row r="73" spans="3:8">
      <c r="C73"/>
      <c r="D73"/>
      <c r="E73"/>
      <c r="F73"/>
      <c r="G73"/>
      <c r="H73"/>
    </row>
  </sheetData>
  <sheetProtection algorithmName="SHA-512" hashValue="eF6ybKS3E6Smc3h8EJVqs+Zbm1IKO4OSIE3sVr6MdtACcU418VnZ60LJgMX/EIOSG5J8yjpxxEA9E3Ie+zJlew==" saltValue="eGyL0HMRU1mF6AlbmsWoeA==" spinCount="100000" sheet="1" insertHyperlinks="0"/>
  <mergeCells count="13">
    <mergeCell ref="B1:T1"/>
    <mergeCell ref="C29:I29"/>
    <mergeCell ref="K16:Q16"/>
    <mergeCell ref="H13:K13"/>
    <mergeCell ref="D20:F20"/>
    <mergeCell ref="C24:I24"/>
    <mergeCell ref="D15:F15"/>
    <mergeCell ref="B2:J2"/>
    <mergeCell ref="F3:G3"/>
    <mergeCell ref="H3:I3"/>
    <mergeCell ref="J3:K3"/>
    <mergeCell ref="E11:K11"/>
    <mergeCell ref="H12:J12"/>
  </mergeCells>
  <conditionalFormatting sqref="D4">
    <cfRule type="cellIs" dxfId="12" priority="7" operator="lessThanOrEqual">
      <formula>0.0000000000001</formula>
    </cfRule>
  </conditionalFormatting>
  <conditionalFormatting sqref="D4:D10">
    <cfRule type="containsBlanks" dxfId="11" priority="1">
      <formula>LEN(TRIM(D4))=0</formula>
    </cfRule>
  </conditionalFormatting>
  <conditionalFormatting sqref="D5:D10">
    <cfRule type="cellIs" dxfId="10" priority="5" operator="lessThanOrEqual">
      <formula>0.00000000001</formula>
    </cfRule>
  </conditionalFormatting>
  <conditionalFormatting sqref="D11">
    <cfRule type="cellIs" dxfId="9" priority="9" operator="notEqual">
      <formula>1</formula>
    </cfRule>
  </conditionalFormatting>
  <dataValidations count="4">
    <dataValidation type="list" allowBlank="1" showInputMessage="1" showErrorMessage="1" sqref="J4:J10" xr:uid="{00000000-0002-0000-0500-000000000000}">
      <formula1>$C$25:$I$25</formula1>
    </dataValidation>
    <dataValidation type="list" allowBlank="1" showInputMessage="1" showErrorMessage="1" sqref="H4:H10" xr:uid="{00000000-0002-0000-0500-000001000000}">
      <formula1>$D$21:$F$21</formula1>
    </dataValidation>
    <dataValidation type="list" allowBlank="1" showInputMessage="1" showErrorMessage="1" sqref="L19:L20 M18:M22" xr:uid="{00000000-0002-0000-0500-000002000000}">
      <formula1>$C$30:$I$30</formula1>
    </dataValidation>
    <dataValidation type="list" allowBlank="1" showInputMessage="1" showErrorMessage="1" sqref="F4:F10" xr:uid="{00000000-0002-0000-0500-000003000000}">
      <formula1>$D$16:$F$16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B1:Q47"/>
  <sheetViews>
    <sheetView rightToLeft="1" zoomScaleNormal="100" workbookViewId="0">
      <selection activeCell="J16" sqref="J16"/>
    </sheetView>
  </sheetViews>
  <sheetFormatPr defaultRowHeight="15"/>
  <cols>
    <col min="1" max="1" width="2.85546875" customWidth="1"/>
    <col min="2" max="2" width="32.42578125" customWidth="1"/>
    <col min="7" max="7" width="10" customWidth="1"/>
    <col min="9" max="9" width="9.140625" customWidth="1"/>
    <col min="10" max="10" width="7.7109375" customWidth="1"/>
    <col min="12" max="13" width="9.140625" customWidth="1"/>
    <col min="14" max="14" width="17.28515625" hidden="1" customWidth="1"/>
    <col min="15" max="16" width="10.42578125" hidden="1" customWidth="1"/>
  </cols>
  <sheetData>
    <row r="1" spans="2:17" ht="24.7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</row>
    <row r="2" spans="2:17" ht="21" thickBot="1">
      <c r="B2" s="1453" t="s">
        <v>648</v>
      </c>
      <c r="C2" s="1452"/>
      <c r="D2" s="1452"/>
      <c r="E2" s="1452"/>
      <c r="F2" s="1452"/>
      <c r="G2" s="1452"/>
      <c r="H2" s="1452" t="s">
        <v>647</v>
      </c>
      <c r="I2" s="1452"/>
      <c r="J2" s="577">
        <f>SUM(B5:J5)</f>
        <v>0</v>
      </c>
    </row>
    <row r="3" spans="2:17">
      <c r="B3" s="1442" t="s">
        <v>833</v>
      </c>
      <c r="C3" s="1442" t="s">
        <v>834</v>
      </c>
      <c r="D3" s="1442" t="s">
        <v>835</v>
      </c>
      <c r="E3" s="1442" t="s">
        <v>836</v>
      </c>
      <c r="F3" s="1442" t="s">
        <v>837</v>
      </c>
      <c r="G3" s="1442" t="s">
        <v>175</v>
      </c>
      <c r="H3" s="1442" t="s">
        <v>838</v>
      </c>
      <c r="I3" s="1442" t="s">
        <v>839</v>
      </c>
      <c r="J3" s="1442" t="s">
        <v>139</v>
      </c>
      <c r="L3" s="3" t="s">
        <v>189</v>
      </c>
      <c r="M3" s="3">
        <v>0</v>
      </c>
    </row>
    <row r="4" spans="2:17" ht="21.75" customHeight="1">
      <c r="B4" s="1443"/>
      <c r="C4" s="1443"/>
      <c r="D4" s="1443"/>
      <c r="E4" s="1443"/>
      <c r="F4" s="1443"/>
      <c r="G4" s="1443"/>
      <c r="H4" s="1443"/>
      <c r="I4" s="1443"/>
      <c r="J4" s="1443"/>
      <c r="L4" s="3" t="s">
        <v>13</v>
      </c>
      <c r="M4" s="529">
        <v>0.1</v>
      </c>
    </row>
    <row r="5" spans="2:17">
      <c r="B5" s="1042">
        <f>(G29*D29+H29*C29)*0.3</f>
        <v>0</v>
      </c>
      <c r="C5" s="1042">
        <f>(G28*D28+H28*C28+G27*D27+H27*C27)*0.3</f>
        <v>0</v>
      </c>
      <c r="D5" s="1042">
        <f>G15*0.3</f>
        <v>0</v>
      </c>
      <c r="E5" s="1042">
        <f>(G19*D19+H19*C19)*0.3</f>
        <v>0</v>
      </c>
      <c r="F5" s="1042">
        <f>(G30*D30+H30*C30+G26*D26+H26*C26)*0.3</f>
        <v>0</v>
      </c>
      <c r="G5" s="1042">
        <f>(G20*C20+H20*D20)*0.3</f>
        <v>0</v>
      </c>
      <c r="H5" s="1042">
        <f>(G31*C31+H31*D31)*0.3</f>
        <v>0</v>
      </c>
      <c r="I5" s="1042">
        <f>D40*0.1</f>
        <v>0</v>
      </c>
      <c r="J5" s="1042">
        <f>G38*0.09</f>
        <v>0</v>
      </c>
      <c r="L5" s="3" t="s">
        <v>11</v>
      </c>
      <c r="M5" s="529">
        <v>0.5</v>
      </c>
    </row>
    <row r="6" spans="2:17">
      <c r="B6" s="1033"/>
      <c r="C6" s="1033"/>
      <c r="D6" s="1033"/>
      <c r="E6" s="1033"/>
      <c r="F6" s="1033"/>
      <c r="G6" s="1033"/>
      <c r="H6" s="1033"/>
      <c r="I6" s="1033"/>
      <c r="J6" s="1033"/>
      <c r="L6" s="3" t="s">
        <v>489</v>
      </c>
      <c r="M6" s="529">
        <v>1</v>
      </c>
    </row>
    <row r="7" spans="2:17" ht="15.75" thickBot="1">
      <c r="L7" s="3" t="s">
        <v>188</v>
      </c>
      <c r="M7" s="3">
        <v>1</v>
      </c>
    </row>
    <row r="8" spans="2:17" ht="16.899999999999999" customHeight="1">
      <c r="B8" s="1450" t="s">
        <v>633</v>
      </c>
      <c r="C8" s="1448" t="s">
        <v>29</v>
      </c>
      <c r="D8" s="1448"/>
      <c r="E8" s="1448" t="s">
        <v>15</v>
      </c>
      <c r="F8" s="1448"/>
      <c r="G8" s="1448" t="s">
        <v>22</v>
      </c>
      <c r="H8" s="1449"/>
      <c r="I8" s="1172"/>
      <c r="J8" s="1172"/>
      <c r="K8" s="1172"/>
      <c r="L8" s="3" t="s">
        <v>189</v>
      </c>
      <c r="M8" s="3">
        <v>0</v>
      </c>
    </row>
    <row r="9" spans="2:17">
      <c r="B9" s="1451"/>
      <c r="C9" s="528" t="s">
        <v>634</v>
      </c>
      <c r="D9" s="528" t="s">
        <v>635</v>
      </c>
      <c r="E9" s="528" t="s">
        <v>634</v>
      </c>
      <c r="F9" s="528" t="s">
        <v>635</v>
      </c>
      <c r="G9" s="528" t="s">
        <v>634</v>
      </c>
      <c r="H9" s="431" t="s">
        <v>635</v>
      </c>
      <c r="I9" s="1172"/>
      <c r="J9" s="1172"/>
      <c r="K9" s="1172"/>
    </row>
    <row r="10" spans="2:17">
      <c r="B10" s="429" t="s">
        <v>636</v>
      </c>
      <c r="C10" s="868">
        <f>0.2*0.3</f>
        <v>0.06</v>
      </c>
      <c r="D10" s="868">
        <f>0.2*0.7</f>
        <v>0.13999999999999999</v>
      </c>
      <c r="E10" s="867" t="s">
        <v>189</v>
      </c>
      <c r="F10" s="867" t="s">
        <v>189</v>
      </c>
      <c r="G10" s="530">
        <f t="shared" ref="G10:H14" si="0">IF(E10=$L$3,$M$3,IF(E10=$L$4,$M$4,IF(E10=$L$5,$M$5,$M$6)))</f>
        <v>0</v>
      </c>
      <c r="H10" s="531">
        <f t="shared" si="0"/>
        <v>0</v>
      </c>
      <c r="I10" s="1172"/>
      <c r="J10" s="1172"/>
      <c r="K10" s="1172"/>
    </row>
    <row r="11" spans="2:17">
      <c r="B11" s="429" t="s">
        <v>637</v>
      </c>
      <c r="C11" s="868">
        <f t="shared" ref="C11:C14" si="1">0.2*0.3</f>
        <v>0.06</v>
      </c>
      <c r="D11" s="868">
        <f t="shared" ref="D11:D14" si="2">0.2*0.7</f>
        <v>0.13999999999999999</v>
      </c>
      <c r="E11" s="867" t="s">
        <v>189</v>
      </c>
      <c r="F11" s="867" t="s">
        <v>189</v>
      </c>
      <c r="G11" s="530">
        <f t="shared" si="0"/>
        <v>0</v>
      </c>
      <c r="H11" s="531">
        <f t="shared" si="0"/>
        <v>0</v>
      </c>
      <c r="I11" s="1172"/>
      <c r="J11" s="1172"/>
      <c r="K11" s="1172"/>
    </row>
    <row r="12" spans="2:17">
      <c r="B12" s="429" t="s">
        <v>638</v>
      </c>
      <c r="C12" s="868">
        <f t="shared" si="1"/>
        <v>0.06</v>
      </c>
      <c r="D12" s="868">
        <f t="shared" si="2"/>
        <v>0.13999999999999999</v>
      </c>
      <c r="E12" s="867" t="s">
        <v>189</v>
      </c>
      <c r="F12" s="867" t="s">
        <v>189</v>
      </c>
      <c r="G12" s="530">
        <f t="shared" si="0"/>
        <v>0</v>
      </c>
      <c r="H12" s="531">
        <f t="shared" si="0"/>
        <v>0</v>
      </c>
      <c r="I12" s="1172"/>
      <c r="J12" s="1172"/>
      <c r="K12" s="1172"/>
    </row>
    <row r="13" spans="2:17">
      <c r="B13" s="429" t="s">
        <v>639</v>
      </c>
      <c r="C13" s="868">
        <f t="shared" si="1"/>
        <v>0.06</v>
      </c>
      <c r="D13" s="868">
        <f t="shared" si="2"/>
        <v>0.13999999999999999</v>
      </c>
      <c r="E13" s="867" t="s">
        <v>189</v>
      </c>
      <c r="F13" s="867" t="s">
        <v>189</v>
      </c>
      <c r="G13" s="530">
        <f t="shared" si="0"/>
        <v>0</v>
      </c>
      <c r="H13" s="531">
        <f t="shared" si="0"/>
        <v>0</v>
      </c>
      <c r="I13" s="1172"/>
      <c r="J13" s="1172"/>
      <c r="K13" s="1172"/>
    </row>
    <row r="14" spans="2:17">
      <c r="B14" s="429" t="s">
        <v>640</v>
      </c>
      <c r="C14" s="868">
        <f t="shared" si="1"/>
        <v>0.06</v>
      </c>
      <c r="D14" s="868">
        <f t="shared" si="2"/>
        <v>0.13999999999999999</v>
      </c>
      <c r="E14" s="867" t="s">
        <v>189</v>
      </c>
      <c r="F14" s="867" t="s">
        <v>189</v>
      </c>
      <c r="G14" s="530">
        <f t="shared" si="0"/>
        <v>0</v>
      </c>
      <c r="H14" s="531">
        <f t="shared" si="0"/>
        <v>0</v>
      </c>
      <c r="I14" s="1172"/>
      <c r="J14" s="1172"/>
      <c r="K14" s="1172"/>
    </row>
    <row r="15" spans="2:17" ht="15.75" thickBot="1">
      <c r="B15" s="583" t="s">
        <v>22</v>
      </c>
      <c r="C15" s="584"/>
      <c r="D15" s="584"/>
      <c r="E15" s="584"/>
      <c r="F15" s="584"/>
      <c r="G15" s="1038">
        <f>SUMPRODUCT(C10:C14,G10:G14)+SUMPRODUCT(D10:D14*H10:H14)</f>
        <v>0</v>
      </c>
      <c r="H15" s="1039"/>
      <c r="I15" s="1172"/>
      <c r="J15" s="1172"/>
      <c r="K15" s="1172"/>
    </row>
    <row r="16" spans="2:17" ht="15.75" thickBot="1">
      <c r="B16" s="2"/>
      <c r="C16" s="2"/>
      <c r="D16" s="2"/>
      <c r="E16" s="2"/>
      <c r="F16" s="2"/>
      <c r="G16" s="2"/>
      <c r="H16" s="2"/>
      <c r="I16" s="1172"/>
      <c r="J16" s="1172"/>
      <c r="K16" s="1172"/>
    </row>
    <row r="17" spans="2:16">
      <c r="B17" s="1275" t="s">
        <v>641</v>
      </c>
      <c r="C17" s="1040" t="s">
        <v>29</v>
      </c>
      <c r="D17" s="1040"/>
      <c r="E17" s="1040" t="s">
        <v>15</v>
      </c>
      <c r="F17" s="1040"/>
      <c r="G17" s="1040" t="s">
        <v>22</v>
      </c>
      <c r="H17" s="1041"/>
      <c r="I17" s="1172"/>
      <c r="J17" s="1172"/>
      <c r="K17" s="1172"/>
    </row>
    <row r="18" spans="2:16">
      <c r="B18" s="1276"/>
      <c r="C18" s="174" t="s">
        <v>634</v>
      </c>
      <c r="D18" s="174" t="s">
        <v>635</v>
      </c>
      <c r="E18" s="174" t="s">
        <v>634</v>
      </c>
      <c r="F18" s="174" t="s">
        <v>635</v>
      </c>
      <c r="G18" s="174" t="s">
        <v>634</v>
      </c>
      <c r="H18" s="532" t="s">
        <v>635</v>
      </c>
      <c r="I18" s="1172"/>
      <c r="J18" s="1172"/>
      <c r="K18" s="1172"/>
    </row>
    <row r="19" spans="2:16">
      <c r="B19" s="1287" t="s">
        <v>746</v>
      </c>
      <c r="C19" s="868">
        <f>VLOOKUP(B19,N22:P23,2,0)</f>
        <v>0.3</v>
      </c>
      <c r="D19" s="868">
        <f>VLOOKUP(B19,N22:P23,3,0)</f>
        <v>0.7</v>
      </c>
      <c r="E19" s="867" t="s">
        <v>189</v>
      </c>
      <c r="F19" s="867" t="s">
        <v>189</v>
      </c>
      <c r="G19" s="530">
        <f t="shared" ref="G19:H20" si="3">IF(E19=$L$3,$M$3,IF(E19=$L$4,$M$4,IF(E19=$L$5,$M$5,$M$6)))</f>
        <v>0</v>
      </c>
      <c r="H19" s="531">
        <f t="shared" si="3"/>
        <v>0</v>
      </c>
      <c r="I19" s="1172"/>
      <c r="J19" s="1172"/>
      <c r="K19" s="1172"/>
    </row>
    <row r="20" spans="2:16">
      <c r="B20" s="429" t="s">
        <v>642</v>
      </c>
      <c r="C20" s="868">
        <f>0.4*0.3</f>
        <v>0.12</v>
      </c>
      <c r="D20" s="868">
        <f>0.4*0.7</f>
        <v>0.27999999999999997</v>
      </c>
      <c r="E20" s="867" t="s">
        <v>189</v>
      </c>
      <c r="F20" s="867" t="s">
        <v>189</v>
      </c>
      <c r="G20" s="530">
        <f t="shared" si="3"/>
        <v>0</v>
      </c>
      <c r="H20" s="531">
        <f t="shared" si="3"/>
        <v>0</v>
      </c>
      <c r="I20" s="1172"/>
      <c r="J20" s="1172"/>
      <c r="K20" s="1172"/>
      <c r="N20" s="866" t="s">
        <v>861</v>
      </c>
      <c r="O20" t="s">
        <v>862</v>
      </c>
      <c r="P20" t="s">
        <v>863</v>
      </c>
    </row>
    <row r="21" spans="2:16" hidden="1">
      <c r="B21" s="429"/>
      <c r="C21" s="1098"/>
      <c r="D21" s="1098"/>
      <c r="E21" s="1098"/>
      <c r="F21" s="1098" t="s">
        <v>189</v>
      </c>
      <c r="G21" s="1099"/>
      <c r="H21" s="1100"/>
      <c r="I21" s="1172"/>
      <c r="J21" s="1172"/>
      <c r="K21" s="1172"/>
      <c r="N21" s="866" t="s">
        <v>856</v>
      </c>
      <c r="O21">
        <v>0.18</v>
      </c>
      <c r="P21">
        <v>0.42</v>
      </c>
    </row>
    <row r="22" spans="2:16" ht="15.75" thickBot="1">
      <c r="B22" s="583" t="s">
        <v>22</v>
      </c>
      <c r="C22" s="584"/>
      <c r="D22" s="584"/>
      <c r="E22" s="584"/>
      <c r="F22" s="584"/>
      <c r="G22" s="1038">
        <f>SUMPRODUCT(C19:C21,G19:G21)+SUMPRODUCT(D19:D21,H19:H21)</f>
        <v>0</v>
      </c>
      <c r="H22" s="1039"/>
      <c r="I22" s="1172"/>
      <c r="J22" s="1172"/>
      <c r="K22" s="1172"/>
      <c r="N22" t="s">
        <v>864</v>
      </c>
      <c r="O22">
        <v>0.18</v>
      </c>
      <c r="P22">
        <v>0.42</v>
      </c>
    </row>
    <row r="23" spans="2:16" ht="15.75" thickBot="1">
      <c r="B23" s="2"/>
      <c r="C23" s="2"/>
      <c r="D23" s="2"/>
      <c r="E23" s="2"/>
      <c r="F23" s="2"/>
      <c r="G23" s="2"/>
      <c r="H23" s="2"/>
      <c r="I23" s="1172"/>
      <c r="J23" s="1172"/>
      <c r="K23" s="1172"/>
      <c r="N23" t="s">
        <v>746</v>
      </c>
      <c r="O23">
        <v>0.3</v>
      </c>
      <c r="P23">
        <v>0.7</v>
      </c>
    </row>
    <row r="24" spans="2:16">
      <c r="B24" s="1444" t="s">
        <v>645</v>
      </c>
      <c r="C24" s="1036" t="s">
        <v>29</v>
      </c>
      <c r="D24" s="1036"/>
      <c r="E24" s="1036" t="s">
        <v>15</v>
      </c>
      <c r="F24" s="1036"/>
      <c r="G24" s="1036" t="s">
        <v>22</v>
      </c>
      <c r="H24" s="1037"/>
      <c r="I24" s="1172"/>
      <c r="J24" s="1172"/>
      <c r="K24" s="1172"/>
    </row>
    <row r="25" spans="2:16">
      <c r="B25" s="1445"/>
      <c r="C25" s="528" t="s">
        <v>634</v>
      </c>
      <c r="D25" s="528" t="s">
        <v>635</v>
      </c>
      <c r="E25" s="528" t="s">
        <v>634</v>
      </c>
      <c r="F25" s="528" t="s">
        <v>635</v>
      </c>
      <c r="G25" s="528" t="s">
        <v>634</v>
      </c>
      <c r="H25" s="431" t="s">
        <v>635</v>
      </c>
      <c r="I25" s="1172"/>
      <c r="J25" s="1172"/>
      <c r="K25" s="1172"/>
    </row>
    <row r="26" spans="2:16">
      <c r="B26" s="343" t="s">
        <v>488</v>
      </c>
      <c r="C26" s="868">
        <f>0.15*0.3</f>
        <v>4.4999999999999998E-2</v>
      </c>
      <c r="D26" s="868">
        <f>0.15*0.7</f>
        <v>0.105</v>
      </c>
      <c r="E26" s="867" t="s">
        <v>189</v>
      </c>
      <c r="F26" s="867" t="s">
        <v>189</v>
      </c>
      <c r="G26" s="530">
        <f t="shared" ref="G26:H31" si="4">IF(E26=$L$3,$M$3,IF(E26=$L$4,$M$4,IF(E26=$L$5,$M$5,$M$6)))</f>
        <v>0</v>
      </c>
      <c r="H26" s="531">
        <f t="shared" si="4"/>
        <v>0</v>
      </c>
      <c r="I26" s="1172"/>
      <c r="J26" s="1172"/>
      <c r="K26" s="1172"/>
    </row>
    <row r="27" spans="2:16">
      <c r="B27" s="343" t="s">
        <v>629</v>
      </c>
      <c r="C27" s="868">
        <f t="shared" ref="C27:C30" si="5">0.15*0.3</f>
        <v>4.4999999999999998E-2</v>
      </c>
      <c r="D27" s="868">
        <f t="shared" ref="D27:D30" si="6">0.15*0.7</f>
        <v>0.105</v>
      </c>
      <c r="E27" s="867" t="s">
        <v>189</v>
      </c>
      <c r="F27" s="867" t="s">
        <v>189</v>
      </c>
      <c r="G27" s="530">
        <f t="shared" si="4"/>
        <v>0</v>
      </c>
      <c r="H27" s="531">
        <f t="shared" si="4"/>
        <v>0</v>
      </c>
      <c r="I27" s="1172"/>
      <c r="J27" s="1172"/>
      <c r="K27" s="1172"/>
    </row>
    <row r="28" spans="2:16">
      <c r="B28" s="343" t="s">
        <v>630</v>
      </c>
      <c r="C28" s="868">
        <f t="shared" si="5"/>
        <v>4.4999999999999998E-2</v>
      </c>
      <c r="D28" s="868">
        <f t="shared" si="6"/>
        <v>0.105</v>
      </c>
      <c r="E28" s="867" t="s">
        <v>189</v>
      </c>
      <c r="F28" s="867" t="s">
        <v>189</v>
      </c>
      <c r="G28" s="530">
        <f t="shared" si="4"/>
        <v>0</v>
      </c>
      <c r="H28" s="531">
        <f t="shared" si="4"/>
        <v>0</v>
      </c>
      <c r="I28" s="1172"/>
      <c r="J28" s="1172"/>
      <c r="K28" s="1172"/>
    </row>
    <row r="29" spans="2:16">
      <c r="B29" s="343" t="s">
        <v>643</v>
      </c>
      <c r="C29" s="868">
        <f t="shared" si="5"/>
        <v>4.4999999999999998E-2</v>
      </c>
      <c r="D29" s="868">
        <f t="shared" si="6"/>
        <v>0.105</v>
      </c>
      <c r="E29" s="867" t="s">
        <v>189</v>
      </c>
      <c r="F29" s="867" t="s">
        <v>189</v>
      </c>
      <c r="G29" s="530">
        <f t="shared" si="4"/>
        <v>0</v>
      </c>
      <c r="H29" s="531">
        <f t="shared" si="4"/>
        <v>0</v>
      </c>
      <c r="I29" s="1187"/>
      <c r="J29" s="1172"/>
      <c r="K29" s="1172"/>
    </row>
    <row r="30" spans="2:16">
      <c r="B30" s="343" t="s">
        <v>644</v>
      </c>
      <c r="C30" s="868">
        <f t="shared" si="5"/>
        <v>4.4999999999999998E-2</v>
      </c>
      <c r="D30" s="868">
        <f t="shared" si="6"/>
        <v>0.105</v>
      </c>
      <c r="E30" s="867" t="s">
        <v>189</v>
      </c>
      <c r="F30" s="867" t="s">
        <v>189</v>
      </c>
      <c r="G30" s="530">
        <f t="shared" si="4"/>
        <v>0</v>
      </c>
      <c r="H30" s="531">
        <f t="shared" si="4"/>
        <v>0</v>
      </c>
      <c r="I30" s="1172"/>
      <c r="J30" s="1172"/>
      <c r="K30" s="1172"/>
    </row>
    <row r="31" spans="2:16">
      <c r="B31" s="343" t="s">
        <v>838</v>
      </c>
      <c r="C31" s="868">
        <f>0.25*0.3</f>
        <v>7.4999999999999997E-2</v>
      </c>
      <c r="D31" s="868">
        <f>0.25*0.7</f>
        <v>0.17499999999999999</v>
      </c>
      <c r="E31" s="867" t="s">
        <v>189</v>
      </c>
      <c r="F31" s="867" t="s">
        <v>189</v>
      </c>
      <c r="G31" s="530">
        <f t="shared" si="4"/>
        <v>0</v>
      </c>
      <c r="H31" s="531">
        <f t="shared" si="4"/>
        <v>0</v>
      </c>
      <c r="I31" s="1172"/>
      <c r="J31" s="1172"/>
      <c r="K31" s="1172"/>
    </row>
    <row r="32" spans="2:16" ht="12.75" customHeight="1" thickBot="1">
      <c r="B32" s="583" t="s">
        <v>22</v>
      </c>
      <c r="C32" s="584"/>
      <c r="D32" s="584"/>
      <c r="E32" s="584"/>
      <c r="F32" s="584"/>
      <c r="G32" s="1038">
        <f>SUMPRODUCT(C26:C31,G26:G31)+SUMPRODUCT(D26:D31,H26:H31)</f>
        <v>0</v>
      </c>
      <c r="H32" s="1039"/>
      <c r="I32" s="1172"/>
      <c r="J32" s="1172"/>
      <c r="K32" s="1172"/>
    </row>
    <row r="33" spans="2:11" ht="12.75" customHeight="1" thickBot="1">
      <c r="B33" s="2"/>
      <c r="C33" s="2"/>
      <c r="D33" s="2"/>
      <c r="E33" s="2"/>
      <c r="F33" s="2"/>
      <c r="G33" s="2"/>
      <c r="H33" s="2"/>
      <c r="I33" s="1172"/>
      <c r="J33" s="1172"/>
      <c r="K33" s="1172"/>
    </row>
    <row r="34" spans="2:11">
      <c r="B34" s="1446" t="s">
        <v>840</v>
      </c>
      <c r="C34" s="1101" t="s">
        <v>29</v>
      </c>
      <c r="D34" s="1036"/>
      <c r="E34" s="1036" t="s">
        <v>15</v>
      </c>
      <c r="F34" s="1036"/>
      <c r="G34" s="1036" t="s">
        <v>22</v>
      </c>
      <c r="H34" s="1037"/>
      <c r="I34" s="1172"/>
      <c r="J34" s="1172"/>
      <c r="K34" s="1172"/>
    </row>
    <row r="35" spans="2:11" ht="19.5" customHeight="1">
      <c r="B35" s="1447"/>
      <c r="C35" s="528" t="s">
        <v>634</v>
      </c>
      <c r="D35" s="528" t="s">
        <v>635</v>
      </c>
      <c r="E35" s="528" t="s">
        <v>634</v>
      </c>
      <c r="F35" s="528" t="s">
        <v>635</v>
      </c>
      <c r="G35" s="528" t="s">
        <v>634</v>
      </c>
      <c r="H35" s="431" t="s">
        <v>635</v>
      </c>
      <c r="I35" s="1172"/>
      <c r="J35" s="1172"/>
      <c r="K35" s="1172"/>
    </row>
    <row r="36" spans="2:11">
      <c r="B36" s="1287"/>
      <c r="C36" s="868">
        <v>0.15</v>
      </c>
      <c r="D36" s="868">
        <v>0.35</v>
      </c>
      <c r="E36" s="867" t="s">
        <v>189</v>
      </c>
      <c r="F36" s="867" t="s">
        <v>189</v>
      </c>
      <c r="G36" s="530">
        <f>IF(E36=$L$3,$M$3,IF(E36=$L$4,$M$4,IF(E36=$L$5,$M$5,$M$6)))</f>
        <v>0</v>
      </c>
      <c r="H36" s="531">
        <f>IF(F36=$L$3,$M$3,IF(F36=$L$4,$M$4,IF(F36=$L$5,$M$5,$M$6)))</f>
        <v>0</v>
      </c>
      <c r="I36" s="1172"/>
      <c r="J36" s="1172"/>
      <c r="K36" s="1172"/>
    </row>
    <row r="37" spans="2:11">
      <c r="B37" s="1287"/>
      <c r="C37" s="868">
        <v>0.15</v>
      </c>
      <c r="D37" s="868">
        <v>0.35</v>
      </c>
      <c r="E37" s="867" t="s">
        <v>189</v>
      </c>
      <c r="F37" s="867" t="s">
        <v>189</v>
      </c>
      <c r="G37" s="530">
        <f>IF(E37=$L$3,$M$3,IF(E37=$L$4,$M$4,IF(E37=$L$5,$M$5,$M$6)))</f>
        <v>0</v>
      </c>
      <c r="H37" s="531">
        <f>IF(F37=$L$3,$M$3,IF(F37=$L$4,$M$4,IF(F37=$L$5,$M$5,$M$6)))</f>
        <v>0</v>
      </c>
      <c r="I37" s="1172"/>
      <c r="J37" s="1172"/>
      <c r="K37" s="1172"/>
    </row>
    <row r="38" spans="2:11" ht="15.75" thickBot="1">
      <c r="B38" s="432"/>
      <c r="C38" s="433"/>
      <c r="D38" s="433"/>
      <c r="E38" s="433"/>
      <c r="F38" s="433"/>
      <c r="G38" s="1034">
        <f>SUMPRODUCT(C36:C37,G36:G37)+SUMPRODUCT(D36:D37,H36:H37)</f>
        <v>0</v>
      </c>
      <c r="H38" s="1035"/>
      <c r="I38" s="1172"/>
      <c r="J38" s="1172"/>
      <c r="K38" s="1172"/>
    </row>
    <row r="39" spans="2:11" ht="15.75" thickBot="1">
      <c r="B39" s="2"/>
      <c r="C39" s="2"/>
      <c r="D39" s="2"/>
      <c r="E39" s="2"/>
      <c r="F39" s="2"/>
      <c r="G39" s="2"/>
      <c r="H39" s="2"/>
      <c r="I39" s="1172"/>
      <c r="J39" s="1172"/>
      <c r="K39" s="1172"/>
    </row>
    <row r="40" spans="2:11" ht="15.75" thickBot="1">
      <c r="B40" s="1277" t="s">
        <v>852</v>
      </c>
      <c r="C40" s="1150" t="s">
        <v>189</v>
      </c>
      <c r="D40" s="531">
        <f>IF(C40=L7,M7,M8)</f>
        <v>0</v>
      </c>
      <c r="E40" s="2"/>
      <c r="F40" s="2"/>
      <c r="G40" s="2"/>
      <c r="H40" s="2"/>
      <c r="I40" s="1172"/>
      <c r="J40" s="1172"/>
      <c r="K40" s="1172"/>
    </row>
    <row r="41" spans="2:11">
      <c r="B41" s="2"/>
      <c r="C41" s="2"/>
      <c r="D41" s="2"/>
      <c r="E41" s="2"/>
      <c r="F41" s="2"/>
      <c r="G41" s="2"/>
      <c r="H41" s="2"/>
    </row>
    <row r="42" spans="2:11">
      <c r="E42" s="2"/>
      <c r="F42" s="2"/>
      <c r="G42" s="2"/>
      <c r="H42" s="2"/>
    </row>
    <row r="43" spans="2:11">
      <c r="E43" s="2"/>
      <c r="F43" s="2"/>
      <c r="G43" s="2"/>
      <c r="H43" s="2"/>
    </row>
    <row r="44" spans="2:11">
      <c r="E44" s="2"/>
      <c r="F44" s="2"/>
      <c r="G44" s="2"/>
      <c r="H44" s="2"/>
    </row>
    <row r="45" spans="2:11">
      <c r="E45" s="2"/>
      <c r="F45" s="2"/>
      <c r="G45" s="2"/>
      <c r="H45" s="2"/>
    </row>
    <row r="46" spans="2:11">
      <c r="E46" s="2"/>
      <c r="F46" s="2"/>
      <c r="G46" s="2"/>
      <c r="H46" s="2"/>
    </row>
    <row r="47" spans="2:11">
      <c r="E47" s="2"/>
      <c r="F47" s="2"/>
      <c r="G47" s="2"/>
      <c r="H47" s="2"/>
    </row>
  </sheetData>
  <sheetProtection algorithmName="SHA-512" hashValue="6OJDWdRsARyGdkqlFTICAPh6mJXmqALfwdkmKxgACACTqP+Z1OkrZHnae3teyTj7o0EQbLDx7GjlARPX/kWeYw==" saltValue="GOED+qakaepwifUL+xYkRw==" spinCount="100000" sheet="1" scenarios="1" insertHyperlinks="0"/>
  <mergeCells count="18">
    <mergeCell ref="B1:Q1"/>
    <mergeCell ref="B8:B9"/>
    <mergeCell ref="C8:D8"/>
    <mergeCell ref="E8:F8"/>
    <mergeCell ref="H2:I2"/>
    <mergeCell ref="B2:G2"/>
    <mergeCell ref="J3:J4"/>
    <mergeCell ref="I3:I4"/>
    <mergeCell ref="F3:F4"/>
    <mergeCell ref="G3:G4"/>
    <mergeCell ref="H3:H4"/>
    <mergeCell ref="B3:B4"/>
    <mergeCell ref="C3:C4"/>
    <mergeCell ref="D3:D4"/>
    <mergeCell ref="E3:E4"/>
    <mergeCell ref="B24:B25"/>
    <mergeCell ref="B34:B35"/>
    <mergeCell ref="G8:H8"/>
  </mergeCells>
  <dataValidations count="3">
    <dataValidation type="list" allowBlank="1" showInputMessage="1" showErrorMessage="1" sqref="E36:F37 E19:F21 E10:F14 E26:F31" xr:uid="{00000000-0002-0000-0600-000000000000}">
      <formula1>$L$3:$L$6</formula1>
    </dataValidation>
    <dataValidation type="list" allowBlank="1" showInputMessage="1" showErrorMessage="1" sqref="C40" xr:uid="{00000000-0002-0000-0600-000001000000}">
      <formula1>$L$7:$L$8</formula1>
    </dataValidation>
    <dataValidation type="list" allowBlank="1" showInputMessage="1" showErrorMessage="1" sqref="B19" xr:uid="{197B8D61-3556-46E4-A0D1-9E71D3AC4150}">
      <formula1>$N$22:$N$23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W55"/>
  <sheetViews>
    <sheetView rightToLeft="1" zoomScale="80" zoomScaleNormal="80" workbookViewId="0">
      <selection activeCell="C8" sqref="C8"/>
    </sheetView>
  </sheetViews>
  <sheetFormatPr defaultColWidth="8.85546875" defaultRowHeight="15"/>
  <cols>
    <col min="1" max="1" width="3.7109375" style="167" customWidth="1"/>
    <col min="2" max="2" width="4.5703125" style="167" bestFit="1" customWidth="1"/>
    <col min="3" max="3" width="48" style="167" customWidth="1"/>
    <col min="4" max="4" width="17.85546875" style="167" customWidth="1"/>
    <col min="5" max="5" width="14" style="167" customWidth="1"/>
    <col min="6" max="6" width="23.42578125" style="167" customWidth="1"/>
    <col min="7" max="7" width="17.7109375" style="167" customWidth="1"/>
    <col min="8" max="8" width="13.85546875" style="167" customWidth="1"/>
    <col min="9" max="9" width="11" style="167" customWidth="1"/>
    <col min="10" max="10" width="11.28515625" style="167" customWidth="1"/>
    <col min="11" max="11" width="10.85546875" style="188" customWidth="1"/>
    <col min="12" max="12" width="11" style="188" customWidth="1"/>
    <col min="13" max="13" width="13" style="188" customWidth="1"/>
    <col min="14" max="14" width="12.7109375" style="188" customWidth="1"/>
    <col min="15" max="15" width="17.42578125" style="188" customWidth="1"/>
    <col min="16" max="16" width="11.5703125" style="167" customWidth="1"/>
    <col min="17" max="17" width="27.85546875" style="167" customWidth="1"/>
    <col min="18" max="18" width="22.85546875" style="167" bestFit="1" customWidth="1"/>
    <col min="19" max="16384" width="8.85546875" style="167"/>
  </cols>
  <sheetData>
    <row r="1" spans="1:23" ht="22.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  <c r="S1" s="1384"/>
      <c r="T1" s="1384"/>
      <c r="U1" s="1384"/>
    </row>
    <row r="2" spans="1:23" ht="30.75" customHeight="1" thickBot="1">
      <c r="A2" s="168"/>
      <c r="B2" s="1454" t="s">
        <v>602</v>
      </c>
      <c r="C2" s="1455"/>
      <c r="D2" s="1455"/>
      <c r="E2" s="1455"/>
      <c r="F2" s="1455"/>
      <c r="G2" s="1455"/>
      <c r="H2" s="1455"/>
      <c r="I2" s="1455"/>
      <c r="J2" s="1455"/>
      <c r="K2" s="554" t="s">
        <v>129</v>
      </c>
      <c r="L2" s="554"/>
      <c r="M2" s="554"/>
      <c r="N2" s="554"/>
      <c r="O2" s="554"/>
      <c r="P2" s="1086">
        <f>P27</f>
        <v>0</v>
      </c>
      <c r="Q2" s="1188"/>
      <c r="R2" s="1188"/>
      <c r="S2" s="1188"/>
      <c r="T2" s="1188"/>
      <c r="U2" s="1188"/>
      <c r="V2" s="1188"/>
      <c r="W2" s="1188"/>
    </row>
    <row r="3" spans="1:23" ht="36" customHeight="1" thickBot="1">
      <c r="A3" s="171"/>
      <c r="B3" s="1047"/>
      <c r="C3" s="492" t="s">
        <v>606</v>
      </c>
      <c r="D3" s="1046" t="s">
        <v>580</v>
      </c>
      <c r="E3" s="492" t="s">
        <v>603</v>
      </c>
      <c r="F3" s="498" t="s">
        <v>159</v>
      </c>
      <c r="G3" s="496" t="s">
        <v>604</v>
      </c>
      <c r="H3" s="493" t="s">
        <v>160</v>
      </c>
      <c r="I3" s="494" t="s">
        <v>161</v>
      </c>
      <c r="J3" s="495" t="s">
        <v>22</v>
      </c>
      <c r="K3" s="492" t="s">
        <v>605</v>
      </c>
      <c r="L3" s="496" t="s">
        <v>22</v>
      </c>
      <c r="M3" s="1043" t="s">
        <v>608</v>
      </c>
      <c r="N3" s="1043" t="s">
        <v>848</v>
      </c>
      <c r="O3" s="1043" t="s">
        <v>842</v>
      </c>
      <c r="P3" s="497" t="s">
        <v>95</v>
      </c>
      <c r="Q3" s="1189"/>
      <c r="R3" s="1190"/>
      <c r="S3" s="1190"/>
      <c r="T3" s="1188"/>
      <c r="U3" s="1188"/>
      <c r="V3" s="1188"/>
      <c r="W3" s="1188"/>
    </row>
    <row r="4" spans="1:23" ht="19.149999999999999" customHeight="1">
      <c r="B4" s="173">
        <v>1</v>
      </c>
      <c r="C4" s="1045"/>
      <c r="D4" s="1045"/>
      <c r="E4" s="179" t="str">
        <f>IFERROR(HLOOKUP(D4,$C$34:$J$35,2,FALSE),"")</f>
        <v/>
      </c>
      <c r="F4" s="870"/>
      <c r="G4" s="179" t="str">
        <f>IFERROR(HLOOKUP(F4,$C$38:$G$39,2,FALSE),"")</f>
        <v/>
      </c>
      <c r="H4" s="871"/>
      <c r="I4" s="871"/>
      <c r="J4" s="180">
        <f>MAX(1-((1/12)*I4),0)</f>
        <v>1</v>
      </c>
      <c r="K4" s="871"/>
      <c r="L4" s="180">
        <f>MIN(IF('رونق فعالیت '!G$3&gt;5,K4/5,K4/'رونق فعالیت '!G$3),1)</f>
        <v>0</v>
      </c>
      <c r="M4" s="872"/>
      <c r="N4" s="1044" t="str">
        <f>IFERROR(HLOOKUP(M4,$C$43:$E$44,2,FALSE),"")</f>
        <v/>
      </c>
      <c r="O4" s="1151"/>
      <c r="P4" s="1087" t="str">
        <f>IFERROR(AVERAGE(G4,J4,L4)*E4*N4,"")</f>
        <v/>
      </c>
      <c r="Q4" s="1191"/>
      <c r="R4" s="1192"/>
      <c r="S4" s="1192"/>
      <c r="T4" s="1188"/>
      <c r="U4" s="1188"/>
      <c r="V4" s="1188"/>
      <c r="W4" s="1188"/>
    </row>
    <row r="5" spans="1:23" s="177" customFormat="1" ht="19.149999999999999" customHeight="1">
      <c r="B5" s="178">
        <v>2</v>
      </c>
      <c r="C5" s="1045"/>
      <c r="D5" s="1045"/>
      <c r="E5" s="179" t="str">
        <f t="shared" ref="E5:E26" si="0">IFERROR(HLOOKUP(D5,$C$34:$J$35,2,FALSE),"")</f>
        <v/>
      </c>
      <c r="F5" s="870"/>
      <c r="G5" s="179" t="str">
        <f t="shared" ref="G5:G26" si="1">IFERROR(HLOOKUP(F5,$C$38:$G$39,2,FALSE),"")</f>
        <v/>
      </c>
      <c r="H5" s="871"/>
      <c r="I5" s="871"/>
      <c r="J5" s="180">
        <f t="shared" ref="J5:J26" si="2">MAX(1-((1/12)*I5),0)</f>
        <v>1</v>
      </c>
      <c r="K5" s="871"/>
      <c r="L5" s="180">
        <f>MIN(IF('رونق فعالیت '!G$3&gt;5,K5/5,K5/'رونق فعالیت '!G$3),1)</f>
        <v>0</v>
      </c>
      <c r="M5" s="872"/>
      <c r="N5" s="1044" t="str">
        <f t="shared" ref="N5:N26" si="3">IFERROR(HLOOKUP(M5,$C$43:$E$44,2,FALSE),"")</f>
        <v/>
      </c>
      <c r="O5" s="1151"/>
      <c r="P5" s="1087" t="str">
        <f t="shared" ref="P5:P26" si="4">IFERROR(AVERAGE(G5,J5,L5)*E5*N5,"")</f>
        <v/>
      </c>
      <c r="Q5" s="1191"/>
      <c r="R5" s="1192"/>
      <c r="S5" s="1192"/>
      <c r="T5" s="1193"/>
      <c r="U5" s="1193"/>
      <c r="V5" s="1193"/>
      <c r="W5" s="1193"/>
    </row>
    <row r="6" spans="1:23" s="177" customFormat="1" ht="19.149999999999999" customHeight="1">
      <c r="B6" s="173">
        <v>3</v>
      </c>
      <c r="C6" s="1045"/>
      <c r="D6" s="1045"/>
      <c r="E6" s="179" t="str">
        <f t="shared" si="0"/>
        <v/>
      </c>
      <c r="F6" s="870"/>
      <c r="G6" s="179" t="str">
        <f t="shared" si="1"/>
        <v/>
      </c>
      <c r="H6" s="871"/>
      <c r="I6" s="871"/>
      <c r="J6" s="180">
        <f t="shared" si="2"/>
        <v>1</v>
      </c>
      <c r="K6" s="871"/>
      <c r="L6" s="180">
        <f>MIN(IF('رونق فعالیت '!G$3&gt;5,K6/5,K6/'رونق فعالیت '!G$3),1)</f>
        <v>0</v>
      </c>
      <c r="M6" s="872"/>
      <c r="N6" s="1044" t="str">
        <f t="shared" si="3"/>
        <v/>
      </c>
      <c r="O6" s="1151"/>
      <c r="P6" s="1087" t="str">
        <f t="shared" si="4"/>
        <v/>
      </c>
      <c r="Q6" s="1191"/>
      <c r="R6" s="1192"/>
      <c r="S6" s="1192"/>
      <c r="T6" s="1193"/>
      <c r="U6" s="1193"/>
      <c r="V6" s="1193"/>
      <c r="W6" s="1193"/>
    </row>
    <row r="7" spans="1:23" s="177" customFormat="1" ht="19.149999999999999" customHeight="1">
      <c r="B7" s="178">
        <v>4</v>
      </c>
      <c r="C7" s="1045"/>
      <c r="D7" s="1045"/>
      <c r="E7" s="179" t="str">
        <f t="shared" si="0"/>
        <v/>
      </c>
      <c r="F7" s="870"/>
      <c r="G7" s="179" t="str">
        <f t="shared" si="1"/>
        <v/>
      </c>
      <c r="H7" s="871"/>
      <c r="I7" s="871"/>
      <c r="J7" s="180">
        <f t="shared" si="2"/>
        <v>1</v>
      </c>
      <c r="K7" s="871"/>
      <c r="L7" s="180">
        <f>MIN(IF('رونق فعالیت '!G$3&gt;5,K7/5,K7/'رونق فعالیت '!G$3),1)</f>
        <v>0</v>
      </c>
      <c r="M7" s="872"/>
      <c r="N7" s="1044" t="str">
        <f t="shared" si="3"/>
        <v/>
      </c>
      <c r="O7" s="1151"/>
      <c r="P7" s="1087" t="str">
        <f t="shared" si="4"/>
        <v/>
      </c>
      <c r="Q7" s="1191"/>
      <c r="R7" s="1192"/>
      <c r="S7" s="1192"/>
      <c r="T7" s="1193"/>
      <c r="U7" s="1193"/>
      <c r="V7" s="1193"/>
      <c r="W7" s="1193"/>
    </row>
    <row r="8" spans="1:23" s="177" customFormat="1" ht="19.149999999999999" customHeight="1">
      <c r="B8" s="173">
        <v>5</v>
      </c>
      <c r="C8" s="1045"/>
      <c r="D8" s="1045"/>
      <c r="E8" s="179" t="str">
        <f t="shared" si="0"/>
        <v/>
      </c>
      <c r="F8" s="870"/>
      <c r="G8" s="179" t="str">
        <f t="shared" si="1"/>
        <v/>
      </c>
      <c r="H8" s="871"/>
      <c r="I8" s="871"/>
      <c r="J8" s="180">
        <f t="shared" si="2"/>
        <v>1</v>
      </c>
      <c r="K8" s="871"/>
      <c r="L8" s="180">
        <f>MIN(IF('رونق فعالیت '!G$3&gt;5,K8/5,K8/'رونق فعالیت '!G$3),1)</f>
        <v>0</v>
      </c>
      <c r="M8" s="872"/>
      <c r="N8" s="1044" t="str">
        <f t="shared" si="3"/>
        <v/>
      </c>
      <c r="O8" s="1151"/>
      <c r="P8" s="1087" t="str">
        <f t="shared" si="4"/>
        <v/>
      </c>
      <c r="Q8" s="1191"/>
      <c r="R8" s="1192"/>
      <c r="S8" s="1192"/>
      <c r="T8" s="1193"/>
      <c r="U8" s="1193"/>
      <c r="V8" s="1193"/>
      <c r="W8" s="1193"/>
    </row>
    <row r="9" spans="1:23" s="177" customFormat="1" ht="19.149999999999999" customHeight="1">
      <c r="B9" s="178">
        <v>6</v>
      </c>
      <c r="C9" s="1045"/>
      <c r="D9" s="1045"/>
      <c r="E9" s="179" t="str">
        <f t="shared" si="0"/>
        <v/>
      </c>
      <c r="F9" s="870"/>
      <c r="G9" s="179" t="str">
        <f t="shared" si="1"/>
        <v/>
      </c>
      <c r="H9" s="871"/>
      <c r="I9" s="871"/>
      <c r="J9" s="180">
        <f t="shared" si="2"/>
        <v>1</v>
      </c>
      <c r="K9" s="871"/>
      <c r="L9" s="180">
        <f>MIN(IF('رونق فعالیت '!G$3&gt;5,K9/5,K9/'رونق فعالیت '!G$3),1)</f>
        <v>0</v>
      </c>
      <c r="M9" s="872"/>
      <c r="N9" s="1044" t="str">
        <f t="shared" si="3"/>
        <v/>
      </c>
      <c r="O9" s="1151"/>
      <c r="P9" s="1087" t="str">
        <f t="shared" si="4"/>
        <v/>
      </c>
      <c r="Q9" s="1191"/>
      <c r="R9" s="1192"/>
      <c r="S9" s="1192"/>
      <c r="T9" s="1193"/>
      <c r="U9" s="1193"/>
      <c r="V9" s="1193"/>
      <c r="W9" s="1193"/>
    </row>
    <row r="10" spans="1:23" s="177" customFormat="1" ht="19.149999999999999" customHeight="1">
      <c r="B10" s="173">
        <v>7</v>
      </c>
      <c r="C10" s="1045"/>
      <c r="D10" s="1045"/>
      <c r="E10" s="179" t="str">
        <f t="shared" si="0"/>
        <v/>
      </c>
      <c r="F10" s="870"/>
      <c r="G10" s="179" t="str">
        <f t="shared" si="1"/>
        <v/>
      </c>
      <c r="H10" s="871"/>
      <c r="I10" s="871"/>
      <c r="J10" s="180">
        <f t="shared" si="2"/>
        <v>1</v>
      </c>
      <c r="K10" s="871"/>
      <c r="L10" s="180">
        <f>MIN(IF('رونق فعالیت '!G$3&gt;5,K10/5,K10/'رونق فعالیت '!G$3),1)</f>
        <v>0</v>
      </c>
      <c r="M10" s="872"/>
      <c r="N10" s="1044" t="str">
        <f t="shared" si="3"/>
        <v/>
      </c>
      <c r="O10" s="1151"/>
      <c r="P10" s="1087" t="str">
        <f t="shared" si="4"/>
        <v/>
      </c>
      <c r="Q10" s="1191"/>
      <c r="R10" s="1192"/>
      <c r="S10" s="1192"/>
      <c r="T10" s="1193"/>
      <c r="U10" s="1193"/>
      <c r="V10" s="1193"/>
      <c r="W10" s="1193"/>
    </row>
    <row r="11" spans="1:23" s="177" customFormat="1" ht="19.149999999999999" customHeight="1">
      <c r="B11" s="178">
        <v>8</v>
      </c>
      <c r="C11" s="1045"/>
      <c r="D11" s="1045"/>
      <c r="E11" s="179" t="str">
        <f t="shared" si="0"/>
        <v/>
      </c>
      <c r="F11" s="870"/>
      <c r="G11" s="179" t="str">
        <f t="shared" si="1"/>
        <v/>
      </c>
      <c r="H11" s="871"/>
      <c r="I11" s="871"/>
      <c r="J11" s="180">
        <f t="shared" si="2"/>
        <v>1</v>
      </c>
      <c r="K11" s="871"/>
      <c r="L11" s="180">
        <f>MIN(IF('رونق فعالیت '!G$3&gt;5,K11/5,K11/'رونق فعالیت '!G$3),1)</f>
        <v>0</v>
      </c>
      <c r="M11" s="872"/>
      <c r="N11" s="1044" t="str">
        <f t="shared" si="3"/>
        <v/>
      </c>
      <c r="O11" s="1151"/>
      <c r="P11" s="1087" t="str">
        <f t="shared" si="4"/>
        <v/>
      </c>
      <c r="Q11" s="1191"/>
      <c r="R11" s="1192"/>
      <c r="S11" s="1192"/>
      <c r="T11" s="1193"/>
      <c r="U11" s="1193"/>
      <c r="V11" s="1193"/>
      <c r="W11" s="1193"/>
    </row>
    <row r="12" spans="1:23" s="177" customFormat="1" ht="19.149999999999999" customHeight="1">
      <c r="B12" s="173">
        <v>9</v>
      </c>
      <c r="C12" s="1045"/>
      <c r="D12" s="1045"/>
      <c r="E12" s="179" t="str">
        <f t="shared" si="0"/>
        <v/>
      </c>
      <c r="F12" s="870"/>
      <c r="G12" s="179" t="str">
        <f t="shared" si="1"/>
        <v/>
      </c>
      <c r="H12" s="871"/>
      <c r="I12" s="871"/>
      <c r="J12" s="180">
        <f t="shared" si="2"/>
        <v>1</v>
      </c>
      <c r="K12" s="871"/>
      <c r="L12" s="180">
        <f>MIN(IF('رونق فعالیت '!G$3&gt;5,K12/5,K12/'رونق فعالیت '!G$3),1)</f>
        <v>0</v>
      </c>
      <c r="M12" s="872"/>
      <c r="N12" s="1044" t="str">
        <f t="shared" si="3"/>
        <v/>
      </c>
      <c r="O12" s="1151"/>
      <c r="P12" s="1087" t="str">
        <f t="shared" si="4"/>
        <v/>
      </c>
      <c r="Q12" s="1191"/>
      <c r="R12" s="1192"/>
      <c r="S12" s="1192"/>
      <c r="T12" s="1193"/>
      <c r="U12" s="1193"/>
      <c r="V12" s="1193"/>
      <c r="W12" s="1193"/>
    </row>
    <row r="13" spans="1:23" s="177" customFormat="1" ht="19.149999999999999" customHeight="1">
      <c r="B13" s="178">
        <v>10</v>
      </c>
      <c r="C13" s="1045"/>
      <c r="D13" s="1045"/>
      <c r="E13" s="179" t="str">
        <f t="shared" si="0"/>
        <v/>
      </c>
      <c r="F13" s="870"/>
      <c r="G13" s="179" t="str">
        <f t="shared" si="1"/>
        <v/>
      </c>
      <c r="H13" s="871"/>
      <c r="I13" s="871"/>
      <c r="J13" s="180">
        <f t="shared" si="2"/>
        <v>1</v>
      </c>
      <c r="K13" s="871"/>
      <c r="L13" s="180">
        <f>MIN(IF('رونق فعالیت '!G$3&gt;5,K13/5,K13/'رونق فعالیت '!G$3),1)</f>
        <v>0</v>
      </c>
      <c r="M13" s="872"/>
      <c r="N13" s="1044" t="str">
        <f t="shared" si="3"/>
        <v/>
      </c>
      <c r="O13" s="1151"/>
      <c r="P13" s="1087" t="str">
        <f t="shared" si="4"/>
        <v/>
      </c>
      <c r="Q13" s="1191"/>
      <c r="R13" s="1192"/>
      <c r="S13" s="1192"/>
      <c r="T13" s="1193"/>
      <c r="U13" s="1193"/>
      <c r="V13" s="1193"/>
      <c r="W13" s="1193"/>
    </row>
    <row r="14" spans="1:23" s="177" customFormat="1" ht="19.149999999999999" customHeight="1">
      <c r="B14" s="173">
        <v>11</v>
      </c>
      <c r="C14" s="1045"/>
      <c r="D14" s="1045"/>
      <c r="E14" s="179" t="str">
        <f t="shared" si="0"/>
        <v/>
      </c>
      <c r="F14" s="870"/>
      <c r="G14" s="179" t="str">
        <f t="shared" si="1"/>
        <v/>
      </c>
      <c r="H14" s="871"/>
      <c r="I14" s="871"/>
      <c r="J14" s="180">
        <f t="shared" si="2"/>
        <v>1</v>
      </c>
      <c r="K14" s="871"/>
      <c r="L14" s="180">
        <f>MIN(IF('رونق فعالیت '!G$3&gt;5,K14/5,K14/'رونق فعالیت '!G$3),1)</f>
        <v>0</v>
      </c>
      <c r="M14" s="872"/>
      <c r="N14" s="1044" t="str">
        <f t="shared" si="3"/>
        <v/>
      </c>
      <c r="O14" s="1151"/>
      <c r="P14" s="1087" t="str">
        <f t="shared" si="4"/>
        <v/>
      </c>
      <c r="Q14" s="1191"/>
      <c r="R14" s="1192"/>
      <c r="S14" s="1192"/>
      <c r="T14" s="1193"/>
      <c r="U14" s="1193"/>
      <c r="V14" s="1193"/>
      <c r="W14" s="1193"/>
    </row>
    <row r="15" spans="1:23" s="177" customFormat="1" ht="19.149999999999999" customHeight="1">
      <c r="B15" s="178">
        <v>12</v>
      </c>
      <c r="C15" s="1045"/>
      <c r="D15" s="1045"/>
      <c r="E15" s="179" t="str">
        <f t="shared" si="0"/>
        <v/>
      </c>
      <c r="F15" s="870"/>
      <c r="G15" s="179" t="str">
        <f t="shared" si="1"/>
        <v/>
      </c>
      <c r="H15" s="871"/>
      <c r="I15" s="871"/>
      <c r="J15" s="180">
        <f t="shared" si="2"/>
        <v>1</v>
      </c>
      <c r="K15" s="871"/>
      <c r="L15" s="180">
        <f>MIN(IF('رونق فعالیت '!G$3&gt;5,K15/5,K15/'رونق فعالیت '!G$3),1)</f>
        <v>0</v>
      </c>
      <c r="M15" s="872"/>
      <c r="N15" s="1044" t="str">
        <f t="shared" si="3"/>
        <v/>
      </c>
      <c r="O15" s="1151"/>
      <c r="P15" s="1087" t="str">
        <f t="shared" si="4"/>
        <v/>
      </c>
      <c r="Q15" s="1191"/>
      <c r="R15" s="1192"/>
      <c r="S15" s="1192"/>
      <c r="T15" s="1193"/>
      <c r="U15" s="1193"/>
      <c r="V15" s="1193"/>
      <c r="W15" s="1193"/>
    </row>
    <row r="16" spans="1:23" s="177" customFormat="1" ht="19.149999999999999" customHeight="1">
      <c r="B16" s="173">
        <v>13</v>
      </c>
      <c r="C16" s="1045"/>
      <c r="D16" s="1045"/>
      <c r="E16" s="179" t="str">
        <f t="shared" si="0"/>
        <v/>
      </c>
      <c r="F16" s="870"/>
      <c r="G16" s="179" t="str">
        <f t="shared" si="1"/>
        <v/>
      </c>
      <c r="H16" s="871"/>
      <c r="I16" s="871"/>
      <c r="J16" s="180">
        <f t="shared" si="2"/>
        <v>1</v>
      </c>
      <c r="K16" s="871"/>
      <c r="L16" s="180">
        <f>MIN(IF('رونق فعالیت '!G$3&gt;5,K16/5,K16/'رونق فعالیت '!G$3),1)</f>
        <v>0</v>
      </c>
      <c r="M16" s="872"/>
      <c r="N16" s="1044" t="str">
        <f t="shared" si="3"/>
        <v/>
      </c>
      <c r="O16" s="1151"/>
      <c r="P16" s="1087" t="str">
        <f t="shared" si="4"/>
        <v/>
      </c>
      <c r="Q16" s="1191"/>
      <c r="R16" s="1192"/>
      <c r="S16" s="1192"/>
      <c r="T16" s="1193"/>
      <c r="U16" s="1193"/>
      <c r="V16" s="1193"/>
      <c r="W16" s="1193"/>
    </row>
    <row r="17" spans="1:23" s="177" customFormat="1" ht="19.149999999999999" customHeight="1">
      <c r="B17" s="178">
        <v>14</v>
      </c>
      <c r="C17" s="1045"/>
      <c r="D17" s="1045"/>
      <c r="E17" s="179" t="str">
        <f t="shared" si="0"/>
        <v/>
      </c>
      <c r="F17" s="870"/>
      <c r="G17" s="179" t="str">
        <f t="shared" si="1"/>
        <v/>
      </c>
      <c r="H17" s="871"/>
      <c r="I17" s="871"/>
      <c r="J17" s="180">
        <f t="shared" si="2"/>
        <v>1</v>
      </c>
      <c r="K17" s="871"/>
      <c r="L17" s="180">
        <f>MIN(IF('رونق فعالیت '!G$3&gt;5,K17/5,K17/'رونق فعالیت '!G$3),1)</f>
        <v>0</v>
      </c>
      <c r="M17" s="872"/>
      <c r="N17" s="1044" t="str">
        <f t="shared" si="3"/>
        <v/>
      </c>
      <c r="O17" s="1151"/>
      <c r="P17" s="1087" t="str">
        <f t="shared" si="4"/>
        <v/>
      </c>
      <c r="Q17" s="1191"/>
      <c r="R17" s="1192"/>
      <c r="S17" s="1192"/>
      <c r="T17" s="1193"/>
      <c r="U17" s="1193"/>
      <c r="V17" s="1193"/>
      <c r="W17" s="1193"/>
    </row>
    <row r="18" spans="1:23" s="177" customFormat="1" ht="19.149999999999999" customHeight="1">
      <c r="A18" s="181"/>
      <c r="B18" s="173">
        <v>15</v>
      </c>
      <c r="C18" s="1045"/>
      <c r="D18" s="1045"/>
      <c r="E18" s="179" t="str">
        <f t="shared" si="0"/>
        <v/>
      </c>
      <c r="F18" s="870"/>
      <c r="G18" s="179" t="str">
        <f t="shared" si="1"/>
        <v/>
      </c>
      <c r="H18" s="871"/>
      <c r="I18" s="871"/>
      <c r="J18" s="180">
        <f t="shared" si="2"/>
        <v>1</v>
      </c>
      <c r="K18" s="871"/>
      <c r="L18" s="180">
        <f>MIN(IF('رونق فعالیت '!G$3&gt;5,K18/5,K18/'رونق فعالیت '!G$3),1)</f>
        <v>0</v>
      </c>
      <c r="M18" s="872"/>
      <c r="N18" s="1044" t="str">
        <f t="shared" si="3"/>
        <v/>
      </c>
      <c r="O18" s="1151"/>
      <c r="P18" s="1087" t="str">
        <f t="shared" si="4"/>
        <v/>
      </c>
      <c r="Q18" s="1191"/>
      <c r="R18" s="1192"/>
      <c r="S18" s="1192"/>
      <c r="T18" s="1193"/>
      <c r="U18" s="1193"/>
      <c r="V18" s="1193"/>
      <c r="W18" s="1193"/>
    </row>
    <row r="19" spans="1:23" s="177" customFormat="1" ht="19.149999999999999" customHeight="1">
      <c r="A19" s="181"/>
      <c r="B19" s="178">
        <v>16</v>
      </c>
      <c r="C19" s="1045"/>
      <c r="D19" s="1045"/>
      <c r="E19" s="179" t="str">
        <f t="shared" si="0"/>
        <v/>
      </c>
      <c r="F19" s="870"/>
      <c r="G19" s="179" t="str">
        <f t="shared" si="1"/>
        <v/>
      </c>
      <c r="H19" s="871"/>
      <c r="I19" s="871"/>
      <c r="J19" s="180">
        <f t="shared" si="2"/>
        <v>1</v>
      </c>
      <c r="K19" s="871"/>
      <c r="L19" s="180">
        <f>MIN(IF('رونق فعالیت '!G$3&gt;5,K19/5,K19/'رونق فعالیت '!G$3),1)</f>
        <v>0</v>
      </c>
      <c r="M19" s="872"/>
      <c r="N19" s="1044" t="str">
        <f t="shared" si="3"/>
        <v/>
      </c>
      <c r="O19" s="1151"/>
      <c r="P19" s="1087" t="str">
        <f t="shared" si="4"/>
        <v/>
      </c>
      <c r="Q19" s="1191"/>
      <c r="R19" s="1192"/>
      <c r="S19" s="1192"/>
      <c r="T19" s="1193"/>
      <c r="U19" s="1193"/>
      <c r="V19" s="1193"/>
      <c r="W19" s="1193"/>
    </row>
    <row r="20" spans="1:23" s="177" customFormat="1" ht="19.149999999999999" customHeight="1">
      <c r="A20" s="181"/>
      <c r="B20" s="173">
        <v>17</v>
      </c>
      <c r="C20" s="1045"/>
      <c r="D20" s="1045"/>
      <c r="E20" s="179" t="str">
        <f t="shared" si="0"/>
        <v/>
      </c>
      <c r="F20" s="870"/>
      <c r="G20" s="179" t="str">
        <f t="shared" si="1"/>
        <v/>
      </c>
      <c r="H20" s="871"/>
      <c r="I20" s="871"/>
      <c r="J20" s="180">
        <f t="shared" si="2"/>
        <v>1</v>
      </c>
      <c r="K20" s="871"/>
      <c r="L20" s="180">
        <f>MIN(IF('رونق فعالیت '!G$3&gt;5,K20/5,K20/'رونق فعالیت '!G$3),1)</f>
        <v>0</v>
      </c>
      <c r="M20" s="872"/>
      <c r="N20" s="1044" t="str">
        <f t="shared" si="3"/>
        <v/>
      </c>
      <c r="O20" s="1151"/>
      <c r="P20" s="1087" t="str">
        <f t="shared" si="4"/>
        <v/>
      </c>
      <c r="Q20" s="1191"/>
      <c r="R20" s="1192"/>
      <c r="S20" s="1192"/>
      <c r="T20" s="1193"/>
      <c r="U20" s="1193"/>
      <c r="V20" s="1193"/>
      <c r="W20" s="1193"/>
    </row>
    <row r="21" spans="1:23" s="177" customFormat="1" ht="19.149999999999999" customHeight="1">
      <c r="A21" s="181"/>
      <c r="B21" s="178">
        <v>18</v>
      </c>
      <c r="C21" s="1045"/>
      <c r="D21" s="1045"/>
      <c r="E21" s="179" t="str">
        <f t="shared" si="0"/>
        <v/>
      </c>
      <c r="F21" s="870"/>
      <c r="G21" s="179" t="str">
        <f t="shared" si="1"/>
        <v/>
      </c>
      <c r="H21" s="871"/>
      <c r="I21" s="871"/>
      <c r="J21" s="180">
        <f t="shared" si="2"/>
        <v>1</v>
      </c>
      <c r="K21" s="871"/>
      <c r="L21" s="180">
        <f>MIN(IF('رونق فعالیت '!G$3&gt;5,K21/5,K21/'رونق فعالیت '!G$3),1)</f>
        <v>0</v>
      </c>
      <c r="M21" s="872"/>
      <c r="N21" s="1044" t="str">
        <f t="shared" si="3"/>
        <v/>
      </c>
      <c r="O21" s="1151"/>
      <c r="P21" s="1087" t="str">
        <f t="shared" si="4"/>
        <v/>
      </c>
      <c r="Q21" s="1191"/>
      <c r="R21" s="1192"/>
      <c r="S21" s="1192"/>
      <c r="T21" s="1193"/>
      <c r="U21" s="1193"/>
      <c r="V21" s="1193"/>
      <c r="W21" s="1193"/>
    </row>
    <row r="22" spans="1:23" s="177" customFormat="1" ht="19.149999999999999" customHeight="1">
      <c r="A22" s="181"/>
      <c r="B22" s="173">
        <v>19</v>
      </c>
      <c r="C22" s="1045"/>
      <c r="D22" s="1045"/>
      <c r="E22" s="179" t="str">
        <f t="shared" si="0"/>
        <v/>
      </c>
      <c r="F22" s="870"/>
      <c r="G22" s="179" t="str">
        <f t="shared" si="1"/>
        <v/>
      </c>
      <c r="H22" s="871"/>
      <c r="I22" s="871"/>
      <c r="J22" s="180">
        <f t="shared" si="2"/>
        <v>1</v>
      </c>
      <c r="K22" s="871"/>
      <c r="L22" s="180">
        <f>MIN(IF('رونق فعالیت '!G$3&gt;5,K22/5,K22/'رونق فعالیت '!G$3),1)</f>
        <v>0</v>
      </c>
      <c r="M22" s="872"/>
      <c r="N22" s="1044" t="str">
        <f t="shared" si="3"/>
        <v/>
      </c>
      <c r="O22" s="1151"/>
      <c r="P22" s="1087" t="str">
        <f t="shared" si="4"/>
        <v/>
      </c>
      <c r="Q22" s="1191"/>
      <c r="R22" s="1192"/>
      <c r="S22" s="1192"/>
      <c r="T22" s="1193"/>
      <c r="U22" s="1193"/>
      <c r="V22" s="1193"/>
      <c r="W22" s="1193"/>
    </row>
    <row r="23" spans="1:23" s="177" customFormat="1" ht="19.149999999999999" customHeight="1">
      <c r="A23" s="181"/>
      <c r="B23" s="178">
        <v>20</v>
      </c>
      <c r="C23" s="1045"/>
      <c r="D23" s="1045"/>
      <c r="E23" s="179" t="str">
        <f t="shared" si="0"/>
        <v/>
      </c>
      <c r="F23" s="870"/>
      <c r="G23" s="179" t="str">
        <f t="shared" si="1"/>
        <v/>
      </c>
      <c r="H23" s="871"/>
      <c r="I23" s="871"/>
      <c r="J23" s="180">
        <f t="shared" si="2"/>
        <v>1</v>
      </c>
      <c r="K23" s="871"/>
      <c r="L23" s="180">
        <f>MIN(IF('رونق فعالیت '!G$3&gt;5,K23/5,K23/'رونق فعالیت '!G$3),1)</f>
        <v>0</v>
      </c>
      <c r="M23" s="872"/>
      <c r="N23" s="1044" t="str">
        <f t="shared" si="3"/>
        <v/>
      </c>
      <c r="O23" s="1151"/>
      <c r="P23" s="1087" t="str">
        <f t="shared" si="4"/>
        <v/>
      </c>
      <c r="Q23" s="1191"/>
      <c r="R23" s="1192"/>
      <c r="S23" s="1192"/>
      <c r="T23" s="1193"/>
      <c r="U23" s="1193"/>
      <c r="V23" s="1193"/>
      <c r="W23" s="1193"/>
    </row>
    <row r="24" spans="1:23" s="177" customFormat="1" ht="19.149999999999999" customHeight="1">
      <c r="A24" s="181"/>
      <c r="B24" s="173">
        <v>21</v>
      </c>
      <c r="C24" s="1045"/>
      <c r="D24" s="1045"/>
      <c r="E24" s="179" t="str">
        <f t="shared" si="0"/>
        <v/>
      </c>
      <c r="F24" s="870"/>
      <c r="G24" s="179" t="str">
        <f t="shared" si="1"/>
        <v/>
      </c>
      <c r="H24" s="871"/>
      <c r="I24" s="871"/>
      <c r="J24" s="180">
        <f t="shared" si="2"/>
        <v>1</v>
      </c>
      <c r="K24" s="871"/>
      <c r="L24" s="180">
        <f>MIN(IF('رونق فعالیت '!G$3&gt;5,K24/5,K24/'رونق فعالیت '!G$3),1)</f>
        <v>0</v>
      </c>
      <c r="M24" s="872"/>
      <c r="N24" s="1044" t="str">
        <f t="shared" si="3"/>
        <v/>
      </c>
      <c r="O24" s="1151"/>
      <c r="P24" s="1087" t="str">
        <f t="shared" si="4"/>
        <v/>
      </c>
      <c r="Q24" s="1191"/>
      <c r="R24" s="1192"/>
      <c r="S24" s="1192"/>
      <c r="T24" s="1193"/>
      <c r="U24" s="1193"/>
      <c r="V24" s="1193"/>
      <c r="W24" s="1193"/>
    </row>
    <row r="25" spans="1:23" s="177" customFormat="1" ht="19.149999999999999" customHeight="1">
      <c r="B25" s="178">
        <v>22</v>
      </c>
      <c r="C25" s="1045"/>
      <c r="D25" s="1045"/>
      <c r="E25" s="179" t="str">
        <f t="shared" si="0"/>
        <v/>
      </c>
      <c r="F25" s="870"/>
      <c r="G25" s="179" t="str">
        <f t="shared" si="1"/>
        <v/>
      </c>
      <c r="H25" s="871"/>
      <c r="I25" s="871"/>
      <c r="J25" s="180">
        <f t="shared" si="2"/>
        <v>1</v>
      </c>
      <c r="K25" s="871"/>
      <c r="L25" s="180">
        <f>MIN(IF('رونق فعالیت '!G$3&gt;5,K25/5,K25/'رونق فعالیت '!G$3),1)</f>
        <v>0</v>
      </c>
      <c r="M25" s="872"/>
      <c r="N25" s="1044" t="str">
        <f t="shared" si="3"/>
        <v/>
      </c>
      <c r="O25" s="1151"/>
      <c r="P25" s="1087" t="str">
        <f t="shared" si="4"/>
        <v/>
      </c>
      <c r="Q25" s="1191"/>
      <c r="R25" s="1192"/>
      <c r="S25" s="1192"/>
      <c r="T25" s="1193"/>
      <c r="U25" s="1193"/>
      <c r="V25" s="1193"/>
      <c r="W25" s="1193"/>
    </row>
    <row r="26" spans="1:23" s="177" customFormat="1" ht="19.149999999999999" customHeight="1" thickBot="1">
      <c r="B26" s="173">
        <v>23</v>
      </c>
      <c r="C26" s="1045"/>
      <c r="D26" s="1045"/>
      <c r="E26" s="179" t="str">
        <f t="shared" si="0"/>
        <v/>
      </c>
      <c r="F26" s="870"/>
      <c r="G26" s="179" t="str">
        <f t="shared" si="1"/>
        <v/>
      </c>
      <c r="H26" s="871"/>
      <c r="I26" s="871"/>
      <c r="J26" s="180">
        <f t="shared" si="2"/>
        <v>1</v>
      </c>
      <c r="K26" s="871"/>
      <c r="L26" s="180">
        <f>MIN(IF('رونق فعالیت '!G$3&gt;5,K26/5,K26/'رونق فعالیت '!G$3),1)</f>
        <v>0</v>
      </c>
      <c r="M26" s="872"/>
      <c r="N26" s="1044" t="str">
        <f t="shared" si="3"/>
        <v/>
      </c>
      <c r="O26" s="1151"/>
      <c r="P26" s="1087" t="str">
        <f t="shared" si="4"/>
        <v/>
      </c>
      <c r="Q26" s="1191"/>
      <c r="R26" s="1192"/>
      <c r="S26" s="1192"/>
      <c r="T26" s="1193"/>
      <c r="U26" s="1193"/>
      <c r="V26" s="1193"/>
      <c r="W26" s="1193"/>
    </row>
    <row r="27" spans="1:23" s="177" customFormat="1" ht="19.149999999999999" customHeight="1" thickBot="1">
      <c r="B27" s="182"/>
      <c r="C27" s="1462" t="s">
        <v>22</v>
      </c>
      <c r="D27" s="1462"/>
      <c r="E27" s="1462"/>
      <c r="F27" s="1462"/>
      <c r="G27" s="1462"/>
      <c r="H27" s="1462"/>
      <c r="I27" s="1462"/>
      <c r="J27" s="1462"/>
      <c r="K27" s="1462"/>
      <c r="L27" s="1463"/>
      <c r="M27" s="1463"/>
      <c r="N27" s="1463"/>
      <c r="O27" s="1463"/>
      <c r="P27" s="183">
        <f>IFERROR(MIN(SUM(P4:P26),1),0)</f>
        <v>0</v>
      </c>
      <c r="Q27" s="1191"/>
      <c r="R27" s="1192"/>
      <c r="S27" s="1192"/>
      <c r="T27" s="1193"/>
      <c r="U27" s="1193"/>
      <c r="V27" s="1193"/>
      <c r="W27" s="1193"/>
    </row>
    <row r="28" spans="1:23" s="177" customFormat="1" ht="19.149999999999999" customHeight="1">
      <c r="B28" s="184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5"/>
      <c r="R28" s="176"/>
      <c r="S28" s="176"/>
    </row>
    <row r="29" spans="1:23" s="177" customFormat="1" ht="19.149999999999999" customHeight="1">
      <c r="B29" s="184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5"/>
      <c r="R29" s="176"/>
      <c r="S29" s="176"/>
    </row>
    <row r="30" spans="1:23" s="177" customFormat="1" ht="19.149999999999999" customHeight="1">
      <c r="B30" s="184"/>
      <c r="C30" s="172"/>
      <c r="D30" s="172"/>
      <c r="E30" s="172"/>
      <c r="F30" s="172"/>
      <c r="G30" s="172"/>
      <c r="H30" s="172"/>
      <c r="I30"/>
      <c r="J30"/>
      <c r="K30" s="172"/>
      <c r="L30" s="172"/>
      <c r="M30" s="172"/>
      <c r="N30" s="172"/>
      <c r="O30" s="172"/>
      <c r="P30" s="172"/>
      <c r="Q30" s="175"/>
      <c r="R30" s="176"/>
      <c r="S30" s="176"/>
    </row>
    <row r="31" spans="1:23" s="177" customFormat="1" ht="15" customHeight="1" thickBot="1">
      <c r="I31"/>
      <c r="J31"/>
      <c r="K31" s="190"/>
      <c r="L31" s="190"/>
      <c r="M31" s="190"/>
      <c r="N31" s="190"/>
      <c r="O31" s="190"/>
    </row>
    <row r="32" spans="1:23" ht="18">
      <c r="A32"/>
      <c r="B32"/>
      <c r="C32" s="1464" t="s">
        <v>603</v>
      </c>
      <c r="D32" s="1465"/>
      <c r="E32" s="1465"/>
      <c r="F32" s="1465"/>
      <c r="G32" s="1465"/>
      <c r="H32" s="1465"/>
      <c r="I32" s="1465"/>
      <c r="J32" s="1466"/>
      <c r="K32" s="104"/>
      <c r="L32" s="104"/>
      <c r="M32" s="104"/>
      <c r="N32" s="104"/>
      <c r="O32" s="104"/>
      <c r="P32"/>
      <c r="Q32"/>
    </row>
    <row r="33" spans="2:19">
      <c r="B33"/>
      <c r="C33" s="586" t="s">
        <v>139</v>
      </c>
      <c r="D33" s="29"/>
      <c r="E33" s="29" t="s">
        <v>164</v>
      </c>
      <c r="F33" s="29" t="s">
        <v>165</v>
      </c>
      <c r="G33" s="29" t="s">
        <v>166</v>
      </c>
      <c r="H33" s="29" t="s">
        <v>167</v>
      </c>
      <c r="I33" s="29" t="s">
        <v>168</v>
      </c>
      <c r="J33" s="587" t="s">
        <v>491</v>
      </c>
      <c r="K33" s="104"/>
      <c r="L33" s="104"/>
      <c r="M33" s="104"/>
      <c r="N33" s="104"/>
      <c r="O33" s="104"/>
      <c r="P33"/>
      <c r="Q33"/>
    </row>
    <row r="34" spans="2:19" ht="15" customHeight="1">
      <c r="B34"/>
      <c r="C34" s="579" t="s">
        <v>139</v>
      </c>
      <c r="D34" s="29" t="s">
        <v>841</v>
      </c>
      <c r="E34" s="29" t="s">
        <v>162</v>
      </c>
      <c r="F34" s="29" t="s">
        <v>169</v>
      </c>
      <c r="G34" s="29" t="s">
        <v>170</v>
      </c>
      <c r="H34" s="29" t="s">
        <v>171</v>
      </c>
      <c r="I34" s="29" t="s">
        <v>172</v>
      </c>
      <c r="J34" s="1051" t="s">
        <v>490</v>
      </c>
      <c r="K34" s="104"/>
      <c r="L34" s="104"/>
      <c r="M34" s="104"/>
      <c r="N34" s="104"/>
      <c r="O34" s="104"/>
      <c r="P34"/>
      <c r="Q34"/>
      <c r="R34"/>
    </row>
    <row r="35" spans="2:19" ht="15.75" thickBot="1">
      <c r="B35"/>
      <c r="C35" s="588">
        <v>0.1</v>
      </c>
      <c r="D35" s="433">
        <v>0.2</v>
      </c>
      <c r="E35" s="433">
        <v>0.2</v>
      </c>
      <c r="F35" s="433">
        <v>0.2</v>
      </c>
      <c r="G35" s="433">
        <v>0.2</v>
      </c>
      <c r="H35" s="433">
        <v>0.2</v>
      </c>
      <c r="I35" s="433">
        <v>0.2</v>
      </c>
      <c r="J35" s="434">
        <v>0.2</v>
      </c>
      <c r="K35" s="104"/>
      <c r="L35" s="104"/>
      <c r="M35" s="104"/>
      <c r="N35" s="104"/>
      <c r="O35" s="104"/>
      <c r="P35"/>
      <c r="Q35"/>
      <c r="R35"/>
    </row>
    <row r="36" spans="2:19" ht="15.75" thickBot="1"/>
    <row r="37" spans="2:19" ht="18">
      <c r="B37" s="2"/>
      <c r="C37" s="1464" t="s">
        <v>607</v>
      </c>
      <c r="D37" s="1465"/>
      <c r="E37" s="1465"/>
      <c r="F37" s="1465"/>
      <c r="G37" s="1466"/>
      <c r="H37" s="2"/>
      <c r="I37" s="2"/>
      <c r="J37" s="2"/>
      <c r="K37" s="184"/>
      <c r="L37" s="184"/>
      <c r="M37" s="184"/>
      <c r="N37" s="184"/>
      <c r="O37" s="184"/>
      <c r="P37" s="2"/>
      <c r="Q37" s="2"/>
      <c r="R37" s="2"/>
      <c r="S37" s="2"/>
    </row>
    <row r="38" spans="2:19" ht="19.5" customHeight="1">
      <c r="B38" s="2"/>
      <c r="C38" s="581" t="s">
        <v>163</v>
      </c>
      <c r="D38" s="580" t="s">
        <v>853</v>
      </c>
      <c r="E38" s="580" t="s">
        <v>854</v>
      </c>
      <c r="F38" s="580" t="s">
        <v>628</v>
      </c>
      <c r="G38" s="582" t="s">
        <v>139</v>
      </c>
      <c r="I38" s="185"/>
      <c r="J38" s="185"/>
      <c r="K38" s="300"/>
      <c r="L38" s="300"/>
      <c r="M38" s="300"/>
      <c r="N38" s="300"/>
      <c r="O38" s="300"/>
      <c r="P38" s="185"/>
      <c r="Q38" s="185"/>
      <c r="R38" s="2"/>
      <c r="S38" s="2"/>
    </row>
    <row r="39" spans="2:19" ht="22.5" customHeight="1" thickBot="1">
      <c r="B39" s="2"/>
      <c r="C39" s="583">
        <v>1</v>
      </c>
      <c r="D39" s="584">
        <v>0.7</v>
      </c>
      <c r="E39" s="584">
        <v>0.5</v>
      </c>
      <c r="F39" s="584">
        <v>0.5</v>
      </c>
      <c r="G39" s="585">
        <v>0.3</v>
      </c>
      <c r="H39" s="42"/>
      <c r="I39" s="42"/>
      <c r="J39" s="42"/>
      <c r="K39" s="172"/>
      <c r="L39" s="172"/>
      <c r="M39" s="172"/>
      <c r="N39" s="172"/>
      <c r="O39" s="172"/>
      <c r="P39" s="42"/>
      <c r="Q39" s="187"/>
      <c r="R39" s="2"/>
      <c r="S39" s="2"/>
    </row>
    <row r="40" spans="2:19" ht="15" customHeight="1">
      <c r="B40" s="2"/>
      <c r="C40" s="42"/>
      <c r="D40" s="42"/>
      <c r="E40" s="42"/>
      <c r="F40" s="42"/>
      <c r="G40" s="42"/>
      <c r="H40" s="42"/>
      <c r="I40" s="42"/>
      <c r="J40" s="42"/>
      <c r="K40" s="172"/>
      <c r="L40" s="172"/>
      <c r="M40" s="172"/>
      <c r="N40" s="172"/>
      <c r="O40" s="172"/>
      <c r="P40" s="42"/>
      <c r="Q40" s="187"/>
      <c r="R40" s="2"/>
      <c r="S40" s="2"/>
    </row>
    <row r="41" spans="2:19" ht="15" customHeight="1" thickBot="1">
      <c r="B41" s="2"/>
      <c r="C41" s="42"/>
      <c r="D41" s="42"/>
      <c r="E41" s="42"/>
      <c r="F41" s="42"/>
      <c r="G41" s="42"/>
      <c r="H41" s="42"/>
      <c r="I41" s="42"/>
      <c r="J41" s="42"/>
      <c r="K41" s="172"/>
      <c r="L41" s="172"/>
      <c r="M41" s="172"/>
      <c r="N41" s="172"/>
      <c r="O41" s="172"/>
      <c r="P41" s="42"/>
      <c r="Q41" s="187"/>
      <c r="R41" s="2"/>
      <c r="S41" s="2"/>
    </row>
    <row r="42" spans="2:19" ht="19.5" customHeight="1">
      <c r="B42" s="2"/>
      <c r="C42" s="1459" t="s">
        <v>608</v>
      </c>
      <c r="D42" s="1460"/>
      <c r="E42" s="1461"/>
      <c r="F42"/>
      <c r="G42"/>
      <c r="H42" s="42"/>
      <c r="I42" s="42"/>
      <c r="J42" s="42"/>
      <c r="K42" s="172"/>
      <c r="L42" s="172"/>
      <c r="M42" s="172"/>
      <c r="N42" s="172"/>
      <c r="O42" s="172"/>
      <c r="P42" s="42"/>
      <c r="Q42" s="187"/>
      <c r="R42" s="2"/>
      <c r="S42" s="2"/>
    </row>
    <row r="43" spans="2:19">
      <c r="B43" s="2"/>
      <c r="C43" s="581" t="s">
        <v>123</v>
      </c>
      <c r="D43" s="580" t="s">
        <v>45</v>
      </c>
      <c r="E43" s="582" t="s">
        <v>66</v>
      </c>
      <c r="F43"/>
      <c r="G43"/>
      <c r="H43" s="42"/>
      <c r="I43" s="42"/>
      <c r="J43" s="42"/>
      <c r="K43" s="172"/>
      <c r="L43" s="172"/>
      <c r="M43" s="172"/>
      <c r="N43" s="172"/>
      <c r="O43" s="172"/>
      <c r="P43" s="42"/>
      <c r="Q43" s="187"/>
      <c r="R43" s="2"/>
      <c r="S43" s="2"/>
    </row>
    <row r="44" spans="2:19" ht="15" customHeight="1" thickBot="1">
      <c r="B44" s="2"/>
      <c r="C44" s="583">
        <v>1</v>
      </c>
      <c r="D44" s="584">
        <v>0.8</v>
      </c>
      <c r="E44" s="585">
        <v>0</v>
      </c>
      <c r="F44"/>
      <c r="G44"/>
      <c r="H44" s="42"/>
      <c r="I44" s="42"/>
      <c r="J44" s="42"/>
      <c r="K44" s="172"/>
      <c r="L44" s="172"/>
      <c r="M44" s="172"/>
      <c r="N44" s="172"/>
      <c r="O44" s="172"/>
      <c r="P44" s="42"/>
      <c r="Q44" s="187"/>
      <c r="R44" s="2"/>
      <c r="S44" s="2"/>
    </row>
    <row r="45" spans="2:19" ht="15" customHeight="1">
      <c r="B45" s="2"/>
      <c r="C45" s="42"/>
      <c r="D45" s="42"/>
      <c r="E45" s="42"/>
      <c r="F45" s="42"/>
      <c r="G45" s="42"/>
      <c r="H45" s="42"/>
      <c r="I45" s="42"/>
      <c r="J45" s="42"/>
      <c r="K45" s="172"/>
      <c r="L45" s="172"/>
      <c r="M45" s="172"/>
      <c r="N45" s="172"/>
      <c r="O45" s="172"/>
      <c r="P45" s="42"/>
      <c r="Q45" s="187"/>
      <c r="R45" s="2"/>
      <c r="S45" s="2"/>
    </row>
    <row r="46" spans="2:19" ht="15" customHeight="1" thickBot="1">
      <c r="B46" s="2"/>
      <c r="C46" s="42"/>
      <c r="D46" s="42"/>
      <c r="E46" s="42"/>
      <c r="F46" s="42"/>
      <c r="G46" s="42"/>
      <c r="H46" s="42"/>
      <c r="I46" s="42"/>
      <c r="J46" s="42"/>
      <c r="K46" s="172"/>
      <c r="L46" s="172"/>
      <c r="M46" s="172"/>
      <c r="N46" s="172"/>
      <c r="O46" s="172"/>
      <c r="P46" s="42"/>
      <c r="Q46" s="187"/>
      <c r="R46" s="2"/>
      <c r="S46" s="2"/>
    </row>
    <row r="47" spans="2:19" ht="18">
      <c r="B47" s="2"/>
      <c r="C47" s="1456" t="s">
        <v>849</v>
      </c>
      <c r="D47" s="1457"/>
      <c r="E47" s="1457"/>
      <c r="F47" s="1457"/>
      <c r="G47" s="1457"/>
      <c r="H47" s="1457"/>
      <c r="I47" s="1458"/>
      <c r="J47" s="42"/>
      <c r="K47" s="172"/>
      <c r="L47" s="172"/>
      <c r="M47" s="172"/>
      <c r="N47" s="172"/>
      <c r="O47" s="172"/>
      <c r="P47" s="42"/>
      <c r="Q47" s="187"/>
      <c r="R47" s="2"/>
      <c r="S47" s="2"/>
    </row>
    <row r="48" spans="2:19" ht="15" customHeight="1" thickBot="1">
      <c r="B48" s="2"/>
      <c r="C48" s="1048" t="s">
        <v>833</v>
      </c>
      <c r="D48" s="1049" t="s">
        <v>834</v>
      </c>
      <c r="E48" s="1049" t="s">
        <v>835</v>
      </c>
      <c r="F48" s="1049" t="s">
        <v>836</v>
      </c>
      <c r="G48" s="1049" t="s">
        <v>837</v>
      </c>
      <c r="H48" s="1049" t="s">
        <v>175</v>
      </c>
      <c r="I48" s="1050" t="s">
        <v>838</v>
      </c>
      <c r="J48"/>
      <c r="K48"/>
      <c r="L48"/>
      <c r="M48" s="172"/>
      <c r="N48" s="172"/>
      <c r="O48" s="172"/>
      <c r="P48" s="42"/>
      <c r="Q48" s="187"/>
      <c r="R48" s="2"/>
      <c r="S48" s="2"/>
    </row>
    <row r="49" spans="2:19" ht="15" customHeight="1">
      <c r="B49" s="2"/>
      <c r="C49" s="42"/>
      <c r="D49" s="42"/>
      <c r="E49" s="42"/>
      <c r="F49" s="42"/>
      <c r="G49" s="42"/>
      <c r="H49" s="42"/>
      <c r="I49" s="42"/>
      <c r="J49" s="42"/>
      <c r="K49" s="172"/>
      <c r="L49" s="172"/>
      <c r="M49" s="172"/>
      <c r="N49" s="172"/>
      <c r="O49" s="172"/>
      <c r="P49" s="42"/>
      <c r="Q49" s="187"/>
      <c r="R49" s="2"/>
      <c r="S49" s="2"/>
    </row>
    <row r="50" spans="2:19" ht="15" customHeight="1">
      <c r="B50" s="2"/>
      <c r="C50" s="42"/>
      <c r="D50" s="42"/>
      <c r="E50" s="42"/>
      <c r="F50" s="42"/>
      <c r="G50" s="42"/>
      <c r="H50" s="42"/>
      <c r="I50" s="42"/>
      <c r="J50" s="42"/>
      <c r="K50" s="172"/>
      <c r="L50" s="172"/>
      <c r="M50" s="172"/>
      <c r="N50" s="172"/>
      <c r="O50" s="172"/>
      <c r="P50" s="42"/>
      <c r="Q50" s="187"/>
      <c r="R50" s="2"/>
      <c r="S50" s="2"/>
    </row>
    <row r="51" spans="2:19" ht="15" customHeight="1">
      <c r="B51" s="2"/>
      <c r="C51" s="42"/>
      <c r="D51" s="42"/>
      <c r="E51" s="42"/>
      <c r="F51" s="42"/>
      <c r="G51" s="42"/>
      <c r="H51" s="42"/>
      <c r="I51" s="42"/>
      <c r="J51" s="42"/>
      <c r="K51" s="172"/>
      <c r="L51" s="172"/>
      <c r="M51" s="172"/>
      <c r="N51" s="172"/>
      <c r="O51" s="172"/>
      <c r="P51" s="42"/>
      <c r="Q51" s="187"/>
      <c r="R51" s="2"/>
      <c r="S51" s="2"/>
    </row>
    <row r="52" spans="2:19" ht="15" customHeight="1">
      <c r="B52" s="2"/>
      <c r="C52" s="42"/>
      <c r="D52" s="42"/>
      <c r="E52" s="42"/>
      <c r="F52" s="42"/>
      <c r="G52" s="42"/>
      <c r="H52" s="42"/>
      <c r="I52" s="42"/>
      <c r="J52" s="42"/>
      <c r="K52" s="172"/>
      <c r="L52" s="172"/>
      <c r="M52" s="172"/>
      <c r="N52" s="172"/>
      <c r="O52" s="172"/>
      <c r="P52" s="42"/>
      <c r="Q52" s="187"/>
      <c r="R52" s="2"/>
      <c r="S52" s="2"/>
    </row>
    <row r="53" spans="2:19" ht="15" customHeight="1">
      <c r="B53" s="2"/>
      <c r="C53" s="42"/>
      <c r="D53" s="42"/>
      <c r="E53" s="42"/>
      <c r="F53" s="42"/>
      <c r="G53" s="42"/>
      <c r="H53" s="42"/>
      <c r="I53" s="42"/>
      <c r="J53" s="42"/>
      <c r="K53" s="172"/>
      <c r="L53" s="172"/>
      <c r="M53" s="172"/>
      <c r="N53" s="172"/>
      <c r="O53" s="172"/>
      <c r="P53" s="42"/>
      <c r="Q53" s="187"/>
      <c r="R53" s="2"/>
      <c r="S53" s="2"/>
    </row>
    <row r="54" spans="2:19" ht="15" customHeight="1">
      <c r="B54" s="2"/>
      <c r="C54" s="42"/>
      <c r="D54" s="42"/>
      <c r="E54" s="42"/>
      <c r="F54" s="42"/>
      <c r="G54" s="42"/>
      <c r="H54" s="42"/>
      <c r="I54" s="42"/>
      <c r="J54" s="42"/>
      <c r="K54" s="172"/>
      <c r="L54" s="172"/>
      <c r="M54" s="172"/>
      <c r="N54" s="172"/>
      <c r="O54" s="172"/>
      <c r="P54" s="42"/>
      <c r="Q54" s="187"/>
      <c r="R54" s="2"/>
      <c r="S54" s="2"/>
    </row>
    <row r="55" spans="2:19" ht="15" customHeight="1">
      <c r="B55" s="2"/>
      <c r="C55" s="42"/>
      <c r="D55" s="42"/>
      <c r="E55" s="42"/>
      <c r="F55" s="42"/>
      <c r="G55" s="42"/>
      <c r="H55" s="42"/>
      <c r="I55" s="42"/>
      <c r="J55" s="42"/>
      <c r="K55" s="172"/>
      <c r="L55" s="172"/>
      <c r="M55" s="172"/>
      <c r="N55" s="172"/>
      <c r="O55" s="172"/>
      <c r="P55" s="42"/>
      <c r="Q55" s="187"/>
      <c r="R55" s="2"/>
      <c r="S55" s="2"/>
    </row>
  </sheetData>
  <sheetProtection algorithmName="SHA-512" hashValue="feHBeEm5USSlgxdTJNI5iD6Z1R5QoFLjMpfYPO4JqXjNM1r5HnPkX6AKjDrnQ9UJvWtZr7V6ZZAhHYV6lKs4Pw==" saltValue="MqaMlvSVJi4OMTgN2aJ4rQ==" spinCount="100000" sheet="1" scenarios="1" insertHyperlinks="0"/>
  <mergeCells count="7">
    <mergeCell ref="B2:J2"/>
    <mergeCell ref="B1:U1"/>
    <mergeCell ref="C47:I47"/>
    <mergeCell ref="C42:E42"/>
    <mergeCell ref="C27:O27"/>
    <mergeCell ref="C37:G37"/>
    <mergeCell ref="C32:J32"/>
  </mergeCells>
  <dataValidations count="4">
    <dataValidation type="list" allowBlank="1" showInputMessage="1" showErrorMessage="1" sqref="D4:D26" xr:uid="{00000000-0002-0000-0700-000000000000}">
      <formula1>$C$34:$I$34</formula1>
    </dataValidation>
    <dataValidation type="list" allowBlank="1" showInputMessage="1" showErrorMessage="1" sqref="F4:F26" xr:uid="{00000000-0002-0000-0700-000001000000}">
      <formula1>$C$38:$G$38</formula1>
    </dataValidation>
    <dataValidation type="list" allowBlank="1" showInputMessage="1" showErrorMessage="1" sqref="M4:M26" xr:uid="{00000000-0002-0000-0700-000002000000}">
      <formula1>$C$43:$E$43</formula1>
    </dataValidation>
    <dataValidation type="list" allowBlank="1" showInputMessage="1" showErrorMessage="1" sqref="O4:O26" xr:uid="{00000000-0002-0000-0700-000003000000}">
      <formula1>$C$48:$I$48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Y71"/>
  <sheetViews>
    <sheetView rightToLeft="1" zoomScaleNormal="100" workbookViewId="0">
      <selection activeCell="K2" sqref="K2"/>
    </sheetView>
  </sheetViews>
  <sheetFormatPr defaultColWidth="8.85546875" defaultRowHeight="15"/>
  <cols>
    <col min="1" max="1" width="3.7109375" style="167" customWidth="1"/>
    <col min="2" max="2" width="7.140625" style="167" customWidth="1"/>
    <col min="3" max="3" width="32" style="167" customWidth="1"/>
    <col min="4" max="4" width="27" style="167" customWidth="1"/>
    <col min="5" max="5" width="22.5703125" style="167" bestFit="1" customWidth="1"/>
    <col min="6" max="7" width="19.140625" style="167" customWidth="1"/>
    <col min="8" max="8" width="8.85546875" style="167"/>
    <col min="9" max="9" width="10.28515625" style="167" bestFit="1" customWidth="1"/>
    <col min="10" max="10" width="16.42578125" style="167" customWidth="1"/>
    <col min="11" max="11" width="11.5703125" style="167" bestFit="1" customWidth="1"/>
    <col min="12" max="13" width="10.28515625" style="167" customWidth="1"/>
    <col min="14" max="14" width="8.85546875" style="167"/>
    <col min="15" max="15" width="6.7109375" style="167" customWidth="1"/>
    <col min="16" max="16384" width="8.85546875" style="167"/>
  </cols>
  <sheetData>
    <row r="1" spans="1:25" ht="19.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1:25" ht="28.5" customHeight="1" thickBot="1">
      <c r="B2" s="1410" t="s">
        <v>176</v>
      </c>
      <c r="C2" s="1385"/>
      <c r="D2" s="1385"/>
      <c r="E2" s="1385"/>
      <c r="F2" s="1385"/>
      <c r="G2" s="1385"/>
      <c r="H2" s="1385"/>
      <c r="I2" s="1385"/>
      <c r="J2" s="536" t="s">
        <v>129</v>
      </c>
      <c r="K2" s="537">
        <f>IFERROR(L19,0)</f>
        <v>0</v>
      </c>
      <c r="L2" s="538"/>
      <c r="M2" s="1194"/>
      <c r="N2" s="1194"/>
      <c r="O2" s="1190"/>
      <c r="P2" s="1190"/>
      <c r="Q2" s="1188"/>
      <c r="R2" s="1188"/>
      <c r="S2" s="1188"/>
      <c r="T2" s="1188"/>
      <c r="U2" s="1188"/>
      <c r="V2" s="1188"/>
      <c r="W2" s="1188"/>
      <c r="X2" s="1188"/>
      <c r="Y2" s="1188"/>
    </row>
    <row r="3" spans="1:25" ht="37.15" customHeight="1">
      <c r="A3" s="171"/>
      <c r="B3" s="1061" t="s">
        <v>14</v>
      </c>
      <c r="C3" s="1065" t="s">
        <v>177</v>
      </c>
      <c r="D3" s="1063" t="s">
        <v>173</v>
      </c>
      <c r="E3" s="1058" t="s">
        <v>178</v>
      </c>
      <c r="F3" s="1052" t="s">
        <v>179</v>
      </c>
      <c r="G3" s="1052" t="s">
        <v>608</v>
      </c>
      <c r="H3" s="1052" t="s">
        <v>180</v>
      </c>
      <c r="I3" s="1056" t="s">
        <v>181</v>
      </c>
      <c r="J3" s="1054" t="s">
        <v>161</v>
      </c>
      <c r="K3" s="169" t="s">
        <v>182</v>
      </c>
      <c r="L3" s="170" t="s">
        <v>95</v>
      </c>
      <c r="M3" s="1189"/>
      <c r="N3" s="1189"/>
      <c r="O3" s="1190"/>
      <c r="P3" s="1190"/>
      <c r="Q3" s="1188"/>
      <c r="R3" s="1188"/>
      <c r="S3" s="1188"/>
      <c r="T3" s="1188"/>
      <c r="U3" s="1188"/>
      <c r="V3" s="1188"/>
      <c r="W3" s="1188"/>
      <c r="X3" s="1188"/>
      <c r="Y3" s="1188"/>
    </row>
    <row r="4" spans="1:25" ht="19.149999999999999" customHeight="1">
      <c r="B4" s="1062">
        <v>1</v>
      </c>
      <c r="C4" s="1066"/>
      <c r="D4" s="1064"/>
      <c r="E4" s="1059"/>
      <c r="F4" s="1060" t="str">
        <f>IFERROR(HLOOKUP(E4,$C$30:$G$31,2,FALSE),"")</f>
        <v/>
      </c>
      <c r="G4" s="1053"/>
      <c r="H4" s="1067" t="str">
        <f>IFERROR(HLOOKUP(G4,$C$35:$D$36,2,FALSE),"")</f>
        <v/>
      </c>
      <c r="I4" s="1057"/>
      <c r="J4" s="1055"/>
      <c r="K4" s="302">
        <f>MAX(1-((1/12)*J4),0)</f>
        <v>1</v>
      </c>
      <c r="L4" s="561">
        <f>IFERROR(AVERAGE(H4,K4)*F4,0)</f>
        <v>0</v>
      </c>
      <c r="M4" s="1195"/>
      <c r="N4" s="1195"/>
      <c r="O4" s="1192"/>
      <c r="P4" s="1192"/>
      <c r="Q4" s="1188"/>
      <c r="R4" s="1188"/>
      <c r="S4" s="1188"/>
      <c r="T4" s="1188"/>
      <c r="U4" s="1188"/>
      <c r="V4" s="1188"/>
      <c r="W4" s="1188"/>
      <c r="X4" s="1188"/>
      <c r="Y4" s="1188"/>
    </row>
    <row r="5" spans="1:25" ht="19.149999999999999" customHeight="1">
      <c r="B5" s="1062">
        <v>2</v>
      </c>
      <c r="C5" s="1066"/>
      <c r="D5" s="1064"/>
      <c r="E5" s="1059"/>
      <c r="F5" s="1060" t="str">
        <f t="shared" ref="F5:F18" si="0">IFERROR(HLOOKUP(E5,$C$30:$G$31,2,FALSE),"")</f>
        <v/>
      </c>
      <c r="G5" s="1053"/>
      <c r="H5" s="1067" t="str">
        <f t="shared" ref="H5:H18" si="1">IFERROR(HLOOKUP(G5,$C$35:$D$36,2,FALSE),"")</f>
        <v/>
      </c>
      <c r="I5" s="1057"/>
      <c r="J5" s="1055"/>
      <c r="K5" s="302">
        <f t="shared" ref="K5:K18" si="2">MAX(1-((1/12)*J5),0)</f>
        <v>1</v>
      </c>
      <c r="L5" s="561">
        <f t="shared" ref="L5:L18" si="3">IFERROR(AVERAGE(H5,K5)*F5,0)</f>
        <v>0</v>
      </c>
      <c r="M5" s="1195"/>
      <c r="N5" s="1195"/>
      <c r="O5" s="1192"/>
      <c r="P5" s="1192"/>
      <c r="Q5" s="1188"/>
      <c r="R5" s="1188"/>
      <c r="S5" s="1188"/>
      <c r="T5" s="1188"/>
      <c r="U5" s="1188"/>
      <c r="V5" s="1188"/>
      <c r="W5" s="1188"/>
      <c r="X5" s="1188"/>
      <c r="Y5" s="1188"/>
    </row>
    <row r="6" spans="1:25" ht="19.149999999999999" customHeight="1">
      <c r="B6" s="1062">
        <v>3</v>
      </c>
      <c r="C6" s="1066"/>
      <c r="D6" s="1064"/>
      <c r="E6" s="1059"/>
      <c r="F6" s="1060" t="str">
        <f t="shared" si="0"/>
        <v/>
      </c>
      <c r="G6" s="1053"/>
      <c r="H6" s="1067" t="str">
        <f t="shared" si="1"/>
        <v/>
      </c>
      <c r="I6" s="1057"/>
      <c r="J6" s="1055"/>
      <c r="K6" s="302">
        <f t="shared" si="2"/>
        <v>1</v>
      </c>
      <c r="L6" s="561">
        <f t="shared" si="3"/>
        <v>0</v>
      </c>
      <c r="M6" s="1195"/>
      <c r="N6" s="1195"/>
      <c r="O6" s="1192"/>
      <c r="P6" s="1192"/>
      <c r="Q6" s="1188"/>
      <c r="R6" s="1188"/>
      <c r="S6" s="1188"/>
      <c r="T6" s="1188"/>
      <c r="U6" s="1188"/>
      <c r="V6" s="1188"/>
      <c r="W6" s="1188"/>
      <c r="X6" s="1188"/>
      <c r="Y6" s="1188"/>
    </row>
    <row r="7" spans="1:25" ht="19.149999999999999" customHeight="1">
      <c r="B7" s="1062">
        <v>4</v>
      </c>
      <c r="C7" s="1066"/>
      <c r="D7" s="1064"/>
      <c r="E7" s="1059"/>
      <c r="F7" s="1060" t="str">
        <f t="shared" si="0"/>
        <v/>
      </c>
      <c r="G7" s="1053"/>
      <c r="H7" s="1067" t="str">
        <f t="shared" si="1"/>
        <v/>
      </c>
      <c r="I7" s="1057"/>
      <c r="J7" s="1055"/>
      <c r="K7" s="302">
        <f t="shared" si="2"/>
        <v>1</v>
      </c>
      <c r="L7" s="561">
        <f t="shared" si="3"/>
        <v>0</v>
      </c>
      <c r="M7" s="1195"/>
      <c r="N7" s="1195"/>
      <c r="O7" s="1192"/>
      <c r="P7" s="1192"/>
      <c r="Q7" s="1188"/>
      <c r="R7" s="1188"/>
      <c r="S7" s="1188"/>
      <c r="T7" s="1188"/>
      <c r="U7" s="1188"/>
      <c r="V7" s="1188"/>
      <c r="W7" s="1188"/>
      <c r="X7" s="1188"/>
      <c r="Y7" s="1188"/>
    </row>
    <row r="8" spans="1:25" ht="19.149999999999999" customHeight="1">
      <c r="B8" s="1062">
        <v>5</v>
      </c>
      <c r="C8" s="1066"/>
      <c r="D8" s="1064"/>
      <c r="E8" s="1059"/>
      <c r="F8" s="1060" t="str">
        <f t="shared" si="0"/>
        <v/>
      </c>
      <c r="G8" s="1053"/>
      <c r="H8" s="1067" t="str">
        <f t="shared" si="1"/>
        <v/>
      </c>
      <c r="I8" s="1057"/>
      <c r="J8" s="1055"/>
      <c r="K8" s="302">
        <f t="shared" si="2"/>
        <v>1</v>
      </c>
      <c r="L8" s="561">
        <f t="shared" si="3"/>
        <v>0</v>
      </c>
      <c r="M8" s="1195"/>
      <c r="N8" s="1195"/>
      <c r="O8" s="1192"/>
      <c r="P8" s="1192"/>
      <c r="Q8" s="1188"/>
      <c r="R8" s="1188"/>
      <c r="S8" s="1188"/>
      <c r="T8" s="1188"/>
      <c r="U8" s="1188"/>
      <c r="V8" s="1188"/>
      <c r="W8" s="1188"/>
      <c r="X8" s="1188"/>
      <c r="Y8" s="1188"/>
    </row>
    <row r="9" spans="1:25" ht="19.149999999999999" customHeight="1">
      <c r="B9" s="1062">
        <v>6</v>
      </c>
      <c r="C9" s="1066"/>
      <c r="D9" s="1064"/>
      <c r="E9" s="1059"/>
      <c r="F9" s="1060" t="str">
        <f t="shared" si="0"/>
        <v/>
      </c>
      <c r="G9" s="1053"/>
      <c r="H9" s="1067" t="str">
        <f t="shared" si="1"/>
        <v/>
      </c>
      <c r="I9" s="1057"/>
      <c r="J9" s="1055"/>
      <c r="K9" s="302">
        <f t="shared" si="2"/>
        <v>1</v>
      </c>
      <c r="L9" s="561">
        <f t="shared" si="3"/>
        <v>0</v>
      </c>
      <c r="M9" s="1195"/>
      <c r="N9" s="1195"/>
      <c r="O9" s="1192"/>
      <c r="P9" s="1192"/>
      <c r="Q9" s="1188"/>
      <c r="R9" s="1188"/>
      <c r="S9" s="1188"/>
      <c r="T9" s="1188"/>
      <c r="U9" s="1188"/>
      <c r="V9" s="1188"/>
      <c r="W9" s="1188"/>
      <c r="X9" s="1188"/>
      <c r="Y9" s="1188"/>
    </row>
    <row r="10" spans="1:25" ht="19.149999999999999" customHeight="1">
      <c r="B10" s="1062">
        <v>7</v>
      </c>
      <c r="C10" s="1066"/>
      <c r="D10" s="1064"/>
      <c r="E10" s="1059"/>
      <c r="F10" s="1060" t="str">
        <f t="shared" si="0"/>
        <v/>
      </c>
      <c r="G10" s="1053"/>
      <c r="H10" s="1067" t="str">
        <f t="shared" si="1"/>
        <v/>
      </c>
      <c r="I10" s="1057"/>
      <c r="J10" s="1055"/>
      <c r="K10" s="302">
        <f t="shared" si="2"/>
        <v>1</v>
      </c>
      <c r="L10" s="561">
        <f t="shared" si="3"/>
        <v>0</v>
      </c>
      <c r="M10" s="1195"/>
      <c r="N10" s="1195"/>
      <c r="O10" s="1192"/>
      <c r="P10" s="1192"/>
      <c r="Q10" s="1188"/>
      <c r="R10" s="1188"/>
      <c r="S10" s="1188"/>
      <c r="T10" s="1188"/>
      <c r="U10" s="1188"/>
      <c r="V10" s="1188"/>
      <c r="W10" s="1188"/>
      <c r="X10" s="1188"/>
      <c r="Y10" s="1188"/>
    </row>
    <row r="11" spans="1:25" ht="19.149999999999999" customHeight="1">
      <c r="B11" s="1062">
        <v>8</v>
      </c>
      <c r="C11" s="1066"/>
      <c r="D11" s="1064"/>
      <c r="E11" s="1059"/>
      <c r="F11" s="1060" t="str">
        <f t="shared" si="0"/>
        <v/>
      </c>
      <c r="G11" s="1053"/>
      <c r="H11" s="1067" t="str">
        <f t="shared" si="1"/>
        <v/>
      </c>
      <c r="I11" s="1057"/>
      <c r="J11" s="1055"/>
      <c r="K11" s="302">
        <f t="shared" si="2"/>
        <v>1</v>
      </c>
      <c r="L11" s="561">
        <f t="shared" si="3"/>
        <v>0</v>
      </c>
      <c r="M11" s="1195"/>
      <c r="N11" s="1195"/>
      <c r="O11" s="1192"/>
      <c r="P11" s="1192"/>
      <c r="Q11" s="1188"/>
      <c r="R11" s="1188"/>
      <c r="S11" s="1188"/>
      <c r="T11" s="1188"/>
      <c r="U11" s="1188"/>
      <c r="V11" s="1188"/>
      <c r="W11" s="1188"/>
      <c r="X11" s="1188"/>
      <c r="Y11" s="1188"/>
    </row>
    <row r="12" spans="1:25" ht="17.45" customHeight="1">
      <c r="B12" s="1062">
        <v>9</v>
      </c>
      <c r="C12" s="1066"/>
      <c r="D12" s="1064"/>
      <c r="E12" s="1059"/>
      <c r="F12" s="1060" t="str">
        <f t="shared" si="0"/>
        <v/>
      </c>
      <c r="G12" s="1053"/>
      <c r="H12" s="1067" t="str">
        <f t="shared" si="1"/>
        <v/>
      </c>
      <c r="I12" s="1057"/>
      <c r="J12" s="1055"/>
      <c r="K12" s="302">
        <f t="shared" si="2"/>
        <v>1</v>
      </c>
      <c r="L12" s="561">
        <f t="shared" si="3"/>
        <v>0</v>
      </c>
      <c r="M12" s="1195"/>
      <c r="N12" s="1195"/>
      <c r="O12" s="1192"/>
      <c r="P12" s="1192"/>
      <c r="Q12" s="1188"/>
      <c r="R12" s="1188"/>
      <c r="S12" s="1188"/>
      <c r="T12" s="1188"/>
      <c r="U12" s="1188"/>
      <c r="V12" s="1188"/>
      <c r="W12" s="1188"/>
      <c r="X12" s="1188"/>
      <c r="Y12" s="1188"/>
    </row>
    <row r="13" spans="1:25" ht="19.149999999999999" customHeight="1">
      <c r="B13" s="1062">
        <v>10</v>
      </c>
      <c r="C13" s="1066"/>
      <c r="D13" s="1064"/>
      <c r="E13" s="1059"/>
      <c r="F13" s="1060" t="str">
        <f t="shared" si="0"/>
        <v/>
      </c>
      <c r="G13" s="1053"/>
      <c r="H13" s="1067" t="str">
        <f t="shared" si="1"/>
        <v/>
      </c>
      <c r="I13" s="1057"/>
      <c r="J13" s="1055"/>
      <c r="K13" s="302">
        <f t="shared" si="2"/>
        <v>1</v>
      </c>
      <c r="L13" s="561">
        <f t="shared" si="3"/>
        <v>0</v>
      </c>
      <c r="M13" s="1195"/>
      <c r="N13" s="1195"/>
      <c r="O13" s="1192"/>
      <c r="P13" s="1192"/>
      <c r="Q13" s="1188"/>
      <c r="R13" s="1188"/>
      <c r="S13" s="1188"/>
      <c r="T13" s="1188"/>
      <c r="U13" s="1188"/>
      <c r="V13" s="1188"/>
      <c r="W13" s="1188"/>
      <c r="X13" s="1188"/>
      <c r="Y13" s="1188"/>
    </row>
    <row r="14" spans="1:25" ht="19.149999999999999" customHeight="1">
      <c r="B14" s="1062">
        <v>11</v>
      </c>
      <c r="C14" s="1066"/>
      <c r="D14" s="1064"/>
      <c r="E14" s="1059"/>
      <c r="F14" s="1060" t="str">
        <f t="shared" si="0"/>
        <v/>
      </c>
      <c r="G14" s="1053"/>
      <c r="H14" s="1067" t="str">
        <f t="shared" si="1"/>
        <v/>
      </c>
      <c r="I14" s="1057"/>
      <c r="J14" s="1055"/>
      <c r="K14" s="302">
        <f t="shared" si="2"/>
        <v>1</v>
      </c>
      <c r="L14" s="561">
        <f t="shared" si="3"/>
        <v>0</v>
      </c>
      <c r="M14" s="1195"/>
      <c r="N14" s="1195"/>
      <c r="O14" s="1192"/>
      <c r="P14" s="1192"/>
      <c r="Q14" s="1188"/>
      <c r="R14" s="1188"/>
      <c r="S14" s="1188"/>
      <c r="T14" s="1188"/>
      <c r="U14" s="1188"/>
      <c r="V14" s="1188"/>
      <c r="W14" s="1188"/>
      <c r="X14" s="1188"/>
      <c r="Y14" s="1188"/>
    </row>
    <row r="15" spans="1:25" ht="19.149999999999999" customHeight="1">
      <c r="B15" s="1062">
        <v>12</v>
      </c>
      <c r="C15" s="1066"/>
      <c r="D15" s="1064"/>
      <c r="E15" s="1059"/>
      <c r="F15" s="1060" t="str">
        <f t="shared" si="0"/>
        <v/>
      </c>
      <c r="G15" s="1053"/>
      <c r="H15" s="1067" t="str">
        <f t="shared" si="1"/>
        <v/>
      </c>
      <c r="I15" s="1057"/>
      <c r="J15" s="1055"/>
      <c r="K15" s="302">
        <f t="shared" si="2"/>
        <v>1</v>
      </c>
      <c r="L15" s="561">
        <f t="shared" si="3"/>
        <v>0</v>
      </c>
      <c r="M15" s="1195"/>
      <c r="N15" s="1195"/>
      <c r="O15" s="1192"/>
      <c r="P15" s="1192"/>
      <c r="Q15" s="1188"/>
      <c r="R15" s="1188"/>
      <c r="S15" s="1188"/>
      <c r="T15" s="1188"/>
      <c r="U15" s="1188"/>
      <c r="V15" s="1188"/>
      <c r="W15" s="1188"/>
      <c r="X15" s="1188"/>
      <c r="Y15" s="1188"/>
    </row>
    <row r="16" spans="1:25" ht="19.149999999999999" customHeight="1">
      <c r="B16" s="1062">
        <v>13</v>
      </c>
      <c r="C16" s="1066"/>
      <c r="D16" s="1064"/>
      <c r="E16" s="1059"/>
      <c r="F16" s="1060" t="str">
        <f t="shared" si="0"/>
        <v/>
      </c>
      <c r="G16" s="1053"/>
      <c r="H16" s="1067" t="str">
        <f t="shared" si="1"/>
        <v/>
      </c>
      <c r="I16" s="1057"/>
      <c r="J16" s="1055"/>
      <c r="K16" s="302">
        <f t="shared" si="2"/>
        <v>1</v>
      </c>
      <c r="L16" s="561">
        <f t="shared" si="3"/>
        <v>0</v>
      </c>
      <c r="M16" s="1195"/>
      <c r="N16" s="1195"/>
      <c r="O16" s="1192"/>
      <c r="P16" s="1192"/>
      <c r="Q16" s="1188"/>
      <c r="R16" s="1188"/>
      <c r="S16" s="1188"/>
      <c r="T16" s="1188"/>
      <c r="U16" s="1188"/>
      <c r="V16" s="1188"/>
      <c r="W16" s="1188"/>
      <c r="X16" s="1188"/>
      <c r="Y16" s="1188"/>
    </row>
    <row r="17" spans="1:25" ht="19.149999999999999" customHeight="1">
      <c r="B17" s="1062">
        <v>14</v>
      </c>
      <c r="C17" s="1066"/>
      <c r="D17" s="1064"/>
      <c r="E17" s="1059"/>
      <c r="F17" s="1060" t="str">
        <f t="shared" si="0"/>
        <v/>
      </c>
      <c r="G17" s="1053"/>
      <c r="H17" s="1067" t="str">
        <f t="shared" si="1"/>
        <v/>
      </c>
      <c r="I17" s="1057"/>
      <c r="J17" s="1055"/>
      <c r="K17" s="302">
        <f t="shared" si="2"/>
        <v>1</v>
      </c>
      <c r="L17" s="561">
        <f t="shared" si="3"/>
        <v>0</v>
      </c>
      <c r="M17" s="1195"/>
      <c r="N17" s="1195"/>
      <c r="O17" s="1192"/>
      <c r="P17" s="1192"/>
      <c r="Q17" s="1188"/>
      <c r="R17" s="1188"/>
      <c r="S17" s="1188"/>
      <c r="T17" s="1188"/>
      <c r="U17" s="1188"/>
      <c r="V17" s="1188"/>
      <c r="W17" s="1188"/>
      <c r="X17" s="1188"/>
      <c r="Y17" s="1188"/>
    </row>
    <row r="18" spans="1:25" ht="19.149999999999999" customHeight="1">
      <c r="B18" s="1062">
        <v>15</v>
      </c>
      <c r="C18" s="1066"/>
      <c r="D18" s="1064"/>
      <c r="E18" s="1059"/>
      <c r="F18" s="1060" t="str">
        <f t="shared" si="0"/>
        <v/>
      </c>
      <c r="G18" s="1053"/>
      <c r="H18" s="1067" t="str">
        <f t="shared" si="1"/>
        <v/>
      </c>
      <c r="I18" s="1057"/>
      <c r="J18" s="1055"/>
      <c r="K18" s="302">
        <f t="shared" si="2"/>
        <v>1</v>
      </c>
      <c r="L18" s="561">
        <f t="shared" si="3"/>
        <v>0</v>
      </c>
      <c r="M18" s="1195"/>
      <c r="N18" s="1195"/>
      <c r="O18" s="1192"/>
      <c r="P18" s="1192"/>
      <c r="Q18" s="1188"/>
      <c r="R18" s="1188"/>
      <c r="S18" s="1188"/>
      <c r="T18" s="1188"/>
      <c r="U18" s="1188"/>
      <c r="V18" s="1188"/>
      <c r="W18" s="1188"/>
      <c r="X18" s="1188"/>
      <c r="Y18" s="1188"/>
    </row>
    <row r="19" spans="1:25" s="177" customFormat="1" ht="18.75" customHeight="1" thickBot="1">
      <c r="B19" s="1467" t="s">
        <v>174</v>
      </c>
      <c r="C19" s="1463"/>
      <c r="D19" s="1463"/>
      <c r="E19" s="1463"/>
      <c r="F19" s="1463"/>
      <c r="G19" s="1463"/>
      <c r="H19" s="1463"/>
      <c r="I19" s="1463"/>
      <c r="J19" s="1463"/>
      <c r="K19" s="1463"/>
      <c r="L19" s="301">
        <f>IFERROR(SUM(L4:L18),0)</f>
        <v>0</v>
      </c>
      <c r="M19" s="1195"/>
      <c r="N19" s="1195"/>
      <c r="O19" s="1192"/>
      <c r="P19" s="1192"/>
      <c r="Q19" s="1193"/>
      <c r="R19" s="1193"/>
      <c r="S19" s="1193"/>
      <c r="T19" s="1193"/>
      <c r="U19" s="1193"/>
      <c r="V19" s="1193"/>
      <c r="W19" s="1193"/>
      <c r="X19" s="1193"/>
      <c r="Y19" s="1193"/>
    </row>
    <row r="20" spans="1:25" s="177" customFormat="1" ht="18.75" customHeight="1">
      <c r="A20" s="181"/>
      <c r="B20" s="184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89"/>
      <c r="N20" s="189"/>
      <c r="O20" s="176"/>
      <c r="P20" s="176"/>
    </row>
    <row r="21" spans="1:25" s="177" customFormat="1" ht="19.149999999999999" customHeight="1">
      <c r="B21" s="184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89"/>
      <c r="N21" s="189"/>
      <c r="O21" s="176"/>
      <c r="P21" s="176"/>
    </row>
    <row r="22" spans="1:25" s="177" customFormat="1" ht="19.149999999999999" customHeight="1">
      <c r="B22" s="184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89"/>
      <c r="N22" s="189"/>
      <c r="O22" s="176"/>
      <c r="P22" s="176"/>
    </row>
    <row r="23" spans="1:25" s="177" customFormat="1" ht="19.149999999999999" customHeight="1">
      <c r="D23" s="172"/>
      <c r="E23" s="172"/>
      <c r="F23" s="172"/>
      <c r="G23" s="172"/>
      <c r="H23" s="172"/>
      <c r="I23" s="172"/>
      <c r="J23" s="172"/>
      <c r="K23" s="172"/>
      <c r="L23" s="172"/>
      <c r="M23" s="189"/>
      <c r="N23" s="189"/>
      <c r="O23" s="176"/>
      <c r="P23" s="176"/>
    </row>
    <row r="24" spans="1:25" s="177" customFormat="1" ht="19.149999999999999" customHeight="1">
      <c r="B24" s="184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89"/>
      <c r="N24" s="189"/>
      <c r="O24" s="176"/>
      <c r="P24" s="176"/>
    </row>
    <row r="25" spans="1:25" s="177" customFormat="1" ht="19.149999999999999" customHeight="1">
      <c r="B25" s="184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89"/>
      <c r="N25" s="189"/>
      <c r="O25" s="176"/>
      <c r="P25" s="176"/>
    </row>
    <row r="26" spans="1:25" s="177" customFormat="1" ht="19.149999999999999" customHeight="1">
      <c r="D26" s="172"/>
      <c r="E26" s="172"/>
      <c r="F26" s="172"/>
      <c r="G26" s="172"/>
      <c r="H26" s="172"/>
      <c r="I26" s="172"/>
      <c r="J26" s="172"/>
      <c r="K26" s="172"/>
      <c r="L26" s="172"/>
      <c r="M26" s="189"/>
      <c r="N26" s="189"/>
      <c r="O26" s="176"/>
      <c r="P26" s="176"/>
    </row>
    <row r="27" spans="1:25" s="177" customFormat="1" ht="19.149999999999999" customHeight="1">
      <c r="D27" s="172"/>
      <c r="E27" s="172"/>
      <c r="F27" s="172"/>
      <c r="G27" s="172"/>
      <c r="H27" s="172"/>
      <c r="I27" s="172"/>
      <c r="J27" s="172"/>
      <c r="K27" s="172"/>
      <c r="L27" s="172"/>
      <c r="M27" s="189"/>
      <c r="N27" s="189"/>
      <c r="O27" s="176"/>
      <c r="P27" s="176"/>
    </row>
    <row r="28" spans="1:25" s="177" customFormat="1" ht="15" customHeight="1" thickBot="1"/>
    <row r="29" spans="1:25" s="177" customFormat="1" ht="21" customHeight="1">
      <c r="C29" s="1468" t="s">
        <v>178</v>
      </c>
      <c r="D29" s="1469"/>
      <c r="E29" s="1469"/>
      <c r="F29" s="1469"/>
      <c r="G29" s="1470"/>
      <c r="H29"/>
      <c r="I29"/>
      <c r="J29"/>
      <c r="K29" s="6"/>
      <c r="L29" s="6"/>
    </row>
    <row r="30" spans="1:25" s="177" customFormat="1">
      <c r="C30" s="191" t="s">
        <v>183</v>
      </c>
      <c r="D30" s="192" t="s">
        <v>184</v>
      </c>
      <c r="E30" s="192" t="s">
        <v>185</v>
      </c>
      <c r="F30" s="192" t="s">
        <v>186</v>
      </c>
      <c r="G30" s="193" t="s">
        <v>731</v>
      </c>
      <c r="I30"/>
      <c r="J30" s="194"/>
      <c r="K30" s="48"/>
      <c r="L30" s="48"/>
    </row>
    <row r="31" spans="1:25" s="177" customFormat="1" ht="17.25" thickBot="1">
      <c r="C31" s="195">
        <v>1</v>
      </c>
      <c r="D31" s="196">
        <v>1</v>
      </c>
      <c r="E31" s="196">
        <v>0.7</v>
      </c>
      <c r="F31" s="196">
        <v>0.3</v>
      </c>
      <c r="G31" s="197">
        <v>0.05</v>
      </c>
      <c r="I31"/>
      <c r="J31" s="5"/>
      <c r="K31" s="5"/>
      <c r="L31" s="5"/>
    </row>
    <row r="32" spans="1:25" s="177" customFormat="1" ht="21" customHeight="1"/>
    <row r="33" spans="3:12" ht="15" customHeight="1" thickBot="1"/>
    <row r="34" spans="3:12" ht="15" customHeight="1">
      <c r="C34" s="1468" t="s">
        <v>187</v>
      </c>
      <c r="D34" s="1469"/>
      <c r="E34" s="1470"/>
      <c r="F34"/>
      <c r="G34"/>
    </row>
    <row r="35" spans="3:12">
      <c r="C35" s="191" t="s">
        <v>123</v>
      </c>
      <c r="D35" s="192" t="s">
        <v>45</v>
      </c>
      <c r="E35" s="193"/>
      <c r="F35" s="194"/>
      <c r="G35" s="194"/>
    </row>
    <row r="36" spans="3:12" ht="17.25" thickBot="1">
      <c r="C36" s="195">
        <v>1</v>
      </c>
      <c r="D36" s="196">
        <v>0.8</v>
      </c>
      <c r="E36" s="197"/>
      <c r="F36" s="5"/>
      <c r="G36" s="5"/>
    </row>
    <row r="37" spans="3:12" ht="15" customHeight="1"/>
    <row r="38" spans="3:12" ht="15" customHeight="1"/>
    <row r="48" spans="3:12" ht="15" customHeight="1">
      <c r="D48" s="1"/>
      <c r="E48" s="198"/>
      <c r="F48" s="198"/>
      <c r="G48" s="198"/>
      <c r="H48" s="198"/>
      <c r="I48" s="198"/>
      <c r="J48" s="198"/>
      <c r="K48" s="198"/>
      <c r="L48" s="198"/>
    </row>
    <row r="49" spans="2:16" ht="15" customHeight="1">
      <c r="D49" s="1"/>
      <c r="E49" s="198"/>
      <c r="F49" s="198"/>
      <c r="G49" s="198"/>
      <c r="H49" s="198"/>
      <c r="I49" s="198"/>
      <c r="J49" s="198"/>
      <c r="K49" s="198"/>
      <c r="L49" s="198"/>
    </row>
    <row r="52" spans="2:16" ht="15" customHeight="1">
      <c r="B52" s="2"/>
      <c r="C52" s="19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ht="15" customHeight="1">
      <c r="B53" s="2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2"/>
      <c r="P53" s="2"/>
    </row>
    <row r="54" spans="2:16" ht="15" customHeight="1">
      <c r="B54" s="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187"/>
      <c r="N54" s="187"/>
      <c r="O54" s="2"/>
      <c r="P54" s="2"/>
    </row>
    <row r="55" spans="2:16" ht="15" customHeight="1">
      <c r="B55" s="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187"/>
      <c r="N55" s="187"/>
      <c r="O55" s="2"/>
      <c r="P55" s="2"/>
    </row>
    <row r="56" spans="2:16" ht="15" customHeight="1">
      <c r="B56" s="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187"/>
      <c r="N56" s="187"/>
      <c r="O56" s="2"/>
      <c r="P56" s="2"/>
    </row>
    <row r="57" spans="2:16" ht="15" customHeight="1">
      <c r="B57" s="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187"/>
      <c r="N57" s="187"/>
      <c r="O57" s="2"/>
      <c r="P57" s="2"/>
    </row>
    <row r="58" spans="2:16" ht="15" customHeight="1">
      <c r="B58" s="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187"/>
      <c r="N58" s="187"/>
      <c r="O58" s="2"/>
      <c r="P58" s="2"/>
    </row>
    <row r="59" spans="2:16" ht="15" customHeight="1">
      <c r="B59" s="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187"/>
      <c r="N59" s="187"/>
      <c r="O59" s="2"/>
      <c r="P59" s="2"/>
    </row>
    <row r="60" spans="2:16" ht="15" customHeight="1">
      <c r="B60" s="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187"/>
      <c r="N60" s="187"/>
      <c r="O60" s="2"/>
      <c r="P60" s="2"/>
    </row>
    <row r="61" spans="2:16" ht="15" customHeight="1">
      <c r="B61" s="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187"/>
      <c r="N61" s="187"/>
      <c r="O61" s="2"/>
      <c r="P61" s="2"/>
    </row>
    <row r="62" spans="2:16" ht="15" customHeight="1">
      <c r="B62" s="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187"/>
      <c r="N62" s="187"/>
      <c r="O62" s="2"/>
      <c r="P62" s="2"/>
    </row>
    <row r="63" spans="2:16" ht="15" customHeight="1">
      <c r="B63" s="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187"/>
      <c r="N63" s="187"/>
      <c r="O63" s="2"/>
      <c r="P63" s="2"/>
    </row>
    <row r="64" spans="2:16" ht="15" customHeight="1">
      <c r="B64" s="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187"/>
      <c r="N64" s="187"/>
      <c r="O64" s="2"/>
      <c r="P64" s="2"/>
    </row>
    <row r="65" spans="2:16" ht="15" customHeight="1">
      <c r="B65" s="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187"/>
      <c r="N65" s="187"/>
      <c r="O65" s="2"/>
      <c r="P65" s="2"/>
    </row>
    <row r="66" spans="2:16" ht="15" customHeight="1">
      <c r="B66" s="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187"/>
      <c r="N66" s="187"/>
      <c r="O66" s="2"/>
      <c r="P66" s="2"/>
    </row>
    <row r="67" spans="2:16" ht="15" customHeight="1">
      <c r="B67" s="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187"/>
      <c r="N67" s="187"/>
      <c r="O67" s="2"/>
      <c r="P67" s="2"/>
    </row>
    <row r="68" spans="2:16" ht="15" customHeight="1">
      <c r="B68" s="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187"/>
      <c r="N68" s="187"/>
      <c r="O68" s="2"/>
      <c r="P68" s="2"/>
    </row>
    <row r="69" spans="2:16" ht="15" customHeight="1">
      <c r="B69" s="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187"/>
      <c r="N69" s="187"/>
      <c r="O69" s="2"/>
      <c r="P69" s="2"/>
    </row>
    <row r="70" spans="2:16" ht="15" customHeight="1">
      <c r="B70" s="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187"/>
      <c r="N70" s="187"/>
      <c r="O70" s="2"/>
      <c r="P70" s="2"/>
    </row>
    <row r="71" spans="2:16" ht="15" customHeight="1">
      <c r="B71" s="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187"/>
      <c r="N71" s="187"/>
      <c r="O71" s="2"/>
      <c r="P71" s="2"/>
    </row>
  </sheetData>
  <sheetProtection algorithmName="SHA-512" hashValue="aYzuD1xfnPjQxmn9TvWMNE7f3UUJje+DVdV/tYSQ1Jdc5b7xKHuX3V7YgvI9BBIVk93iTR+dC3inOZd3d42xTg==" saltValue="MH6terDXBKX2BgD+0m2qoA==" spinCount="100000" sheet="1" scenarios="1" insertHyperlinks="0"/>
  <mergeCells count="5">
    <mergeCell ref="B19:K19"/>
    <mergeCell ref="C29:G29"/>
    <mergeCell ref="C34:E34"/>
    <mergeCell ref="B2:I2"/>
    <mergeCell ref="B1:R1"/>
  </mergeCells>
  <dataValidations count="4">
    <dataValidation type="list" allowBlank="1" showInputMessage="1" showErrorMessage="1" sqref="E4:E18" xr:uid="{00000000-0002-0000-0800-000000000000}">
      <formula1>$C$30:$G$30</formula1>
    </dataValidation>
    <dataValidation type="list" allowBlank="1" showInputMessage="1" showErrorMessage="1" sqref="E20:G21" xr:uid="{00000000-0002-0000-0800-000001000000}">
      <formula1>$E$30:$L$30</formula1>
    </dataValidation>
    <dataValidation type="list" allowBlank="1" showInputMessage="1" showErrorMessage="1" sqref="E22:G24" xr:uid="{00000000-0002-0000-0800-000002000000}">
      <formula1>$D$30:$L$30</formula1>
    </dataValidation>
    <dataValidation type="list" allowBlank="1" showInputMessage="1" showErrorMessage="1" sqref="G4:G18" xr:uid="{00000000-0002-0000-0800-000003000000}">
      <formula1>$C$35:$D$35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V151"/>
  <sheetViews>
    <sheetView rightToLeft="1" zoomScaleNormal="100" zoomScaleSheetLayoutView="130" workbookViewId="0">
      <selection activeCell="G17" sqref="G17"/>
    </sheetView>
  </sheetViews>
  <sheetFormatPr defaultColWidth="10.42578125" defaultRowHeight="18"/>
  <cols>
    <col min="1" max="1" width="3.42578125" style="391" customWidth="1"/>
    <col min="2" max="2" width="10.7109375" style="391" customWidth="1"/>
    <col min="3" max="3" width="38.28515625" style="391" customWidth="1"/>
    <col min="4" max="4" width="25.28515625" style="391" customWidth="1"/>
    <col min="5" max="5" width="22.5703125" style="391" customWidth="1"/>
    <col min="6" max="6" width="15.7109375" style="391" customWidth="1"/>
    <col min="7" max="7" width="15.5703125" style="391" customWidth="1"/>
    <col min="8" max="9" width="6.140625" style="391" customWidth="1"/>
    <col min="10" max="10" width="7" style="391" bestFit="1" customWidth="1"/>
    <col min="11" max="11" width="37.140625" style="391" customWidth="1"/>
    <col min="12" max="12" width="37.140625" style="391" hidden="1" customWidth="1"/>
    <col min="13" max="13" width="18.140625" style="391" bestFit="1" customWidth="1"/>
    <col min="14" max="14" width="15.85546875" style="391" customWidth="1"/>
    <col min="15" max="15" width="34" style="391" customWidth="1"/>
    <col min="16" max="16" width="30.28515625" style="391" customWidth="1"/>
    <col min="17" max="17" width="19.42578125" style="391" customWidth="1"/>
    <col min="18" max="18" width="47.28515625" style="391" customWidth="1"/>
    <col min="19" max="19" width="49.5703125" style="391" bestFit="1" customWidth="1"/>
    <col min="20" max="20" width="23.5703125" style="201" customWidth="1"/>
    <col min="21" max="21" width="6.140625" style="391" customWidth="1"/>
    <col min="22" max="22" width="21.140625" style="391" bestFit="1" customWidth="1"/>
    <col min="23" max="16384" width="10.42578125" style="391"/>
  </cols>
  <sheetData>
    <row r="1" spans="2:19" ht="21.7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2:19" ht="30" customHeight="1">
      <c r="B2" s="1497" t="s">
        <v>433</v>
      </c>
      <c r="C2" s="1498"/>
      <c r="D2" s="1498"/>
      <c r="E2" s="562" t="s">
        <v>129</v>
      </c>
      <c r="F2" s="563">
        <f>D54</f>
        <v>0.24675</v>
      </c>
      <c r="G2" s="1166"/>
      <c r="H2" s="1196"/>
      <c r="I2" s="1196"/>
      <c r="L2" s="316" t="s">
        <v>320</v>
      </c>
      <c r="M2" s="316" t="s">
        <v>202</v>
      </c>
      <c r="N2" s="408" t="s">
        <v>188</v>
      </c>
      <c r="O2" s="830" t="s">
        <v>189</v>
      </c>
      <c r="P2" s="388" t="s">
        <v>13</v>
      </c>
      <c r="Q2" s="830" t="s">
        <v>11</v>
      </c>
      <c r="R2" s="831" t="s">
        <v>489</v>
      </c>
    </row>
    <row r="3" spans="2:19" ht="24" customHeight="1">
      <c r="B3" s="1472" t="s">
        <v>200</v>
      </c>
      <c r="C3" s="1473"/>
      <c r="D3" s="1473"/>
      <c r="E3" s="1473"/>
      <c r="F3" s="1474"/>
      <c r="G3" s="1166"/>
      <c r="H3" s="1196"/>
      <c r="I3" s="1196"/>
      <c r="M3" s="204"/>
      <c r="N3" s="409"/>
      <c r="O3" s="832">
        <v>0</v>
      </c>
      <c r="P3" s="388">
        <v>0.25</v>
      </c>
      <c r="Q3" s="832">
        <v>0.7</v>
      </c>
      <c r="R3" s="304">
        <v>1</v>
      </c>
    </row>
    <row r="4" spans="2:19">
      <c r="B4" s="306">
        <v>1</v>
      </c>
      <c r="C4" s="1511" t="s">
        <v>430</v>
      </c>
      <c r="D4" s="1511"/>
      <c r="E4" s="1125" t="s">
        <v>189</v>
      </c>
      <c r="F4" s="307">
        <f>IF(E4=N$2,M48,0)</f>
        <v>0</v>
      </c>
      <c r="G4" s="1166"/>
      <c r="H4" s="1196"/>
      <c r="I4" s="1196"/>
      <c r="N4" s="409"/>
      <c r="O4" s="410"/>
      <c r="P4" s="409"/>
      <c r="Q4" s="200"/>
      <c r="R4" s="200"/>
    </row>
    <row r="5" spans="2:19">
      <c r="B5" s="306">
        <v>2</v>
      </c>
      <c r="C5" s="1511" t="s">
        <v>431</v>
      </c>
      <c r="D5" s="1511"/>
      <c r="E5" s="1125" t="s">
        <v>189</v>
      </c>
      <c r="F5" s="307">
        <f>IF(E5=N$2,N48,0)</f>
        <v>0</v>
      </c>
      <c r="G5" s="1166"/>
      <c r="H5" s="1196"/>
      <c r="I5" s="1196"/>
      <c r="O5"/>
      <c r="Q5" s="200"/>
      <c r="R5" s="200"/>
    </row>
    <row r="6" spans="2:19" ht="18.75" thickBot="1">
      <c r="B6" s="306">
        <v>3</v>
      </c>
      <c r="C6" s="1511" t="s">
        <v>432</v>
      </c>
      <c r="D6" s="1511"/>
      <c r="E6" s="1125" t="s">
        <v>189</v>
      </c>
      <c r="F6" s="307">
        <f>IF(E6=N$2,O48,0)</f>
        <v>0</v>
      </c>
      <c r="G6" s="1166"/>
      <c r="H6" s="1196"/>
      <c r="I6" s="1196"/>
      <c r="O6"/>
      <c r="Q6" s="200"/>
      <c r="R6" s="200"/>
    </row>
    <row r="7" spans="2:19">
      <c r="B7" s="306">
        <v>4</v>
      </c>
      <c r="C7" s="1511" t="s">
        <v>398</v>
      </c>
      <c r="D7" s="1511"/>
      <c r="E7" s="1125" t="s">
        <v>188</v>
      </c>
      <c r="F7" s="307">
        <f>IF(E7=N$2,P48,0)</f>
        <v>0.5</v>
      </c>
      <c r="G7" s="1166"/>
      <c r="H7" s="1196"/>
      <c r="I7" s="1196"/>
      <c r="J7" s="1529" t="s">
        <v>439</v>
      </c>
      <c r="K7" s="1530"/>
      <c r="L7" s="1530"/>
      <c r="M7" s="1530"/>
      <c r="N7" s="1531"/>
      <c r="O7"/>
      <c r="P7"/>
      <c r="Q7"/>
      <c r="R7"/>
      <c r="S7" s="203" t="s">
        <v>157</v>
      </c>
    </row>
    <row r="8" spans="2:19">
      <c r="B8" s="306">
        <v>5</v>
      </c>
      <c r="C8" s="1492" t="s">
        <v>197</v>
      </c>
      <c r="D8" s="1492"/>
      <c r="E8" s="1125" t="s">
        <v>189</v>
      </c>
      <c r="F8" s="307">
        <f>IF(E8=N2,Q48,0)</f>
        <v>0</v>
      </c>
      <c r="G8" s="1166"/>
      <c r="H8" s="1196"/>
      <c r="I8" s="1196"/>
      <c r="J8" s="313" t="s">
        <v>14</v>
      </c>
      <c r="K8" s="313" t="s">
        <v>191</v>
      </c>
      <c r="L8" s="313" t="s">
        <v>192</v>
      </c>
      <c r="M8" s="314" t="s">
        <v>29</v>
      </c>
      <c r="N8" s="389" t="s">
        <v>193</v>
      </c>
      <c r="O8"/>
      <c r="P8"/>
      <c r="Q8"/>
      <c r="R8"/>
      <c r="S8" s="204"/>
    </row>
    <row r="9" spans="2:19" ht="18.75" thickBot="1">
      <c r="B9" s="1493" t="s">
        <v>613</v>
      </c>
      <c r="C9" s="1494"/>
      <c r="D9" s="1494"/>
      <c r="E9" s="1495"/>
      <c r="F9" s="800">
        <f>SUM(F4:F8)</f>
        <v>0.5</v>
      </c>
      <c r="G9" s="1166"/>
      <c r="H9" s="1196"/>
      <c r="I9" s="1196"/>
      <c r="J9" s="306">
        <v>1</v>
      </c>
      <c r="K9" s="309" t="s">
        <v>200</v>
      </c>
      <c r="L9" s="311">
        <f>F9</f>
        <v>0.5</v>
      </c>
      <c r="M9" s="312">
        <v>0.1</v>
      </c>
      <c r="N9" s="315">
        <f>L9*M9</f>
        <v>0.05</v>
      </c>
      <c r="O9"/>
      <c r="P9"/>
      <c r="Q9"/>
      <c r="R9"/>
      <c r="S9" s="204"/>
    </row>
    <row r="10" spans="2:19" ht="24" customHeight="1">
      <c r="B10" s="1519" t="s">
        <v>399</v>
      </c>
      <c r="C10" s="1520"/>
      <c r="D10" s="1520"/>
      <c r="E10" s="1520"/>
      <c r="F10" s="1521"/>
      <c r="G10" s="1166"/>
      <c r="H10" s="1197"/>
      <c r="I10" s="1166"/>
      <c r="J10" s="306">
        <v>2</v>
      </c>
      <c r="K10" s="309" t="s">
        <v>195</v>
      </c>
      <c r="L10" s="310">
        <f>F22</f>
        <v>0.30000000000000004</v>
      </c>
      <c r="M10" s="312">
        <v>0.35</v>
      </c>
      <c r="N10" s="315">
        <f t="shared" ref="N10" si="0">M10*L10</f>
        <v>0.10500000000000001</v>
      </c>
      <c r="O10"/>
      <c r="P10"/>
      <c r="Q10"/>
      <c r="R10"/>
      <c r="S10" s="205"/>
    </row>
    <row r="11" spans="2:19" ht="24" customHeight="1">
      <c r="B11" s="306">
        <v>1</v>
      </c>
      <c r="C11" s="1511" t="s">
        <v>400</v>
      </c>
      <c r="D11" s="388" t="s">
        <v>401</v>
      </c>
      <c r="E11" s="1125" t="s">
        <v>189</v>
      </c>
      <c r="F11" s="398">
        <f>IF(E11=N$2,L52,0)</f>
        <v>0</v>
      </c>
      <c r="G11" s="1166"/>
      <c r="H11" s="1196"/>
      <c r="I11" s="1196"/>
      <c r="J11" s="306">
        <v>3</v>
      </c>
      <c r="K11" s="309" t="s">
        <v>196</v>
      </c>
      <c r="L11" s="310">
        <f>F25</f>
        <v>0.6</v>
      </c>
      <c r="M11" s="312">
        <v>0.1</v>
      </c>
      <c r="N11" s="315">
        <f>M11*L11</f>
        <v>0.06</v>
      </c>
      <c r="O11"/>
      <c r="P11"/>
      <c r="Q11"/>
      <c r="R11"/>
      <c r="S11" s="205" t="s">
        <v>190</v>
      </c>
    </row>
    <row r="12" spans="2:19" ht="24" customHeight="1">
      <c r="B12" s="306">
        <v>2</v>
      </c>
      <c r="C12" s="1511"/>
      <c r="D12" s="388" t="s">
        <v>403</v>
      </c>
      <c r="E12" s="1125" t="s">
        <v>189</v>
      </c>
      <c r="F12" s="398">
        <f>IF(E12=N$2,M52,0)</f>
        <v>0</v>
      </c>
      <c r="G12" s="1166"/>
      <c r="H12" s="1196"/>
      <c r="I12" s="1196"/>
      <c r="J12" s="306">
        <v>4</v>
      </c>
      <c r="K12" s="309" t="s">
        <v>198</v>
      </c>
      <c r="L12" s="310">
        <f>F28</f>
        <v>1</v>
      </c>
      <c r="M12" s="312">
        <v>0.1</v>
      </c>
      <c r="N12" s="315">
        <f>M12*L12</f>
        <v>0.1</v>
      </c>
      <c r="O12"/>
      <c r="P12"/>
      <c r="Q12"/>
      <c r="R12"/>
      <c r="S12" s="205" t="s">
        <v>190</v>
      </c>
    </row>
    <row r="13" spans="2:19">
      <c r="B13" s="306">
        <v>3</v>
      </c>
      <c r="C13" s="1511"/>
      <c r="D13" s="388" t="s">
        <v>402</v>
      </c>
      <c r="E13" s="1125" t="s">
        <v>189</v>
      </c>
      <c r="F13" s="398">
        <f>IF(E13=N$2,N52,M485)</f>
        <v>0</v>
      </c>
      <c r="G13" s="1166"/>
      <c r="H13" s="1196"/>
      <c r="I13" s="1196"/>
      <c r="J13" s="306">
        <v>5</v>
      </c>
      <c r="K13" s="309" t="s">
        <v>199</v>
      </c>
      <c r="L13" s="310">
        <f>F33</f>
        <v>0</v>
      </c>
      <c r="M13" s="312">
        <v>0.1</v>
      </c>
      <c r="N13" s="315">
        <f t="shared" ref="N13:N14" si="1">M13*L13</f>
        <v>0</v>
      </c>
      <c r="O13"/>
      <c r="P13"/>
      <c r="Q13"/>
      <c r="R13"/>
      <c r="S13" s="206"/>
    </row>
    <row r="14" spans="2:19" ht="24.75" customHeight="1">
      <c r="B14" s="306">
        <v>4</v>
      </c>
      <c r="C14" s="1511" t="s">
        <v>404</v>
      </c>
      <c r="D14" s="388" t="s">
        <v>405</v>
      </c>
      <c r="E14" s="1125" t="s">
        <v>189</v>
      </c>
      <c r="F14" s="398">
        <f>IF(E14=N$2,O52,0)</f>
        <v>0</v>
      </c>
      <c r="G14" s="1166"/>
      <c r="H14" s="1196"/>
      <c r="I14" s="1196"/>
      <c r="J14" s="306">
        <v>6</v>
      </c>
      <c r="K14" s="309" t="s">
        <v>440</v>
      </c>
      <c r="L14" s="311">
        <f>F44</f>
        <v>0.15</v>
      </c>
      <c r="M14" s="312">
        <v>0.25</v>
      </c>
      <c r="N14" s="315">
        <f t="shared" si="1"/>
        <v>3.7499999999999999E-2</v>
      </c>
      <c r="O14"/>
      <c r="P14"/>
      <c r="Q14"/>
      <c r="R14"/>
      <c r="S14" s="206"/>
    </row>
    <row r="15" spans="2:19" ht="18.75" thickBot="1">
      <c r="B15" s="306">
        <v>5</v>
      </c>
      <c r="C15" s="1511"/>
      <c r="D15" s="388" t="s">
        <v>175</v>
      </c>
      <c r="E15" s="1125" t="s">
        <v>189</v>
      </c>
      <c r="F15" s="398">
        <f>IF(E15=N$2,P52,0)</f>
        <v>0</v>
      </c>
      <c r="G15" s="1166"/>
      <c r="H15" s="1196"/>
      <c r="I15" s="1196"/>
      <c r="J15" s="1525" t="s">
        <v>524</v>
      </c>
      <c r="K15" s="1526"/>
      <c r="L15" s="1526"/>
      <c r="M15" s="1499">
        <f>SUM(N9:N14)</f>
        <v>0.35250000000000004</v>
      </c>
      <c r="N15" s="1500"/>
      <c r="O15"/>
      <c r="P15"/>
      <c r="Q15"/>
      <c r="R15"/>
    </row>
    <row r="16" spans="2:19" ht="18.75" thickBot="1">
      <c r="B16" s="306">
        <v>6</v>
      </c>
      <c r="C16" s="1511"/>
      <c r="D16" s="388" t="s">
        <v>406</v>
      </c>
      <c r="E16" s="1125" t="s">
        <v>189</v>
      </c>
      <c r="F16" s="398">
        <f>IF(E16=N$2,Q52,0)</f>
        <v>0</v>
      </c>
      <c r="G16" s="1166"/>
      <c r="H16" s="1196"/>
      <c r="I16" s="1196"/>
      <c r="J16"/>
      <c r="K16"/>
      <c r="L16"/>
      <c r="M16"/>
      <c r="N16"/>
      <c r="O16"/>
      <c r="P16"/>
      <c r="Q16"/>
      <c r="R16"/>
    </row>
    <row r="17" spans="2:20">
      <c r="B17" s="306">
        <v>7</v>
      </c>
      <c r="C17" s="1511" t="s">
        <v>407</v>
      </c>
      <c r="D17" s="388" t="s">
        <v>408</v>
      </c>
      <c r="E17" s="1125" t="s">
        <v>188</v>
      </c>
      <c r="F17" s="398">
        <f>IF(E17=N$2,Q52,0)</f>
        <v>0.1</v>
      </c>
      <c r="G17" s="1166"/>
      <c r="H17" s="1196"/>
      <c r="I17" s="1196"/>
      <c r="J17" s="395" t="s">
        <v>14</v>
      </c>
      <c r="K17" s="396" t="s">
        <v>523</v>
      </c>
      <c r="L17" s="396" t="s">
        <v>192</v>
      </c>
      <c r="M17" s="397" t="s">
        <v>29</v>
      </c>
      <c r="N17" s="390" t="s">
        <v>193</v>
      </c>
      <c r="O17"/>
      <c r="P17"/>
      <c r="Q17"/>
      <c r="R17"/>
    </row>
    <row r="18" spans="2:20">
      <c r="B18" s="306">
        <v>8</v>
      </c>
      <c r="C18" s="1511"/>
      <c r="D18" s="388" t="s">
        <v>409</v>
      </c>
      <c r="E18" s="1125" t="s">
        <v>188</v>
      </c>
      <c r="F18" s="398">
        <f>IF(E18=N$2,S52,0)</f>
        <v>0.1</v>
      </c>
      <c r="G18" s="1166"/>
      <c r="H18" s="1196"/>
      <c r="I18" s="1196"/>
      <c r="J18" s="306">
        <v>1</v>
      </c>
      <c r="K18" s="309" t="s">
        <v>517</v>
      </c>
      <c r="L18" s="311">
        <v>1</v>
      </c>
      <c r="M18" s="312">
        <v>0.1</v>
      </c>
      <c r="N18" s="315">
        <f>L18*M18</f>
        <v>0.1</v>
      </c>
      <c r="O18"/>
      <c r="P18"/>
      <c r="Q18"/>
      <c r="R18"/>
    </row>
    <row r="19" spans="2:20">
      <c r="B19" s="306">
        <v>9</v>
      </c>
      <c r="C19" s="1511" t="s">
        <v>411</v>
      </c>
      <c r="D19" s="388" t="s">
        <v>843</v>
      </c>
      <c r="E19" s="1125" t="s">
        <v>189</v>
      </c>
      <c r="F19" s="398">
        <f>IF(E19=N$2,T52,0)</f>
        <v>0</v>
      </c>
      <c r="G19" s="1166"/>
      <c r="H19" s="1196"/>
      <c r="I19" s="1196"/>
      <c r="J19" s="306">
        <v>2</v>
      </c>
      <c r="K19" s="309" t="s">
        <v>518</v>
      </c>
      <c r="L19" s="311">
        <v>1</v>
      </c>
      <c r="M19" s="312">
        <v>0.3</v>
      </c>
      <c r="N19" s="315">
        <f t="shared" ref="N19:N23" si="2">L19*M19</f>
        <v>0.3</v>
      </c>
      <c r="O19"/>
      <c r="P19"/>
      <c r="Q19"/>
      <c r="R19"/>
    </row>
    <row r="20" spans="2:20">
      <c r="B20" s="306">
        <v>10</v>
      </c>
      <c r="C20" s="1511"/>
      <c r="D20" s="388" t="s">
        <v>844</v>
      </c>
      <c r="E20" s="1125" t="s">
        <v>189</v>
      </c>
      <c r="F20" s="398">
        <f>IF(E20=N$2,U52,0)</f>
        <v>0</v>
      </c>
      <c r="G20" s="1166"/>
      <c r="H20" s="1196"/>
      <c r="I20" s="1196"/>
      <c r="J20" s="306">
        <v>3</v>
      </c>
      <c r="K20" s="309" t="s">
        <v>519</v>
      </c>
      <c r="L20" s="311">
        <v>1</v>
      </c>
      <c r="M20" s="312">
        <v>0.25</v>
      </c>
      <c r="N20" s="315">
        <f t="shared" si="2"/>
        <v>0.25</v>
      </c>
      <c r="O20"/>
      <c r="P20"/>
      <c r="Q20"/>
      <c r="R20"/>
    </row>
    <row r="21" spans="2:20">
      <c r="B21" s="306">
        <v>11</v>
      </c>
      <c r="C21" s="388" t="s">
        <v>410</v>
      </c>
      <c r="D21" s="388" t="s">
        <v>412</v>
      </c>
      <c r="E21" s="1125" t="s">
        <v>188</v>
      </c>
      <c r="F21" s="398">
        <f>IF(E21=N$2,V52,0)</f>
        <v>0.1</v>
      </c>
      <c r="G21" s="1166"/>
      <c r="H21" s="1196"/>
      <c r="I21" s="1196"/>
      <c r="J21" s="306">
        <v>4</v>
      </c>
      <c r="K21" s="309" t="s">
        <v>520</v>
      </c>
      <c r="L21" s="311">
        <v>1</v>
      </c>
      <c r="M21" s="312">
        <v>0.12</v>
      </c>
      <c r="N21" s="315">
        <f t="shared" si="2"/>
        <v>0.12</v>
      </c>
      <c r="O21"/>
      <c r="P21"/>
      <c r="Q21"/>
      <c r="R21"/>
    </row>
    <row r="22" spans="2:20" ht="18.75" thickBot="1">
      <c r="B22" s="1522" t="s">
        <v>614</v>
      </c>
      <c r="C22" s="1523"/>
      <c r="D22" s="1523"/>
      <c r="E22" s="1524"/>
      <c r="F22" s="800">
        <f>SUM(F11:F21)</f>
        <v>0.30000000000000004</v>
      </c>
      <c r="G22" s="1166"/>
      <c r="H22" s="1196"/>
      <c r="I22" s="1196"/>
      <c r="J22" s="306">
        <v>5</v>
      </c>
      <c r="K22" s="309" t="s">
        <v>521</v>
      </c>
      <c r="L22" s="311">
        <v>1</v>
      </c>
      <c r="M22" s="312">
        <v>0.11</v>
      </c>
      <c r="N22" s="315">
        <f t="shared" si="2"/>
        <v>0.11</v>
      </c>
      <c r="O22"/>
    </row>
    <row r="23" spans="2:20" customFormat="1" ht="25.5" customHeight="1" thickBot="1">
      <c r="G23" s="1166"/>
      <c r="H23" s="1166"/>
      <c r="I23" s="1166"/>
      <c r="J23" s="306">
        <v>6</v>
      </c>
      <c r="K23" s="309" t="s">
        <v>522</v>
      </c>
      <c r="L23" s="311">
        <v>1</v>
      </c>
      <c r="M23" s="312">
        <v>0.12</v>
      </c>
      <c r="N23" s="315">
        <f t="shared" si="2"/>
        <v>0.12</v>
      </c>
    </row>
    <row r="24" spans="2:20" s="200" customFormat="1" ht="26.45" customHeight="1" thickBot="1">
      <c r="B24" s="1484" t="s">
        <v>615</v>
      </c>
      <c r="C24" s="1501"/>
      <c r="D24" s="1501"/>
      <c r="E24" s="1501"/>
      <c r="F24" s="1502"/>
      <c r="G24" s="1197"/>
      <c r="H24" s="1196"/>
      <c r="I24" s="1196"/>
      <c r="J24" s="1525" t="s">
        <v>524</v>
      </c>
      <c r="K24" s="1526"/>
      <c r="L24" s="1526"/>
      <c r="M24" s="1499">
        <f>SUM(N18:N23)</f>
        <v>1</v>
      </c>
      <c r="N24" s="1500"/>
      <c r="O24"/>
      <c r="T24" s="207"/>
    </row>
    <row r="25" spans="2:20" s="200" customFormat="1" ht="26.45" customHeight="1" thickBot="1">
      <c r="B25" s="1516" t="s">
        <v>153</v>
      </c>
      <c r="C25" s="1517"/>
      <c r="D25" s="1518"/>
      <c r="E25" s="392" t="s">
        <v>157</v>
      </c>
      <c r="F25" s="801">
        <f>IFERROR(HLOOKUP(E25,$L$56:$P$57,2,FALSE),"")</f>
        <v>0.6</v>
      </c>
      <c r="G25" s="1196"/>
      <c r="H25" s="1196"/>
      <c r="I25" s="1196"/>
      <c r="J25" s="1512" t="s">
        <v>441</v>
      </c>
      <c r="K25" s="1513"/>
      <c r="L25" s="1513"/>
      <c r="M25" s="1514">
        <f>0.7*M15+0.3*M24</f>
        <v>0.54674999999999996</v>
      </c>
      <c r="N25" s="1515"/>
      <c r="T25" s="207"/>
    </row>
    <row r="26" spans="2:20" customFormat="1" ht="15.75" thickBot="1">
      <c r="G26" s="1166"/>
      <c r="H26" s="1166"/>
      <c r="I26" s="1166"/>
    </row>
    <row r="27" spans="2:20" customFormat="1">
      <c r="B27" s="1509" t="s">
        <v>415</v>
      </c>
      <c r="C27" s="1501"/>
      <c r="D27" s="1501"/>
      <c r="E27" s="1501"/>
      <c r="F27" s="1502"/>
      <c r="G27" s="1197"/>
      <c r="H27" s="1166"/>
      <c r="I27" s="1166"/>
    </row>
    <row r="28" spans="2:20" customFormat="1" ht="18.75" thickBot="1">
      <c r="B28" s="305">
        <v>1</v>
      </c>
      <c r="C28" s="1527" t="s">
        <v>514</v>
      </c>
      <c r="D28" s="1528"/>
      <c r="E28" s="392" t="s">
        <v>189</v>
      </c>
      <c r="F28" s="800">
        <f>IF(E28=$O$2,1,0)</f>
        <v>1</v>
      </c>
      <c r="G28" s="1166"/>
      <c r="H28" s="1166"/>
      <c r="I28" s="1166"/>
    </row>
    <row r="29" spans="2:20" customFormat="1" ht="15.75" customHeight="1" thickBot="1">
      <c r="G29" s="1166"/>
      <c r="H29" s="1166"/>
      <c r="I29" s="1166"/>
    </row>
    <row r="30" spans="2:20" customFormat="1">
      <c r="B30" s="1509" t="s">
        <v>416</v>
      </c>
      <c r="C30" s="1501"/>
      <c r="D30" s="1501"/>
      <c r="E30" s="1501"/>
      <c r="F30" s="1502"/>
      <c r="G30" s="1197"/>
      <c r="H30" s="1166"/>
      <c r="I30" s="1166"/>
    </row>
    <row r="31" spans="2:20" customFormat="1" ht="27" customHeight="1">
      <c r="B31" s="308">
        <v>1</v>
      </c>
      <c r="C31" s="1480" t="s">
        <v>417</v>
      </c>
      <c r="D31" s="1480"/>
      <c r="E31" s="1125" t="s">
        <v>320</v>
      </c>
      <c r="F31" s="307">
        <f>IF(E31=$M$2,M$75,0)</f>
        <v>0</v>
      </c>
      <c r="G31" s="1166"/>
      <c r="H31" s="1166"/>
      <c r="I31" s="1166"/>
    </row>
    <row r="32" spans="2:20" customFormat="1" ht="29.25" customHeight="1">
      <c r="B32" s="308">
        <v>2</v>
      </c>
      <c r="C32" s="1480" t="s">
        <v>418</v>
      </c>
      <c r="D32" s="1480"/>
      <c r="E32" s="1155">
        <f>1-('مدرک تحصیلی '!E34/'مدرک تحصیلی '!E33)</f>
        <v>0</v>
      </c>
      <c r="F32" s="307">
        <f>IFERROR((E32*0.5),0)</f>
        <v>0</v>
      </c>
      <c r="G32" s="1166"/>
      <c r="H32" s="1166"/>
      <c r="I32" s="1166"/>
    </row>
    <row r="33" spans="1:19" customFormat="1" ht="29.25" customHeight="1" thickBot="1">
      <c r="B33" s="1522" t="s">
        <v>194</v>
      </c>
      <c r="C33" s="1523"/>
      <c r="D33" s="1523"/>
      <c r="E33" s="1524"/>
      <c r="F33" s="800">
        <f>SUM(F31:F32)</f>
        <v>0</v>
      </c>
      <c r="G33" s="1166"/>
      <c r="H33" s="1166"/>
      <c r="I33" s="1166"/>
    </row>
    <row r="34" spans="1:19" customFormat="1" ht="13.5" customHeight="1" thickBot="1">
      <c r="G34" s="1166"/>
      <c r="H34" s="1166"/>
      <c r="I34" s="1166"/>
    </row>
    <row r="35" spans="1:19" customFormat="1">
      <c r="B35" s="1484" t="s">
        <v>440</v>
      </c>
      <c r="C35" s="1485"/>
      <c r="D35" s="1485"/>
      <c r="E35" s="1485"/>
      <c r="F35" s="1486"/>
      <c r="G35" s="1197"/>
      <c r="H35" s="1166"/>
      <c r="I35" s="1166"/>
    </row>
    <row r="36" spans="1:19" customFormat="1" ht="22.5" customHeight="1">
      <c r="B36" s="308">
        <v>1</v>
      </c>
      <c r="C36" s="303" t="s">
        <v>420</v>
      </c>
      <c r="D36" s="303"/>
      <c r="E36" s="1125" t="s">
        <v>189</v>
      </c>
      <c r="F36" s="307">
        <f>IF(E36=N2,L65,0)</f>
        <v>0</v>
      </c>
      <c r="G36" s="1166"/>
      <c r="H36" s="1166"/>
      <c r="I36" s="1166"/>
    </row>
    <row r="37" spans="1:19" customFormat="1" ht="22.5" customHeight="1">
      <c r="B37" s="308">
        <v>2</v>
      </c>
      <c r="C37" s="303" t="s">
        <v>530</v>
      </c>
      <c r="D37" s="303"/>
      <c r="E37" s="1125" t="s">
        <v>189</v>
      </c>
      <c r="F37" s="307">
        <f>IF(E37=N2,M65,0)</f>
        <v>0</v>
      </c>
      <c r="G37" s="1166"/>
      <c r="H37" s="1166"/>
      <c r="I37" s="1166"/>
      <c r="M37" s="391"/>
      <c r="N37" s="391"/>
      <c r="O37" s="391"/>
      <c r="P37" s="391"/>
      <c r="Q37" s="391"/>
      <c r="R37" s="391"/>
    </row>
    <row r="38" spans="1:19" customFormat="1" ht="22.5" customHeight="1">
      <c r="B38" s="308">
        <v>3</v>
      </c>
      <c r="C38" s="803" t="s">
        <v>437</v>
      </c>
      <c r="D38" s="802"/>
      <c r="E38" s="1125" t="s">
        <v>721</v>
      </c>
      <c r="F38" s="307">
        <f>IFERROR(HLOOKUP(E38,$N$68:$S$69,2,FALSE),"")</f>
        <v>0.3</v>
      </c>
      <c r="G38" s="1166"/>
      <c r="H38" s="1166"/>
      <c r="I38" s="1166"/>
      <c r="M38" s="391"/>
      <c r="N38" s="391"/>
      <c r="O38" s="391"/>
      <c r="P38" s="391"/>
      <c r="Q38" s="391"/>
      <c r="R38" s="391"/>
    </row>
    <row r="39" spans="1:19" customFormat="1">
      <c r="B39" s="308">
        <v>3</v>
      </c>
      <c r="C39" s="303" t="s">
        <v>529</v>
      </c>
      <c r="D39" s="405"/>
      <c r="E39" s="405"/>
      <c r="F39" s="307">
        <f>AVERAGE(F41:F43)*0.5</f>
        <v>0</v>
      </c>
      <c r="G39" s="1166"/>
      <c r="H39" s="1166"/>
      <c r="I39" s="1166"/>
      <c r="M39" s="391"/>
      <c r="N39" s="391"/>
      <c r="O39" s="391"/>
      <c r="P39" s="391"/>
      <c r="Q39" s="391"/>
      <c r="R39" s="391"/>
    </row>
    <row r="40" spans="1:19" customFormat="1">
      <c r="B40" s="406"/>
      <c r="C40" s="401" t="s">
        <v>531</v>
      </c>
      <c r="D40" s="401" t="s">
        <v>448</v>
      </c>
      <c r="E40" s="402" t="s">
        <v>88</v>
      </c>
      <c r="F40" s="407"/>
      <c r="G40" s="1166"/>
      <c r="H40" s="1166"/>
      <c r="I40" s="1166"/>
      <c r="M40" s="391"/>
      <c r="N40" s="391"/>
      <c r="O40" s="391"/>
      <c r="P40" s="391"/>
      <c r="Q40" s="391"/>
      <c r="R40" s="391"/>
    </row>
    <row r="41" spans="1:19" customFormat="1">
      <c r="B41" s="308">
        <v>3.1</v>
      </c>
      <c r="C41" s="403"/>
      <c r="D41" s="1126" t="s">
        <v>532</v>
      </c>
      <c r="E41" s="864"/>
      <c r="F41" s="404">
        <f>MIN(((IFERROR(HLOOKUP(D41,$M$42:$S$43,2,FALSE),""))+(E41/120))/2*1.4,1)</f>
        <v>0</v>
      </c>
      <c r="G41" s="1166"/>
      <c r="H41" s="1166"/>
      <c r="I41" s="1166"/>
      <c r="M41" s="1507" t="s">
        <v>527</v>
      </c>
      <c r="N41" s="1507"/>
      <c r="O41" s="1507"/>
      <c r="P41" s="1507"/>
      <c r="Q41" s="1507"/>
      <c r="R41" s="1507"/>
      <c r="S41" s="1507"/>
    </row>
    <row r="42" spans="1:19" customFormat="1">
      <c r="A42" s="200"/>
      <c r="B42" s="308">
        <v>3.2</v>
      </c>
      <c r="C42" s="403"/>
      <c r="D42" s="1126" t="s">
        <v>532</v>
      </c>
      <c r="E42" s="864"/>
      <c r="F42" s="404">
        <f t="shared" ref="F42:F43" si="3">MIN(((IFERROR(HLOOKUP(D42,$M$42:$S$43,2,FALSE),""))+(E42/120))/2*1.4,1)</f>
        <v>0</v>
      </c>
      <c r="G42" s="1166"/>
      <c r="H42" s="1166"/>
      <c r="I42" s="1166"/>
      <c r="M42" s="805" t="s">
        <v>78</v>
      </c>
      <c r="N42" s="805" t="s">
        <v>79</v>
      </c>
      <c r="O42" s="805" t="s">
        <v>44</v>
      </c>
      <c r="P42" s="805" t="s">
        <v>46</v>
      </c>
      <c r="Q42" s="805" t="s">
        <v>39</v>
      </c>
      <c r="R42" s="805" t="s">
        <v>61</v>
      </c>
      <c r="S42" s="805" t="s">
        <v>532</v>
      </c>
    </row>
    <row r="43" spans="1:19" customFormat="1">
      <c r="B43" s="308">
        <v>3.3</v>
      </c>
      <c r="C43" s="403"/>
      <c r="D43" s="1126" t="s">
        <v>532</v>
      </c>
      <c r="E43" s="864"/>
      <c r="F43" s="404">
        <f t="shared" si="3"/>
        <v>0</v>
      </c>
      <c r="G43" s="1166"/>
      <c r="H43" s="1166"/>
      <c r="I43" s="1166"/>
      <c r="M43" s="805">
        <v>1</v>
      </c>
      <c r="N43" s="805">
        <v>0.8</v>
      </c>
      <c r="O43" s="805">
        <v>0.6</v>
      </c>
      <c r="P43" s="805">
        <v>0.3</v>
      </c>
      <c r="Q43" s="805">
        <v>0.1</v>
      </c>
      <c r="R43" s="805">
        <v>0.05</v>
      </c>
      <c r="S43" s="805">
        <v>0</v>
      </c>
    </row>
    <row r="44" spans="1:19" customFormat="1" ht="18.75" thickBot="1">
      <c r="B44" s="1487" t="s">
        <v>194</v>
      </c>
      <c r="C44" s="1488"/>
      <c r="D44" s="1488"/>
      <c r="E44" s="1488"/>
      <c r="F44" s="800">
        <f>((F36+F37+F39)*0.5)+(F38*0.5)</f>
        <v>0.15</v>
      </c>
      <c r="G44" s="1197"/>
      <c r="H44" s="1197"/>
      <c r="I44" s="1166"/>
    </row>
    <row r="45" spans="1:19" customFormat="1" ht="18.75" thickBot="1">
      <c r="B45" s="202"/>
      <c r="C45" s="502"/>
      <c r="D45" s="502"/>
      <c r="E45" s="502"/>
      <c r="F45" s="502"/>
      <c r="G45" s="1197"/>
      <c r="H45" s="1197"/>
      <c r="I45" s="1166"/>
      <c r="M45" s="1481" t="s">
        <v>438</v>
      </c>
      <c r="N45" s="1482"/>
      <c r="O45" s="1482"/>
      <c r="P45" s="1482"/>
      <c r="Q45" s="1483"/>
    </row>
    <row r="46" spans="1:19" customFormat="1">
      <c r="C46" s="1509" t="s">
        <v>650</v>
      </c>
      <c r="D46" s="1501"/>
      <c r="E46" s="1501"/>
      <c r="F46" s="1510"/>
      <c r="G46" s="1198"/>
      <c r="H46" s="1198"/>
      <c r="I46" s="1166"/>
      <c r="M46" s="1489" t="s">
        <v>430</v>
      </c>
      <c r="N46" s="1489" t="s">
        <v>431</v>
      </c>
      <c r="O46" s="1489" t="s">
        <v>432</v>
      </c>
      <c r="P46" s="1490" t="s">
        <v>398</v>
      </c>
      <c r="Q46" s="1508" t="s">
        <v>197</v>
      </c>
      <c r="R46" s="391"/>
    </row>
    <row r="47" spans="1:19" customFormat="1">
      <c r="C47" s="309" t="s">
        <v>517</v>
      </c>
      <c r="D47" s="393"/>
      <c r="E47" s="1126" t="s">
        <v>189</v>
      </c>
      <c r="F47" s="394">
        <f>IFERROR(HLOOKUP(E47,$O$2:$R$3,2,FALSE),"")</f>
        <v>0</v>
      </c>
      <c r="G47" s="1198"/>
      <c r="H47" s="1198"/>
      <c r="I47" s="1166"/>
      <c r="M47" s="1489"/>
      <c r="N47" s="1489"/>
      <c r="O47" s="1489"/>
      <c r="P47" s="1491"/>
      <c r="Q47" s="1508"/>
      <c r="R47" s="391"/>
    </row>
    <row r="48" spans="1:19" customFormat="1">
      <c r="C48" s="309" t="s">
        <v>518</v>
      </c>
      <c r="D48" s="393"/>
      <c r="E48" s="1126" t="s">
        <v>189</v>
      </c>
      <c r="F48" s="394">
        <f t="shared" ref="F48:F51" si="4">IFERROR(HLOOKUP(E48,$O$2:$R$3,2,FALSE),"")</f>
        <v>0</v>
      </c>
      <c r="G48" s="1198"/>
      <c r="H48" s="1198"/>
      <c r="I48" s="1166"/>
      <c r="M48" s="804">
        <v>0.1</v>
      </c>
      <c r="N48" s="804">
        <v>0.1</v>
      </c>
      <c r="O48" s="804">
        <v>0.1</v>
      </c>
      <c r="P48" s="804">
        <v>0.5</v>
      </c>
      <c r="Q48" s="804">
        <v>0.2</v>
      </c>
      <c r="R48" s="391"/>
    </row>
    <row r="49" spans="3:22" customFormat="1">
      <c r="C49" s="309" t="s">
        <v>519</v>
      </c>
      <c r="D49" s="388"/>
      <c r="E49" s="1126" t="s">
        <v>189</v>
      </c>
      <c r="F49" s="394">
        <f t="shared" si="4"/>
        <v>0</v>
      </c>
      <c r="G49" s="1196"/>
      <c r="H49" s="1196"/>
      <c r="I49" s="1166"/>
    </row>
    <row r="50" spans="3:22" customFormat="1">
      <c r="C50" s="309" t="s">
        <v>520</v>
      </c>
      <c r="D50" s="388"/>
      <c r="E50" s="1126" t="s">
        <v>189</v>
      </c>
      <c r="F50" s="394">
        <f t="shared" si="4"/>
        <v>0</v>
      </c>
      <c r="G50" s="1196"/>
      <c r="H50" s="1196"/>
      <c r="I50" s="1166"/>
      <c r="L50" s="1481" t="s">
        <v>399</v>
      </c>
      <c r="M50" s="1482"/>
      <c r="N50" s="1482"/>
      <c r="O50" s="1482"/>
      <c r="P50" s="1482"/>
      <c r="Q50" s="1482"/>
      <c r="R50" s="1482"/>
      <c r="S50" s="1482"/>
      <c r="T50" s="1482"/>
      <c r="U50" s="1482"/>
      <c r="V50" s="1483"/>
    </row>
    <row r="51" spans="3:22" customFormat="1">
      <c r="C51" s="309" t="s">
        <v>521</v>
      </c>
      <c r="D51" s="3"/>
      <c r="E51" s="1126" t="s">
        <v>189</v>
      </c>
      <c r="F51" s="394">
        <f t="shared" si="4"/>
        <v>0</v>
      </c>
      <c r="G51" s="1166"/>
      <c r="H51" s="1166"/>
      <c r="I51" s="1166"/>
      <c r="L51" s="391" t="s">
        <v>401</v>
      </c>
      <c r="M51" s="807" t="s">
        <v>403</v>
      </c>
      <c r="N51" s="807" t="s">
        <v>402</v>
      </c>
      <c r="O51" s="807" t="s">
        <v>405</v>
      </c>
      <c r="P51" s="807" t="s">
        <v>425</v>
      </c>
      <c r="Q51" s="807" t="s">
        <v>406</v>
      </c>
      <c r="R51" s="807" t="s">
        <v>408</v>
      </c>
      <c r="S51" s="807" t="s">
        <v>409</v>
      </c>
      <c r="T51" s="807" t="s">
        <v>413</v>
      </c>
      <c r="U51" s="807" t="s">
        <v>414</v>
      </c>
      <c r="V51" s="807" t="s">
        <v>412</v>
      </c>
    </row>
    <row r="52" spans="3:22" customFormat="1">
      <c r="C52" s="309" t="s">
        <v>522</v>
      </c>
      <c r="D52" s="3"/>
      <c r="E52" s="829"/>
      <c r="F52" s="394">
        <f>'نظام نامه '!J2</f>
        <v>0</v>
      </c>
      <c r="G52" s="1166"/>
      <c r="H52" s="1166"/>
      <c r="I52" s="1166"/>
      <c r="L52" s="806">
        <v>0.05</v>
      </c>
      <c r="M52" s="186">
        <v>0.1</v>
      </c>
      <c r="N52" s="186">
        <v>0.05</v>
      </c>
      <c r="O52" s="186">
        <v>0.1</v>
      </c>
      <c r="P52" s="186">
        <v>0.1</v>
      </c>
      <c r="Q52" s="186">
        <v>0.1</v>
      </c>
      <c r="R52" s="186">
        <v>0.1</v>
      </c>
      <c r="S52" s="186">
        <v>0.1</v>
      </c>
      <c r="T52" s="186">
        <v>0.1</v>
      </c>
      <c r="U52" s="186">
        <v>0.1</v>
      </c>
      <c r="V52" s="186">
        <v>0.1</v>
      </c>
    </row>
    <row r="53" spans="3:22" customFormat="1" ht="15.75" thickBot="1">
      <c r="G53" s="1166"/>
      <c r="H53" s="1166"/>
      <c r="I53" s="1166"/>
    </row>
    <row r="54" spans="3:22" customFormat="1" ht="21" thickBot="1">
      <c r="C54" s="507" t="s">
        <v>129</v>
      </c>
      <c r="D54" s="1503">
        <f>(F9*M79+F22*M80+F25*M81+F28*M82+F33*M83+F44*M84)*0.7+(F47*M85+F48*M86+F49*M87+F50*M88+F51*M89+F52*M90)*0.3</f>
        <v>0.24675</v>
      </c>
      <c r="E54" s="1503"/>
      <c r="F54" s="1504"/>
      <c r="G54" s="1166"/>
      <c r="H54" s="1166"/>
      <c r="I54" s="1166"/>
    </row>
    <row r="55" spans="3:22" customFormat="1" ht="15.75">
      <c r="G55" s="1166"/>
      <c r="H55" s="1166"/>
      <c r="I55" s="1166"/>
      <c r="L55" s="1475" t="s">
        <v>153</v>
      </c>
      <c r="M55" s="1475"/>
      <c r="N55" s="1475"/>
      <c r="O55" s="1475"/>
      <c r="P55" s="1475"/>
    </row>
    <row r="56" spans="3:22" customFormat="1">
      <c r="C56" s="1166"/>
      <c r="D56" s="1166"/>
      <c r="E56" s="1166"/>
      <c r="F56" s="1166"/>
      <c r="G56" s="1166"/>
      <c r="H56" s="1166"/>
      <c r="I56" s="1166"/>
      <c r="L56" s="388" t="s">
        <v>511</v>
      </c>
      <c r="M56" s="807" t="s">
        <v>512</v>
      </c>
      <c r="N56" s="807" t="s">
        <v>855</v>
      </c>
      <c r="O56" s="807" t="s">
        <v>157</v>
      </c>
      <c r="P56" s="807" t="s">
        <v>513</v>
      </c>
    </row>
    <row r="57" spans="3:22" customFormat="1">
      <c r="C57" s="1166"/>
      <c r="D57" s="1166"/>
      <c r="E57" s="1166"/>
      <c r="F57" s="1166"/>
      <c r="G57" s="1166"/>
      <c r="H57" s="1166"/>
      <c r="I57" s="1166"/>
      <c r="L57" s="388">
        <v>1</v>
      </c>
      <c r="M57" s="807">
        <v>0.9</v>
      </c>
      <c r="N57" s="807">
        <v>0.8</v>
      </c>
      <c r="O57" s="807">
        <v>0.6</v>
      </c>
      <c r="P57" s="807">
        <v>0.3</v>
      </c>
    </row>
    <row r="58" spans="3:22" customFormat="1" ht="15">
      <c r="C58" s="1166"/>
      <c r="D58" s="1166"/>
      <c r="E58" s="1166"/>
      <c r="F58" s="1166"/>
      <c r="G58" s="1166"/>
      <c r="H58" s="1166"/>
      <c r="I58" s="1166"/>
    </row>
    <row r="59" spans="3:22" customFormat="1" ht="18" customHeight="1">
      <c r="C59" s="1166"/>
      <c r="D59" s="1166"/>
      <c r="E59" s="1166"/>
      <c r="F59" s="1166"/>
      <c r="G59" s="1166"/>
      <c r="H59" s="1166"/>
      <c r="I59" s="1166"/>
    </row>
    <row r="60" spans="3:22" customFormat="1" ht="15">
      <c r="C60" s="1166"/>
      <c r="D60" s="1166"/>
      <c r="E60" s="1166"/>
      <c r="F60" s="1166"/>
      <c r="G60" s="1166"/>
      <c r="H60" s="1166"/>
      <c r="I60" s="1166"/>
    </row>
    <row r="61" spans="3:22" customFormat="1" ht="15">
      <c r="C61" s="1166"/>
      <c r="D61" s="1166"/>
      <c r="E61" s="1166"/>
      <c r="F61" s="1166"/>
      <c r="G61" s="1166"/>
      <c r="H61" s="1166"/>
      <c r="I61" s="1166"/>
    </row>
    <row r="62" spans="3:22" customFormat="1" ht="15.75">
      <c r="C62" s="1166"/>
      <c r="D62" s="1166"/>
      <c r="E62" s="1166"/>
      <c r="F62" s="1166"/>
      <c r="G62" s="1166"/>
      <c r="H62" s="1166"/>
      <c r="I62" s="1166"/>
      <c r="L62" s="1475" t="s">
        <v>419</v>
      </c>
      <c r="M62" s="1475"/>
      <c r="N62" s="1475"/>
      <c r="O62" s="1475"/>
      <c r="P62" s="1475"/>
      <c r="Q62" s="1475"/>
    </row>
    <row r="63" spans="3:22" customFormat="1" ht="15.75">
      <c r="C63" s="1166"/>
      <c r="D63" s="1166"/>
      <c r="E63" s="1166"/>
      <c r="F63" s="1166"/>
      <c r="G63" s="1166"/>
      <c r="H63" s="1166"/>
      <c r="I63" s="1166"/>
      <c r="L63" s="1476" t="s">
        <v>435</v>
      </c>
      <c r="M63" s="1477"/>
      <c r="N63" s="1477"/>
      <c r="O63" s="1477"/>
      <c r="P63" s="1477"/>
      <c r="Q63" s="1478"/>
    </row>
    <row r="64" spans="3:22" customFormat="1">
      <c r="C64" s="1166"/>
      <c r="D64" s="1166"/>
      <c r="E64" s="1166"/>
      <c r="F64" s="1166"/>
      <c r="G64" s="1166"/>
      <c r="H64" s="1166"/>
      <c r="I64" s="1166"/>
      <c r="L64" s="303" t="s">
        <v>420</v>
      </c>
      <c r="M64" s="809" t="s">
        <v>421</v>
      </c>
      <c r="N64" s="1479" t="s">
        <v>422</v>
      </c>
      <c r="O64" s="1479"/>
      <c r="P64" s="1479"/>
      <c r="Q64" s="1479"/>
    </row>
    <row r="65" spans="3:20" customFormat="1" ht="15">
      <c r="C65" s="1166"/>
      <c r="D65" s="1166"/>
      <c r="E65" s="1166"/>
      <c r="F65" s="1166"/>
      <c r="G65" s="1166"/>
      <c r="H65" s="1166"/>
      <c r="I65" s="1166"/>
      <c r="L65" s="1480">
        <v>0.1</v>
      </c>
      <c r="M65" s="1471">
        <v>0.4</v>
      </c>
      <c r="N65" s="807" t="s">
        <v>423</v>
      </c>
      <c r="O65" s="807" t="s">
        <v>100</v>
      </c>
      <c r="P65" s="807" t="s">
        <v>101</v>
      </c>
      <c r="Q65" s="807" t="s">
        <v>424</v>
      </c>
    </row>
    <row r="66" spans="3:20" customFormat="1" ht="15">
      <c r="C66" s="1166"/>
      <c r="D66" s="1166"/>
      <c r="E66" s="1166"/>
      <c r="F66" s="1166"/>
      <c r="G66" s="1166"/>
      <c r="H66" s="1166"/>
      <c r="I66" s="1166"/>
      <c r="L66" s="1480"/>
      <c r="M66" s="1471"/>
      <c r="N66" s="808">
        <v>0.5</v>
      </c>
      <c r="O66" s="808">
        <v>0.4</v>
      </c>
      <c r="P66" s="808">
        <v>0.2</v>
      </c>
      <c r="Q66" s="808">
        <v>0</v>
      </c>
    </row>
    <row r="67" spans="3:20" customFormat="1" ht="15.75">
      <c r="C67" s="1166"/>
      <c r="D67" s="1166"/>
      <c r="E67" s="1166"/>
      <c r="F67" s="1166"/>
      <c r="G67" s="1166"/>
      <c r="H67" s="1166"/>
      <c r="I67" s="1166"/>
      <c r="N67" s="1505" t="s">
        <v>436</v>
      </c>
      <c r="O67" s="1506"/>
      <c r="P67" s="1506"/>
      <c r="Q67" s="1506"/>
      <c r="R67" s="1506"/>
      <c r="S67" s="1506"/>
    </row>
    <row r="68" spans="3:20" customFormat="1" ht="15">
      <c r="C68" s="1166"/>
      <c r="D68" s="1166"/>
      <c r="E68" s="1166"/>
      <c r="F68" s="1166"/>
      <c r="G68" s="1166"/>
      <c r="H68" s="1166"/>
      <c r="I68" s="1166"/>
      <c r="N68" s="807" t="s">
        <v>434</v>
      </c>
      <c r="O68" s="807" t="s">
        <v>719</v>
      </c>
      <c r="P68" s="807" t="s">
        <v>720</v>
      </c>
      <c r="Q68" s="807" t="s">
        <v>721</v>
      </c>
      <c r="R68" s="807" t="s">
        <v>516</v>
      </c>
      <c r="S68" s="807" t="s">
        <v>515</v>
      </c>
      <c r="T68" s="201"/>
    </row>
    <row r="69" spans="3:20" customFormat="1" ht="15">
      <c r="C69" s="1166"/>
      <c r="D69" s="1166"/>
      <c r="E69" s="1166"/>
      <c r="F69" s="1166"/>
      <c r="G69" s="1166"/>
      <c r="H69" s="1166"/>
      <c r="I69" s="1166"/>
      <c r="N69" s="808">
        <v>1</v>
      </c>
      <c r="O69" s="807">
        <v>0.7</v>
      </c>
      <c r="P69" s="807">
        <v>0.5</v>
      </c>
      <c r="Q69" s="807">
        <v>0.3</v>
      </c>
      <c r="R69" s="808">
        <v>0.1</v>
      </c>
      <c r="S69" s="808">
        <v>0</v>
      </c>
      <c r="T69" s="201"/>
    </row>
    <row r="70" spans="3:20" customFormat="1" ht="15">
      <c r="C70" s="1166"/>
      <c r="D70" s="1166"/>
      <c r="E70" s="1166"/>
      <c r="F70" s="1166"/>
      <c r="G70" s="1166"/>
      <c r="H70" s="1166"/>
      <c r="I70" s="1166"/>
    </row>
    <row r="71" spans="3:20" customFormat="1" ht="15">
      <c r="C71" s="1166"/>
      <c r="D71" s="1166"/>
      <c r="E71" s="1166"/>
      <c r="F71" s="1166"/>
      <c r="G71" s="1166"/>
      <c r="H71" s="1166"/>
      <c r="I71" s="1166"/>
    </row>
    <row r="72" spans="3:20" customFormat="1" ht="15">
      <c r="C72" s="1166"/>
      <c r="D72" s="1166"/>
      <c r="E72" s="1166"/>
      <c r="F72" s="1166"/>
      <c r="G72" s="1166"/>
      <c r="H72" s="1166"/>
      <c r="I72" s="1166"/>
    </row>
    <row r="73" spans="3:20" customFormat="1" ht="15" customHeight="1">
      <c r="C73" s="1166"/>
      <c r="D73" s="1166"/>
      <c r="E73" s="1166"/>
      <c r="F73" s="1166"/>
      <c r="G73" s="1166"/>
      <c r="H73" s="1166"/>
      <c r="I73" s="1166"/>
      <c r="M73" s="810" t="s">
        <v>417</v>
      </c>
      <c r="N73" s="810" t="s">
        <v>418</v>
      </c>
      <c r="O73" s="810" t="s">
        <v>429</v>
      </c>
      <c r="P73" s="810" t="s">
        <v>426</v>
      </c>
      <c r="Q73" s="810" t="s">
        <v>427</v>
      </c>
      <c r="R73" s="1471" t="s">
        <v>428</v>
      </c>
      <c r="S73" s="1471"/>
      <c r="T73" s="1471"/>
    </row>
    <row r="74" spans="3:20" customFormat="1" ht="15" customHeight="1">
      <c r="C74" s="1166"/>
      <c r="D74" s="1166"/>
      <c r="E74" s="1166"/>
      <c r="F74" s="1166"/>
      <c r="G74" s="1166"/>
      <c r="H74" s="1166"/>
      <c r="I74" s="1166"/>
      <c r="M74" s="810"/>
      <c r="N74" s="810"/>
      <c r="O74" s="810"/>
      <c r="P74" s="810"/>
      <c r="Q74" s="810"/>
      <c r="R74" s="808" t="s">
        <v>188</v>
      </c>
      <c r="S74" s="808" t="s">
        <v>190</v>
      </c>
      <c r="T74" s="808" t="s">
        <v>189</v>
      </c>
    </row>
    <row r="75" spans="3:20" customFormat="1" ht="15">
      <c r="C75" s="1166"/>
      <c r="D75" s="1166"/>
      <c r="E75" s="1166"/>
      <c r="F75" s="1166"/>
      <c r="G75" s="1166"/>
      <c r="H75" s="1166"/>
      <c r="I75" s="1166"/>
      <c r="M75" s="808">
        <v>0.5</v>
      </c>
      <c r="N75" s="808">
        <v>0.5</v>
      </c>
      <c r="O75" s="808">
        <v>0.1</v>
      </c>
      <c r="P75" s="808">
        <v>0.1</v>
      </c>
      <c r="Q75" s="808">
        <v>0.1</v>
      </c>
      <c r="R75" s="808">
        <v>0.3</v>
      </c>
      <c r="S75" s="808">
        <v>0.15</v>
      </c>
      <c r="T75" s="808">
        <v>0</v>
      </c>
    </row>
    <row r="76" spans="3:20" customFormat="1" ht="15">
      <c r="C76" s="1166"/>
      <c r="D76" s="1166"/>
      <c r="E76" s="1166"/>
      <c r="F76" s="1166"/>
      <c r="G76" s="1166"/>
      <c r="H76" s="1166"/>
      <c r="I76" s="1166"/>
    </row>
    <row r="77" spans="3:20" customFormat="1" ht="15">
      <c r="C77" s="1166"/>
      <c r="D77" s="1166"/>
      <c r="E77" s="1166"/>
      <c r="F77" s="1166"/>
      <c r="G77" s="1166"/>
      <c r="H77" s="1166"/>
      <c r="I77" s="1166"/>
    </row>
    <row r="78" spans="3:20" customFormat="1" ht="15.75">
      <c r="C78" s="1166"/>
      <c r="D78" s="1166"/>
      <c r="E78" s="1166"/>
      <c r="F78" s="1166"/>
      <c r="G78" s="1166"/>
      <c r="H78" s="1166"/>
      <c r="I78" s="1166"/>
      <c r="L78" s="1496" t="s">
        <v>619</v>
      </c>
      <c r="M78" s="1496"/>
    </row>
    <row r="79" spans="3:20" customFormat="1">
      <c r="C79" s="1166"/>
      <c r="D79" s="1166"/>
      <c r="E79" s="1166"/>
      <c r="F79" s="1166"/>
      <c r="G79" s="1166"/>
      <c r="H79" s="1166"/>
      <c r="I79" s="1166"/>
      <c r="L79" s="309" t="s">
        <v>200</v>
      </c>
      <c r="M79" s="811">
        <v>0.1</v>
      </c>
    </row>
    <row r="80" spans="3:20" customFormat="1">
      <c r="C80" s="1166"/>
      <c r="D80" s="1166"/>
      <c r="E80" s="1166"/>
      <c r="F80" s="1166"/>
      <c r="G80" s="1166"/>
      <c r="H80" s="1166"/>
      <c r="I80" s="1166"/>
      <c r="L80" s="309" t="s">
        <v>195</v>
      </c>
      <c r="M80" s="811">
        <v>0.35</v>
      </c>
    </row>
    <row r="81" spans="12:13" customFormat="1">
      <c r="L81" s="309" t="s">
        <v>196</v>
      </c>
      <c r="M81" s="811">
        <v>0.1</v>
      </c>
    </row>
    <row r="82" spans="12:13" customFormat="1">
      <c r="L82" s="309" t="s">
        <v>198</v>
      </c>
      <c r="M82" s="811">
        <v>0.1</v>
      </c>
    </row>
    <row r="83" spans="12:13" customFormat="1">
      <c r="L83" s="309" t="s">
        <v>199</v>
      </c>
      <c r="M83" s="811">
        <v>0.1</v>
      </c>
    </row>
    <row r="84" spans="12:13" customFormat="1">
      <c r="L84" s="309" t="s">
        <v>440</v>
      </c>
      <c r="M84" s="811">
        <v>0.25</v>
      </c>
    </row>
    <row r="85" spans="12:13" customFormat="1">
      <c r="L85" s="309" t="s">
        <v>517</v>
      </c>
      <c r="M85" s="811">
        <v>0.1</v>
      </c>
    </row>
    <row r="86" spans="12:13" customFormat="1">
      <c r="L86" s="309" t="s">
        <v>518</v>
      </c>
      <c r="M86" s="811">
        <v>0.3</v>
      </c>
    </row>
    <row r="87" spans="12:13" customFormat="1">
      <c r="L87" s="309" t="s">
        <v>519</v>
      </c>
      <c r="M87" s="811">
        <v>0.25</v>
      </c>
    </row>
    <row r="88" spans="12:13" customFormat="1">
      <c r="L88" s="309" t="s">
        <v>520</v>
      </c>
      <c r="M88" s="811">
        <v>0.12</v>
      </c>
    </row>
    <row r="89" spans="12:13" customFormat="1">
      <c r="L89" s="309" t="s">
        <v>521</v>
      </c>
      <c r="M89" s="811">
        <v>0.11</v>
      </c>
    </row>
    <row r="90" spans="12:13" customFormat="1">
      <c r="L90" s="309" t="s">
        <v>522</v>
      </c>
      <c r="M90" s="811">
        <v>0.12</v>
      </c>
    </row>
    <row r="91" spans="12:13" customFormat="1" ht="15"/>
    <row r="92" spans="12:13" customFormat="1" ht="15"/>
    <row r="93" spans="12:13" customFormat="1" ht="15"/>
    <row r="94" spans="12:13" customFormat="1" ht="15"/>
    <row r="95" spans="12:13" customFormat="1" ht="15"/>
    <row r="96" spans="12:13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spans="20:20" customFormat="1" ht="15"/>
    <row r="146" spans="20:20" s="200" customFormat="1">
      <c r="T146" s="207"/>
    </row>
    <row r="147" spans="20:20" s="200" customFormat="1">
      <c r="T147" s="207"/>
    </row>
    <row r="148" spans="20:20" s="200" customFormat="1">
      <c r="T148" s="207"/>
    </row>
    <row r="149" spans="20:20" s="200" customFormat="1">
      <c r="T149" s="207"/>
    </row>
    <row r="150" spans="20:20" s="200" customFormat="1">
      <c r="T150" s="207"/>
    </row>
    <row r="151" spans="20:20" s="200" customFormat="1">
      <c r="T151" s="207"/>
    </row>
  </sheetData>
  <sheetProtection algorithmName="SHA-512" hashValue="BFGxZ7JqhUQnFc0b4tqy0GibIE4n/k9hNKoQM4LsQRUt1uuqqR38sn0rtqErrzaOm7h0n/KHto3SRElTUuSszw==" saltValue="vs4hbezh0lfA3oscp1Visw==" spinCount="100000" sheet="1" scenarios="1" insertHyperlinks="0"/>
  <mergeCells count="51">
    <mergeCell ref="B1:R1"/>
    <mergeCell ref="J7:N7"/>
    <mergeCell ref="C4:D4"/>
    <mergeCell ref="C5:D5"/>
    <mergeCell ref="C6:D6"/>
    <mergeCell ref="C7:D7"/>
    <mergeCell ref="B10:F10"/>
    <mergeCell ref="B22:E22"/>
    <mergeCell ref="O46:O47"/>
    <mergeCell ref="J15:L15"/>
    <mergeCell ref="M15:N15"/>
    <mergeCell ref="J24:L24"/>
    <mergeCell ref="C11:C13"/>
    <mergeCell ref="B33:E33"/>
    <mergeCell ref="B27:F27"/>
    <mergeCell ref="C28:D28"/>
    <mergeCell ref="B30:F30"/>
    <mergeCell ref="C31:D31"/>
    <mergeCell ref="C32:D32"/>
    <mergeCell ref="L78:M78"/>
    <mergeCell ref="B2:D2"/>
    <mergeCell ref="M24:N24"/>
    <mergeCell ref="B24:F24"/>
    <mergeCell ref="D54:F54"/>
    <mergeCell ref="N67:S67"/>
    <mergeCell ref="M41:S41"/>
    <mergeCell ref="Q46:Q47"/>
    <mergeCell ref="M45:Q45"/>
    <mergeCell ref="C46:F46"/>
    <mergeCell ref="C14:C16"/>
    <mergeCell ref="C17:C18"/>
    <mergeCell ref="C19:C20"/>
    <mergeCell ref="J25:L25"/>
    <mergeCell ref="M25:N25"/>
    <mergeCell ref="B25:D25"/>
    <mergeCell ref="R73:T73"/>
    <mergeCell ref="B3:F3"/>
    <mergeCell ref="L55:P55"/>
    <mergeCell ref="L62:Q62"/>
    <mergeCell ref="L63:Q63"/>
    <mergeCell ref="N64:Q64"/>
    <mergeCell ref="L65:L66"/>
    <mergeCell ref="M65:M66"/>
    <mergeCell ref="L50:V50"/>
    <mergeCell ref="B35:F35"/>
    <mergeCell ref="B44:E44"/>
    <mergeCell ref="M46:M47"/>
    <mergeCell ref="N46:N47"/>
    <mergeCell ref="P46:P47"/>
    <mergeCell ref="C8:D8"/>
    <mergeCell ref="B9:E9"/>
  </mergeCells>
  <dataValidations count="6">
    <dataValidation type="list" allowBlank="1" showInputMessage="1" showErrorMessage="1" sqref="E25" xr:uid="{00000000-0002-0000-0900-000000000000}">
      <formula1>$L$56:$P$56</formula1>
    </dataValidation>
    <dataValidation type="list" allowBlank="1" showInputMessage="1" showErrorMessage="1" sqref="E31" xr:uid="{00000000-0002-0000-0900-000001000000}">
      <formula1>$L$2:$M$2</formula1>
    </dataValidation>
    <dataValidation type="list" allowBlank="1" showInputMessage="1" showErrorMessage="1" sqref="E4:E8 E11:E21 E28 E36:E37" xr:uid="{00000000-0002-0000-0900-000002000000}">
      <formula1>$N$2:$O$2</formula1>
    </dataValidation>
    <dataValidation type="list" allowBlank="1" showInputMessage="1" showErrorMessage="1" sqref="C41 D41:D43" xr:uid="{00000000-0002-0000-0900-000003000000}">
      <formula1>$M$42:$S$42</formula1>
    </dataValidation>
    <dataValidation type="list" allowBlank="1" showInputMessage="1" showErrorMessage="1" sqref="E38" xr:uid="{00000000-0002-0000-0900-000004000000}">
      <formula1>$N$68:$S$68</formula1>
    </dataValidation>
    <dataValidation type="list" allowBlank="1" showInputMessage="1" showErrorMessage="1" sqref="E47:E51" xr:uid="{00000000-0002-0000-0900-000005000000}">
      <formula1>$O$2:$R$2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B1:T76"/>
  <sheetViews>
    <sheetView rightToLeft="1" zoomScale="95" zoomScaleNormal="95" workbookViewId="0">
      <selection activeCell="E5" sqref="E1:E1048576"/>
    </sheetView>
  </sheetViews>
  <sheetFormatPr defaultColWidth="8.85546875" defaultRowHeight="15"/>
  <cols>
    <col min="1" max="1" width="3.140625" style="167" customWidth="1"/>
    <col min="2" max="2" width="21" style="167" bestFit="1" customWidth="1"/>
    <col min="3" max="3" width="23.140625" style="167" customWidth="1"/>
    <col min="4" max="4" width="9" style="167" customWidth="1"/>
    <col min="5" max="5" width="6.5703125" style="167" customWidth="1"/>
    <col min="6" max="6" width="8.28515625" style="167" customWidth="1"/>
    <col min="7" max="7" width="8.140625" style="167" customWidth="1"/>
    <col min="8" max="8" width="5.42578125" style="167" customWidth="1"/>
    <col min="9" max="9" width="14.28515625" style="167" customWidth="1"/>
    <col min="10" max="10" width="9.85546875" style="167" customWidth="1"/>
    <col min="11" max="11" width="4.85546875" style="167" bestFit="1" customWidth="1"/>
    <col min="12" max="12" width="12" style="167" customWidth="1"/>
    <col min="13" max="13" width="4.85546875" style="167" bestFit="1" customWidth="1"/>
    <col min="14" max="14" width="11.28515625" style="167" customWidth="1"/>
    <col min="15" max="15" width="4.85546875" style="167" bestFit="1" customWidth="1"/>
    <col min="16" max="16" width="12.140625" style="167" customWidth="1"/>
    <col min="17" max="17" width="4.85546875" style="167" bestFit="1" customWidth="1"/>
    <col min="18" max="18" width="14" style="167" bestFit="1" customWidth="1"/>
    <col min="19" max="19" width="4.85546875" style="167" bestFit="1" customWidth="1"/>
    <col min="20" max="20" width="7.140625" style="167" customWidth="1"/>
    <col min="21" max="16384" width="8.85546875" style="167"/>
  </cols>
  <sheetData>
    <row r="1" spans="2:20" ht="18.7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2:20" ht="25.5" customHeight="1" thickBot="1">
      <c r="B2" s="1349" t="s">
        <v>651</v>
      </c>
      <c r="C2" s="1348"/>
      <c r="D2" s="1348"/>
      <c r="E2" s="1348"/>
      <c r="F2" s="1348"/>
      <c r="G2" s="1348"/>
      <c r="H2" s="1348"/>
      <c r="I2" s="1348"/>
      <c r="J2" s="1348"/>
      <c r="K2" s="1348"/>
      <c r="L2" s="1348"/>
      <c r="M2" s="1348"/>
      <c r="N2" s="1348"/>
      <c r="O2" s="1348"/>
      <c r="P2" s="1348" t="s">
        <v>129</v>
      </c>
      <c r="Q2" s="1348"/>
      <c r="R2" s="534">
        <f>S13</f>
        <v>8.5000000000000006E-2</v>
      </c>
      <c r="S2" s="533"/>
      <c r="T2" s="564"/>
    </row>
    <row r="3" spans="2:20" ht="22.5" customHeight="1" thickBot="1">
      <c r="B3" s="1570" t="s">
        <v>620</v>
      </c>
      <c r="C3" s="1571"/>
      <c r="D3" s="1571"/>
      <c r="E3" s="1571"/>
      <c r="F3" s="1571"/>
      <c r="G3" s="1572"/>
      <c r="H3" s="1189"/>
      <c r="I3" s="1560" t="s">
        <v>621</v>
      </c>
      <c r="J3" s="1561"/>
      <c r="K3" s="1561"/>
      <c r="L3" s="1561"/>
      <c r="M3" s="1561"/>
      <c r="N3" s="1561"/>
      <c r="O3" s="1561"/>
      <c r="P3" s="1561"/>
      <c r="Q3" s="1561"/>
      <c r="R3" s="1561"/>
      <c r="S3" s="1561"/>
      <c r="T3" s="1562"/>
    </row>
    <row r="4" spans="2:20" ht="18">
      <c r="B4" s="1573" t="s">
        <v>225</v>
      </c>
      <c r="C4" s="1574"/>
      <c r="D4" s="1574"/>
      <c r="E4" s="1574"/>
      <c r="F4" s="1574"/>
      <c r="G4" s="1575"/>
      <c r="H4" s="1189"/>
      <c r="I4" s="516" t="s">
        <v>445</v>
      </c>
      <c r="J4" s="1563" t="s">
        <v>746</v>
      </c>
      <c r="K4" s="1564"/>
      <c r="L4" s="1564"/>
      <c r="M4" s="1564"/>
      <c r="N4" s="1564"/>
      <c r="O4" s="1564"/>
      <c r="P4" s="1564"/>
      <c r="Q4" s="1564"/>
      <c r="R4" s="1564"/>
      <c r="S4" s="1564"/>
      <c r="T4" s="1565"/>
    </row>
    <row r="5" spans="2:20" ht="16.5">
      <c r="B5" s="1538" t="s">
        <v>533</v>
      </c>
      <c r="C5" s="413" t="s">
        <v>549</v>
      </c>
      <c r="D5" s="414">
        <v>0.67</v>
      </c>
      <c r="E5" s="873" t="s">
        <v>189</v>
      </c>
      <c r="F5" s="414">
        <f t="shared" ref="F5:F13" si="0">IF(E5=$D$70,D5,0)</f>
        <v>0</v>
      </c>
      <c r="G5" s="1576">
        <f>SUM(F5:F7)</f>
        <v>0</v>
      </c>
      <c r="H5" s="1189"/>
      <c r="I5" s="517" t="s">
        <v>444</v>
      </c>
      <c r="J5" s="508">
        <f>IFERROR(INDEX($C$74:$G$76,MATCH($J$4,$B$74:$B$76,0),MATCH(J6,$C$73:$G$73,0)),"")</f>
        <v>0.33</v>
      </c>
      <c r="K5" s="508"/>
      <c r="L5" s="508">
        <f>IFERROR(INDEX($C$74:$G$76,MATCH($J$4,$B$74:$B$76,0),MATCH(L6,$C$73:$G$73,0)),"")</f>
        <v>0.34</v>
      </c>
      <c r="M5" s="508"/>
      <c r="N5" s="508">
        <f>IFERROR(INDEX($C$74:$G$76,MATCH($J$4,$B$74:$B$76,0),MATCH(N6,$C$73:$G$73,0)),"")</f>
        <v>0.33</v>
      </c>
      <c r="O5" s="508"/>
      <c r="P5" s="508">
        <f>IFERROR(INDEX($C$74:$G$76,MATCH($J$4,$B$74:$B$76,0),MATCH(P6,$C$73:$G$73,0)),"")</f>
        <v>0</v>
      </c>
      <c r="Q5" s="508"/>
      <c r="R5" s="508">
        <f>IFERROR(INDEX($C$74:$G$76,MATCH($J$4,$B$74:$B$76,0),MATCH(R6,$C$73:$G$73,0)),"")</f>
        <v>0</v>
      </c>
      <c r="S5" s="508"/>
      <c r="T5" s="513">
        <v>1</v>
      </c>
    </row>
    <row r="6" spans="2:20">
      <c r="B6" s="1539"/>
      <c r="C6" s="411" t="s">
        <v>545</v>
      </c>
      <c r="D6" s="414">
        <v>0.67</v>
      </c>
      <c r="E6" s="874" t="s">
        <v>189</v>
      </c>
      <c r="F6" s="412">
        <f t="shared" si="0"/>
        <v>0</v>
      </c>
      <c r="G6" s="1533"/>
      <c r="H6" s="1189"/>
      <c r="I6" s="1283" t="s">
        <v>221</v>
      </c>
      <c r="J6" s="520" t="s">
        <v>225</v>
      </c>
      <c r="K6" s="520"/>
      <c r="L6" s="520" t="s">
        <v>226</v>
      </c>
      <c r="M6" s="520"/>
      <c r="N6" s="520" t="s">
        <v>227</v>
      </c>
      <c r="O6" s="520"/>
      <c r="P6" s="520" t="s">
        <v>228</v>
      </c>
      <c r="Q6" s="520"/>
      <c r="R6" s="520" t="s">
        <v>175</v>
      </c>
      <c r="S6" s="520"/>
      <c r="T6" s="521" t="s">
        <v>22</v>
      </c>
    </row>
    <row r="7" spans="2:20" ht="15.75" thickBot="1">
      <c r="B7" s="1540"/>
      <c r="C7" s="417" t="s">
        <v>859</v>
      </c>
      <c r="D7" s="414">
        <v>0.66</v>
      </c>
      <c r="E7" s="875" t="s">
        <v>189</v>
      </c>
      <c r="F7" s="418">
        <f t="shared" si="0"/>
        <v>0</v>
      </c>
      <c r="G7" s="1534"/>
      <c r="H7" s="1189"/>
      <c r="I7" s="518"/>
      <c r="J7" s="509" t="s">
        <v>29</v>
      </c>
      <c r="K7" s="509" t="s">
        <v>22</v>
      </c>
      <c r="L7" s="509" t="s">
        <v>29</v>
      </c>
      <c r="M7" s="509" t="s">
        <v>22</v>
      </c>
      <c r="N7" s="509" t="s">
        <v>29</v>
      </c>
      <c r="O7" s="509" t="s">
        <v>22</v>
      </c>
      <c r="P7" s="509" t="s">
        <v>29</v>
      </c>
      <c r="Q7" s="509" t="s">
        <v>22</v>
      </c>
      <c r="R7" s="509" t="s">
        <v>29</v>
      </c>
      <c r="S7" s="509" t="s">
        <v>22</v>
      </c>
      <c r="T7" s="514"/>
    </row>
    <row r="8" spans="2:20" ht="31.5" customHeight="1" thickBot="1">
      <c r="B8" s="419" t="s">
        <v>230</v>
      </c>
      <c r="C8" s="420" t="s">
        <v>534</v>
      </c>
      <c r="D8" s="421"/>
      <c r="E8" s="876" t="s">
        <v>189</v>
      </c>
      <c r="F8" s="421">
        <f t="shared" si="0"/>
        <v>0</v>
      </c>
      <c r="G8" s="422">
        <f>F8</f>
        <v>0</v>
      </c>
      <c r="H8" s="1189"/>
      <c r="I8" s="518" t="s">
        <v>229</v>
      </c>
      <c r="J8" s="510">
        <v>0.4</v>
      </c>
      <c r="K8" s="510">
        <f>G5*J8</f>
        <v>0</v>
      </c>
      <c r="L8" s="510">
        <v>0.25</v>
      </c>
      <c r="M8" s="511">
        <f>L8*G17</f>
        <v>0.25</v>
      </c>
      <c r="N8" s="510">
        <v>0.4</v>
      </c>
      <c r="O8" s="511">
        <f>G29*N8</f>
        <v>0</v>
      </c>
      <c r="P8" s="510">
        <v>0.5</v>
      </c>
      <c r="Q8" s="511">
        <f>P8*G35</f>
        <v>0</v>
      </c>
      <c r="R8" s="510">
        <v>0.6</v>
      </c>
      <c r="S8" s="512">
        <f>G59*R8</f>
        <v>0</v>
      </c>
      <c r="T8" s="953">
        <f>J8*K8*J$5+L8*M8*L$5+N8*O8*N$5+P8*Q8*P$5+R8*S8*R$5</f>
        <v>2.1250000000000002E-2</v>
      </c>
    </row>
    <row r="9" spans="2:20" ht="17.25" thickBot="1">
      <c r="B9" s="1541" t="s">
        <v>535</v>
      </c>
      <c r="C9" s="415" t="s">
        <v>546</v>
      </c>
      <c r="D9" s="416">
        <v>0.33</v>
      </c>
      <c r="E9" s="876" t="s">
        <v>189</v>
      </c>
      <c r="F9" s="416">
        <f t="shared" si="0"/>
        <v>0</v>
      </c>
      <c r="G9" s="1532">
        <f>SUM(F9:F11)</f>
        <v>0</v>
      </c>
      <c r="H9" s="1189"/>
      <c r="I9" s="518" t="s">
        <v>230</v>
      </c>
      <c r="J9" s="510">
        <v>0</v>
      </c>
      <c r="K9" s="510">
        <v>0</v>
      </c>
      <c r="L9" s="510">
        <v>0.5</v>
      </c>
      <c r="M9" s="511">
        <f>L9*G19</f>
        <v>0</v>
      </c>
      <c r="N9" s="510"/>
      <c r="O9" s="511">
        <f>G30*N9</f>
        <v>0</v>
      </c>
      <c r="P9" s="510"/>
      <c r="Q9" s="511">
        <f>P9*G45</f>
        <v>0</v>
      </c>
      <c r="R9" s="510"/>
      <c r="S9" s="512">
        <f>R9*G63</f>
        <v>0</v>
      </c>
      <c r="T9" s="515">
        <f>J9*K9*J$5+L9*M9*L$5+N9*O9*N$5+P9*Q9*P$5+R9*S9*R$5</f>
        <v>0</v>
      </c>
    </row>
    <row r="10" spans="2:20" ht="17.25" thickBot="1">
      <c r="B10" s="1539"/>
      <c r="C10" s="411" t="s">
        <v>548</v>
      </c>
      <c r="D10" s="412">
        <v>0.33</v>
      </c>
      <c r="E10" s="876" t="s">
        <v>189</v>
      </c>
      <c r="F10" s="412">
        <f t="shared" si="0"/>
        <v>0</v>
      </c>
      <c r="G10" s="1533"/>
      <c r="H10" s="1189"/>
      <c r="I10" s="518" t="s">
        <v>231</v>
      </c>
      <c r="J10" s="510">
        <v>0.3</v>
      </c>
      <c r="K10" s="510">
        <f>J10*G9</f>
        <v>0</v>
      </c>
      <c r="L10" s="510">
        <v>0.15</v>
      </c>
      <c r="M10" s="511">
        <f>L10*G23</f>
        <v>0</v>
      </c>
      <c r="N10" s="510">
        <v>0.25</v>
      </c>
      <c r="O10" s="511">
        <f>G31*N10</f>
        <v>0</v>
      </c>
      <c r="P10" s="510">
        <v>0.2</v>
      </c>
      <c r="Q10" s="511">
        <f>P10*G46</f>
        <v>0</v>
      </c>
      <c r="R10" s="510">
        <v>0.1</v>
      </c>
      <c r="S10" s="512">
        <f>R10*G64</f>
        <v>0</v>
      </c>
      <c r="T10" s="515">
        <f>J10*K10*J$5+L10*M10*L$5+N10*O10*N$5+P10*Q10*P$5+R10*S10*R$5</f>
        <v>0</v>
      </c>
    </row>
    <row r="11" spans="2:20" ht="17.25" thickBot="1">
      <c r="B11" s="1540"/>
      <c r="C11" s="417" t="s">
        <v>547</v>
      </c>
      <c r="D11" s="418">
        <v>0.34</v>
      </c>
      <c r="E11" s="876" t="s">
        <v>189</v>
      </c>
      <c r="F11" s="418">
        <f t="shared" si="0"/>
        <v>0</v>
      </c>
      <c r="G11" s="1534"/>
      <c r="H11" s="1189"/>
      <c r="I11" s="518" t="s">
        <v>232</v>
      </c>
      <c r="J11" s="510">
        <v>0.3</v>
      </c>
      <c r="K11" s="510">
        <f>J11*G12</f>
        <v>0</v>
      </c>
      <c r="L11" s="510">
        <v>0.1</v>
      </c>
      <c r="M11" s="511">
        <f>L11*G26</f>
        <v>0</v>
      </c>
      <c r="N11" s="510">
        <v>0.35</v>
      </c>
      <c r="O11" s="511">
        <f>G32*N11</f>
        <v>0</v>
      </c>
      <c r="P11" s="510">
        <v>0.3</v>
      </c>
      <c r="Q11" s="511">
        <f>P11*G47</f>
        <v>0</v>
      </c>
      <c r="R11" s="510">
        <v>0.3</v>
      </c>
      <c r="S11" s="512">
        <f>R11*G65</f>
        <v>0</v>
      </c>
      <c r="T11" s="515">
        <f>J11*K11*J$5+L11*M11*L$5+N11*O11*N$5+P11*Q11*P$5+R11*S11*R$5</f>
        <v>0</v>
      </c>
    </row>
    <row r="12" spans="2:20" ht="17.25" thickBot="1">
      <c r="B12" s="1541" t="s">
        <v>845</v>
      </c>
      <c r="C12" s="415" t="s">
        <v>550</v>
      </c>
      <c r="D12" s="414">
        <v>0.67</v>
      </c>
      <c r="E12" s="877" t="s">
        <v>189</v>
      </c>
      <c r="F12" s="416">
        <f t="shared" si="0"/>
        <v>0</v>
      </c>
      <c r="G12" s="1532">
        <f>SUM(F12:F14)</f>
        <v>0</v>
      </c>
      <c r="H12" s="1188"/>
      <c r="I12" s="519" t="s">
        <v>622</v>
      </c>
      <c r="J12" s="522">
        <f>SUM(K8:K11)</f>
        <v>0</v>
      </c>
      <c r="K12" s="522"/>
      <c r="L12" s="522">
        <f>SUM(M8:M11)</f>
        <v>0.25</v>
      </c>
      <c r="M12" s="522"/>
      <c r="N12" s="522">
        <f>SUM(O8:O11)</f>
        <v>0</v>
      </c>
      <c r="O12" s="522"/>
      <c r="P12" s="522">
        <f>SUM(Q8:Q11)</f>
        <v>0</v>
      </c>
      <c r="Q12" s="522"/>
      <c r="R12" s="522">
        <f>SUM(S8:S11)</f>
        <v>0</v>
      </c>
      <c r="S12" s="522"/>
      <c r="T12" s="523"/>
    </row>
    <row r="13" spans="2:20" ht="32.25" customHeight="1" thickBot="1">
      <c r="B13" s="1539"/>
      <c r="C13" s="411" t="s">
        <v>551</v>
      </c>
      <c r="D13" s="414">
        <v>0.67</v>
      </c>
      <c r="E13" s="877" t="s">
        <v>189</v>
      </c>
      <c r="F13" s="412">
        <f t="shared" si="0"/>
        <v>0</v>
      </c>
      <c r="G13" s="1533"/>
      <c r="H13" s="1188"/>
      <c r="I13" s="1566" t="s">
        <v>129</v>
      </c>
      <c r="J13" s="1567"/>
      <c r="K13" s="1567"/>
      <c r="L13" s="1567"/>
      <c r="M13" s="1567"/>
      <c r="N13" s="1567"/>
      <c r="O13" s="1567"/>
      <c r="P13" s="1567"/>
      <c r="Q13" s="1567"/>
      <c r="R13" s="1567"/>
      <c r="S13" s="1568">
        <f>J12*J5+L12*L5+N12*N5+P12*P5+R12*R5</f>
        <v>8.5000000000000006E-2</v>
      </c>
      <c r="T13" s="1569"/>
    </row>
    <row r="14" spans="2:20" ht="29.25" thickBot="1">
      <c r="B14" s="1540"/>
      <c r="C14" s="417" t="s">
        <v>860</v>
      </c>
      <c r="D14" s="414">
        <v>0.66</v>
      </c>
      <c r="E14" s="877" t="s">
        <v>189</v>
      </c>
      <c r="F14" s="527">
        <f>IF(E14=$D$70,D14,0)</f>
        <v>0</v>
      </c>
      <c r="G14" s="1534"/>
      <c r="H14" s="1188"/>
      <c r="I14" s="1188"/>
      <c r="J14" s="1188"/>
      <c r="K14" s="1188"/>
      <c r="L14" s="1188"/>
      <c r="M14" s="1188"/>
      <c r="N14" s="1188"/>
      <c r="O14" s="1188"/>
      <c r="P14" s="1188"/>
      <c r="Q14" s="1188"/>
      <c r="R14" s="1188"/>
      <c r="S14" s="1188"/>
      <c r="T14" s="1188"/>
    </row>
    <row r="15" spans="2:20" ht="15.75" customHeight="1" thickBot="1">
      <c r="B15" s="425"/>
      <c r="C15" s="426"/>
      <c r="D15" s="427"/>
      <c r="E15" s="428"/>
      <c r="F15" s="427"/>
      <c r="G15" s="427"/>
      <c r="H15" s="1188"/>
      <c r="I15" s="1188"/>
      <c r="J15" s="1188"/>
      <c r="K15" s="1188"/>
      <c r="L15" s="1188"/>
      <c r="M15" s="1188"/>
      <c r="N15" s="1188"/>
      <c r="O15" s="1188"/>
      <c r="P15" s="1188"/>
      <c r="Q15" s="1188"/>
      <c r="R15" s="1188"/>
      <c r="S15" s="1188"/>
      <c r="T15" s="1188"/>
    </row>
    <row r="16" spans="2:20" ht="22.5" customHeight="1" thickBot="1">
      <c r="B16" s="1545" t="s">
        <v>823</v>
      </c>
      <c r="C16" s="1546"/>
      <c r="D16" s="1546"/>
      <c r="E16" s="1546"/>
      <c r="F16" s="1546"/>
      <c r="G16" s="1547"/>
      <c r="H16" s="1188"/>
      <c r="I16" s="1188"/>
      <c r="J16" s="1188"/>
      <c r="K16" s="1188"/>
      <c r="L16" s="1188"/>
      <c r="M16" s="1188"/>
      <c r="N16" s="1188"/>
      <c r="O16" s="1188"/>
      <c r="P16" s="1188"/>
      <c r="Q16" s="1188"/>
      <c r="R16" s="1188"/>
      <c r="S16" s="1188"/>
      <c r="T16" s="1188"/>
    </row>
    <row r="17" spans="2:20" ht="15.75" thickBot="1">
      <c r="B17" s="1535" t="s">
        <v>533</v>
      </c>
      <c r="C17" s="415" t="s">
        <v>544</v>
      </c>
      <c r="D17" s="416">
        <v>1</v>
      </c>
      <c r="E17" s="877" t="s">
        <v>188</v>
      </c>
      <c r="F17" s="416">
        <f t="shared" ref="F17:F26" si="1">IF(E17=$D$70,D17,0)</f>
        <v>1</v>
      </c>
      <c r="G17" s="1532">
        <f>SUM(F17:F18)</f>
        <v>1</v>
      </c>
      <c r="H17" s="1188"/>
      <c r="I17" s="1188"/>
      <c r="J17" s="1188"/>
      <c r="K17" s="1188"/>
      <c r="L17" s="1188"/>
      <c r="M17" s="1188"/>
      <c r="N17" s="1188"/>
      <c r="O17" s="1188"/>
      <c r="P17" s="1188"/>
      <c r="Q17" s="1188"/>
      <c r="R17" s="1188"/>
      <c r="S17" s="1188"/>
      <c r="T17" s="1188"/>
    </row>
    <row r="18" spans="2:20" ht="15.75" thickBot="1">
      <c r="B18" s="1537"/>
      <c r="C18" s="417" t="s">
        <v>543</v>
      </c>
      <c r="D18" s="418">
        <v>1</v>
      </c>
      <c r="E18" s="877" t="s">
        <v>189</v>
      </c>
      <c r="F18" s="418">
        <f t="shared" si="1"/>
        <v>0</v>
      </c>
      <c r="G18" s="1534"/>
      <c r="H18" s="1188"/>
      <c r="I18" s="1188"/>
      <c r="J18" s="1188"/>
      <c r="K18" s="1188"/>
      <c r="L18" s="1188"/>
      <c r="M18" s="1188"/>
      <c r="N18" s="1188"/>
      <c r="O18" s="1188"/>
      <c r="P18" s="1188"/>
      <c r="Q18" s="1188"/>
      <c r="R18" s="1188"/>
      <c r="S18" s="1188"/>
      <c r="T18" s="1188"/>
    </row>
    <row r="19" spans="2:20" ht="15.75" thickBot="1">
      <c r="B19" s="1551" t="s">
        <v>230</v>
      </c>
      <c r="C19" s="415" t="s">
        <v>540</v>
      </c>
      <c r="D19" s="416">
        <v>0.25</v>
      </c>
      <c r="E19" s="877" t="s">
        <v>189</v>
      </c>
      <c r="F19" s="416">
        <f t="shared" si="1"/>
        <v>0</v>
      </c>
      <c r="G19" s="1532">
        <f>SUM(F19:F22)</f>
        <v>0</v>
      </c>
      <c r="H19" s="1188"/>
      <c r="I19" s="1188"/>
      <c r="J19" s="1188"/>
      <c r="K19" s="1188"/>
      <c r="L19" s="1188"/>
      <c r="M19" s="1188"/>
      <c r="N19" s="1188"/>
      <c r="O19" s="1188"/>
      <c r="P19" s="1188"/>
      <c r="Q19" s="1188"/>
      <c r="R19" s="1188"/>
      <c r="S19" s="1188"/>
      <c r="T19" s="1188"/>
    </row>
    <row r="20" spans="2:20" ht="15.75" thickBot="1">
      <c r="B20" s="1552"/>
      <c r="C20" s="411" t="s">
        <v>539</v>
      </c>
      <c r="D20" s="412">
        <v>0.25</v>
      </c>
      <c r="E20" s="877" t="s">
        <v>189</v>
      </c>
      <c r="F20" s="412">
        <f t="shared" si="1"/>
        <v>0</v>
      </c>
      <c r="G20" s="1533"/>
      <c r="H20" s="1188"/>
      <c r="I20" s="1188"/>
      <c r="J20" s="1188"/>
      <c r="K20" s="1188"/>
      <c r="L20" s="1188"/>
      <c r="M20" s="1188"/>
      <c r="N20" s="1188"/>
      <c r="O20" s="1188"/>
      <c r="P20" s="1188"/>
      <c r="Q20" s="1188"/>
      <c r="R20" s="1188"/>
      <c r="S20" s="1188"/>
      <c r="T20" s="1188"/>
    </row>
    <row r="21" spans="2:20" ht="15.75" thickBot="1">
      <c r="B21" s="1552"/>
      <c r="C21" s="411" t="s">
        <v>538</v>
      </c>
      <c r="D21" s="412">
        <v>0.25</v>
      </c>
      <c r="E21" s="877" t="s">
        <v>189</v>
      </c>
      <c r="F21" s="412">
        <f t="shared" si="1"/>
        <v>0</v>
      </c>
      <c r="G21" s="1533"/>
      <c r="H21" s="1188"/>
      <c r="I21" s="1188"/>
      <c r="J21" s="1188"/>
      <c r="K21" s="1188"/>
      <c r="L21" s="1188"/>
      <c r="M21" s="1188"/>
      <c r="N21" s="1188"/>
      <c r="O21" s="1188"/>
      <c r="P21" s="1188"/>
      <c r="Q21" s="1188"/>
      <c r="R21" s="1188"/>
      <c r="S21" s="1188"/>
      <c r="T21" s="1188"/>
    </row>
    <row r="22" spans="2:20" ht="15.75" thickBot="1">
      <c r="B22" s="1553"/>
      <c r="C22" s="417" t="s">
        <v>537</v>
      </c>
      <c r="D22" s="418">
        <v>0.25</v>
      </c>
      <c r="E22" s="877" t="s">
        <v>189</v>
      </c>
      <c r="F22" s="418">
        <f t="shared" si="1"/>
        <v>0</v>
      </c>
      <c r="G22" s="1534"/>
      <c r="H22" s="1188"/>
      <c r="I22" s="1188"/>
      <c r="J22" s="1188"/>
      <c r="K22" s="1188"/>
      <c r="L22" s="1188"/>
      <c r="M22" s="1188"/>
      <c r="N22" s="1188"/>
      <c r="O22" s="1188"/>
      <c r="P22" s="1188"/>
      <c r="Q22" s="1188"/>
      <c r="R22" s="1188"/>
      <c r="S22" s="1188"/>
      <c r="T22" s="1188"/>
    </row>
    <row r="23" spans="2:20" ht="20.25" customHeight="1" thickBot="1">
      <c r="B23" s="1548" t="s">
        <v>535</v>
      </c>
      <c r="C23" s="415" t="s">
        <v>824</v>
      </c>
      <c r="D23" s="416">
        <v>0.25</v>
      </c>
      <c r="E23" s="877" t="s">
        <v>189</v>
      </c>
      <c r="F23" s="416">
        <f t="shared" si="1"/>
        <v>0</v>
      </c>
      <c r="G23" s="1532">
        <f>SUM(F23:F25)</f>
        <v>0</v>
      </c>
      <c r="H23" s="1188"/>
      <c r="I23" s="1188"/>
      <c r="J23" s="1188"/>
      <c r="K23" s="1188"/>
      <c r="L23" s="1188"/>
      <c r="M23" s="1188"/>
      <c r="N23" s="1188"/>
      <c r="O23" s="1188"/>
      <c r="P23" s="1188"/>
      <c r="Q23" s="1188"/>
      <c r="R23" s="1188"/>
      <c r="S23" s="1188"/>
      <c r="T23" s="1188"/>
    </row>
    <row r="24" spans="2:20" ht="18" customHeight="1" thickBot="1">
      <c r="B24" s="1549"/>
      <c r="C24" s="411" t="s">
        <v>541</v>
      </c>
      <c r="D24" s="412">
        <v>0.25</v>
      </c>
      <c r="E24" s="877" t="s">
        <v>189</v>
      </c>
      <c r="F24" s="412">
        <f t="shared" si="1"/>
        <v>0</v>
      </c>
      <c r="G24" s="1533"/>
      <c r="H24" s="1188"/>
      <c r="I24" s="1188"/>
      <c r="J24" s="1188"/>
      <c r="K24" s="1188"/>
      <c r="L24" s="1188"/>
      <c r="M24" s="1188"/>
      <c r="N24" s="1188"/>
      <c r="O24" s="1188"/>
      <c r="P24" s="1188"/>
      <c r="Q24" s="1188"/>
      <c r="R24" s="1188"/>
      <c r="S24" s="1188"/>
      <c r="T24" s="1188"/>
    </row>
    <row r="25" spans="2:20" ht="15.75" thickBot="1">
      <c r="B25" s="1550"/>
      <c r="C25" s="417" t="s">
        <v>542</v>
      </c>
      <c r="D25" s="418">
        <v>0.5</v>
      </c>
      <c r="E25" s="877" t="s">
        <v>189</v>
      </c>
      <c r="F25" s="418">
        <f t="shared" si="1"/>
        <v>0</v>
      </c>
      <c r="G25" s="1534"/>
      <c r="H25" s="1188"/>
      <c r="I25" s="1188"/>
      <c r="J25" s="1188"/>
      <c r="K25" s="1188"/>
      <c r="L25" s="1188"/>
      <c r="M25" s="1188"/>
      <c r="N25" s="1188"/>
      <c r="O25" s="1188"/>
      <c r="P25" s="1188"/>
      <c r="Q25" s="1188"/>
      <c r="R25" s="1188"/>
      <c r="S25" s="1188"/>
      <c r="T25" s="1188"/>
    </row>
    <row r="26" spans="2:20" ht="18.75" customHeight="1" thickBot="1">
      <c r="B26" s="424" t="s">
        <v>845</v>
      </c>
      <c r="C26" s="420" t="s">
        <v>536</v>
      </c>
      <c r="D26" s="421">
        <v>2</v>
      </c>
      <c r="E26" s="877" t="s">
        <v>189</v>
      </c>
      <c r="F26" s="421">
        <f t="shared" si="1"/>
        <v>0</v>
      </c>
      <c r="G26" s="422">
        <f>F26</f>
        <v>0</v>
      </c>
      <c r="H26" s="1188"/>
      <c r="I26" s="1188"/>
      <c r="J26" s="1188"/>
      <c r="K26" s="1188"/>
      <c r="L26" s="1188"/>
      <c r="M26" s="1188"/>
      <c r="N26" s="1188"/>
      <c r="O26" s="1188"/>
      <c r="P26" s="1188"/>
      <c r="Q26" s="1188"/>
      <c r="R26" s="1188"/>
      <c r="S26" s="1188"/>
      <c r="T26" s="1188"/>
    </row>
    <row r="27" spans="2:20" ht="15.75" thickBot="1">
      <c r="B27"/>
      <c r="C27"/>
      <c r="D27"/>
      <c r="E27" s="878"/>
      <c r="F27"/>
      <c r="G27"/>
      <c r="H27" s="1188"/>
      <c r="I27" s="1188"/>
      <c r="J27" s="1188"/>
      <c r="K27" s="1188"/>
      <c r="L27" s="1188"/>
      <c r="M27" s="1188"/>
      <c r="N27" s="1188"/>
      <c r="O27" s="1188"/>
      <c r="P27" s="1188"/>
      <c r="Q27" s="1188"/>
      <c r="R27" s="1188"/>
      <c r="S27" s="1188"/>
      <c r="T27" s="1188"/>
    </row>
    <row r="28" spans="2:20" ht="22.5" customHeight="1" thickBot="1">
      <c r="B28" s="1545" t="s">
        <v>227</v>
      </c>
      <c r="C28" s="1546"/>
      <c r="D28" s="1546"/>
      <c r="E28" s="1546"/>
      <c r="F28" s="1546"/>
      <c r="G28" s="1547"/>
      <c r="H28" s="1188"/>
      <c r="I28" s="1188"/>
      <c r="J28" s="1188"/>
      <c r="K28" s="1188"/>
      <c r="L28" s="1188"/>
      <c r="M28" s="1188"/>
      <c r="N28" s="1188"/>
      <c r="O28" s="1188"/>
      <c r="P28" s="1188"/>
      <c r="Q28" s="1188"/>
      <c r="R28" s="1188"/>
      <c r="S28" s="1188"/>
      <c r="T28" s="1188"/>
    </row>
    <row r="29" spans="2:20" ht="15.75" thickBot="1">
      <c r="B29" s="424" t="s">
        <v>533</v>
      </c>
      <c r="C29" s="420" t="s">
        <v>552</v>
      </c>
      <c r="D29" s="421">
        <v>2</v>
      </c>
      <c r="E29" s="877" t="s">
        <v>189</v>
      </c>
      <c r="F29" s="421">
        <f>IF(E29=$D$70,D29,0)</f>
        <v>0</v>
      </c>
      <c r="G29" s="422">
        <f>F29</f>
        <v>0</v>
      </c>
      <c r="H29" s="1188"/>
      <c r="I29" s="1188"/>
      <c r="J29" s="1188"/>
      <c r="K29" s="1188"/>
      <c r="L29" s="1188"/>
      <c r="M29" s="1188"/>
      <c r="N29" s="1188"/>
      <c r="O29" s="1188"/>
      <c r="P29" s="1188"/>
      <c r="Q29" s="1188"/>
      <c r="R29" s="1188"/>
      <c r="S29" s="1188"/>
      <c r="T29" s="1188"/>
    </row>
    <row r="30" spans="2:20" ht="43.5" thickBot="1">
      <c r="B30" s="424" t="s">
        <v>230</v>
      </c>
      <c r="C30" s="420" t="s">
        <v>534</v>
      </c>
      <c r="D30" s="421">
        <v>0</v>
      </c>
      <c r="E30" s="877" t="s">
        <v>189</v>
      </c>
      <c r="F30" s="421">
        <f>IF(E30=$D$70,D30,0)</f>
        <v>0</v>
      </c>
      <c r="G30" s="422">
        <f t="shared" ref="G30:G32" si="2">F30</f>
        <v>0</v>
      </c>
      <c r="H30" s="1188"/>
      <c r="I30" s="1188"/>
      <c r="J30" s="1188"/>
      <c r="K30" s="1188"/>
      <c r="L30" s="1188"/>
      <c r="M30" s="1188"/>
      <c r="N30" s="1188"/>
      <c r="O30" s="1188"/>
      <c r="P30" s="1188"/>
      <c r="Q30" s="1188"/>
      <c r="R30" s="1188"/>
      <c r="S30" s="1188"/>
      <c r="T30" s="1188"/>
    </row>
    <row r="31" spans="2:20" ht="15.75" thickBot="1">
      <c r="B31" s="424" t="s">
        <v>535</v>
      </c>
      <c r="C31" s="420" t="s">
        <v>553</v>
      </c>
      <c r="D31" s="421">
        <v>1</v>
      </c>
      <c r="E31" s="877" t="s">
        <v>189</v>
      </c>
      <c r="F31" s="421">
        <f>IF(E31=$D$70,D31,0)</f>
        <v>0</v>
      </c>
      <c r="G31" s="422">
        <f t="shared" si="2"/>
        <v>0</v>
      </c>
      <c r="H31" s="1188"/>
      <c r="I31" s="1188"/>
      <c r="J31" s="1188"/>
      <c r="K31" s="1188"/>
      <c r="L31" s="1188"/>
      <c r="M31" s="1188"/>
      <c r="N31" s="1188"/>
      <c r="O31" s="1188"/>
      <c r="P31" s="1188"/>
      <c r="Q31" s="1188"/>
      <c r="R31" s="1188"/>
      <c r="S31" s="1188"/>
      <c r="T31" s="1188"/>
    </row>
    <row r="32" spans="2:20" ht="29.25" thickBot="1">
      <c r="B32" s="424" t="s">
        <v>845</v>
      </c>
      <c r="C32" s="420" t="s">
        <v>554</v>
      </c>
      <c r="D32" s="421">
        <v>2</v>
      </c>
      <c r="E32" s="877" t="s">
        <v>189</v>
      </c>
      <c r="F32" s="421">
        <f>IF(E32=$D$70,D32,0)</f>
        <v>0</v>
      </c>
      <c r="G32" s="422">
        <f t="shared" si="2"/>
        <v>0</v>
      </c>
      <c r="H32" s="1188"/>
      <c r="I32" s="1188"/>
      <c r="J32" s="1188"/>
      <c r="K32" s="1188"/>
      <c r="L32" s="1188"/>
      <c r="M32" s="1188"/>
      <c r="N32" s="1188"/>
      <c r="O32" s="1188"/>
      <c r="P32" s="1188"/>
      <c r="Q32" s="1188"/>
      <c r="R32" s="1188"/>
      <c r="S32" s="1188"/>
      <c r="T32" s="1188"/>
    </row>
    <row r="33" spans="2:20" ht="15.75" thickBot="1">
      <c r="B33" s="2"/>
      <c r="C33" s="2"/>
      <c r="D33" s="2"/>
      <c r="E33" s="2"/>
      <c r="F33" s="2"/>
      <c r="G33" s="2"/>
      <c r="H33" s="1188"/>
      <c r="I33" s="1188"/>
      <c r="J33" s="1188"/>
      <c r="K33" s="1188"/>
      <c r="L33" s="1188"/>
      <c r="M33" s="1188"/>
      <c r="N33" s="1188"/>
      <c r="O33" s="1188"/>
      <c r="P33" s="1188"/>
      <c r="Q33" s="1188"/>
      <c r="R33" s="1188"/>
      <c r="S33" s="1188"/>
      <c r="T33" s="1188"/>
    </row>
    <row r="34" spans="2:20" ht="21.75" customHeight="1" thickBot="1">
      <c r="B34" s="1545" t="s">
        <v>555</v>
      </c>
      <c r="C34" s="1546"/>
      <c r="D34" s="1546"/>
      <c r="E34" s="1546"/>
      <c r="F34" s="1546"/>
      <c r="G34" s="1547"/>
      <c r="H34" s="1188"/>
      <c r="I34" s="1188"/>
      <c r="J34" s="1188"/>
      <c r="K34" s="1188"/>
      <c r="L34" s="1188"/>
      <c r="M34" s="1188"/>
      <c r="N34" s="1188"/>
      <c r="O34" s="1188"/>
      <c r="P34" s="1188"/>
      <c r="Q34" s="1188"/>
      <c r="R34" s="1188"/>
      <c r="S34" s="1188"/>
      <c r="T34" s="1188"/>
    </row>
    <row r="35" spans="2:20" ht="15.75" thickBot="1">
      <c r="B35" s="1535" t="s">
        <v>533</v>
      </c>
      <c r="C35" s="415" t="s">
        <v>572</v>
      </c>
      <c r="D35" s="416">
        <v>0.2</v>
      </c>
      <c r="E35" s="877" t="s">
        <v>189</v>
      </c>
      <c r="F35" s="416">
        <f t="shared" ref="F35:F56" si="3">IF(E35=$D$70,D35,0)</f>
        <v>0</v>
      </c>
      <c r="G35" s="1532">
        <f>SUM(F35:F44)</f>
        <v>0</v>
      </c>
      <c r="H35" s="1188"/>
      <c r="I35" s="1188"/>
      <c r="J35" s="1188"/>
      <c r="K35" s="1188"/>
      <c r="L35" s="1188"/>
      <c r="M35" s="1188"/>
      <c r="N35" s="1188"/>
      <c r="O35" s="1188"/>
      <c r="P35" s="1188"/>
      <c r="Q35" s="1188"/>
      <c r="R35" s="1188"/>
      <c r="S35" s="1188"/>
      <c r="T35" s="1188"/>
    </row>
    <row r="36" spans="2:20" ht="15.75" thickBot="1">
      <c r="B36" s="1536"/>
      <c r="C36" s="411" t="s">
        <v>571</v>
      </c>
      <c r="D36" s="412">
        <v>0.2</v>
      </c>
      <c r="E36" s="877" t="s">
        <v>189</v>
      </c>
      <c r="F36" s="412">
        <f t="shared" si="3"/>
        <v>0</v>
      </c>
      <c r="G36" s="1533"/>
      <c r="H36" s="1188"/>
      <c r="I36" s="1188"/>
      <c r="J36" s="1188"/>
      <c r="K36" s="1188"/>
      <c r="L36" s="1188"/>
      <c r="M36" s="1188"/>
      <c r="N36" s="1188"/>
      <c r="O36" s="1188"/>
      <c r="P36" s="1188"/>
      <c r="Q36" s="1188"/>
      <c r="R36" s="1188"/>
      <c r="S36" s="1188"/>
      <c r="T36" s="1188"/>
    </row>
    <row r="37" spans="2:20" ht="15.75" thickBot="1">
      <c r="B37" s="1536"/>
      <c r="C37" s="411" t="s">
        <v>570</v>
      </c>
      <c r="D37" s="412">
        <v>0.2</v>
      </c>
      <c r="E37" s="877" t="s">
        <v>189</v>
      </c>
      <c r="F37" s="412">
        <f t="shared" si="3"/>
        <v>0</v>
      </c>
      <c r="G37" s="1533"/>
      <c r="H37" s="1188"/>
      <c r="I37" s="1188"/>
      <c r="J37" s="1188"/>
      <c r="K37" s="1188"/>
      <c r="L37" s="1188"/>
      <c r="M37" s="1188"/>
      <c r="N37" s="1188"/>
      <c r="O37" s="1188"/>
      <c r="P37" s="1188"/>
      <c r="Q37" s="1188"/>
      <c r="R37" s="1188"/>
      <c r="S37" s="1188"/>
      <c r="T37" s="1188"/>
    </row>
    <row r="38" spans="2:20" ht="15.75" thickBot="1">
      <c r="B38" s="1536"/>
      <c r="C38" s="411" t="s">
        <v>569</v>
      </c>
      <c r="D38" s="412">
        <v>0.2</v>
      </c>
      <c r="E38" s="877" t="s">
        <v>189</v>
      </c>
      <c r="F38" s="412">
        <f t="shared" si="3"/>
        <v>0</v>
      </c>
      <c r="G38" s="1533"/>
      <c r="H38" s="1188"/>
      <c r="I38" s="1188"/>
      <c r="J38" s="1188"/>
      <c r="K38" s="1188"/>
      <c r="L38" s="1188"/>
      <c r="M38" s="1188"/>
      <c r="N38" s="1188"/>
      <c r="O38" s="1188"/>
      <c r="P38" s="1188"/>
      <c r="Q38" s="1188"/>
      <c r="R38" s="1188"/>
      <c r="S38" s="1188"/>
      <c r="T38" s="1188"/>
    </row>
    <row r="39" spans="2:20" ht="15.75" thickBot="1">
      <c r="B39" s="1536"/>
      <c r="C39" s="411" t="s">
        <v>568</v>
      </c>
      <c r="D39" s="412">
        <v>0.2</v>
      </c>
      <c r="E39" s="877" t="s">
        <v>189</v>
      </c>
      <c r="F39" s="412">
        <f t="shared" si="3"/>
        <v>0</v>
      </c>
      <c r="G39" s="1533"/>
      <c r="H39" s="1188"/>
      <c r="I39" s="1188"/>
      <c r="J39" s="1188"/>
      <c r="K39" s="1188"/>
      <c r="L39" s="1188"/>
      <c r="M39" s="1188"/>
      <c r="N39" s="1188"/>
      <c r="O39" s="1188"/>
      <c r="P39" s="1188"/>
      <c r="Q39" s="1188"/>
      <c r="R39" s="1188"/>
      <c r="S39" s="1188"/>
      <c r="T39" s="1188"/>
    </row>
    <row r="40" spans="2:20" ht="29.25" thickBot="1">
      <c r="B40" s="1536"/>
      <c r="C40" s="411" t="s">
        <v>565</v>
      </c>
      <c r="D40" s="412">
        <v>0.2</v>
      </c>
      <c r="E40" s="877" t="s">
        <v>189</v>
      </c>
      <c r="F40" s="412">
        <f t="shared" si="3"/>
        <v>0</v>
      </c>
      <c r="G40" s="1533"/>
      <c r="H40" s="1188"/>
      <c r="I40" s="1188"/>
      <c r="J40" s="1188"/>
      <c r="K40" s="1188"/>
      <c r="L40" s="1188"/>
      <c r="M40" s="1188"/>
      <c r="N40" s="1188"/>
      <c r="O40" s="1188"/>
      <c r="P40" s="1188"/>
      <c r="Q40" s="1188"/>
      <c r="R40" s="1188"/>
      <c r="S40" s="1188"/>
      <c r="T40" s="1188"/>
    </row>
    <row r="41" spans="2:20" ht="15.75" thickBot="1">
      <c r="B41" s="1536"/>
      <c r="C41" s="411" t="s">
        <v>566</v>
      </c>
      <c r="D41" s="412">
        <v>0.2</v>
      </c>
      <c r="E41" s="877" t="s">
        <v>189</v>
      </c>
      <c r="F41" s="412">
        <f t="shared" si="3"/>
        <v>0</v>
      </c>
      <c r="G41" s="1533"/>
      <c r="H41" s="1188"/>
      <c r="I41" s="1188"/>
      <c r="J41" s="1188"/>
      <c r="K41" s="1188"/>
      <c r="L41" s="1188"/>
      <c r="M41" s="1188"/>
      <c r="N41" s="1188"/>
      <c r="O41" s="1188"/>
      <c r="P41" s="1188"/>
      <c r="Q41" s="1188"/>
      <c r="R41" s="1188"/>
      <c r="S41" s="1188"/>
      <c r="T41" s="1188"/>
    </row>
    <row r="42" spans="2:20" ht="15.75" thickBot="1">
      <c r="B42" s="1536"/>
      <c r="C42" s="411" t="s">
        <v>567</v>
      </c>
      <c r="D42" s="412">
        <v>0.2</v>
      </c>
      <c r="E42" s="877" t="s">
        <v>189</v>
      </c>
      <c r="F42" s="412">
        <f t="shared" si="3"/>
        <v>0</v>
      </c>
      <c r="G42" s="1533"/>
      <c r="H42" s="1188"/>
      <c r="I42" s="1188"/>
      <c r="J42" s="1188"/>
      <c r="K42" s="1188"/>
      <c r="L42" s="1188"/>
      <c r="M42" s="1188"/>
      <c r="N42" s="1188"/>
      <c r="O42" s="1188"/>
      <c r="P42" s="1188"/>
      <c r="Q42" s="1188"/>
      <c r="R42" s="1188"/>
      <c r="S42" s="1188"/>
      <c r="T42" s="1188"/>
    </row>
    <row r="43" spans="2:20" ht="15.75" thickBot="1">
      <c r="B43" s="1536"/>
      <c r="C43" s="411" t="s">
        <v>564</v>
      </c>
      <c r="D43" s="412">
        <v>0.2</v>
      </c>
      <c r="E43" s="877" t="s">
        <v>189</v>
      </c>
      <c r="F43" s="412">
        <f t="shared" si="3"/>
        <v>0</v>
      </c>
      <c r="G43" s="1533"/>
      <c r="H43" s="1188"/>
      <c r="I43" s="1188"/>
      <c r="J43" s="1188"/>
      <c r="K43" s="1188"/>
      <c r="L43" s="1188"/>
      <c r="M43" s="1188"/>
      <c r="N43" s="1188"/>
      <c r="O43" s="1188"/>
      <c r="P43" s="1188"/>
      <c r="Q43" s="1188"/>
      <c r="R43" s="1188"/>
      <c r="S43" s="1188"/>
      <c r="T43" s="1188"/>
    </row>
    <row r="44" spans="2:20" ht="15.75" thickBot="1">
      <c r="B44" s="1537"/>
      <c r="C44" s="417" t="s">
        <v>563</v>
      </c>
      <c r="D44" s="412">
        <v>0.2</v>
      </c>
      <c r="E44" s="877" t="s">
        <v>189</v>
      </c>
      <c r="F44" s="418">
        <f t="shared" si="3"/>
        <v>0</v>
      </c>
      <c r="G44" s="1534"/>
      <c r="H44" s="1188"/>
      <c r="I44" s="1188"/>
      <c r="J44" s="1188"/>
      <c r="K44" s="1188"/>
      <c r="L44" s="1188"/>
      <c r="M44" s="1188"/>
      <c r="N44" s="1188"/>
      <c r="O44" s="1188"/>
      <c r="P44" s="1188"/>
      <c r="Q44" s="1188"/>
      <c r="R44" s="1188"/>
      <c r="S44" s="1188"/>
      <c r="T44" s="1188"/>
    </row>
    <row r="45" spans="2:20" ht="43.5" thickBot="1">
      <c r="B45" s="424" t="s">
        <v>230</v>
      </c>
      <c r="C45" s="420" t="s">
        <v>534</v>
      </c>
      <c r="D45" s="421">
        <v>0</v>
      </c>
      <c r="E45" s="877" t="s">
        <v>189</v>
      </c>
      <c r="F45" s="421">
        <f t="shared" si="3"/>
        <v>0</v>
      </c>
      <c r="G45" s="422">
        <f>F45</f>
        <v>0</v>
      </c>
      <c r="H45" s="1188"/>
      <c r="I45" s="1188"/>
      <c r="J45" s="1188"/>
      <c r="K45" s="1188"/>
      <c r="L45" s="1188"/>
      <c r="M45" s="1188"/>
      <c r="N45" s="1188"/>
      <c r="O45" s="1188"/>
      <c r="P45" s="1188"/>
      <c r="Q45" s="1188"/>
      <c r="R45" s="1188"/>
      <c r="S45" s="1188"/>
      <c r="T45" s="1188"/>
    </row>
    <row r="46" spans="2:20" ht="29.25" thickBot="1">
      <c r="B46" s="424" t="s">
        <v>535</v>
      </c>
      <c r="C46" s="420" t="s">
        <v>556</v>
      </c>
      <c r="D46" s="421">
        <v>1</v>
      </c>
      <c r="E46" s="877" t="s">
        <v>189</v>
      </c>
      <c r="F46" s="421">
        <f t="shared" si="3"/>
        <v>0</v>
      </c>
      <c r="G46" s="422">
        <f>F46</f>
        <v>0</v>
      </c>
      <c r="H46" s="1188"/>
      <c r="I46" s="1188"/>
      <c r="J46" s="1188"/>
      <c r="K46" s="1188"/>
      <c r="L46" s="1188"/>
      <c r="M46" s="1188"/>
      <c r="N46" s="1188"/>
      <c r="O46" s="1188"/>
      <c r="P46" s="1188"/>
      <c r="Q46" s="1188"/>
      <c r="R46" s="1188"/>
      <c r="S46" s="1188"/>
      <c r="T46" s="1188"/>
    </row>
    <row r="47" spans="2:20" ht="15.75" thickBot="1">
      <c r="B47" s="1535" t="s">
        <v>845</v>
      </c>
      <c r="C47" s="415" t="s">
        <v>572</v>
      </c>
      <c r="D47" s="416">
        <v>0.2</v>
      </c>
      <c r="E47" s="877" t="s">
        <v>189</v>
      </c>
      <c r="F47" s="416">
        <f t="shared" si="3"/>
        <v>0</v>
      </c>
      <c r="G47" s="1532">
        <f>SUM(F47:F56)</f>
        <v>0</v>
      </c>
      <c r="H47" s="1188"/>
      <c r="I47" s="1188"/>
      <c r="J47" s="1188"/>
      <c r="K47" s="1188"/>
      <c r="L47" s="1188"/>
      <c r="M47" s="1188"/>
      <c r="N47" s="1188"/>
      <c r="O47" s="1188"/>
      <c r="P47" s="1188"/>
      <c r="Q47" s="1188"/>
      <c r="R47" s="1188"/>
      <c r="S47" s="1188"/>
      <c r="T47" s="1188"/>
    </row>
    <row r="48" spans="2:20" ht="15.75" thickBot="1">
      <c r="B48" s="1536"/>
      <c r="C48" s="411" t="s">
        <v>571</v>
      </c>
      <c r="D48" s="412">
        <v>0.2</v>
      </c>
      <c r="E48" s="877" t="s">
        <v>189</v>
      </c>
      <c r="F48" s="412">
        <f t="shared" si="3"/>
        <v>0</v>
      </c>
      <c r="G48" s="1533"/>
      <c r="H48" s="1188"/>
      <c r="I48" s="1188"/>
      <c r="J48" s="1188"/>
      <c r="K48" s="1188"/>
      <c r="L48" s="1188"/>
      <c r="M48" s="1188"/>
      <c r="N48" s="1188"/>
      <c r="O48" s="1188"/>
      <c r="P48" s="1188"/>
      <c r="Q48" s="1188"/>
      <c r="R48" s="1188"/>
      <c r="S48" s="1188"/>
      <c r="T48" s="1188"/>
    </row>
    <row r="49" spans="2:20" ht="15.75" thickBot="1">
      <c r="B49" s="1536"/>
      <c r="C49" s="411" t="s">
        <v>570</v>
      </c>
      <c r="D49" s="412">
        <v>0.2</v>
      </c>
      <c r="E49" s="877" t="s">
        <v>189</v>
      </c>
      <c r="F49" s="412">
        <f t="shared" si="3"/>
        <v>0</v>
      </c>
      <c r="G49" s="1533"/>
      <c r="H49" s="1188"/>
      <c r="I49" s="1188"/>
      <c r="J49" s="1188"/>
      <c r="K49" s="1188"/>
      <c r="L49" s="1188"/>
      <c r="M49" s="1188"/>
      <c r="N49" s="1188"/>
      <c r="O49" s="1188"/>
      <c r="P49" s="1188"/>
      <c r="Q49" s="1188"/>
      <c r="R49" s="1188"/>
      <c r="S49" s="1188"/>
      <c r="T49" s="1188"/>
    </row>
    <row r="50" spans="2:20" ht="15.75" thickBot="1">
      <c r="B50" s="1536"/>
      <c r="C50" s="411" t="s">
        <v>569</v>
      </c>
      <c r="D50" s="412">
        <v>0.2</v>
      </c>
      <c r="E50" s="877" t="s">
        <v>189</v>
      </c>
      <c r="F50" s="412">
        <f t="shared" si="3"/>
        <v>0</v>
      </c>
      <c r="G50" s="1533"/>
      <c r="H50" s="1188"/>
      <c r="I50" s="1188"/>
      <c r="J50" s="1188"/>
      <c r="K50" s="1188"/>
      <c r="L50" s="1188"/>
      <c r="M50" s="1188"/>
      <c r="N50" s="1188"/>
      <c r="O50" s="1188"/>
      <c r="P50" s="1188"/>
      <c r="Q50" s="1188"/>
      <c r="R50" s="1188"/>
      <c r="S50" s="1188"/>
      <c r="T50" s="1188"/>
    </row>
    <row r="51" spans="2:20" ht="15.75" thickBot="1">
      <c r="B51" s="1536"/>
      <c r="C51" s="411" t="s">
        <v>568</v>
      </c>
      <c r="D51" s="412">
        <v>0.2</v>
      </c>
      <c r="E51" s="877" t="s">
        <v>189</v>
      </c>
      <c r="F51" s="412">
        <f t="shared" si="3"/>
        <v>0</v>
      </c>
      <c r="G51" s="1533"/>
      <c r="H51" s="1188"/>
      <c r="I51" s="1188"/>
      <c r="J51" s="1188"/>
      <c r="K51" s="1188"/>
      <c r="L51" s="1188"/>
      <c r="M51" s="1188"/>
      <c r="N51" s="1188"/>
      <c r="O51" s="1188"/>
      <c r="P51" s="1188"/>
      <c r="Q51" s="1188"/>
      <c r="R51" s="1188"/>
      <c r="S51" s="1188"/>
      <c r="T51" s="1188"/>
    </row>
    <row r="52" spans="2:20" ht="29.25" thickBot="1">
      <c r="B52" s="1536"/>
      <c r="C52" s="411" t="s">
        <v>565</v>
      </c>
      <c r="D52" s="412">
        <v>0.2</v>
      </c>
      <c r="E52" s="877" t="s">
        <v>189</v>
      </c>
      <c r="F52" s="412">
        <f t="shared" si="3"/>
        <v>0</v>
      </c>
      <c r="G52" s="1533"/>
      <c r="H52" s="1188"/>
      <c r="I52" s="1188"/>
      <c r="J52" s="1188"/>
      <c r="K52" s="1188"/>
      <c r="L52" s="1188"/>
      <c r="M52" s="1188"/>
      <c r="N52" s="1188"/>
      <c r="O52" s="1188"/>
      <c r="P52" s="1188"/>
      <c r="Q52" s="1188"/>
      <c r="R52" s="1188"/>
      <c r="S52" s="1188"/>
      <c r="T52" s="1188"/>
    </row>
    <row r="53" spans="2:20" ht="15.75" thickBot="1">
      <c r="B53" s="1536"/>
      <c r="C53" s="411" t="s">
        <v>566</v>
      </c>
      <c r="D53" s="412">
        <v>0.2</v>
      </c>
      <c r="E53" s="877" t="s">
        <v>189</v>
      </c>
      <c r="F53" s="412">
        <f t="shared" si="3"/>
        <v>0</v>
      </c>
      <c r="G53" s="1533"/>
      <c r="H53" s="1188"/>
      <c r="I53" s="1188"/>
      <c r="J53" s="1188"/>
      <c r="K53" s="1188"/>
      <c r="L53" s="1188"/>
      <c r="M53" s="1188"/>
      <c r="N53" s="1188"/>
      <c r="O53" s="1188"/>
      <c r="P53" s="1188"/>
      <c r="Q53" s="1188"/>
      <c r="R53" s="1188"/>
      <c r="S53" s="1188"/>
      <c r="T53" s="1188"/>
    </row>
    <row r="54" spans="2:20" ht="15.75" thickBot="1">
      <c r="B54" s="1536"/>
      <c r="C54" s="411" t="s">
        <v>567</v>
      </c>
      <c r="D54" s="412">
        <v>0.2</v>
      </c>
      <c r="E54" s="877" t="s">
        <v>189</v>
      </c>
      <c r="F54" s="412">
        <f t="shared" si="3"/>
        <v>0</v>
      </c>
      <c r="G54" s="1533"/>
      <c r="H54" s="1188"/>
      <c r="I54" s="1188"/>
      <c r="J54" s="1188"/>
      <c r="K54" s="1188"/>
      <c r="L54" s="1188"/>
      <c r="M54" s="1188"/>
      <c r="N54" s="1188"/>
      <c r="O54" s="1188"/>
      <c r="P54" s="1188"/>
      <c r="Q54" s="1188"/>
      <c r="R54" s="1188"/>
      <c r="S54" s="1188"/>
      <c r="T54" s="1188"/>
    </row>
    <row r="55" spans="2:20" ht="15.75" thickBot="1">
      <c r="B55" s="1536"/>
      <c r="C55" s="411" t="s">
        <v>564</v>
      </c>
      <c r="D55" s="412">
        <v>0.2</v>
      </c>
      <c r="E55" s="877" t="s">
        <v>189</v>
      </c>
      <c r="F55" s="412">
        <f t="shared" si="3"/>
        <v>0</v>
      </c>
      <c r="G55" s="1533"/>
      <c r="H55" s="1188"/>
      <c r="I55" s="1188"/>
      <c r="J55" s="1188"/>
      <c r="K55" s="1188"/>
      <c r="L55" s="1188"/>
      <c r="M55" s="1188"/>
      <c r="N55" s="1188"/>
      <c r="O55" s="1188"/>
      <c r="P55" s="1188"/>
      <c r="Q55" s="1188"/>
      <c r="R55" s="1188"/>
      <c r="S55" s="1188"/>
      <c r="T55" s="1188"/>
    </row>
    <row r="56" spans="2:20" ht="15.75" thickBot="1">
      <c r="B56" s="1537"/>
      <c r="C56" s="417" t="s">
        <v>563</v>
      </c>
      <c r="D56" s="412">
        <v>0.2</v>
      </c>
      <c r="E56" s="877" t="s">
        <v>189</v>
      </c>
      <c r="F56" s="418">
        <f t="shared" si="3"/>
        <v>0</v>
      </c>
      <c r="G56" s="1534"/>
      <c r="H56" s="1188"/>
      <c r="I56" s="1188"/>
      <c r="J56" s="1188"/>
      <c r="K56" s="1188"/>
      <c r="L56" s="1188"/>
      <c r="M56" s="1188"/>
      <c r="N56" s="1188"/>
      <c r="O56" s="1188"/>
      <c r="P56" s="1188"/>
      <c r="Q56" s="1188"/>
      <c r="R56" s="1188"/>
      <c r="S56" s="1188"/>
      <c r="T56" s="1188"/>
    </row>
    <row r="57" spans="2:20" ht="15.75" thickBot="1">
      <c r="B57" s="423"/>
      <c r="C57" s="423"/>
      <c r="D57" s="2"/>
      <c r="E57" s="2"/>
      <c r="F57" s="2"/>
      <c r="G57" s="2"/>
      <c r="H57" s="1188"/>
      <c r="I57" s="1188"/>
      <c r="J57" s="1188"/>
      <c r="K57" s="1188"/>
      <c r="L57" s="1188"/>
      <c r="M57" s="1188"/>
      <c r="N57" s="1188"/>
      <c r="O57" s="1188"/>
      <c r="P57" s="1188"/>
      <c r="Q57" s="1188"/>
      <c r="R57" s="1188"/>
      <c r="S57" s="1188"/>
      <c r="T57" s="1188"/>
    </row>
    <row r="58" spans="2:20" ht="22.5" customHeight="1" thickBot="1">
      <c r="B58" s="1557" t="s">
        <v>175</v>
      </c>
      <c r="C58" s="1558"/>
      <c r="D58" s="1558"/>
      <c r="E58" s="1558"/>
      <c r="F58" s="1558"/>
      <c r="G58" s="1559"/>
      <c r="H58" s="1188"/>
      <c r="I58" s="1188"/>
      <c r="J58" s="1188"/>
      <c r="K58" s="1188"/>
      <c r="L58" s="1188"/>
      <c r="M58" s="1188"/>
      <c r="N58" s="1188"/>
      <c r="O58" s="1188"/>
      <c r="P58" s="1188"/>
      <c r="Q58" s="1188"/>
      <c r="R58" s="1188"/>
      <c r="S58" s="1188"/>
      <c r="T58" s="1188"/>
    </row>
    <row r="59" spans="2:20" ht="15.75" thickBot="1">
      <c r="B59" s="1535" t="s">
        <v>558</v>
      </c>
      <c r="C59" s="415" t="s">
        <v>562</v>
      </c>
      <c r="D59" s="416">
        <v>0.5</v>
      </c>
      <c r="E59" s="877" t="s">
        <v>189</v>
      </c>
      <c r="F59" s="416">
        <f t="shared" ref="F59:F68" si="4">IF(E59=$D$70,D59,0)</f>
        <v>0</v>
      </c>
      <c r="G59" s="1532">
        <f>SUM(F59:F62)</f>
        <v>0</v>
      </c>
      <c r="H59" s="1188"/>
      <c r="I59" s="1188"/>
      <c r="J59" s="1188"/>
      <c r="K59" s="1188"/>
      <c r="L59" s="1188"/>
      <c r="M59" s="1188"/>
      <c r="N59" s="1188"/>
      <c r="O59" s="1188"/>
      <c r="P59" s="1188"/>
      <c r="Q59" s="1188"/>
      <c r="R59" s="1188"/>
      <c r="S59" s="1188"/>
      <c r="T59" s="1188"/>
    </row>
    <row r="60" spans="2:20" ht="15.75" thickBot="1">
      <c r="B60" s="1536"/>
      <c r="C60" s="411" t="s">
        <v>561</v>
      </c>
      <c r="D60" s="412">
        <v>0.5</v>
      </c>
      <c r="E60" s="877" t="s">
        <v>189</v>
      </c>
      <c r="F60" s="412">
        <f t="shared" si="4"/>
        <v>0</v>
      </c>
      <c r="G60" s="1533"/>
      <c r="H60" s="1188"/>
      <c r="I60" s="1188"/>
      <c r="J60" s="1188"/>
      <c r="K60" s="1188"/>
      <c r="L60" s="1188"/>
      <c r="M60" s="1188"/>
      <c r="N60" s="1188"/>
      <c r="O60" s="1188"/>
      <c r="P60" s="1188"/>
      <c r="Q60" s="1188"/>
      <c r="R60" s="1188"/>
      <c r="S60" s="1188"/>
      <c r="T60" s="1188"/>
    </row>
    <row r="61" spans="2:20" ht="29.25" thickBot="1">
      <c r="B61" s="1536"/>
      <c r="C61" s="411" t="s">
        <v>560</v>
      </c>
      <c r="D61" s="412">
        <v>0.5</v>
      </c>
      <c r="E61" s="877" t="s">
        <v>189</v>
      </c>
      <c r="F61" s="412">
        <f t="shared" si="4"/>
        <v>0</v>
      </c>
      <c r="G61" s="1533"/>
      <c r="H61" s="1188"/>
      <c r="I61" s="1188"/>
      <c r="J61" s="1188"/>
      <c r="K61" s="1188"/>
      <c r="L61" s="1188"/>
      <c r="M61" s="1188"/>
      <c r="N61" s="1188"/>
      <c r="O61" s="1188"/>
      <c r="P61" s="1188"/>
      <c r="Q61" s="1188"/>
      <c r="R61" s="1188"/>
      <c r="S61" s="1188"/>
      <c r="T61" s="1188"/>
    </row>
    <row r="62" spans="2:20" ht="15.75" thickBot="1">
      <c r="B62" s="1537"/>
      <c r="C62" s="417" t="s">
        <v>559</v>
      </c>
      <c r="D62" s="418">
        <v>0.5</v>
      </c>
      <c r="E62" s="877" t="s">
        <v>189</v>
      </c>
      <c r="F62" s="418">
        <f t="shared" si="4"/>
        <v>0</v>
      </c>
      <c r="G62" s="1534"/>
      <c r="H62" s="1188"/>
      <c r="I62" s="1188"/>
      <c r="J62" s="1188"/>
      <c r="K62" s="1188"/>
      <c r="L62" s="1188"/>
      <c r="M62" s="1188"/>
      <c r="N62" s="1188"/>
      <c r="O62" s="1188"/>
      <c r="P62" s="1188"/>
      <c r="Q62" s="1188"/>
      <c r="R62" s="1188"/>
      <c r="S62" s="1188"/>
      <c r="T62" s="1188"/>
    </row>
    <row r="63" spans="2:20" ht="43.5" thickBot="1">
      <c r="B63" s="424" t="s">
        <v>230</v>
      </c>
      <c r="C63" s="420" t="s">
        <v>534</v>
      </c>
      <c r="D63" s="421">
        <v>0</v>
      </c>
      <c r="E63" s="877" t="s">
        <v>189</v>
      </c>
      <c r="F63" s="421">
        <f t="shared" si="4"/>
        <v>0</v>
      </c>
      <c r="G63" s="422">
        <f>F63</f>
        <v>0</v>
      </c>
      <c r="H63" s="1188"/>
      <c r="I63" s="1188"/>
      <c r="J63" s="1188"/>
      <c r="K63" s="1188"/>
      <c r="L63" s="1188"/>
      <c r="M63" s="1188"/>
      <c r="N63" s="1188"/>
      <c r="O63" s="1188"/>
      <c r="P63" s="1188"/>
      <c r="Q63" s="1188"/>
      <c r="R63" s="1188"/>
      <c r="S63" s="1188"/>
      <c r="T63" s="1188"/>
    </row>
    <row r="64" spans="2:20" ht="29.25" thickBot="1">
      <c r="B64" s="424" t="s">
        <v>535</v>
      </c>
      <c r="C64" s="420" t="s">
        <v>557</v>
      </c>
      <c r="D64" s="421">
        <v>0</v>
      </c>
      <c r="E64" s="877" t="s">
        <v>189</v>
      </c>
      <c r="F64" s="421">
        <f t="shared" si="4"/>
        <v>0</v>
      </c>
      <c r="G64" s="422">
        <f>F64</f>
        <v>0</v>
      </c>
      <c r="H64" s="1188"/>
      <c r="I64" s="1188"/>
      <c r="J64" s="1188"/>
      <c r="K64" s="1188"/>
      <c r="L64" s="1188"/>
      <c r="M64" s="1188"/>
      <c r="N64" s="1188"/>
      <c r="O64" s="1188"/>
      <c r="P64" s="1188"/>
      <c r="Q64" s="1188"/>
      <c r="R64" s="1188"/>
      <c r="S64" s="1188"/>
      <c r="T64" s="1188"/>
    </row>
    <row r="65" spans="2:20" ht="15.75" thickBot="1">
      <c r="B65" s="1535" t="s">
        <v>845</v>
      </c>
      <c r="C65" s="415" t="s">
        <v>562</v>
      </c>
      <c r="D65" s="416">
        <v>0.5</v>
      </c>
      <c r="E65" s="877" t="s">
        <v>189</v>
      </c>
      <c r="F65" s="416">
        <f t="shared" si="4"/>
        <v>0</v>
      </c>
      <c r="G65" s="1554">
        <f>SUM(F65:F68)</f>
        <v>0</v>
      </c>
      <c r="H65" s="1188"/>
      <c r="I65" s="1188"/>
      <c r="J65" s="1188"/>
      <c r="K65" s="1188"/>
      <c r="L65" s="1188"/>
      <c r="M65" s="1188"/>
      <c r="N65" s="1188"/>
      <c r="O65" s="1188"/>
      <c r="P65" s="1188"/>
      <c r="Q65" s="1188"/>
      <c r="R65" s="1188"/>
      <c r="S65" s="1188"/>
      <c r="T65" s="1188"/>
    </row>
    <row r="66" spans="2:20" ht="15.75" thickBot="1">
      <c r="B66" s="1536"/>
      <c r="C66" s="411" t="s">
        <v>561</v>
      </c>
      <c r="D66" s="412">
        <v>0.5</v>
      </c>
      <c r="E66" s="877" t="s">
        <v>189</v>
      </c>
      <c r="F66" s="412">
        <f t="shared" si="4"/>
        <v>0</v>
      </c>
      <c r="G66" s="1555"/>
      <c r="H66" s="1188"/>
      <c r="I66" s="1188"/>
      <c r="J66" s="1188"/>
      <c r="K66" s="1188"/>
      <c r="L66" s="1188"/>
      <c r="M66" s="1188"/>
      <c r="N66" s="1188"/>
      <c r="O66" s="1188"/>
      <c r="P66" s="1188"/>
      <c r="Q66" s="1188"/>
      <c r="R66" s="1188"/>
      <c r="S66" s="1188"/>
      <c r="T66" s="1188"/>
    </row>
    <row r="67" spans="2:20" ht="29.25" thickBot="1">
      <c r="B67" s="1536"/>
      <c r="C67" s="411" t="s">
        <v>560</v>
      </c>
      <c r="D67" s="412">
        <v>0.5</v>
      </c>
      <c r="E67" s="877" t="s">
        <v>189</v>
      </c>
      <c r="F67" s="412">
        <f t="shared" si="4"/>
        <v>0</v>
      </c>
      <c r="G67" s="1555"/>
      <c r="H67" s="1188"/>
      <c r="I67" s="1188"/>
      <c r="J67" s="1188"/>
      <c r="K67" s="1188"/>
      <c r="L67" s="1188"/>
      <c r="M67" s="1188"/>
      <c r="N67" s="1188"/>
      <c r="O67" s="1188"/>
      <c r="P67" s="1188"/>
      <c r="Q67" s="1188"/>
      <c r="R67" s="1188"/>
      <c r="S67" s="1188"/>
      <c r="T67" s="1188"/>
    </row>
    <row r="68" spans="2:20" ht="15.75" thickBot="1">
      <c r="B68" s="1537"/>
      <c r="C68" s="417" t="s">
        <v>559</v>
      </c>
      <c r="D68" s="418">
        <v>0.5</v>
      </c>
      <c r="E68" s="877" t="s">
        <v>189</v>
      </c>
      <c r="F68" s="418">
        <f t="shared" si="4"/>
        <v>0</v>
      </c>
      <c r="G68" s="1556"/>
      <c r="H68" s="1188"/>
      <c r="I68" s="1188"/>
      <c r="J68" s="1188"/>
      <c r="K68" s="1188"/>
      <c r="L68" s="1188"/>
      <c r="M68" s="1188"/>
      <c r="N68" s="1188"/>
      <c r="O68" s="1188"/>
      <c r="P68" s="1188"/>
      <c r="Q68" s="1188"/>
      <c r="R68" s="1188"/>
      <c r="S68" s="1188"/>
      <c r="T68" s="1188"/>
    </row>
    <row r="70" spans="2:20" ht="3.75" hidden="1" customHeight="1">
      <c r="D70" s="3" t="s">
        <v>188</v>
      </c>
      <c r="E70" s="3" t="s">
        <v>189</v>
      </c>
    </row>
    <row r="71" spans="2:20" ht="15.75" thickBot="1"/>
    <row r="72" spans="2:20">
      <c r="B72" s="1542" t="s">
        <v>573</v>
      </c>
      <c r="C72" s="1543"/>
      <c r="D72" s="1543"/>
      <c r="E72" s="1543"/>
      <c r="F72" s="1543"/>
      <c r="G72" s="1544"/>
    </row>
    <row r="73" spans="2:20">
      <c r="B73" s="429"/>
      <c r="C73" s="186" t="s">
        <v>225</v>
      </c>
      <c r="D73" s="186" t="str">
        <f>L6</f>
        <v>فرآیندهای تولیدی</v>
      </c>
      <c r="E73" s="186" t="s">
        <v>227</v>
      </c>
      <c r="F73" s="186" t="s">
        <v>228</v>
      </c>
      <c r="G73" s="430" t="s">
        <v>175</v>
      </c>
    </row>
    <row r="74" spans="2:20">
      <c r="B74" s="579" t="s">
        <v>745</v>
      </c>
      <c r="C74" s="528">
        <v>0.2</v>
      </c>
      <c r="D74" s="528">
        <v>0.1</v>
      </c>
      <c r="E74" s="528">
        <v>0.2</v>
      </c>
      <c r="F74" s="528">
        <v>0.2</v>
      </c>
      <c r="G74" s="431">
        <v>0.3</v>
      </c>
    </row>
    <row r="75" spans="2:20">
      <c r="B75" s="429" t="s">
        <v>746</v>
      </c>
      <c r="C75" s="528">
        <v>0.33</v>
      </c>
      <c r="D75" s="528">
        <v>0.34</v>
      </c>
      <c r="E75" s="528">
        <v>0.33</v>
      </c>
      <c r="F75" s="528">
        <v>0</v>
      </c>
      <c r="G75" s="431">
        <v>0</v>
      </c>
    </row>
    <row r="76" spans="2:20" ht="15.75" thickBot="1">
      <c r="B76" s="432" t="s">
        <v>267</v>
      </c>
      <c r="C76" s="433">
        <v>0.2</v>
      </c>
      <c r="D76" s="433">
        <v>0.2</v>
      </c>
      <c r="E76" s="433">
        <v>0.2</v>
      </c>
      <c r="F76" s="433">
        <v>0.2</v>
      </c>
      <c r="G76" s="434">
        <v>0.2</v>
      </c>
    </row>
  </sheetData>
  <sheetProtection algorithmName="SHA-512" hashValue="kOZQPY6oWBEfgupBZay1Lh0Jt87JtWdq6ukV0Q1NDKP8HoOKORcjuePTBgiH+Ma+cD7lAszvbTNe/dhRvM2KIg==" saltValue="cPpFPSoAq84guSKT69Stkg==" spinCount="100000" sheet="1" scenarios="1" insertHyperlinks="0"/>
  <mergeCells count="34">
    <mergeCell ref="B1:R1"/>
    <mergeCell ref="I3:T3"/>
    <mergeCell ref="J4:T4"/>
    <mergeCell ref="I13:R13"/>
    <mergeCell ref="S13:T13"/>
    <mergeCell ref="B3:G3"/>
    <mergeCell ref="B4:G4"/>
    <mergeCell ref="G5:G7"/>
    <mergeCell ref="G9:G11"/>
    <mergeCell ref="G12:G14"/>
    <mergeCell ref="P2:Q2"/>
    <mergeCell ref="B2:O2"/>
    <mergeCell ref="B72:G72"/>
    <mergeCell ref="G35:G44"/>
    <mergeCell ref="B16:G16"/>
    <mergeCell ref="B28:G28"/>
    <mergeCell ref="G23:G25"/>
    <mergeCell ref="G17:G18"/>
    <mergeCell ref="G19:G22"/>
    <mergeCell ref="B23:B25"/>
    <mergeCell ref="B17:B18"/>
    <mergeCell ref="B19:B22"/>
    <mergeCell ref="G65:G68"/>
    <mergeCell ref="B34:G34"/>
    <mergeCell ref="B58:G58"/>
    <mergeCell ref="B65:B68"/>
    <mergeCell ref="B59:B62"/>
    <mergeCell ref="B35:B44"/>
    <mergeCell ref="G59:G62"/>
    <mergeCell ref="B47:B56"/>
    <mergeCell ref="B5:B7"/>
    <mergeCell ref="B9:B11"/>
    <mergeCell ref="B12:B14"/>
    <mergeCell ref="G47:G56"/>
  </mergeCells>
  <conditionalFormatting sqref="E5">
    <cfRule type="cellIs" dxfId="8" priority="5" operator="equal">
      <formula>$D$70</formula>
    </cfRule>
  </conditionalFormatting>
  <conditionalFormatting sqref="E17:E26">
    <cfRule type="cellIs" dxfId="7" priority="2" operator="equal">
      <formula>$D$70</formula>
    </cfRule>
  </conditionalFormatting>
  <conditionalFormatting sqref="E29:E32">
    <cfRule type="cellIs" dxfId="6" priority="3" operator="equal">
      <formula>$D$70</formula>
    </cfRule>
  </conditionalFormatting>
  <conditionalFormatting sqref="E35:E56">
    <cfRule type="cellIs" dxfId="5" priority="4" operator="equal">
      <formula>$D$70</formula>
    </cfRule>
  </conditionalFormatting>
  <conditionalFormatting sqref="E59:E68">
    <cfRule type="cellIs" dxfId="4" priority="1" operator="equal">
      <formula>$D$70</formula>
    </cfRule>
  </conditionalFormatting>
  <dataValidations count="2">
    <dataValidation type="list" allowBlank="1" showInputMessage="1" showErrorMessage="1" sqref="E35:E56 E17:E26 E29:E32 E5:E15 E59:E68" xr:uid="{00000000-0002-0000-0A00-000000000000}">
      <formula1>$D$70:$E$70</formula1>
    </dataValidation>
    <dataValidation type="list" allowBlank="1" showInputMessage="1" showErrorMessage="1" sqref="J4" xr:uid="{00000000-0002-0000-0A00-000001000000}">
      <formula1>$B$74:$B$76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R52"/>
  <sheetViews>
    <sheetView rightToLeft="1" zoomScale="130" zoomScaleNormal="130" workbookViewId="0">
      <selection activeCell="G2" sqref="G2"/>
    </sheetView>
  </sheetViews>
  <sheetFormatPr defaultColWidth="8.85546875" defaultRowHeight="15"/>
  <cols>
    <col min="1" max="1" width="2.5703125" style="167" customWidth="1"/>
    <col min="2" max="2" width="6.140625" style="167" customWidth="1"/>
    <col min="3" max="3" width="53.42578125" style="167" customWidth="1"/>
    <col min="4" max="7" width="8.28515625" style="167" customWidth="1"/>
    <col min="8" max="10" width="10.28515625" style="167" customWidth="1"/>
    <col min="11" max="11" width="43.5703125" style="167" bestFit="1" customWidth="1"/>
    <col min="12" max="12" width="6.7109375" style="167" customWidth="1"/>
    <col min="13" max="16384" width="8.85546875" style="167"/>
  </cols>
  <sheetData>
    <row r="1" spans="1:18" ht="23.25" customHeight="1" thickBot="1">
      <c r="A1" s="188"/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1:18" s="211" customFormat="1" ht="23.45" customHeight="1">
      <c r="A2" s="209"/>
      <c r="B2" s="1594" t="s">
        <v>443</v>
      </c>
      <c r="C2" s="1593"/>
      <c r="D2" s="1593"/>
      <c r="E2" s="1593" t="s">
        <v>647</v>
      </c>
      <c r="F2" s="1593"/>
      <c r="G2" s="565">
        <f>D26</f>
        <v>0</v>
      </c>
      <c r="H2" s="1199"/>
      <c r="I2" s="1199"/>
      <c r="J2" s="1199"/>
      <c r="K2" s="1199"/>
      <c r="L2" s="210"/>
      <c r="M2" s="210"/>
    </row>
    <row r="3" spans="1:18" ht="16.899999999999999" customHeight="1">
      <c r="A3" s="212"/>
      <c r="B3" s="1028" t="s">
        <v>14</v>
      </c>
      <c r="C3" s="589" t="s">
        <v>493</v>
      </c>
      <c r="D3" s="590" t="s">
        <v>15</v>
      </c>
      <c r="E3" s="590" t="s">
        <v>192</v>
      </c>
      <c r="F3" s="590" t="s">
        <v>29</v>
      </c>
      <c r="G3" s="1029" t="s">
        <v>22</v>
      </c>
      <c r="H3" s="1189"/>
      <c r="I3" s="1189"/>
      <c r="J3" s="1188"/>
      <c r="K3" s="1188"/>
      <c r="L3" s="213"/>
      <c r="M3" s="213"/>
    </row>
    <row r="4" spans="1:18" ht="16.899999999999999" customHeight="1">
      <c r="A4" s="188"/>
      <c r="B4" s="319">
        <v>1</v>
      </c>
      <c r="C4" s="317" t="s">
        <v>203</v>
      </c>
      <c r="D4" s="879" t="s">
        <v>189</v>
      </c>
      <c r="E4" s="318">
        <f t="shared" ref="E4:E14" si="0">VLOOKUP(D4,$B$29:$C$33,2,FALSE)</f>
        <v>0</v>
      </c>
      <c r="F4" s="318">
        <v>0.09</v>
      </c>
      <c r="G4" s="320">
        <f t="shared" ref="G4:G14" si="1">F4*E4</f>
        <v>0</v>
      </c>
      <c r="H4" s="1189"/>
      <c r="I4" s="1200"/>
      <c r="J4" s="1172"/>
      <c r="K4" s="1172"/>
      <c r="L4"/>
      <c r="M4"/>
      <c r="N4"/>
    </row>
    <row r="5" spans="1:18" s="177" customFormat="1" ht="16.899999999999999" customHeight="1">
      <c r="A5" s="190"/>
      <c r="B5" s="319">
        <v>2</v>
      </c>
      <c r="C5" s="317" t="s">
        <v>204</v>
      </c>
      <c r="D5" s="879" t="s">
        <v>189</v>
      </c>
      <c r="E5" s="318">
        <f t="shared" si="0"/>
        <v>0</v>
      </c>
      <c r="F5" s="318">
        <v>0.09</v>
      </c>
      <c r="G5" s="320">
        <f t="shared" si="1"/>
        <v>0</v>
      </c>
      <c r="H5" s="1189"/>
      <c r="I5" s="1200"/>
      <c r="J5" s="1201"/>
      <c r="K5" s="1201"/>
      <c r="L5" s="214"/>
      <c r="M5" s="214"/>
      <c r="N5" s="214"/>
    </row>
    <row r="6" spans="1:18" s="177" customFormat="1" ht="16.899999999999999" customHeight="1">
      <c r="A6" s="215"/>
      <c r="B6" s="319">
        <v>3</v>
      </c>
      <c r="C6" s="317" t="s">
        <v>205</v>
      </c>
      <c r="D6" s="879" t="s">
        <v>189</v>
      </c>
      <c r="E6" s="318">
        <f t="shared" si="0"/>
        <v>0</v>
      </c>
      <c r="F6" s="318">
        <v>0.09</v>
      </c>
      <c r="G6" s="320">
        <f t="shared" si="1"/>
        <v>0</v>
      </c>
      <c r="H6" s="1189"/>
      <c r="I6" s="1200"/>
      <c r="J6" s="1201"/>
      <c r="K6" s="1201"/>
      <c r="L6" s="214"/>
      <c r="M6" s="214"/>
      <c r="N6" s="214"/>
    </row>
    <row r="7" spans="1:18" s="177" customFormat="1" ht="16.899999999999999" customHeight="1">
      <c r="A7" s="190"/>
      <c r="B7" s="319">
        <v>4</v>
      </c>
      <c r="C7" s="317" t="s">
        <v>206</v>
      </c>
      <c r="D7" s="879" t="s">
        <v>189</v>
      </c>
      <c r="E7" s="318">
        <f t="shared" si="0"/>
        <v>0</v>
      </c>
      <c r="F7" s="318">
        <v>0.09</v>
      </c>
      <c r="G7" s="320">
        <f t="shared" si="1"/>
        <v>0</v>
      </c>
      <c r="H7" s="1189"/>
      <c r="I7" s="1200"/>
      <c r="J7" s="1193"/>
      <c r="K7" s="1193"/>
    </row>
    <row r="8" spans="1:18" s="177" customFormat="1" ht="16.899999999999999" customHeight="1">
      <c r="A8" s="190"/>
      <c r="B8" s="319">
        <v>5</v>
      </c>
      <c r="C8" s="317" t="s">
        <v>207</v>
      </c>
      <c r="D8" s="879" t="s">
        <v>189</v>
      </c>
      <c r="E8" s="318">
        <f t="shared" si="0"/>
        <v>0</v>
      </c>
      <c r="F8" s="318">
        <v>0.09</v>
      </c>
      <c r="G8" s="320">
        <f t="shared" si="1"/>
        <v>0</v>
      </c>
      <c r="H8" s="1189"/>
      <c r="I8" s="1200"/>
      <c r="J8" s="1193"/>
      <c r="K8" s="1193"/>
    </row>
    <row r="9" spans="1:18" s="177" customFormat="1" ht="16.899999999999999" customHeight="1">
      <c r="A9" s="190"/>
      <c r="B9" s="319">
        <v>6</v>
      </c>
      <c r="C9" s="317" t="s">
        <v>208</v>
      </c>
      <c r="D9" s="879" t="s">
        <v>189</v>
      </c>
      <c r="E9" s="318">
        <f t="shared" si="0"/>
        <v>0</v>
      </c>
      <c r="F9" s="318">
        <v>0.09</v>
      </c>
      <c r="G9" s="320">
        <f t="shared" si="1"/>
        <v>0</v>
      </c>
      <c r="H9" s="1189"/>
      <c r="I9" s="1200"/>
      <c r="J9" s="1193"/>
      <c r="K9" s="1193"/>
    </row>
    <row r="10" spans="1:18" s="177" customFormat="1" ht="16.899999999999999" customHeight="1">
      <c r="A10" s="190"/>
      <c r="B10" s="319">
        <v>7</v>
      </c>
      <c r="C10" s="317" t="s">
        <v>209</v>
      </c>
      <c r="D10" s="879" t="s">
        <v>189</v>
      </c>
      <c r="E10" s="318">
        <f t="shared" si="0"/>
        <v>0</v>
      </c>
      <c r="F10" s="318">
        <v>0.09</v>
      </c>
      <c r="G10" s="320">
        <f t="shared" si="1"/>
        <v>0</v>
      </c>
      <c r="H10" s="1189"/>
      <c r="I10" s="1200"/>
      <c r="J10" s="1193"/>
      <c r="K10" s="1193"/>
    </row>
    <row r="11" spans="1:18" s="177" customFormat="1" ht="16.899999999999999" customHeight="1">
      <c r="A11" s="190"/>
      <c r="B11" s="319">
        <v>8</v>
      </c>
      <c r="C11" s="317" t="s">
        <v>210</v>
      </c>
      <c r="D11" s="879" t="s">
        <v>189</v>
      </c>
      <c r="E11" s="318">
        <f t="shared" si="0"/>
        <v>0</v>
      </c>
      <c r="F11" s="318">
        <v>0.09</v>
      </c>
      <c r="G11" s="320">
        <f t="shared" si="1"/>
        <v>0</v>
      </c>
      <c r="H11" s="1189"/>
      <c r="I11" s="1200"/>
      <c r="J11" s="1193"/>
      <c r="K11" s="1193"/>
    </row>
    <row r="12" spans="1:18" s="177" customFormat="1" ht="16.899999999999999" customHeight="1">
      <c r="A12" s="190"/>
      <c r="B12" s="319">
        <v>9</v>
      </c>
      <c r="C12" s="317" t="s">
        <v>211</v>
      </c>
      <c r="D12" s="879" t="s">
        <v>189</v>
      </c>
      <c r="E12" s="318">
        <f t="shared" si="0"/>
        <v>0</v>
      </c>
      <c r="F12" s="318">
        <v>0.09</v>
      </c>
      <c r="G12" s="320">
        <f t="shared" si="1"/>
        <v>0</v>
      </c>
      <c r="H12" s="1189"/>
      <c r="I12" s="1200"/>
      <c r="J12" s="1193"/>
      <c r="K12" s="1193"/>
    </row>
    <row r="13" spans="1:18" s="177" customFormat="1" ht="16.899999999999999" customHeight="1">
      <c r="A13" s="190"/>
      <c r="B13" s="319">
        <v>10</v>
      </c>
      <c r="C13" s="317" t="s">
        <v>442</v>
      </c>
      <c r="D13" s="879" t="s">
        <v>189</v>
      </c>
      <c r="E13" s="318">
        <f t="shared" si="0"/>
        <v>0</v>
      </c>
      <c r="F13" s="318">
        <v>0.09</v>
      </c>
      <c r="G13" s="320">
        <f t="shared" si="1"/>
        <v>0</v>
      </c>
      <c r="H13" s="1189"/>
      <c r="I13" s="1189"/>
      <c r="J13" s="1191"/>
      <c r="K13" s="1191"/>
      <c r="L13" s="216"/>
      <c r="M13" s="216"/>
    </row>
    <row r="14" spans="1:18" s="177" customFormat="1" ht="16.899999999999999" customHeight="1">
      <c r="A14" s="190"/>
      <c r="B14" s="319">
        <v>11</v>
      </c>
      <c r="C14" s="317" t="s">
        <v>212</v>
      </c>
      <c r="D14" s="879" t="s">
        <v>189</v>
      </c>
      <c r="E14" s="318">
        <f t="shared" si="0"/>
        <v>0</v>
      </c>
      <c r="F14" s="318">
        <v>0.1</v>
      </c>
      <c r="G14" s="320">
        <f t="shared" si="1"/>
        <v>0</v>
      </c>
      <c r="H14" s="1189"/>
      <c r="I14" s="1189"/>
      <c r="J14" s="1191"/>
      <c r="K14" s="1191"/>
      <c r="L14" s="216"/>
      <c r="M14" s="216"/>
    </row>
    <row r="15" spans="1:18" s="218" customFormat="1" ht="15.75" thickBot="1">
      <c r="A15" s="217"/>
      <c r="B15" s="1588" t="s">
        <v>95</v>
      </c>
      <c r="C15" s="1589"/>
      <c r="D15" s="1590">
        <f>SUM(G4:G14)</f>
        <v>0</v>
      </c>
      <c r="E15" s="1591"/>
      <c r="F15" s="1591"/>
      <c r="G15" s="1592"/>
      <c r="H15" s="1202"/>
      <c r="I15" s="1202"/>
      <c r="J15" s="1203"/>
      <c r="K15" s="1203"/>
    </row>
    <row r="16" spans="1:18" s="177" customFormat="1" ht="25.15" customHeight="1">
      <c r="A16" s="190"/>
      <c r="B16" s="1582" t="s">
        <v>492</v>
      </c>
      <c r="C16" s="1583"/>
      <c r="D16" s="591" t="s">
        <v>15</v>
      </c>
      <c r="E16" s="591" t="s">
        <v>192</v>
      </c>
      <c r="F16" s="591" t="s">
        <v>29</v>
      </c>
      <c r="G16" s="592" t="s">
        <v>22</v>
      </c>
      <c r="H16" s="1193"/>
      <c r="I16" s="1193"/>
      <c r="J16" s="1193"/>
      <c r="K16" s="1193"/>
    </row>
    <row r="17" spans="1:11" ht="30" customHeight="1">
      <c r="A17" s="188"/>
      <c r="B17" s="321">
        <v>1</v>
      </c>
      <c r="C17" s="317" t="s">
        <v>213</v>
      </c>
      <c r="D17" s="879" t="s">
        <v>189</v>
      </c>
      <c r="E17" s="318">
        <f t="shared" ref="E17:E24" si="2">VLOOKUP(D17,$B$29:$C$33,2,FALSE)</f>
        <v>0</v>
      </c>
      <c r="F17" s="318">
        <v>0.14000000000000001</v>
      </c>
      <c r="G17" s="320">
        <f t="shared" ref="G17:G24" si="3">F17*E17</f>
        <v>0</v>
      </c>
      <c r="H17" s="1188"/>
      <c r="I17" s="1188"/>
      <c r="J17" s="1188"/>
      <c r="K17" s="1188"/>
    </row>
    <row r="18" spans="1:11" ht="30" customHeight="1">
      <c r="A18" s="188"/>
      <c r="B18" s="321">
        <v>2</v>
      </c>
      <c r="C18" s="317" t="s">
        <v>214</v>
      </c>
      <c r="D18" s="879" t="s">
        <v>189</v>
      </c>
      <c r="E18" s="318">
        <f t="shared" si="2"/>
        <v>0</v>
      </c>
      <c r="F18" s="318">
        <v>0.12</v>
      </c>
      <c r="G18" s="320">
        <f t="shared" si="3"/>
        <v>0</v>
      </c>
      <c r="H18" s="1188"/>
      <c r="I18" s="1188"/>
      <c r="J18" s="1188"/>
      <c r="K18" s="1188"/>
    </row>
    <row r="19" spans="1:11" ht="30" customHeight="1">
      <c r="A19" s="188"/>
      <c r="B19" s="321">
        <v>3</v>
      </c>
      <c r="C19" s="317" t="s">
        <v>215</v>
      </c>
      <c r="D19" s="879" t="s">
        <v>189</v>
      </c>
      <c r="E19" s="318">
        <f t="shared" si="2"/>
        <v>0</v>
      </c>
      <c r="F19" s="318">
        <v>0.14000000000000001</v>
      </c>
      <c r="G19" s="320">
        <f t="shared" si="3"/>
        <v>0</v>
      </c>
      <c r="H19" s="1188"/>
      <c r="I19" s="1188"/>
      <c r="J19" s="1188"/>
      <c r="K19" s="1188"/>
    </row>
    <row r="20" spans="1:11" ht="30" customHeight="1">
      <c r="A20" s="188"/>
      <c r="B20" s="321">
        <v>4</v>
      </c>
      <c r="C20" s="317" t="s">
        <v>216</v>
      </c>
      <c r="D20" s="879" t="s">
        <v>189</v>
      </c>
      <c r="E20" s="318">
        <f t="shared" si="2"/>
        <v>0</v>
      </c>
      <c r="F20" s="318">
        <v>0.12</v>
      </c>
      <c r="G20" s="320">
        <f t="shared" si="3"/>
        <v>0</v>
      </c>
      <c r="H20" s="1188"/>
      <c r="I20" s="1188"/>
      <c r="J20" s="1188"/>
      <c r="K20" s="1188"/>
    </row>
    <row r="21" spans="1:11" ht="30" customHeight="1">
      <c r="A21" s="188"/>
      <c r="B21" s="321">
        <v>5</v>
      </c>
      <c r="C21" s="317" t="s">
        <v>217</v>
      </c>
      <c r="D21" s="879" t="s">
        <v>189</v>
      </c>
      <c r="E21" s="318">
        <f t="shared" si="2"/>
        <v>0</v>
      </c>
      <c r="F21" s="318">
        <v>0.12</v>
      </c>
      <c r="G21" s="320">
        <f t="shared" si="3"/>
        <v>0</v>
      </c>
      <c r="H21" s="1188"/>
      <c r="I21" s="1188"/>
      <c r="J21" s="1188"/>
      <c r="K21" s="1188"/>
    </row>
    <row r="22" spans="1:11" ht="30" customHeight="1">
      <c r="A22" s="188"/>
      <c r="B22" s="321">
        <v>6</v>
      </c>
      <c r="C22" s="317" t="s">
        <v>218</v>
      </c>
      <c r="D22" s="879" t="s">
        <v>189</v>
      </c>
      <c r="E22" s="318">
        <f t="shared" si="2"/>
        <v>0</v>
      </c>
      <c r="F22" s="318">
        <v>0.12</v>
      </c>
      <c r="G22" s="320">
        <f t="shared" si="3"/>
        <v>0</v>
      </c>
      <c r="H22" s="1188"/>
      <c r="I22" s="1188"/>
      <c r="J22" s="1188"/>
      <c r="K22" s="1188"/>
    </row>
    <row r="23" spans="1:11" ht="30" customHeight="1">
      <c r="A23" s="188"/>
      <c r="B23" s="321">
        <v>7</v>
      </c>
      <c r="C23" s="317" t="s">
        <v>219</v>
      </c>
      <c r="D23" s="879" t="s">
        <v>189</v>
      </c>
      <c r="E23" s="318">
        <f t="shared" si="2"/>
        <v>0</v>
      </c>
      <c r="F23" s="318">
        <v>0.12</v>
      </c>
      <c r="G23" s="320">
        <f t="shared" si="3"/>
        <v>0</v>
      </c>
      <c r="H23" s="1188"/>
      <c r="I23" s="1188"/>
      <c r="J23" s="1188"/>
      <c r="K23" s="1188"/>
    </row>
    <row r="24" spans="1:11" ht="30" customHeight="1">
      <c r="A24" s="188"/>
      <c r="B24" s="321">
        <v>8</v>
      </c>
      <c r="C24" s="317" t="s">
        <v>220</v>
      </c>
      <c r="D24" s="879" t="s">
        <v>189</v>
      </c>
      <c r="E24" s="318">
        <f t="shared" si="2"/>
        <v>0</v>
      </c>
      <c r="F24" s="318">
        <v>0.12</v>
      </c>
      <c r="G24" s="320">
        <f t="shared" si="3"/>
        <v>0</v>
      </c>
      <c r="H24" s="1188"/>
      <c r="I24" s="1188"/>
      <c r="J24" s="1188"/>
      <c r="K24" s="1188"/>
    </row>
    <row r="25" spans="1:11" ht="16.5" customHeight="1">
      <c r="A25" s="188"/>
      <c r="B25" s="1586" t="s">
        <v>95</v>
      </c>
      <c r="C25" s="1587"/>
      <c r="D25" s="1584">
        <f>SUM(G17:G24)</f>
        <v>0</v>
      </c>
      <c r="E25" s="1584"/>
      <c r="F25" s="1584"/>
      <c r="G25" s="1585"/>
      <c r="H25" s="1188"/>
      <c r="I25" s="1188"/>
      <c r="J25" s="1188"/>
      <c r="K25" s="1188"/>
    </row>
    <row r="26" spans="1:11" ht="24.75" customHeight="1" thickBot="1">
      <c r="B26" s="1580" t="s">
        <v>129</v>
      </c>
      <c r="C26" s="1581"/>
      <c r="D26" s="1577">
        <f>D15*0.3+D25*0.7</f>
        <v>0</v>
      </c>
      <c r="E26" s="1578"/>
      <c r="F26" s="1578"/>
      <c r="G26" s="1579"/>
      <c r="H26" s="1188"/>
      <c r="I26" s="1188"/>
      <c r="J26" s="1188"/>
      <c r="K26" s="1188"/>
    </row>
    <row r="28" spans="1:11" ht="15.75" thickBot="1">
      <c r="A28" s="4"/>
    </row>
    <row r="29" spans="1:11" ht="16.5">
      <c r="A29" s="4"/>
      <c r="B29" s="219"/>
      <c r="C29" s="220"/>
    </row>
    <row r="30" spans="1:11" ht="16.5">
      <c r="A30" s="4"/>
      <c r="B30" s="221" t="s">
        <v>489</v>
      </c>
      <c r="C30" s="222">
        <v>1</v>
      </c>
    </row>
    <row r="31" spans="1:11" ht="16.5">
      <c r="A31" s="4"/>
      <c r="B31" s="221" t="s">
        <v>11</v>
      </c>
      <c r="C31" s="222">
        <f>C30-0.3</f>
        <v>0.7</v>
      </c>
    </row>
    <row r="32" spans="1:11" ht="16.5">
      <c r="A32" s="4"/>
      <c r="B32" s="221" t="s">
        <v>13</v>
      </c>
      <c r="C32" s="222">
        <f>C31-0.45</f>
        <v>0.24999999999999994</v>
      </c>
    </row>
    <row r="33" spans="1:13" ht="17.25" thickBot="1">
      <c r="A33" s="4"/>
      <c r="B33" s="223" t="s">
        <v>189</v>
      </c>
      <c r="C33" s="224">
        <f>C32-0.25</f>
        <v>0</v>
      </c>
      <c r="H33" s="2"/>
      <c r="I33" s="2"/>
      <c r="J33" s="2"/>
      <c r="K33" s="2"/>
      <c r="L33" s="2"/>
      <c r="M33" s="2"/>
    </row>
    <row r="34" spans="1:13" ht="15" customHeight="1">
      <c r="A34" s="4"/>
      <c r="H34" s="185"/>
      <c r="I34" s="185"/>
      <c r="J34" s="185"/>
      <c r="K34" s="185"/>
      <c r="L34" s="2"/>
      <c r="M34" s="2"/>
    </row>
    <row r="35" spans="1:13" ht="15" customHeight="1">
      <c r="H35" s="42"/>
      <c r="I35" s="42"/>
      <c r="J35" s="187"/>
      <c r="K35" s="187"/>
      <c r="L35" s="2"/>
      <c r="M35" s="2"/>
    </row>
    <row r="36" spans="1:13" ht="15" customHeight="1">
      <c r="H36" s="42"/>
      <c r="I36" s="42"/>
      <c r="J36" s="187"/>
      <c r="K36" s="187"/>
      <c r="L36" s="2"/>
      <c r="M36" s="2"/>
    </row>
    <row r="37" spans="1:13" ht="15" customHeight="1">
      <c r="J37" s="187"/>
      <c r="K37" s="187"/>
      <c r="L37" s="2"/>
      <c r="M37" s="2"/>
    </row>
    <row r="38" spans="1:13" ht="15" customHeight="1">
      <c r="J38" s="187"/>
      <c r="K38" s="187"/>
      <c r="L38" s="2"/>
      <c r="M38" s="2"/>
    </row>
    <row r="39" spans="1:13" ht="15" customHeight="1">
      <c r="H39" s="42"/>
      <c r="I39" s="42"/>
      <c r="J39" s="187"/>
      <c r="K39" s="187"/>
      <c r="L39" s="2"/>
      <c r="M39" s="2"/>
    </row>
    <row r="40" spans="1:13" ht="15" customHeight="1">
      <c r="H40" s="42"/>
      <c r="I40" s="42"/>
      <c r="J40" s="187"/>
      <c r="K40" s="187"/>
      <c r="L40" s="2"/>
      <c r="M40" s="2"/>
    </row>
    <row r="41" spans="1:13" ht="15" customHeight="1">
      <c r="H41" s="42"/>
      <c r="I41" s="42"/>
      <c r="J41" s="187"/>
      <c r="K41" s="187"/>
      <c r="L41" s="2"/>
      <c r="M41" s="2"/>
    </row>
    <row r="42" spans="1:13" ht="15" customHeight="1">
      <c r="H42" s="42"/>
      <c r="I42" s="42"/>
      <c r="J42" s="187"/>
      <c r="K42" s="187"/>
      <c r="L42" s="2"/>
      <c r="M42" s="2"/>
    </row>
    <row r="43" spans="1:13" ht="15" customHeight="1">
      <c r="H43" s="42"/>
      <c r="I43" s="42"/>
      <c r="J43" s="187"/>
      <c r="K43" s="187"/>
      <c r="L43" s="2"/>
      <c r="M43" s="2"/>
    </row>
    <row r="44" spans="1:13" ht="15" customHeight="1">
      <c r="H44" s="42"/>
      <c r="I44" s="42"/>
      <c r="J44" s="187"/>
      <c r="K44" s="187"/>
      <c r="L44" s="2"/>
      <c r="M44" s="2"/>
    </row>
    <row r="45" spans="1:13" ht="15" customHeight="1">
      <c r="H45" s="42"/>
      <c r="I45" s="42"/>
      <c r="J45" s="187"/>
      <c r="K45" s="187"/>
      <c r="L45" s="2"/>
      <c r="M45" s="2"/>
    </row>
    <row r="46" spans="1:13" ht="15" customHeight="1">
      <c r="H46" s="42"/>
      <c r="I46" s="42"/>
      <c r="J46" s="187"/>
      <c r="K46" s="187"/>
      <c r="L46" s="2"/>
      <c r="M46" s="2"/>
    </row>
    <row r="47" spans="1:13" ht="15" customHeight="1">
      <c r="H47" s="198"/>
      <c r="I47" s="198"/>
      <c r="J47" s="187"/>
      <c r="K47" s="187"/>
      <c r="L47" s="2"/>
      <c r="M47" s="2"/>
    </row>
    <row r="48" spans="1:13" ht="15" customHeight="1">
      <c r="H48" s="198"/>
      <c r="I48" s="198"/>
      <c r="J48" s="187"/>
      <c r="K48" s="187"/>
      <c r="L48" s="2"/>
      <c r="M48" s="2"/>
    </row>
    <row r="49" spans="8:13" ht="15" customHeight="1">
      <c r="H49" s="42"/>
      <c r="I49" s="42"/>
      <c r="J49" s="187"/>
      <c r="K49" s="187"/>
      <c r="L49" s="2"/>
      <c r="M49" s="2"/>
    </row>
    <row r="50" spans="8:13" ht="15" customHeight="1">
      <c r="H50" s="42"/>
      <c r="I50" s="42"/>
      <c r="J50" s="187"/>
      <c r="K50" s="187"/>
      <c r="L50" s="2"/>
      <c r="M50" s="2"/>
    </row>
    <row r="51" spans="8:13" ht="30" customHeight="1">
      <c r="H51" s="42"/>
      <c r="I51" s="42"/>
      <c r="J51" s="187"/>
      <c r="K51" s="187"/>
      <c r="L51" s="2"/>
      <c r="M51" s="2"/>
    </row>
    <row r="52" spans="8:13">
      <c r="H52" s="42"/>
      <c r="I52" s="42"/>
      <c r="J52" s="187"/>
      <c r="K52" s="187"/>
      <c r="L52" s="2"/>
      <c r="M52" s="2"/>
    </row>
  </sheetData>
  <sheetProtection algorithmName="SHA-512" hashValue="4XgQpVRvSYxfi3Uzj38Uou0q/nv81fzWzBVp2e4JN7lkcJ+3rcK43yTVukgTGnXoBFqYHISGmBJxHPkcYMqXkg==" saltValue="BXHmEFBTlAUHTvRb7685JA==" spinCount="100000" sheet="1" scenarios="1" insertHyperlinks="0"/>
  <mergeCells count="10">
    <mergeCell ref="B1:R1"/>
    <mergeCell ref="B15:C15"/>
    <mergeCell ref="D15:G15"/>
    <mergeCell ref="E2:F2"/>
    <mergeCell ref="B2:D2"/>
    <mergeCell ref="D26:G26"/>
    <mergeCell ref="B26:C26"/>
    <mergeCell ref="B16:C16"/>
    <mergeCell ref="D25:G25"/>
    <mergeCell ref="B25:C25"/>
  </mergeCells>
  <dataValidations count="1">
    <dataValidation type="list" allowBlank="1" showErrorMessage="1" sqref="D4:D14 D17:D24" xr:uid="{00000000-0002-0000-0B00-000000000000}">
      <formula1>$B$30:$B$33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B1:R37"/>
  <sheetViews>
    <sheetView rightToLeft="1" zoomScale="110" zoomScaleNormal="110" zoomScaleSheetLayoutView="130" workbookViewId="0">
      <selection activeCell="D5" sqref="D5"/>
    </sheetView>
  </sheetViews>
  <sheetFormatPr defaultColWidth="10.42578125" defaultRowHeight="16.5"/>
  <cols>
    <col min="1" max="1" width="2.7109375" style="139" customWidth="1"/>
    <col min="2" max="2" width="5.7109375" style="214" customWidth="1"/>
    <col min="3" max="3" width="64.7109375" style="139" customWidth="1"/>
    <col min="4" max="4" width="17.42578125" style="139" customWidth="1"/>
    <col min="5" max="5" width="16.42578125" style="139" customWidth="1"/>
    <col min="6" max="6" width="22.85546875" style="139" bestFit="1" customWidth="1"/>
    <col min="7" max="7" width="15.85546875" style="139" bestFit="1" customWidth="1"/>
    <col min="8" max="9" width="9.85546875" style="139" bestFit="1" customWidth="1"/>
    <col min="10" max="10" width="14.85546875" style="139" bestFit="1" customWidth="1"/>
    <col min="11" max="11" width="8.7109375" style="139" bestFit="1" customWidth="1"/>
    <col min="12" max="12" width="18.5703125" style="139" bestFit="1" customWidth="1"/>
    <col min="13" max="13" width="14.7109375" style="139" customWidth="1"/>
    <col min="14" max="16384" width="10.42578125" style="139"/>
  </cols>
  <sheetData>
    <row r="1" spans="2:18" ht="19.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2:18" ht="21" customHeight="1">
      <c r="B2" s="1600" t="s">
        <v>652</v>
      </c>
      <c r="C2" s="1601"/>
      <c r="D2" s="1601"/>
      <c r="E2" s="566" t="s">
        <v>129</v>
      </c>
      <c r="F2" s="567">
        <f>IFERROR(SUM(F4:F6),0)</f>
        <v>0</v>
      </c>
      <c r="G2" s="1205"/>
      <c r="H2" s="1201"/>
      <c r="I2" s="1201"/>
      <c r="J2" s="1201"/>
      <c r="K2" s="1200"/>
      <c r="L2" s="1200"/>
      <c r="M2" s="1200"/>
      <c r="N2" s="1200"/>
      <c r="O2" s="1200"/>
      <c r="P2" s="1200"/>
    </row>
    <row r="3" spans="2:18">
      <c r="B3" s="568" t="s">
        <v>14</v>
      </c>
      <c r="C3" s="381" t="s">
        <v>509</v>
      </c>
      <c r="D3" s="381" t="s">
        <v>192</v>
      </c>
      <c r="E3" s="381" t="s">
        <v>29</v>
      </c>
      <c r="F3" s="569" t="s">
        <v>233</v>
      </c>
      <c r="G3" s="1200"/>
      <c r="H3" s="1200"/>
      <c r="I3" s="1200"/>
      <c r="J3" s="1200"/>
      <c r="K3" s="1200"/>
      <c r="L3" s="1200"/>
      <c r="M3" s="1200"/>
      <c r="N3" s="1200"/>
      <c r="O3" s="1200"/>
      <c r="P3" s="1200"/>
    </row>
    <row r="4" spans="2:18" ht="24" customHeight="1">
      <c r="B4" s="570">
        <v>1</v>
      </c>
      <c r="C4" s="386" t="s">
        <v>234</v>
      </c>
      <c r="D4" s="880" t="s">
        <v>189</v>
      </c>
      <c r="E4" s="387">
        <v>0.1</v>
      </c>
      <c r="F4" s="571">
        <f>IFERROR(HLOOKUP(D4,$G$32:$H$33,2,FALSE),"")</f>
        <v>0</v>
      </c>
      <c r="G4" s="1200"/>
      <c r="H4" s="1200"/>
      <c r="I4" s="1200"/>
      <c r="J4" s="1200"/>
      <c r="K4" s="1200"/>
      <c r="L4" s="1206"/>
      <c r="M4" s="1200"/>
      <c r="N4" s="1200"/>
      <c r="O4" s="1200"/>
      <c r="P4" s="1200"/>
    </row>
    <row r="5" spans="2:18" ht="24" customHeight="1">
      <c r="B5" s="570">
        <v>2</v>
      </c>
      <c r="C5" s="386" t="s">
        <v>478</v>
      </c>
      <c r="D5" s="387">
        <f>IFERROR(AVERAGE(E10:E12),0)</f>
        <v>0</v>
      </c>
      <c r="E5" s="387">
        <v>0.4</v>
      </c>
      <c r="F5" s="571">
        <f>E5*D5</f>
        <v>0</v>
      </c>
      <c r="G5" s="1200"/>
      <c r="H5" s="1200"/>
      <c r="I5" s="1200"/>
      <c r="J5" s="1200"/>
      <c r="K5" s="1200"/>
      <c r="L5" s="1206"/>
      <c r="M5" s="1200"/>
      <c r="N5" s="1200"/>
      <c r="O5" s="1200"/>
      <c r="P5" s="1200"/>
    </row>
    <row r="6" spans="2:18" ht="24" customHeight="1" thickBot="1">
      <c r="B6" s="572">
        <v>3</v>
      </c>
      <c r="C6" s="573" t="s">
        <v>235</v>
      </c>
      <c r="D6" s="574">
        <f>G21</f>
        <v>0</v>
      </c>
      <c r="E6" s="574">
        <v>0.5</v>
      </c>
      <c r="F6" s="575">
        <f>E6*D6</f>
        <v>0</v>
      </c>
      <c r="G6" s="1204"/>
      <c r="H6" s="1172"/>
      <c r="I6" s="1172"/>
      <c r="J6" s="1172"/>
      <c r="K6" s="1172"/>
      <c r="L6" s="1172"/>
      <c r="M6" s="1172"/>
      <c r="N6" s="1172"/>
      <c r="O6" s="1172"/>
      <c r="P6" s="1172"/>
    </row>
    <row r="7" spans="2:18" ht="24" customHeight="1">
      <c r="B7" s="227"/>
      <c r="C7" s="227"/>
      <c r="D7" s="227"/>
      <c r="E7" s="227"/>
      <c r="F7" s="226"/>
      <c r="G7" s="1200"/>
      <c r="H7" s="1172"/>
      <c r="I7" s="1172"/>
      <c r="J7" s="1172"/>
      <c r="K7" s="1172"/>
      <c r="L7" s="1172"/>
      <c r="M7" s="1172"/>
      <c r="N7" s="1172"/>
      <c r="O7" s="1172"/>
      <c r="P7" s="1172"/>
    </row>
    <row r="8" spans="2:18" ht="27.75" customHeight="1">
      <c r="B8" s="1602" t="s">
        <v>479</v>
      </c>
      <c r="C8" s="1602"/>
      <c r="D8" s="1602"/>
      <c r="E8" s="1602"/>
      <c r="F8" s="142"/>
      <c r="G8" s="1200"/>
      <c r="H8" s="1200"/>
      <c r="I8" s="1200"/>
      <c r="J8" s="1200"/>
      <c r="K8" s="1200"/>
      <c r="L8" s="1200"/>
      <c r="M8" s="1200"/>
      <c r="N8" s="1200"/>
      <c r="O8" s="1200"/>
      <c r="P8" s="1200"/>
    </row>
    <row r="9" spans="2:18">
      <c r="B9" s="208" t="s">
        <v>14</v>
      </c>
      <c r="C9" s="208" t="s">
        <v>30</v>
      </c>
      <c r="D9" s="322" t="s">
        <v>448</v>
      </c>
      <c r="E9" s="208" t="s">
        <v>22</v>
      </c>
      <c r="G9" s="1200"/>
      <c r="H9" s="1200"/>
      <c r="I9" s="1200"/>
      <c r="J9" s="1200"/>
      <c r="K9" s="1200"/>
      <c r="L9" s="1200"/>
      <c r="M9" s="1200"/>
      <c r="N9" s="1200"/>
      <c r="O9" s="1200"/>
      <c r="P9" s="1200"/>
    </row>
    <row r="10" spans="2:18">
      <c r="B10" s="208">
        <v>1</v>
      </c>
      <c r="C10" s="881"/>
      <c r="D10" s="882"/>
      <c r="E10" s="383" t="str">
        <f>IFERROR(HLOOKUP(D10,$G$26:$K$27,2,FALSE),"")</f>
        <v/>
      </c>
      <c r="G10" s="1200"/>
      <c r="H10" s="1200"/>
      <c r="I10" s="1200"/>
      <c r="J10" s="1200"/>
      <c r="K10" s="1200"/>
      <c r="L10" s="1200"/>
      <c r="M10" s="1200"/>
      <c r="N10" s="1200"/>
      <c r="O10" s="1200"/>
      <c r="P10" s="1200"/>
    </row>
    <row r="11" spans="2:18">
      <c r="B11" s="208">
        <v>2</v>
      </c>
      <c r="C11" s="881"/>
      <c r="D11" s="881"/>
      <c r="E11" s="383" t="str">
        <f>IFERROR(HLOOKUP(D11,$G$26:$K$27,2,FALSE),"")</f>
        <v/>
      </c>
      <c r="G11" s="1200"/>
      <c r="H11" s="1200"/>
      <c r="I11" s="1200"/>
      <c r="J11" s="1200"/>
      <c r="K11" s="1200"/>
      <c r="L11" s="1200"/>
      <c r="M11" s="1200"/>
      <c r="N11" s="1200"/>
      <c r="O11" s="1200"/>
      <c r="P11" s="1200"/>
    </row>
    <row r="12" spans="2:18">
      <c r="B12" s="208">
        <v>3</v>
      </c>
      <c r="C12" s="881"/>
      <c r="D12" s="881"/>
      <c r="E12" s="383" t="str">
        <f>IFERROR(HLOOKUP(D12,$G$26:$K$27,2,FALSE),"")</f>
        <v/>
      </c>
      <c r="G12" s="1200"/>
      <c r="H12" s="1200"/>
      <c r="I12" s="1200"/>
      <c r="J12" s="1200"/>
      <c r="K12" s="1200"/>
      <c r="L12" s="1200"/>
      <c r="M12" s="1200"/>
      <c r="N12" s="1200"/>
      <c r="O12" s="1200"/>
      <c r="P12" s="1200"/>
    </row>
    <row r="13" spans="2:18">
      <c r="E13" s="378"/>
      <c r="G13" s="1200"/>
      <c r="H13" s="1200"/>
      <c r="I13" s="1200"/>
      <c r="J13" s="1200"/>
      <c r="K13" s="1200"/>
      <c r="L13" s="1200"/>
      <c r="M13" s="1200"/>
      <c r="N13" s="1200"/>
      <c r="O13" s="1200"/>
      <c r="P13" s="1200"/>
    </row>
    <row r="14" spans="2:18" ht="19.5" customHeight="1">
      <c r="B14" s="1598" t="s">
        <v>235</v>
      </c>
      <c r="C14" s="1599"/>
      <c r="D14" s="1599"/>
      <c r="E14" s="1599"/>
      <c r="F14" s="1599"/>
      <c r="G14" s="1599"/>
    </row>
    <row r="15" spans="2:18">
      <c r="B15" s="379" t="s">
        <v>14</v>
      </c>
      <c r="C15" s="381" t="s">
        <v>480</v>
      </c>
      <c r="D15" s="381" t="s">
        <v>481</v>
      </c>
      <c r="E15" s="1596" t="s">
        <v>846</v>
      </c>
      <c r="F15" s="1596"/>
      <c r="G15" s="381" t="s">
        <v>483</v>
      </c>
    </row>
    <row r="16" spans="2:18">
      <c r="B16" s="380">
        <v>1</v>
      </c>
      <c r="C16" s="883"/>
      <c r="D16" s="869"/>
      <c r="E16" s="1127"/>
      <c r="F16" s="1095" t="str">
        <f>IFERROR(HLOOKUP(E16,$G$36:$I$37,2,FALSE),"")</f>
        <v/>
      </c>
      <c r="G16" s="376" t="str">
        <f>IFERROR(HLOOKUP(D16,$G$29:$J$30,2,FALSE)*F16,"")</f>
        <v/>
      </c>
    </row>
    <row r="17" spans="2:11">
      <c r="B17" s="380">
        <v>2</v>
      </c>
      <c r="C17" s="883"/>
      <c r="D17" s="869"/>
      <c r="E17" s="1127"/>
      <c r="F17" s="1095" t="str">
        <f t="shared" ref="F17:F20" si="0">IFERROR(HLOOKUP(E17,$G$36:$I$37,2,FALSE),"")</f>
        <v/>
      </c>
      <c r="G17" s="376" t="str">
        <f t="shared" ref="G17:G20" si="1">IFERROR(HLOOKUP(D17,$G$29:$J$30,2,FALSE)*F17,"")</f>
        <v/>
      </c>
    </row>
    <row r="18" spans="2:11">
      <c r="B18" s="380">
        <v>3</v>
      </c>
      <c r="C18" s="883"/>
      <c r="D18" s="869"/>
      <c r="E18" s="1127"/>
      <c r="F18" s="1095" t="str">
        <f t="shared" si="0"/>
        <v/>
      </c>
      <c r="G18" s="376" t="str">
        <f t="shared" si="1"/>
        <v/>
      </c>
    </row>
    <row r="19" spans="2:11">
      <c r="B19" s="380">
        <v>4</v>
      </c>
      <c r="C19" s="883"/>
      <c r="D19" s="869"/>
      <c r="E19" s="1127"/>
      <c r="F19" s="1095" t="str">
        <f t="shared" si="0"/>
        <v/>
      </c>
      <c r="G19" s="376" t="str">
        <f t="shared" si="1"/>
        <v/>
      </c>
    </row>
    <row r="20" spans="2:11">
      <c r="B20" s="380">
        <v>5</v>
      </c>
      <c r="C20" s="883"/>
      <c r="D20" s="869"/>
      <c r="E20" s="1127"/>
      <c r="F20" s="1095" t="str">
        <f t="shared" si="0"/>
        <v/>
      </c>
      <c r="G20" s="376" t="str">
        <f t="shared" si="1"/>
        <v/>
      </c>
    </row>
    <row r="21" spans="2:11">
      <c r="B21" s="1597" t="s">
        <v>95</v>
      </c>
      <c r="C21" s="1597"/>
      <c r="D21" s="1597"/>
      <c r="E21" s="1597"/>
      <c r="F21" s="1597"/>
      <c r="G21" s="382">
        <f>IFERROR(MIN(SUM(G16:G20),1),0)</f>
        <v>0</v>
      </c>
    </row>
    <row r="22" spans="2:11">
      <c r="F22"/>
    </row>
    <row r="23" spans="2:11">
      <c r="D23" s="214"/>
      <c r="E23" s="214"/>
    </row>
    <row r="24" spans="2:11">
      <c r="F24"/>
    </row>
    <row r="25" spans="2:11">
      <c r="D25" s="226"/>
      <c r="E25" s="226"/>
      <c r="F25"/>
      <c r="G25" s="1605" t="s">
        <v>510</v>
      </c>
      <c r="H25" s="1605"/>
      <c r="I25" s="1605"/>
      <c r="J25" s="1605"/>
      <c r="K25" s="1605"/>
    </row>
    <row r="26" spans="2:11">
      <c r="G26" s="208" t="s">
        <v>78</v>
      </c>
      <c r="H26" s="208" t="s">
        <v>449</v>
      </c>
      <c r="I26" s="208" t="s">
        <v>44</v>
      </c>
      <c r="J26" s="208" t="s">
        <v>46</v>
      </c>
      <c r="K26" s="208" t="s">
        <v>287</v>
      </c>
    </row>
    <row r="27" spans="2:11">
      <c r="G27" s="208">
        <v>1</v>
      </c>
      <c r="H27" s="208">
        <v>0.8</v>
      </c>
      <c r="I27" s="208">
        <v>0.7</v>
      </c>
      <c r="J27" s="208">
        <v>0.2</v>
      </c>
      <c r="K27" s="208">
        <v>0.05</v>
      </c>
    </row>
    <row r="28" spans="2:11">
      <c r="G28" s="1606" t="s">
        <v>482</v>
      </c>
      <c r="H28" s="1607"/>
      <c r="I28" s="1607"/>
      <c r="J28" s="1608"/>
    </row>
    <row r="29" spans="2:11">
      <c r="G29" s="377" t="s">
        <v>485</v>
      </c>
      <c r="H29" s="377" t="s">
        <v>446</v>
      </c>
      <c r="I29" s="377" t="s">
        <v>447</v>
      </c>
      <c r="J29" s="377" t="s">
        <v>484</v>
      </c>
    </row>
    <row r="30" spans="2:11">
      <c r="G30" s="376">
        <v>0.1</v>
      </c>
      <c r="H30" s="376">
        <v>0.7</v>
      </c>
      <c r="I30" s="376">
        <v>0.5</v>
      </c>
      <c r="J30" s="376">
        <v>0.5</v>
      </c>
    </row>
    <row r="31" spans="2:11">
      <c r="G31" s="1603" t="s">
        <v>486</v>
      </c>
      <c r="H31" s="1604"/>
    </row>
    <row r="32" spans="2:11">
      <c r="G32" s="322" t="s">
        <v>188</v>
      </c>
      <c r="H32" s="322" t="s">
        <v>189</v>
      </c>
    </row>
    <row r="33" spans="7:9">
      <c r="G33" s="322">
        <v>0.1</v>
      </c>
      <c r="H33" s="322">
        <v>0</v>
      </c>
    </row>
    <row r="35" spans="7:9">
      <c r="G35" s="1595" t="s">
        <v>846</v>
      </c>
      <c r="H35" s="1595"/>
      <c r="I35" s="1595"/>
    </row>
    <row r="36" spans="7:9">
      <c r="G36" s="580" t="s">
        <v>123</v>
      </c>
      <c r="H36" s="580" t="s">
        <v>45</v>
      </c>
      <c r="I36" s="580" t="s">
        <v>66</v>
      </c>
    </row>
    <row r="37" spans="7:9">
      <c r="G37" s="186">
        <v>1</v>
      </c>
      <c r="H37" s="186">
        <v>0.8</v>
      </c>
      <c r="I37" s="186">
        <v>0</v>
      </c>
    </row>
  </sheetData>
  <sheetProtection algorithmName="SHA-512" hashValue="grb+p5Y3+fMCEqu1KYADASji9IPVBSyxozr1QNpGqS8MHHdYWKHAd6OOKaliE/OUbnjv/dfsu8pRObqbyKBiMQ==" saltValue="gCIHBfmLz785gtC9dAjffg==" spinCount="100000" sheet="1" scenarios="1" insertHyperlinks="0"/>
  <mergeCells count="10">
    <mergeCell ref="G35:I35"/>
    <mergeCell ref="E15:F15"/>
    <mergeCell ref="B21:F21"/>
    <mergeCell ref="B14:G14"/>
    <mergeCell ref="B1:R1"/>
    <mergeCell ref="B2:D2"/>
    <mergeCell ref="B8:E8"/>
    <mergeCell ref="G31:H31"/>
    <mergeCell ref="G25:K25"/>
    <mergeCell ref="G28:J28"/>
  </mergeCells>
  <dataValidations count="5">
    <dataValidation type="list" allowBlank="1" showInputMessage="1" showErrorMessage="1" sqref="D4" xr:uid="{00000000-0002-0000-0C00-000001000000}">
      <formula1>$G$32:$H$32</formula1>
    </dataValidation>
    <dataValidation type="list" allowBlank="1" showInputMessage="1" showErrorMessage="1" sqref="D16:D20" xr:uid="{00000000-0002-0000-0C00-000002000000}">
      <formula1>$G$29:$J$29</formula1>
    </dataValidation>
    <dataValidation type="list" allowBlank="1" showInputMessage="1" showErrorMessage="1" sqref="D10:D12" xr:uid="{00000000-0002-0000-0C00-000003000000}">
      <formula1>$G$26:$K$26</formula1>
    </dataValidation>
    <dataValidation type="list" allowBlank="1" showInputMessage="1" showErrorMessage="1" sqref="E16:E20" xr:uid="{00000000-0002-0000-0C00-000004000000}">
      <formula1>$G$36:$I$36</formula1>
    </dataValidation>
    <dataValidation type="list" allowBlank="1" showInputMessage="1" showErrorMessage="1" sqref="D13" xr:uid="{00000000-0002-0000-0C00-000000000000}">
      <formula1>$D$23:$G$23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W78"/>
  <sheetViews>
    <sheetView rightToLeft="1" zoomScale="130" zoomScaleNormal="130" workbookViewId="0">
      <selection activeCell="A16" sqref="A16:L16"/>
    </sheetView>
  </sheetViews>
  <sheetFormatPr defaultColWidth="9.140625" defaultRowHeight="15"/>
  <cols>
    <col min="1" max="1" width="1.28515625" style="228" customWidth="1"/>
    <col min="2" max="2" width="4.28515625" style="228" bestFit="1" customWidth="1"/>
    <col min="3" max="5" width="9.140625" style="228"/>
    <col min="6" max="6" width="15.5703125" style="228" customWidth="1"/>
    <col min="7" max="7" width="15.7109375" style="228" bestFit="1" customWidth="1"/>
    <col min="8" max="8" width="12.7109375" style="228" customWidth="1"/>
    <col min="9" max="9" width="11.5703125" style="228" customWidth="1"/>
    <col min="10" max="10" width="16.5703125" style="228" bestFit="1" customWidth="1"/>
    <col min="11" max="11" width="18.42578125" style="228" customWidth="1"/>
    <col min="12" max="12" width="11" style="228" bestFit="1" customWidth="1"/>
    <col min="13" max="13" width="10.85546875" style="228" customWidth="1"/>
    <col min="14" max="14" width="3.28515625" style="648" bestFit="1" customWidth="1"/>
    <col min="15" max="15" width="4.140625" style="228" customWidth="1"/>
    <col min="16" max="16" width="12.140625" style="228" customWidth="1"/>
    <col min="17" max="17" width="26" style="228" bestFit="1" customWidth="1"/>
    <col min="18" max="18" width="5.140625" style="228" customWidth="1"/>
    <col min="19" max="19" width="13.42578125" style="228" customWidth="1"/>
    <col min="20" max="20" width="21.85546875" style="228" customWidth="1"/>
    <col min="21" max="21" width="9.140625" style="228"/>
    <col min="22" max="22" width="6.28515625" style="228" customWidth="1"/>
    <col min="23" max="23" width="9" style="228" hidden="1" customWidth="1"/>
    <col min="24" max="16384" width="9.140625" style="228"/>
  </cols>
  <sheetData>
    <row r="1" spans="1:20" ht="15.75" thickBot="1"/>
    <row r="2" spans="1:20" ht="16.5" thickBot="1">
      <c r="B2" s="1609" t="s">
        <v>661</v>
      </c>
      <c r="C2" s="1610"/>
      <c r="D2" s="1610"/>
      <c r="E2" s="1610"/>
      <c r="F2" s="1610"/>
      <c r="G2" s="1610"/>
      <c r="H2" s="1610"/>
      <c r="I2" s="1610"/>
      <c r="J2" s="1610"/>
      <c r="K2" s="1611"/>
    </row>
    <row r="3" spans="1:20" ht="21" customHeight="1" thickBot="1">
      <c r="B3" s="1614" t="s">
        <v>701</v>
      </c>
      <c r="C3" s="1615"/>
      <c r="D3" s="1615"/>
      <c r="E3" s="1615"/>
      <c r="F3" s="1615"/>
      <c r="G3" s="1615"/>
      <c r="H3" s="1615"/>
      <c r="I3" s="1615"/>
      <c r="J3" s="766" t="s">
        <v>129</v>
      </c>
      <c r="K3" s="794">
        <f>K5+K6</f>
        <v>9.1093265563751052E-2</v>
      </c>
      <c r="M3" s="648"/>
      <c r="N3" s="228"/>
    </row>
    <row r="4" spans="1:20" ht="29.25" thickBot="1">
      <c r="B4" s="765" t="s">
        <v>14</v>
      </c>
      <c r="C4" s="1612" t="s">
        <v>201</v>
      </c>
      <c r="D4" s="1612"/>
      <c r="E4" s="1612"/>
      <c r="F4" s="1612"/>
      <c r="G4" s="939" t="s">
        <v>237</v>
      </c>
      <c r="H4" s="939" t="s">
        <v>238</v>
      </c>
      <c r="I4" s="939" t="s">
        <v>22</v>
      </c>
      <c r="J4" s="939" t="s">
        <v>239</v>
      </c>
      <c r="K4" s="730" t="s">
        <v>240</v>
      </c>
      <c r="M4" s="954" t="s">
        <v>301</v>
      </c>
      <c r="N4" s="228"/>
      <c r="P4" s="1609" t="s">
        <v>244</v>
      </c>
      <c r="Q4" s="1611"/>
      <c r="S4" s="1609" t="s">
        <v>267</v>
      </c>
      <c r="T4" s="1611"/>
    </row>
    <row r="5" spans="1:20" ht="18" customHeight="1" thickBot="1">
      <c r="B5" s="776">
        <v>1</v>
      </c>
      <c r="C5" s="1613" t="s">
        <v>241</v>
      </c>
      <c r="D5" s="1613"/>
      <c r="E5" s="1613"/>
      <c r="F5" s="1613"/>
      <c r="G5" s="731">
        <f>IFERROR('زمینه ها'!C32,0)</f>
        <v>1.0571196281527719E-2</v>
      </c>
      <c r="H5" s="732" t="s">
        <v>323</v>
      </c>
      <c r="I5" s="731">
        <f>IF(G5&gt;=$M$5,1,(G5/M5)*1)</f>
        <v>0.21142392563055437</v>
      </c>
      <c r="J5" s="731">
        <v>0.35</v>
      </c>
      <c r="K5" s="779">
        <f>J5*I5</f>
        <v>7.3998373970694031E-2</v>
      </c>
      <c r="M5" s="956">
        <v>0.05</v>
      </c>
      <c r="N5" s="955"/>
      <c r="P5" s="783">
        <f>IFERROR('زمینه ها'!Q19,0)</f>
        <v>0</v>
      </c>
      <c r="Q5" s="650" t="s">
        <v>729</v>
      </c>
      <c r="S5" s="1139"/>
      <c r="T5" s="651" t="s">
        <v>662</v>
      </c>
    </row>
    <row r="6" spans="1:20" ht="16.5" thickBot="1">
      <c r="B6" s="1621">
        <v>2</v>
      </c>
      <c r="C6" s="1619" t="s">
        <v>242</v>
      </c>
      <c r="D6" s="1619"/>
      <c r="E6" s="732" t="s">
        <v>243</v>
      </c>
      <c r="F6" s="1137" t="s">
        <v>244</v>
      </c>
      <c r="G6" s="1623">
        <f>'زمینه ها'!O32</f>
        <v>53221</v>
      </c>
      <c r="H6" s="1619" t="s">
        <v>671</v>
      </c>
      <c r="I6" s="1625">
        <f>MIN(G6/M6,1)</f>
        <v>2.6299833220087714E-2</v>
      </c>
      <c r="J6" s="1625">
        <v>0.65</v>
      </c>
      <c r="K6" s="1627">
        <f>IF(G5=0,0,J6*I6)</f>
        <v>1.7094891593057014E-2</v>
      </c>
      <c r="L6" s="946"/>
      <c r="M6" s="957">
        <f>VLOOKUP(F7,'زمینه ها'!N36:O50,2,FALSE)</f>
        <v>2023625</v>
      </c>
      <c r="N6"/>
      <c r="P6" s="784">
        <f>'زمینه ها'!O32</f>
        <v>53221</v>
      </c>
      <c r="Q6" s="652" t="s">
        <v>321</v>
      </c>
      <c r="S6" s="1140"/>
      <c r="T6" s="653" t="s">
        <v>236</v>
      </c>
    </row>
    <row r="7" spans="1:20" ht="16.5" thickBot="1">
      <c r="B7" s="1622"/>
      <c r="C7" s="1620"/>
      <c r="D7" s="1620"/>
      <c r="E7" s="792" t="s">
        <v>749</v>
      </c>
      <c r="F7" s="1138" t="s">
        <v>139</v>
      </c>
      <c r="G7" s="1624"/>
      <c r="H7" s="1620"/>
      <c r="I7" s="1626"/>
      <c r="J7" s="1626"/>
      <c r="K7" s="1628"/>
      <c r="M7"/>
      <c r="N7"/>
      <c r="P7" s="785">
        <f>IFERROR((P6/P5),0)</f>
        <v>0</v>
      </c>
      <c r="Q7" s="652" t="s">
        <v>663</v>
      </c>
      <c r="S7" s="958"/>
      <c r="T7" s="654"/>
    </row>
    <row r="8" spans="1:20" ht="16.5" thickBot="1">
      <c r="B8" s="950"/>
      <c r="C8" s="951"/>
      <c r="D8" s="951"/>
      <c r="E8" s="104"/>
      <c r="F8" s="952"/>
      <c r="G8" s="104"/>
      <c r="H8" s="104"/>
      <c r="I8" s="104"/>
      <c r="J8" s="104"/>
      <c r="K8" s="104"/>
      <c r="M8"/>
      <c r="N8"/>
      <c r="P8" s="785"/>
      <c r="Q8" s="652"/>
      <c r="S8" s="958"/>
      <c r="T8" s="654"/>
    </row>
    <row r="9" spans="1:20" ht="16.5" thickBot="1">
      <c r="B9" s="1614" t="s">
        <v>712</v>
      </c>
      <c r="C9" s="1615"/>
      <c r="D9" s="1615"/>
      <c r="E9" s="1615"/>
      <c r="F9" s="1615"/>
      <c r="G9" s="1615"/>
      <c r="H9" s="1615"/>
      <c r="I9" s="1615"/>
      <c r="J9" s="766" t="s">
        <v>129</v>
      </c>
      <c r="K9" s="794">
        <f>K10</f>
        <v>0</v>
      </c>
      <c r="M9"/>
      <c r="N9"/>
      <c r="P9" s="784">
        <v>4</v>
      </c>
      <c r="Q9" s="652" t="s">
        <v>730</v>
      </c>
      <c r="S9" s="958"/>
      <c r="T9" s="654"/>
    </row>
    <row r="10" spans="1:20" ht="15.75" thickBot="1">
      <c r="A10" s="1104"/>
      <c r="B10" s="791">
        <v>3</v>
      </c>
      <c r="C10" s="1616" t="s">
        <v>245</v>
      </c>
      <c r="D10" s="1616"/>
      <c r="E10" s="1616"/>
      <c r="F10" s="1616"/>
      <c r="G10" s="778">
        <f>IFERROR(IF(F6="بازرگانی",P10,IF(F6="تولیدی",S10,"ERROR#")),0)</f>
        <v>0</v>
      </c>
      <c r="H10" s="792" t="s">
        <v>323</v>
      </c>
      <c r="I10" s="778">
        <f>IF(G10&gt;=$M$10,1,(G10/M10)*1)</f>
        <v>0</v>
      </c>
      <c r="J10" s="1136">
        <v>1</v>
      </c>
      <c r="K10" s="793">
        <f>J10*I10</f>
        <v>0</v>
      </c>
      <c r="M10" s="795">
        <v>0.8</v>
      </c>
      <c r="N10" s="228"/>
      <c r="P10" s="947">
        <f>IFERROR(P7/P9,0)</f>
        <v>0</v>
      </c>
      <c r="Q10" s="827" t="s">
        <v>664</v>
      </c>
      <c r="S10" s="959">
        <f>IFERROR(S6/S5,0)</f>
        <v>0</v>
      </c>
      <c r="T10" s="654" t="s">
        <v>664</v>
      </c>
    </row>
    <row r="11" spans="1:20" customFormat="1" ht="15.75" thickBot="1"/>
    <row r="12" spans="1:20" ht="16.5" thickBot="1">
      <c r="B12" s="1614" t="s">
        <v>702</v>
      </c>
      <c r="C12" s="1615"/>
      <c r="D12" s="1615"/>
      <c r="E12" s="1615"/>
      <c r="F12" s="1615"/>
      <c r="G12" s="1615"/>
      <c r="H12" s="1615"/>
      <c r="I12" s="1615"/>
      <c r="J12" s="766" t="s">
        <v>129</v>
      </c>
      <c r="K12" s="794">
        <f>SUM(K13:K15)</f>
        <v>0.82</v>
      </c>
      <c r="M12" s="655"/>
      <c r="N12" s="228"/>
    </row>
    <row r="13" spans="1:20" ht="16.5" thickBot="1">
      <c r="B13" s="772" t="s">
        <v>14</v>
      </c>
      <c r="C13" s="1617" t="s">
        <v>201</v>
      </c>
      <c r="D13" s="1617"/>
      <c r="E13" s="1617"/>
      <c r="F13" s="1617"/>
      <c r="G13" s="773" t="s">
        <v>237</v>
      </c>
      <c r="H13" s="773" t="s">
        <v>238</v>
      </c>
      <c r="I13" s="773" t="s">
        <v>22</v>
      </c>
      <c r="J13" s="774" t="s">
        <v>239</v>
      </c>
      <c r="K13" s="775" t="s">
        <v>240</v>
      </c>
      <c r="M13"/>
      <c r="N13" s="228"/>
    </row>
    <row r="14" spans="1:20">
      <c r="B14" s="776">
        <v>1</v>
      </c>
      <c r="C14" s="1613" t="s">
        <v>247</v>
      </c>
      <c r="D14" s="1613"/>
      <c r="E14" s="1613"/>
      <c r="F14" s="1613"/>
      <c r="G14" s="1137">
        <v>17</v>
      </c>
      <c r="H14" s="732" t="s">
        <v>665</v>
      </c>
      <c r="I14" s="731">
        <f>IFERROR(ROUND(MIN(SQRT(M14*POWER(1/M14,2))/SQRT(G14*POWER(1/G14,2)),1),2),0)</f>
        <v>0.82</v>
      </c>
      <c r="J14" s="731">
        <v>0.3</v>
      </c>
      <c r="K14" s="777">
        <f>J14*I14</f>
        <v>0.24599999999999997</v>
      </c>
      <c r="M14" s="796">
        <v>25</v>
      </c>
      <c r="N14" s="656"/>
    </row>
    <row r="15" spans="1:20" ht="15.75" thickBot="1">
      <c r="B15" s="776">
        <v>2</v>
      </c>
      <c r="C15" s="1613" t="s">
        <v>248</v>
      </c>
      <c r="D15" s="1613"/>
      <c r="E15" s="1613"/>
      <c r="F15" s="1613"/>
      <c r="G15" s="1137">
        <v>2</v>
      </c>
      <c r="H15" s="732" t="s">
        <v>666</v>
      </c>
      <c r="I15" s="731">
        <f>IFERROR(ROUND(MIN(SQRT(M15*POWER(1/M15,2))/SQRT(G15*POWER(1/G15,2)),1),2),0)</f>
        <v>0.82</v>
      </c>
      <c r="J15" s="731">
        <v>0.7</v>
      </c>
      <c r="K15" s="777">
        <f>J15*I15</f>
        <v>0.57399999999999995</v>
      </c>
      <c r="M15" s="657">
        <v>3</v>
      </c>
      <c r="N15" s="228"/>
    </row>
    <row r="16" spans="1:20" ht="15.75" thickBot="1">
      <c r="A16" s="1618"/>
      <c r="B16" s="1618"/>
      <c r="C16" s="1618"/>
      <c r="D16" s="1618"/>
      <c r="E16" s="1618"/>
      <c r="F16" s="1618"/>
      <c r="G16" s="1618"/>
      <c r="H16" s="1618"/>
      <c r="I16" s="1618"/>
      <c r="J16" s="1618"/>
      <c r="K16" s="1618"/>
      <c r="L16" s="1618"/>
    </row>
    <row r="17" spans="1:17" ht="18.75" customHeight="1" thickBot="1">
      <c r="B17" s="1614" t="s">
        <v>703</v>
      </c>
      <c r="C17" s="1615"/>
      <c r="D17" s="1615"/>
      <c r="E17" s="1615"/>
      <c r="F17" s="1615"/>
      <c r="G17" s="1615"/>
      <c r="H17" s="1615"/>
      <c r="I17" s="1615"/>
      <c r="J17" s="766" t="s">
        <v>129</v>
      </c>
      <c r="K17" s="794">
        <f>MIN(SUM(K20:K21),1)</f>
        <v>0</v>
      </c>
      <c r="M17" s="648"/>
      <c r="N17" s="228"/>
    </row>
    <row r="18" spans="1:17" ht="15.75" customHeight="1">
      <c r="B18" s="1634" t="s">
        <v>14</v>
      </c>
      <c r="C18" s="1629" t="s">
        <v>201</v>
      </c>
      <c r="D18" s="1629"/>
      <c r="E18" s="1629"/>
      <c r="F18" s="1629"/>
      <c r="G18" s="1629"/>
      <c r="H18" s="1636" t="s">
        <v>22</v>
      </c>
      <c r="I18" s="1636"/>
      <c r="J18" s="1636" t="s">
        <v>250</v>
      </c>
      <c r="K18" s="1638" t="s">
        <v>251</v>
      </c>
      <c r="N18" s="228"/>
      <c r="P18"/>
      <c r="Q18"/>
    </row>
    <row r="19" spans="1:17" ht="18" hidden="1" customHeight="1" thickBot="1">
      <c r="B19" s="1635"/>
      <c r="C19" s="1619"/>
      <c r="D19" s="1619"/>
      <c r="E19" s="1619"/>
      <c r="F19" s="1619"/>
      <c r="G19" s="1619"/>
      <c r="H19" s="1637"/>
      <c r="I19" s="1637"/>
      <c r="J19" s="1637"/>
      <c r="K19" s="1639"/>
      <c r="N19" s="228"/>
      <c r="P19"/>
      <c r="Q19"/>
    </row>
    <row r="20" spans="1:17">
      <c r="B20" s="771">
        <v>1</v>
      </c>
      <c r="C20" s="1630" t="s">
        <v>252</v>
      </c>
      <c r="D20" s="1630"/>
      <c r="E20" s="1630"/>
      <c r="F20" s="1630"/>
      <c r="G20" s="1630"/>
      <c r="H20" s="1631">
        <v>0</v>
      </c>
      <c r="I20" s="1631"/>
      <c r="J20" s="733">
        <v>0.3</v>
      </c>
      <c r="K20" s="779">
        <f>J20*H20</f>
        <v>0</v>
      </c>
      <c r="L20" s="7"/>
      <c r="M20" s="7"/>
      <c r="N20" s="228"/>
      <c r="P20"/>
      <c r="Q20"/>
    </row>
    <row r="21" spans="1:17" ht="15.75" thickBot="1">
      <c r="B21" s="736">
        <v>2</v>
      </c>
      <c r="C21" s="1632" t="s">
        <v>253</v>
      </c>
      <c r="D21" s="1632"/>
      <c r="E21" s="1632"/>
      <c r="F21" s="1632"/>
      <c r="G21" s="1632"/>
      <c r="H21" s="1633">
        <v>0</v>
      </c>
      <c r="I21" s="1633"/>
      <c r="J21" s="770">
        <v>0.7</v>
      </c>
      <c r="K21" s="735">
        <f>J21*H21</f>
        <v>0</v>
      </c>
      <c r="N21" s="228"/>
      <c r="P21"/>
      <c r="Q21"/>
    </row>
    <row r="22" spans="1:17" ht="16.5" thickBot="1">
      <c r="B22" s="658"/>
      <c r="D22" s="659"/>
      <c r="E22" s="659"/>
      <c r="F22" s="659"/>
      <c r="G22" s="659"/>
      <c r="H22" s="659"/>
      <c r="I22" s="649"/>
      <c r="J22" s="649"/>
      <c r="K22" s="649"/>
      <c r="L22" s="649"/>
      <c r="P22"/>
      <c r="Q22"/>
    </row>
    <row r="23" spans="1:17" ht="16.5" thickBot="1">
      <c r="A23" s="660"/>
      <c r="B23" s="1614" t="s">
        <v>704</v>
      </c>
      <c r="C23" s="1615"/>
      <c r="D23" s="1615"/>
      <c r="E23" s="1615"/>
      <c r="F23" s="1615"/>
      <c r="G23" s="1615"/>
      <c r="H23" s="1615"/>
      <c r="I23" s="1615"/>
      <c r="J23" s="766" t="s">
        <v>129</v>
      </c>
      <c r="K23" s="794">
        <f>K25</f>
        <v>0.36930443371009342</v>
      </c>
      <c r="L23" s="649"/>
      <c r="M23" s="648"/>
      <c r="N23" s="228"/>
      <c r="P23"/>
      <c r="Q23"/>
    </row>
    <row r="24" spans="1:17">
      <c r="A24" s="661"/>
      <c r="B24" s="767" t="s">
        <v>14</v>
      </c>
      <c r="C24" s="1629" t="s">
        <v>201</v>
      </c>
      <c r="D24" s="1629"/>
      <c r="E24" s="1629"/>
      <c r="F24" s="768" t="s">
        <v>255</v>
      </c>
      <c r="G24" s="768" t="s">
        <v>256</v>
      </c>
      <c r="H24" s="768" t="s">
        <v>257</v>
      </c>
      <c r="I24" s="768" t="s">
        <v>258</v>
      </c>
      <c r="J24" s="768" t="s">
        <v>259</v>
      </c>
      <c r="K24" s="769" t="s">
        <v>192</v>
      </c>
      <c r="M24" s="648"/>
      <c r="N24" s="228"/>
      <c r="P24"/>
      <c r="Q24"/>
    </row>
    <row r="25" spans="1:17" ht="15.75" thickBot="1">
      <c r="A25" s="661"/>
      <c r="B25" s="736">
        <v>1</v>
      </c>
      <c r="C25" s="1620" t="s">
        <v>260</v>
      </c>
      <c r="D25" s="1620"/>
      <c r="E25" s="1620"/>
      <c r="F25" s="770">
        <f>'زمینه ها'!C15</f>
        <v>0</v>
      </c>
      <c r="G25" s="770">
        <f>'زمینه ها'!D15</f>
        <v>0.44215575620767494</v>
      </c>
      <c r="H25" s="770">
        <f>'زمینه ها'!E15</f>
        <v>0.55784424379232511</v>
      </c>
      <c r="I25" s="770">
        <f>'زمینه ها'!F15</f>
        <v>0</v>
      </c>
      <c r="J25" s="770">
        <f>'زمینه ها'!G15</f>
        <v>0</v>
      </c>
      <c r="K25" s="735">
        <f>VLOOKUP(F6,'زمینه ها'!B11:L14,11,FALSE)</f>
        <v>0.36930443371009342</v>
      </c>
      <c r="M25" s="648"/>
      <c r="N25" s="228"/>
      <c r="P25"/>
      <c r="Q25"/>
    </row>
    <row r="26" spans="1:17">
      <c r="A26" s="661"/>
      <c r="B26" s="1172"/>
      <c r="C26" s="1172"/>
      <c r="D26" s="1172"/>
      <c r="E26" s="1172"/>
      <c r="F26" s="1172"/>
      <c r="G26" s="1172"/>
      <c r="H26" s="1172"/>
      <c r="I26" s="1172"/>
      <c r="J26" s="1172"/>
      <c r="K26" s="1172"/>
      <c r="L26" s="1207"/>
      <c r="M26" s="1208"/>
      <c r="N26" s="1207"/>
      <c r="P26"/>
      <c r="Q26"/>
    </row>
    <row r="27" spans="1:17" ht="15.75">
      <c r="A27"/>
      <c r="B27" s="1172"/>
      <c r="C27" s="1172"/>
      <c r="D27" s="1172"/>
      <c r="E27" s="1172"/>
      <c r="F27" s="1172"/>
      <c r="G27" s="1172"/>
      <c r="H27" s="1172"/>
      <c r="I27" s="1172"/>
      <c r="J27" s="1172"/>
      <c r="K27" s="1172"/>
      <c r="L27" s="1209"/>
      <c r="M27" s="1207"/>
      <c r="N27" s="1208"/>
      <c r="P27"/>
      <c r="Q27"/>
    </row>
    <row r="28" spans="1:17" ht="19.5" customHeight="1">
      <c r="A28"/>
      <c r="B28" s="1172"/>
      <c r="C28" s="1172"/>
      <c r="D28" s="1172"/>
      <c r="E28" s="1172"/>
      <c r="F28" s="1172"/>
      <c r="G28" s="1172"/>
      <c r="H28" s="1172"/>
      <c r="I28" s="1172"/>
      <c r="J28" s="1172"/>
      <c r="K28" s="1172"/>
      <c r="L28" s="1210"/>
      <c r="M28" s="1210"/>
      <c r="N28" s="1210"/>
      <c r="O28" s="662"/>
      <c r="P28"/>
      <c r="Q28"/>
    </row>
    <row r="29" spans="1:17" ht="15.75">
      <c r="A29"/>
      <c r="B29" s="1172"/>
      <c r="C29" s="1172"/>
      <c r="D29" s="1172"/>
      <c r="E29" s="1172"/>
      <c r="F29" s="1172"/>
      <c r="G29" s="1172"/>
      <c r="H29" s="1172"/>
      <c r="I29" s="1172"/>
      <c r="J29" s="1172"/>
      <c r="K29" s="1172"/>
      <c r="L29" s="1210"/>
      <c r="M29" s="1210"/>
      <c r="N29" s="1210"/>
      <c r="P29"/>
      <c r="Q29"/>
    </row>
    <row r="30" spans="1:17" ht="18" customHeight="1">
      <c r="A30"/>
      <c r="B30" s="1172"/>
      <c r="C30" s="1172"/>
      <c r="D30" s="1172"/>
      <c r="E30" s="1172"/>
      <c r="F30" s="1172"/>
      <c r="G30" s="1172"/>
      <c r="H30" s="1172"/>
      <c r="I30" s="1172"/>
      <c r="J30" s="1172"/>
      <c r="K30" s="1172"/>
      <c r="L30" s="1211"/>
      <c r="M30" s="1211"/>
      <c r="N30" s="1208"/>
    </row>
    <row r="31" spans="1:17" ht="16.899999999999999" customHeight="1">
      <c r="B31" s="1172"/>
      <c r="C31" s="1172"/>
      <c r="D31" s="1172"/>
      <c r="E31" s="1172"/>
      <c r="F31" s="1172"/>
      <c r="G31" s="1172"/>
      <c r="H31" s="1172"/>
      <c r="I31" s="1172"/>
      <c r="J31" s="1172"/>
      <c r="K31" s="1172"/>
      <c r="L31" s="1207"/>
      <c r="M31" s="1207"/>
      <c r="N31" s="1208"/>
    </row>
    <row r="32" spans="1:17">
      <c r="B32" s="1172"/>
      <c r="C32" s="1172"/>
      <c r="D32" s="1172"/>
      <c r="E32" s="1172"/>
      <c r="F32" s="1172"/>
      <c r="G32" s="1172"/>
      <c r="H32" s="1172"/>
      <c r="I32" s="1172"/>
      <c r="J32" s="1172"/>
      <c r="K32" s="1172"/>
      <c r="L32" s="1207"/>
      <c r="M32" s="1207"/>
      <c r="N32" s="1208"/>
    </row>
    <row r="33" spans="2:14">
      <c r="B33" s="1172"/>
      <c r="C33" s="1172"/>
      <c r="D33" s="1172"/>
      <c r="E33" s="1172"/>
      <c r="F33" s="1172"/>
      <c r="G33" s="1172"/>
      <c r="H33" s="1172"/>
      <c r="I33" s="1172"/>
      <c r="J33" s="1172"/>
      <c r="K33" s="1172"/>
      <c r="L33" s="1207"/>
      <c r="M33" s="1207"/>
      <c r="N33" s="1208"/>
    </row>
    <row r="34" spans="2:14">
      <c r="B34" s="1172"/>
      <c r="C34" s="1172"/>
      <c r="D34" s="1172"/>
      <c r="E34" s="1172"/>
      <c r="F34" s="1172"/>
      <c r="G34" s="1172"/>
      <c r="H34" s="1172"/>
      <c r="I34" s="1172"/>
      <c r="J34" s="1172"/>
      <c r="K34" s="1172"/>
      <c r="L34" s="1207"/>
      <c r="M34" s="1207"/>
      <c r="N34" s="1208"/>
    </row>
    <row r="35" spans="2:14">
      <c r="B35" s="1172"/>
      <c r="C35" s="1172"/>
      <c r="D35" s="1172"/>
      <c r="E35" s="1172"/>
      <c r="F35" s="1172"/>
      <c r="G35" s="1172"/>
      <c r="H35" s="1172"/>
      <c r="I35" s="1172"/>
      <c r="J35" s="1172"/>
      <c r="K35" s="1172"/>
      <c r="L35" s="1207"/>
      <c r="M35" s="1207"/>
      <c r="N35" s="1208"/>
    </row>
    <row r="36" spans="2:14">
      <c r="B36" s="1172"/>
      <c r="C36" s="1172"/>
      <c r="D36" s="1172"/>
      <c r="E36" s="1172"/>
      <c r="F36" s="1172"/>
      <c r="G36" s="1172"/>
      <c r="H36" s="1172"/>
      <c r="I36" s="1172"/>
      <c r="J36" s="1172"/>
      <c r="K36" s="1172"/>
      <c r="L36" s="1207"/>
      <c r="M36" s="1207"/>
      <c r="N36" s="1208"/>
    </row>
    <row r="37" spans="2:14">
      <c r="B37" s="1207"/>
      <c r="C37" s="1207"/>
      <c r="D37" s="1207"/>
      <c r="E37" s="1207"/>
      <c r="F37" s="1207"/>
      <c r="G37" s="1207"/>
      <c r="H37" s="1207"/>
      <c r="I37" s="1207"/>
      <c r="J37" s="1207"/>
      <c r="K37" s="1207"/>
      <c r="L37" s="1207"/>
      <c r="M37" s="1207"/>
      <c r="N37" s="1208"/>
    </row>
    <row r="38" spans="2:14">
      <c r="B38" s="1207"/>
      <c r="C38" s="1207"/>
      <c r="D38" s="1207"/>
      <c r="E38" s="1207"/>
      <c r="F38" s="1207"/>
      <c r="G38" s="1207"/>
      <c r="H38" s="1207"/>
      <c r="I38" s="1207"/>
      <c r="J38" s="1207"/>
      <c r="K38" s="1207"/>
      <c r="L38" s="1207"/>
      <c r="M38" s="1207"/>
      <c r="N38" s="1208"/>
    </row>
    <row r="39" spans="2:14">
      <c r="B39" s="1207"/>
      <c r="C39" s="1207"/>
      <c r="D39" s="1207"/>
      <c r="E39" s="1207"/>
      <c r="F39" s="1207"/>
      <c r="G39" s="1207"/>
      <c r="H39" s="1207"/>
      <c r="I39" s="1207"/>
      <c r="J39" s="1207"/>
      <c r="K39" s="1207"/>
      <c r="L39" s="1207"/>
      <c r="M39" s="1207"/>
      <c r="N39" s="1208"/>
    </row>
    <row r="40" spans="2:14">
      <c r="B40" s="1207"/>
      <c r="C40" s="1207"/>
      <c r="D40" s="1207"/>
      <c r="E40" s="1207"/>
      <c r="F40" s="1207"/>
      <c r="G40" s="1207"/>
      <c r="H40" s="1207"/>
      <c r="I40" s="1207"/>
      <c r="J40" s="1207"/>
      <c r="K40" s="1207"/>
      <c r="L40" s="1207"/>
      <c r="M40" s="1207"/>
      <c r="N40" s="1208"/>
    </row>
    <row r="41" spans="2:14">
      <c r="B41" s="1207"/>
      <c r="C41" s="1207"/>
      <c r="D41" s="1207"/>
      <c r="E41" s="1207"/>
      <c r="F41" s="1207"/>
      <c r="G41" s="1207"/>
      <c r="H41" s="1207"/>
      <c r="I41" s="1207"/>
      <c r="J41" s="1207"/>
      <c r="K41" s="1207"/>
      <c r="L41" s="1207"/>
      <c r="M41" s="1207"/>
      <c r="N41" s="1208"/>
    </row>
    <row r="42" spans="2:14">
      <c r="B42" s="1207"/>
      <c r="C42" s="1207"/>
      <c r="D42" s="1207"/>
      <c r="E42" s="1207"/>
      <c r="F42" s="1207"/>
      <c r="G42" s="1207"/>
      <c r="H42" s="1207"/>
      <c r="I42" s="1207"/>
      <c r="J42" s="1207"/>
      <c r="K42" s="1207"/>
      <c r="L42" s="1207"/>
      <c r="M42" s="1207"/>
      <c r="N42" s="1208"/>
    </row>
    <row r="43" spans="2:14">
      <c r="B43" s="1207"/>
      <c r="C43" s="1207"/>
      <c r="D43" s="1207"/>
      <c r="E43" s="1207"/>
      <c r="F43" s="1207"/>
      <c r="G43" s="1207"/>
      <c r="H43" s="1207"/>
      <c r="I43" s="1207"/>
      <c r="J43" s="1207"/>
      <c r="K43" s="1207"/>
      <c r="L43" s="1207"/>
      <c r="M43" s="1207"/>
      <c r="N43" s="1208"/>
    </row>
    <row r="44" spans="2:14">
      <c r="B44" s="1207"/>
      <c r="C44" s="1207"/>
      <c r="D44" s="1207"/>
      <c r="E44" s="1207"/>
      <c r="F44" s="1207"/>
      <c r="G44" s="1207"/>
      <c r="H44" s="1207"/>
      <c r="I44" s="1207"/>
      <c r="J44" s="1207"/>
      <c r="K44" s="1207"/>
      <c r="L44" s="1207"/>
      <c r="M44" s="1207"/>
      <c r="N44" s="1208"/>
    </row>
    <row r="45" spans="2:14">
      <c r="B45" s="1207"/>
      <c r="C45" s="1207"/>
      <c r="D45" s="1207"/>
      <c r="E45" s="1207"/>
      <c r="F45" s="1207"/>
      <c r="G45" s="1207"/>
      <c r="H45" s="1207"/>
      <c r="I45" s="1207"/>
      <c r="J45" s="1207"/>
      <c r="K45" s="1207"/>
      <c r="L45" s="1207"/>
      <c r="M45" s="1207"/>
      <c r="N45" s="1208"/>
    </row>
    <row r="46" spans="2:14">
      <c r="B46" s="1207"/>
      <c r="C46" s="1207"/>
      <c r="D46" s="1207"/>
      <c r="E46" s="1207"/>
      <c r="F46" s="1207"/>
      <c r="G46" s="1207"/>
      <c r="H46" s="1207"/>
      <c r="I46" s="1207"/>
      <c r="J46" s="1207"/>
      <c r="K46" s="1207"/>
      <c r="L46" s="1207"/>
      <c r="M46" s="1207"/>
      <c r="N46" s="1208"/>
    </row>
    <row r="47" spans="2:14">
      <c r="B47" s="1207"/>
      <c r="C47" s="1207"/>
      <c r="D47" s="1207"/>
      <c r="E47" s="1207"/>
      <c r="F47" s="1207"/>
      <c r="G47" s="1207"/>
      <c r="H47" s="1207"/>
      <c r="I47" s="1207"/>
      <c r="J47" s="1207"/>
      <c r="K47" s="1207"/>
      <c r="L47" s="1207"/>
      <c r="M47" s="1207"/>
      <c r="N47" s="1208"/>
    </row>
    <row r="48" spans="2:14">
      <c r="B48" s="1207"/>
      <c r="C48" s="1207"/>
      <c r="D48" s="1207"/>
      <c r="E48" s="1207"/>
      <c r="F48" s="1207"/>
      <c r="G48" s="1207"/>
      <c r="H48" s="1207"/>
      <c r="I48" s="1207"/>
      <c r="J48" s="1207"/>
      <c r="K48" s="1207"/>
      <c r="L48" s="1207"/>
      <c r="M48" s="1207"/>
      <c r="N48" s="1208"/>
    </row>
    <row r="49" spans="2:14">
      <c r="B49" s="1207"/>
      <c r="C49" s="1207"/>
      <c r="D49" s="1207"/>
      <c r="E49" s="1207"/>
      <c r="F49" s="1207"/>
      <c r="G49" s="1207"/>
      <c r="H49" s="1207"/>
      <c r="I49" s="1207"/>
      <c r="J49" s="1207"/>
      <c r="K49" s="1207"/>
      <c r="L49" s="1207"/>
      <c r="M49" s="1207"/>
      <c r="N49" s="1208"/>
    </row>
    <row r="50" spans="2:14">
      <c r="B50" s="1207"/>
      <c r="C50" s="1207"/>
      <c r="D50" s="1207"/>
      <c r="E50" s="1207"/>
      <c r="F50" s="1207"/>
      <c r="G50" s="1207"/>
      <c r="H50" s="1207"/>
      <c r="I50" s="1207"/>
      <c r="J50" s="1207"/>
      <c r="K50" s="1207"/>
      <c r="L50" s="1207"/>
      <c r="M50" s="1207"/>
      <c r="N50" s="1208"/>
    </row>
    <row r="51" spans="2:14">
      <c r="B51" s="1207"/>
      <c r="C51" s="1207"/>
      <c r="D51" s="1207"/>
      <c r="E51" s="1207"/>
      <c r="F51" s="1207"/>
      <c r="G51" s="1207"/>
      <c r="H51" s="1207"/>
      <c r="I51" s="1207"/>
      <c r="J51" s="1207"/>
      <c r="K51" s="1207"/>
      <c r="L51" s="1207"/>
      <c r="M51" s="1207"/>
      <c r="N51" s="1208"/>
    </row>
    <row r="52" spans="2:14">
      <c r="B52" s="1207"/>
      <c r="C52" s="1207"/>
      <c r="D52" s="1207"/>
      <c r="E52" s="1207"/>
      <c r="F52" s="1207"/>
      <c r="G52" s="1207"/>
      <c r="H52" s="1207"/>
      <c r="I52" s="1207"/>
      <c r="J52" s="1207"/>
      <c r="K52" s="1207"/>
      <c r="L52" s="1207"/>
      <c r="M52" s="1207"/>
      <c r="N52" s="1208"/>
    </row>
    <row r="53" spans="2:14">
      <c r="B53" s="1207"/>
      <c r="C53" s="1207"/>
      <c r="D53" s="1207"/>
      <c r="E53" s="1207"/>
      <c r="F53" s="1207"/>
      <c r="G53" s="1207"/>
      <c r="H53" s="1207"/>
      <c r="I53" s="1207"/>
      <c r="J53" s="1207"/>
      <c r="K53" s="1207"/>
      <c r="L53" s="1207"/>
      <c r="M53" s="1207"/>
      <c r="N53" s="1208"/>
    </row>
    <row r="54" spans="2:14">
      <c r="B54" s="1207"/>
      <c r="C54" s="1207"/>
      <c r="D54" s="1207"/>
      <c r="E54" s="1207"/>
      <c r="F54" s="1207"/>
      <c r="G54" s="1207"/>
      <c r="H54" s="1207"/>
      <c r="I54" s="1207"/>
      <c r="J54" s="1207"/>
      <c r="K54" s="1207"/>
      <c r="L54" s="1207"/>
      <c r="M54" s="1207"/>
      <c r="N54" s="1208"/>
    </row>
    <row r="55" spans="2:14">
      <c r="B55" s="1207"/>
      <c r="C55" s="1207"/>
      <c r="D55" s="1207"/>
      <c r="E55" s="1207"/>
      <c r="F55" s="1207"/>
      <c r="G55" s="1207"/>
      <c r="H55" s="1207"/>
      <c r="I55" s="1207"/>
      <c r="J55" s="1207"/>
      <c r="K55" s="1207"/>
      <c r="L55" s="1207"/>
      <c r="M55" s="1207"/>
      <c r="N55" s="1208"/>
    </row>
    <row r="56" spans="2:14">
      <c r="B56" s="1207"/>
      <c r="C56" s="1207"/>
      <c r="D56" s="1207"/>
      <c r="E56" s="1207"/>
      <c r="F56" s="1207"/>
      <c r="G56" s="1207"/>
      <c r="H56" s="1207"/>
      <c r="I56" s="1207"/>
      <c r="J56" s="1207"/>
      <c r="K56" s="1207"/>
      <c r="L56" s="1207"/>
      <c r="M56" s="1207"/>
      <c r="N56" s="1208"/>
    </row>
    <row r="57" spans="2:14">
      <c r="B57" s="1207"/>
      <c r="C57" s="1207"/>
      <c r="D57" s="1207"/>
      <c r="E57" s="1207"/>
      <c r="F57" s="1207"/>
      <c r="G57" s="1207"/>
      <c r="H57" s="1207"/>
      <c r="I57" s="1207"/>
      <c r="J57" s="1207"/>
      <c r="K57" s="1207"/>
      <c r="L57" s="1207"/>
      <c r="M57" s="1207"/>
      <c r="N57" s="1208"/>
    </row>
    <row r="58" spans="2:14">
      <c r="B58" s="1207"/>
      <c r="C58" s="1207"/>
      <c r="D58" s="1207"/>
      <c r="E58" s="1207"/>
      <c r="F58" s="1207"/>
      <c r="G58" s="1207"/>
      <c r="H58" s="1207"/>
      <c r="I58" s="1207"/>
      <c r="J58" s="1207"/>
      <c r="K58" s="1207"/>
      <c r="L58" s="1207"/>
      <c r="M58" s="1207"/>
      <c r="N58" s="1208"/>
    </row>
    <row r="59" spans="2:14">
      <c r="B59" s="1207"/>
      <c r="C59" s="1207"/>
      <c r="D59" s="1207"/>
      <c r="E59" s="1207"/>
      <c r="F59" s="1207"/>
      <c r="G59" s="1207"/>
      <c r="H59" s="1207"/>
      <c r="I59" s="1207"/>
      <c r="J59" s="1207"/>
      <c r="K59" s="1207"/>
      <c r="L59" s="1207"/>
      <c r="M59" s="1207"/>
      <c r="N59" s="1208"/>
    </row>
    <row r="60" spans="2:14">
      <c r="B60" s="1207"/>
      <c r="C60" s="1207"/>
      <c r="D60" s="1207"/>
      <c r="E60" s="1207"/>
      <c r="F60" s="1207"/>
      <c r="G60" s="1207"/>
      <c r="H60" s="1207"/>
      <c r="I60" s="1207"/>
      <c r="J60" s="1207"/>
      <c r="K60" s="1207"/>
      <c r="L60" s="1207"/>
      <c r="M60" s="1207"/>
      <c r="N60" s="1208"/>
    </row>
    <row r="61" spans="2:14">
      <c r="B61" s="1207"/>
      <c r="C61" s="1207"/>
      <c r="D61" s="1207"/>
      <c r="E61" s="1207"/>
      <c r="F61" s="1207"/>
      <c r="G61" s="1207"/>
      <c r="H61" s="1207"/>
      <c r="I61" s="1207"/>
      <c r="J61" s="1207"/>
      <c r="K61" s="1207"/>
      <c r="L61" s="1207"/>
      <c r="M61" s="1207"/>
      <c r="N61" s="1208"/>
    </row>
    <row r="62" spans="2:14">
      <c r="B62" s="1207"/>
      <c r="C62" s="1207"/>
      <c r="D62" s="1207"/>
      <c r="E62" s="1207"/>
      <c r="F62" s="1207"/>
      <c r="G62" s="1207"/>
      <c r="H62" s="1207"/>
      <c r="I62" s="1207"/>
      <c r="J62" s="1207"/>
      <c r="K62" s="1207"/>
      <c r="L62" s="1207"/>
      <c r="M62" s="1207"/>
      <c r="N62" s="1208"/>
    </row>
    <row r="63" spans="2:14">
      <c r="B63" s="1207"/>
      <c r="C63" s="1207"/>
      <c r="D63" s="1207"/>
      <c r="E63" s="1207"/>
      <c r="F63" s="1207"/>
      <c r="G63" s="1207"/>
      <c r="H63" s="1207"/>
      <c r="I63" s="1207"/>
      <c r="J63" s="1207"/>
      <c r="K63" s="1207"/>
      <c r="L63" s="1207"/>
      <c r="M63" s="1207"/>
      <c r="N63" s="1208"/>
    </row>
    <row r="64" spans="2:14">
      <c r="B64" s="1207"/>
      <c r="C64" s="1207"/>
      <c r="D64" s="1207"/>
      <c r="E64" s="1207"/>
      <c r="F64" s="1207"/>
      <c r="G64" s="1207"/>
      <c r="H64" s="1207"/>
      <c r="I64" s="1207"/>
      <c r="J64" s="1207"/>
      <c r="K64" s="1207"/>
      <c r="L64" s="1207"/>
      <c r="M64" s="1207"/>
      <c r="N64" s="1208"/>
    </row>
    <row r="65" spans="2:14">
      <c r="B65" s="1207"/>
      <c r="C65" s="1207"/>
      <c r="D65" s="1207"/>
      <c r="E65" s="1207"/>
      <c r="F65" s="1207"/>
      <c r="G65" s="1207"/>
      <c r="H65" s="1207"/>
      <c r="I65" s="1207"/>
      <c r="J65" s="1207"/>
      <c r="K65" s="1207"/>
      <c r="L65" s="1207"/>
      <c r="M65" s="1207"/>
      <c r="N65" s="1208"/>
    </row>
    <row r="66" spans="2:14">
      <c r="B66" s="1207"/>
      <c r="C66" s="1207"/>
      <c r="D66" s="1207"/>
      <c r="E66" s="1207"/>
      <c r="F66" s="1207"/>
      <c r="G66" s="1207"/>
      <c r="H66" s="1207"/>
      <c r="I66" s="1207"/>
      <c r="J66" s="1207"/>
      <c r="K66" s="1207"/>
      <c r="L66" s="1207"/>
      <c r="M66" s="1207"/>
      <c r="N66" s="1208"/>
    </row>
    <row r="67" spans="2:14">
      <c r="B67" s="1207"/>
      <c r="C67" s="1207"/>
      <c r="D67" s="1207"/>
      <c r="E67" s="1207"/>
      <c r="F67" s="1207"/>
      <c r="G67" s="1207"/>
      <c r="H67" s="1207"/>
      <c r="I67" s="1207"/>
      <c r="J67" s="1207"/>
      <c r="K67" s="1207"/>
      <c r="L67" s="1207"/>
      <c r="M67" s="1207"/>
      <c r="N67" s="1208"/>
    </row>
    <row r="68" spans="2:14">
      <c r="B68" s="1207"/>
      <c r="C68" s="1207"/>
      <c r="D68" s="1207"/>
      <c r="E68" s="1207"/>
      <c r="F68" s="1207"/>
      <c r="G68" s="1207"/>
      <c r="H68" s="1207"/>
      <c r="I68" s="1207"/>
      <c r="J68" s="1207"/>
      <c r="K68" s="1207"/>
      <c r="L68" s="1207"/>
      <c r="M68" s="1207"/>
      <c r="N68" s="1208"/>
    </row>
    <row r="69" spans="2:14">
      <c r="B69" s="1207"/>
      <c r="C69" s="1207"/>
      <c r="D69" s="1207"/>
      <c r="E69" s="1207"/>
      <c r="F69" s="1207"/>
      <c r="G69" s="1207"/>
      <c r="H69" s="1207"/>
      <c r="I69" s="1207"/>
      <c r="J69" s="1207"/>
      <c r="K69" s="1207"/>
      <c r="L69" s="1207"/>
      <c r="M69" s="1207"/>
      <c r="N69" s="1208"/>
    </row>
    <row r="70" spans="2:14">
      <c r="B70" s="1207"/>
      <c r="C70" s="1207"/>
      <c r="D70" s="1207"/>
      <c r="E70" s="1207"/>
      <c r="F70" s="1207"/>
      <c r="G70" s="1207"/>
      <c r="H70" s="1207"/>
      <c r="I70" s="1207"/>
      <c r="J70" s="1207"/>
      <c r="K70" s="1207"/>
      <c r="L70" s="1207"/>
      <c r="M70" s="1207"/>
      <c r="N70" s="1208"/>
    </row>
    <row r="71" spans="2:14">
      <c r="B71" s="1207"/>
      <c r="C71" s="1207"/>
      <c r="D71" s="1207"/>
      <c r="E71" s="1207"/>
      <c r="F71" s="1207"/>
      <c r="G71" s="1207"/>
      <c r="H71" s="1207"/>
      <c r="I71" s="1207"/>
      <c r="J71" s="1207"/>
      <c r="K71" s="1207"/>
      <c r="L71" s="1207"/>
      <c r="M71" s="1207"/>
      <c r="N71" s="1208"/>
    </row>
    <row r="72" spans="2:14">
      <c r="B72" s="1207"/>
      <c r="C72" s="1207"/>
      <c r="D72" s="1207"/>
      <c r="E72" s="1207"/>
      <c r="F72" s="1207"/>
      <c r="G72" s="1207"/>
      <c r="H72" s="1207"/>
      <c r="I72" s="1207"/>
      <c r="J72" s="1207"/>
      <c r="K72" s="1207"/>
      <c r="L72" s="1207"/>
      <c r="M72" s="1207"/>
      <c r="N72" s="1208"/>
    </row>
    <row r="73" spans="2:14">
      <c r="B73" s="1207"/>
      <c r="C73" s="1207"/>
      <c r="D73" s="1207"/>
      <c r="E73" s="1207"/>
      <c r="F73" s="1207"/>
      <c r="G73" s="1207"/>
      <c r="H73" s="1207"/>
      <c r="I73" s="1207"/>
      <c r="J73" s="1207"/>
      <c r="K73" s="1207"/>
      <c r="L73" s="1207"/>
      <c r="M73" s="1207"/>
      <c r="N73" s="1208"/>
    </row>
    <row r="74" spans="2:14">
      <c r="B74" s="1207"/>
      <c r="C74" s="1207"/>
      <c r="D74" s="1207"/>
      <c r="E74" s="1207"/>
      <c r="F74" s="1207"/>
      <c r="G74" s="1207"/>
      <c r="H74" s="1207"/>
      <c r="I74" s="1207"/>
      <c r="J74" s="1207"/>
      <c r="K74" s="1207"/>
      <c r="L74" s="1207"/>
      <c r="M74" s="1207"/>
      <c r="N74" s="1208"/>
    </row>
    <row r="75" spans="2:14">
      <c r="B75" s="1207"/>
      <c r="C75" s="1207"/>
      <c r="D75" s="1207"/>
      <c r="E75" s="1207"/>
      <c r="F75" s="1207"/>
      <c r="G75" s="1207"/>
      <c r="H75" s="1207"/>
      <c r="I75" s="1207"/>
      <c r="J75" s="1207"/>
      <c r="K75" s="1207"/>
      <c r="L75" s="1207"/>
      <c r="M75" s="1207"/>
      <c r="N75" s="1208"/>
    </row>
    <row r="76" spans="2:14">
      <c r="B76" s="1207"/>
      <c r="C76" s="1207"/>
      <c r="D76" s="1207"/>
      <c r="E76" s="1207"/>
      <c r="F76" s="1207"/>
      <c r="G76" s="1207"/>
      <c r="H76" s="1207"/>
      <c r="I76" s="1207"/>
      <c r="J76" s="1207"/>
      <c r="K76" s="1207"/>
      <c r="L76" s="1207"/>
      <c r="M76" s="1207"/>
      <c r="N76" s="1208"/>
    </row>
    <row r="77" spans="2:14">
      <c r="B77" s="1207"/>
      <c r="C77" s="1207"/>
      <c r="D77" s="1207"/>
      <c r="E77" s="1207"/>
      <c r="F77" s="1207"/>
      <c r="G77" s="1207"/>
      <c r="H77" s="1207"/>
      <c r="I77" s="1207"/>
      <c r="J77" s="1207"/>
      <c r="K77" s="1207"/>
      <c r="L77" s="1207"/>
      <c r="M77" s="1207"/>
      <c r="N77" s="1208"/>
    </row>
    <row r="78" spans="2:14">
      <c r="B78" s="1207"/>
      <c r="C78" s="1207"/>
      <c r="D78" s="1207"/>
      <c r="E78" s="1207"/>
      <c r="F78" s="1207"/>
      <c r="G78" s="1207"/>
      <c r="H78" s="1207"/>
      <c r="I78" s="1207"/>
      <c r="J78" s="1207"/>
      <c r="K78" s="1207"/>
      <c r="L78" s="1207"/>
      <c r="M78" s="1207"/>
      <c r="N78" s="1208"/>
    </row>
  </sheetData>
  <sheetProtection algorithmName="SHA-512" hashValue="7jJSChC65Z6hPhjBrxEMdVY9szzjicZF7+8xbgBfLc3YrYGDhmSrvpLhpufzBdj3HBD1iqjSTKavKfT/Pjovmg==" saltValue="/hFOzKfTknmANyes+/D6Xw==" spinCount="100000" sheet="1" scenarios="1" insertHyperlinks="0"/>
  <mergeCells count="33">
    <mergeCell ref="B18:B19"/>
    <mergeCell ref="C18:G19"/>
    <mergeCell ref="H18:I19"/>
    <mergeCell ref="J18:J19"/>
    <mergeCell ref="K18:K19"/>
    <mergeCell ref="C24:E24"/>
    <mergeCell ref="C25:E25"/>
    <mergeCell ref="C20:G20"/>
    <mergeCell ref="H20:I20"/>
    <mergeCell ref="C21:G21"/>
    <mergeCell ref="H21:I21"/>
    <mergeCell ref="B23:I23"/>
    <mergeCell ref="B9:I9"/>
    <mergeCell ref="A16:L16"/>
    <mergeCell ref="C6:D7"/>
    <mergeCell ref="B6:B7"/>
    <mergeCell ref="G6:G7"/>
    <mergeCell ref="H6:H7"/>
    <mergeCell ref="I6:I7"/>
    <mergeCell ref="J6:J7"/>
    <mergeCell ref="K6:K7"/>
    <mergeCell ref="B17:I17"/>
    <mergeCell ref="C10:F10"/>
    <mergeCell ref="C13:F13"/>
    <mergeCell ref="C14:F14"/>
    <mergeCell ref="C15:F15"/>
    <mergeCell ref="B12:I12"/>
    <mergeCell ref="B2:K2"/>
    <mergeCell ref="C4:F4"/>
    <mergeCell ref="P4:Q4"/>
    <mergeCell ref="S4:T4"/>
    <mergeCell ref="C5:F5"/>
    <mergeCell ref="B3:I3"/>
  </mergeCells>
  <pageMargins left="0.7" right="0.7" top="0.75" bottom="0.75" header="0.3" footer="0.3"/>
  <pageSetup paperSize="9" orientation="portrait" verticalDpi="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D00-000000000000}">
          <x14:formula1>
            <xm:f>'زمینه ها'!$N$36:$N$50</xm:f>
          </x14:formula1>
          <xm:sqref>F7:F8</xm:sqref>
        </x14:dataValidation>
        <x14:dataValidation type="list" allowBlank="1" showInputMessage="1" showErrorMessage="1" xr:uid="{00000000-0002-0000-0D00-000001000000}">
          <x14:formula1>
            <xm:f>'زمینه ها'!$B$11:$B$14</xm:f>
          </x14:formula1>
          <xm:sqref>F6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B1:S72"/>
  <sheetViews>
    <sheetView rightToLeft="1" zoomScaleNormal="100" workbookViewId="0">
      <selection activeCell="R7" sqref="R7"/>
    </sheetView>
  </sheetViews>
  <sheetFormatPr defaultRowHeight="15"/>
  <cols>
    <col min="1" max="1" width="2.140625" customWidth="1"/>
    <col min="2" max="2" width="14.140625" style="7" customWidth="1"/>
    <col min="3" max="3" width="12.7109375" style="7" customWidth="1"/>
    <col min="4" max="4" width="9.5703125" style="663" customWidth="1"/>
    <col min="5" max="5" width="10" style="663" customWidth="1"/>
    <col min="6" max="6" width="8.5703125" style="663" bestFit="1" customWidth="1"/>
    <col min="7" max="7" width="8.28515625" style="663" customWidth="1"/>
    <col min="8" max="8" width="10.42578125" style="663" bestFit="1" customWidth="1"/>
    <col min="9" max="9" width="8.7109375" customWidth="1"/>
    <col min="10" max="10" width="10.7109375" customWidth="1"/>
    <col min="11" max="11" width="9.42578125" customWidth="1"/>
    <col min="13" max="13" width="4.42578125" customWidth="1"/>
    <col min="14" max="14" width="28.28515625" style="155" customWidth="1"/>
    <col min="15" max="15" width="17.7109375" style="155" customWidth="1"/>
    <col min="16" max="16" width="15.42578125" style="155" customWidth="1"/>
    <col min="17" max="17" width="15.85546875" customWidth="1"/>
    <col min="18" max="18" width="25.5703125" customWidth="1"/>
    <col min="19" max="19" width="14.85546875" customWidth="1"/>
  </cols>
  <sheetData>
    <row r="1" spans="2:19" ht="24" customHeight="1" thickBot="1">
      <c r="J1" s="780"/>
      <c r="O1" s="1640" t="s">
        <v>858</v>
      </c>
      <c r="P1" s="1641" t="s">
        <v>669</v>
      </c>
      <c r="Q1" s="1641" t="s">
        <v>670</v>
      </c>
      <c r="R1" s="1641" t="s">
        <v>705</v>
      </c>
    </row>
    <row r="2" spans="2:19" ht="18.75" thickTop="1">
      <c r="B2" s="840" t="s">
        <v>261</v>
      </c>
      <c r="C2" s="1281" t="s">
        <v>667</v>
      </c>
      <c r="D2" s="768" t="s">
        <v>262</v>
      </c>
      <c r="E2" s="768" t="s">
        <v>263</v>
      </c>
      <c r="F2" s="768" t="s">
        <v>264</v>
      </c>
      <c r="G2" s="768" t="s">
        <v>265</v>
      </c>
      <c r="H2" s="768" t="s">
        <v>266</v>
      </c>
      <c r="I2" s="781">
        <f>O32/1000</f>
        <v>53.220999999999997</v>
      </c>
      <c r="J2" s="782">
        <f>O32</f>
        <v>53221</v>
      </c>
      <c r="K2" s="752"/>
      <c r="N2" s="1282" t="s">
        <v>668</v>
      </c>
      <c r="O2" s="1640"/>
      <c r="P2" s="1641"/>
      <c r="Q2" s="1641"/>
      <c r="R2" s="1641"/>
    </row>
    <row r="3" spans="2:19" ht="18">
      <c r="B3" s="726" t="s">
        <v>267</v>
      </c>
      <c r="C3" s="727">
        <v>5000</v>
      </c>
      <c r="D3" s="664"/>
      <c r="E3" s="664"/>
      <c r="F3" s="664"/>
      <c r="G3" s="664"/>
      <c r="H3" s="664"/>
      <c r="I3" s="665"/>
      <c r="J3" s="666"/>
      <c r="K3" s="674">
        <f>VLOOKUP(I2,'[16]curve (2)'!$G$201:$H$230,2,TRUE)</f>
        <v>0</v>
      </c>
      <c r="N3" s="112" t="s">
        <v>257</v>
      </c>
      <c r="O3" s="753">
        <f>R3/$R$8</f>
        <v>0.55784424379232511</v>
      </c>
      <c r="P3" s="786">
        <f>IFERROR(Q13*Q16,"0")</f>
        <v>1387.95</v>
      </c>
      <c r="Q3" s="754">
        <f>IFERROR(P3/$P$8,"0")</f>
        <v>0.25335240846333396</v>
      </c>
      <c r="R3" s="1130">
        <v>1977</v>
      </c>
    </row>
    <row r="4" spans="2:19" ht="18">
      <c r="B4" s="726" t="s">
        <v>244</v>
      </c>
      <c r="C4" s="727">
        <f>0.15*C31/1000</f>
        <v>224.35019999999997</v>
      </c>
      <c r="D4" s="667"/>
      <c r="E4" s="667"/>
      <c r="F4" s="667"/>
      <c r="G4" s="667"/>
      <c r="H4" s="667"/>
      <c r="I4" s="668"/>
      <c r="J4" s="669"/>
      <c r="K4" s="674">
        <f>VLOOKUP(I2,'[16]curve (2)'!$G$243:$H$272,2,TRUE)</f>
        <v>0</v>
      </c>
      <c r="N4" s="112" t="s">
        <v>256</v>
      </c>
      <c r="O4" s="753">
        <f t="shared" ref="O4:O8" si="0">R4/$R$8</f>
        <v>0.44215575620767494</v>
      </c>
      <c r="P4" s="786">
        <f>IFERROR(Q28,"0")</f>
        <v>3263.4000000000005</v>
      </c>
      <c r="Q4" s="754">
        <f>IFERROR(P4/$P$8,"0")</f>
        <v>0.59569166740822377</v>
      </c>
      <c r="R4" s="949">
        <f>S12</f>
        <v>1567</v>
      </c>
    </row>
    <row r="5" spans="2:19" ht="18">
      <c r="B5" s="726" t="s">
        <v>268</v>
      </c>
      <c r="C5" s="727">
        <v>100000</v>
      </c>
      <c r="D5" s="671"/>
      <c r="E5" s="671"/>
      <c r="F5" s="671"/>
      <c r="G5" s="671"/>
      <c r="H5" s="671"/>
      <c r="I5" s="672"/>
      <c r="J5" s="673"/>
      <c r="K5" s="674">
        <f>VLOOKUP(I2,'[16]curve (2)'!$G$282:$H$311,2)</f>
        <v>0</v>
      </c>
      <c r="N5" s="112" t="s">
        <v>259</v>
      </c>
      <c r="O5" s="753">
        <f t="shared" si="0"/>
        <v>0</v>
      </c>
      <c r="P5" s="786">
        <f>IFERROR(Q24,"0")</f>
        <v>480</v>
      </c>
      <c r="Q5" s="754">
        <f>IFERROR(P5/$P$8,"0")</f>
        <v>8.7617822012608745E-2</v>
      </c>
      <c r="R5" s="1130">
        <v>0</v>
      </c>
    </row>
    <row r="6" spans="2:19" ht="18.75" thickBot="1">
      <c r="B6" s="728" t="s">
        <v>269</v>
      </c>
      <c r="C6" s="729">
        <v>2000</v>
      </c>
      <c r="D6" s="675"/>
      <c r="E6" s="675"/>
      <c r="F6" s="675"/>
      <c r="G6" s="675"/>
      <c r="H6" s="675"/>
      <c r="I6" s="676"/>
      <c r="J6" s="677"/>
      <c r="K6" s="678">
        <f>VLOOKUP(I2,'[16]curve (2)'!$G$322:$H$351,2)</f>
        <v>0</v>
      </c>
      <c r="N6" s="112" t="s">
        <v>255</v>
      </c>
      <c r="O6" s="753">
        <f>R6/$R$8</f>
        <v>0</v>
      </c>
      <c r="P6" s="787">
        <f>IFERROR(0.25*P3,"0")</f>
        <v>346.98750000000001</v>
      </c>
      <c r="Q6" s="754">
        <f>IFERROR(P6/$P$8,"0")</f>
        <v>6.3338102115833489E-2</v>
      </c>
      <c r="R6" s="1130">
        <v>0</v>
      </c>
    </row>
    <row r="7" spans="2:19" ht="21" customHeight="1">
      <c r="N7" s="112" t="s">
        <v>258</v>
      </c>
      <c r="O7" s="753">
        <f t="shared" si="0"/>
        <v>0</v>
      </c>
      <c r="P7" s="788">
        <f>IFERROR(Q21,"0")</f>
        <v>0</v>
      </c>
      <c r="Q7" s="754">
        <f>IFERROR(P7/$P$8,"0")</f>
        <v>0</v>
      </c>
      <c r="R7" s="949">
        <f>S13</f>
        <v>0</v>
      </c>
    </row>
    <row r="8" spans="2:19" ht="15.75" thickBot="1">
      <c r="B8" s="758"/>
      <c r="C8" s="758"/>
      <c r="D8" s="759"/>
      <c r="E8" s="759"/>
      <c r="F8" s="759"/>
      <c r="G8" s="759"/>
      <c r="H8" s="759"/>
      <c r="I8" s="104"/>
      <c r="J8" s="104"/>
      <c r="K8" s="104"/>
      <c r="L8" s="104"/>
      <c r="N8" s="113" t="s">
        <v>95</v>
      </c>
      <c r="O8" s="755">
        <f t="shared" si="0"/>
        <v>1</v>
      </c>
      <c r="P8" s="789">
        <f>SUM(P3:P7)</f>
        <v>5478.3375000000005</v>
      </c>
      <c r="Q8" s="756">
        <f>SUM(Q3:Q7)</f>
        <v>0.99999999999999989</v>
      </c>
      <c r="R8" s="757">
        <f>SUM(R3:R7)</f>
        <v>3544</v>
      </c>
    </row>
    <row r="9" spans="2:19" ht="15.75" thickBot="1">
      <c r="B9" s="1646" t="s">
        <v>270</v>
      </c>
      <c r="C9" s="1647"/>
      <c r="D9" s="1647"/>
      <c r="E9" s="1647"/>
      <c r="F9" s="1647"/>
      <c r="G9" s="1647"/>
      <c r="H9" s="1647"/>
      <c r="I9" s="1647"/>
      <c r="J9" s="1647"/>
      <c r="K9" s="1647"/>
      <c r="L9" s="1648"/>
      <c r="M9" s="228"/>
    </row>
    <row r="10" spans="2:19" ht="18.75" thickBot="1">
      <c r="B10" s="760" t="s">
        <v>261</v>
      </c>
      <c r="C10" s="761" t="s">
        <v>255</v>
      </c>
      <c r="D10" s="762" t="s">
        <v>256</v>
      </c>
      <c r="E10" s="762" t="s">
        <v>257</v>
      </c>
      <c r="F10" s="762" t="s">
        <v>258</v>
      </c>
      <c r="G10" s="762" t="s">
        <v>259</v>
      </c>
      <c r="H10" s="763" t="s">
        <v>271</v>
      </c>
      <c r="I10" s="763" t="s">
        <v>272</v>
      </c>
      <c r="J10" s="763" t="s">
        <v>273</v>
      </c>
      <c r="K10" s="763" t="s">
        <v>274</v>
      </c>
      <c r="L10" s="764" t="s">
        <v>49</v>
      </c>
      <c r="M10" s="679"/>
      <c r="N10" s="1649" t="s">
        <v>707</v>
      </c>
      <c r="O10" s="1650"/>
      <c r="P10" s="1650"/>
      <c r="Q10" s="1650"/>
      <c r="R10" s="1644" t="s">
        <v>748</v>
      </c>
      <c r="S10" s="1645"/>
    </row>
    <row r="11" spans="2:19" ht="18.75" thickBot="1">
      <c r="B11" s="742" t="s">
        <v>267</v>
      </c>
      <c r="C11" s="743">
        <f>$Q$6</f>
        <v>6.3338102115833489E-2</v>
      </c>
      <c r="D11" s="744">
        <f>$Q$4</f>
        <v>0.59569166740822377</v>
      </c>
      <c r="E11" s="744">
        <f>$Q$3</f>
        <v>0.25335240846333396</v>
      </c>
      <c r="F11" s="744">
        <f>$Q$7</f>
        <v>0</v>
      </c>
      <c r="G11" s="744">
        <f>$Q$5</f>
        <v>8.7617822012608745E-2</v>
      </c>
      <c r="H11" s="745">
        <f t="array" ref="H11">SUM(ABS($C$15:$G$15-C11:G11))</f>
        <v>0.6089836706579822</v>
      </c>
      <c r="I11" s="746">
        <f>SQRT(SUMSQ(C11:G11))</f>
        <v>0.65629612478486477</v>
      </c>
      <c r="J11" s="746">
        <f t="array" ref="J11">SQRT(SUMSQ($C$15:$G$15))</f>
        <v>0.71182295065543655</v>
      </c>
      <c r="K11" s="745">
        <f>ABS(I11-J11)</f>
        <v>5.5526825870571783E-2</v>
      </c>
      <c r="L11" s="747">
        <f>(MIN(MAX(ABS((1-K11)*(1-H11)),0),1))</f>
        <v>0.36930443371009342</v>
      </c>
      <c r="N11" s="549" t="s">
        <v>671</v>
      </c>
      <c r="O11" s="550">
        <v>1400</v>
      </c>
      <c r="P11" s="948">
        <v>1399</v>
      </c>
      <c r="Q11" s="963" t="s">
        <v>23</v>
      </c>
      <c r="R11" s="549" t="s">
        <v>743</v>
      </c>
      <c r="S11" s="551" t="s">
        <v>740</v>
      </c>
    </row>
    <row r="12" spans="2:19" ht="18.75" thickBot="1">
      <c r="B12" s="748" t="s">
        <v>244</v>
      </c>
      <c r="C12" s="743">
        <f t="shared" ref="C12:C14" si="1">$Q$6</f>
        <v>6.3338102115833489E-2</v>
      </c>
      <c r="D12" s="744">
        <f t="shared" ref="D12:D14" si="2">$Q$4</f>
        <v>0.59569166740822377</v>
      </c>
      <c r="E12" s="744">
        <f t="shared" ref="E12:E14" si="3">$Q$3</f>
        <v>0.25335240846333396</v>
      </c>
      <c r="F12" s="744">
        <f t="shared" ref="F12:F14" si="4">$Q$7</f>
        <v>0</v>
      </c>
      <c r="G12" s="744">
        <f t="shared" ref="G12:G14" si="5">$Q$5</f>
        <v>8.7617822012608745E-2</v>
      </c>
      <c r="H12" s="740">
        <f t="array" ref="H12">SUM(ABS($C$15:$G$15-C12:G12))</f>
        <v>0.6089836706579822</v>
      </c>
      <c r="I12" s="740">
        <f>SQRT(SUMSQ(C12:G12))</f>
        <v>0.65629612478486477</v>
      </c>
      <c r="J12" s="740">
        <f>SQRT(SUMSQ($C$15:$G$15))</f>
        <v>0.71182295065543655</v>
      </c>
      <c r="K12" s="740">
        <f>ABS(I12-J12)</f>
        <v>5.5526825870571783E-2</v>
      </c>
      <c r="L12" s="747">
        <f t="shared" ref="L12:L14" si="6">(MIN(MAX(ABS((1-K12)*(1-H12)),0),1))</f>
        <v>0.36930443371009342</v>
      </c>
      <c r="N12" s="1072" t="s">
        <v>672</v>
      </c>
      <c r="O12" s="1133">
        <v>9207</v>
      </c>
      <c r="P12" s="1133">
        <v>18552</v>
      </c>
      <c r="Q12" s="1073">
        <f>AVERAGE(O12:P12)</f>
        <v>13879.5</v>
      </c>
      <c r="R12" s="1070" t="s">
        <v>866</v>
      </c>
      <c r="S12" s="1131">
        <v>1567</v>
      </c>
    </row>
    <row r="13" spans="2:19" ht="18.75" thickBot="1">
      <c r="B13" s="749" t="s">
        <v>268</v>
      </c>
      <c r="C13" s="743">
        <f t="shared" si="1"/>
        <v>6.3338102115833489E-2</v>
      </c>
      <c r="D13" s="744">
        <f t="shared" si="2"/>
        <v>0.59569166740822377</v>
      </c>
      <c r="E13" s="744">
        <f t="shared" si="3"/>
        <v>0.25335240846333396</v>
      </c>
      <c r="F13" s="744">
        <f t="shared" si="4"/>
        <v>0</v>
      </c>
      <c r="G13" s="744">
        <f t="shared" si="5"/>
        <v>8.7617822012608745E-2</v>
      </c>
      <c r="H13" s="740">
        <f t="array" ref="H13">SUM(ABS($C$15:$G$15-C13:G13))</f>
        <v>0.6089836706579822</v>
      </c>
      <c r="I13" s="741">
        <f>SQRT(SUMSQ(C13:G13))</f>
        <v>0.65629612478486477</v>
      </c>
      <c r="J13" s="741">
        <f t="array" ref="J13">SQRT(SUMSQ($C$15:$G$15))</f>
        <v>0.71182295065543655</v>
      </c>
      <c r="K13" s="740">
        <f>ABS(I13-J13)</f>
        <v>5.5526825870571783E-2</v>
      </c>
      <c r="L13" s="747">
        <f t="shared" si="6"/>
        <v>0.36930443371009342</v>
      </c>
      <c r="N13" s="680" t="s">
        <v>673</v>
      </c>
      <c r="O13" s="1134">
        <v>6058</v>
      </c>
      <c r="P13" s="1134">
        <v>1590</v>
      </c>
      <c r="Q13" s="1074">
        <f>AVERAGE(O13:P13)</f>
        <v>3824</v>
      </c>
      <c r="R13" s="1071" t="s">
        <v>865</v>
      </c>
      <c r="S13" s="1132"/>
    </row>
    <row r="14" spans="2:19" ht="18.75" thickBot="1">
      <c r="B14" s="750" t="s">
        <v>269</v>
      </c>
      <c r="C14" s="743">
        <f t="shared" si="1"/>
        <v>6.3338102115833489E-2</v>
      </c>
      <c r="D14" s="744">
        <f t="shared" si="2"/>
        <v>0.59569166740822377</v>
      </c>
      <c r="E14" s="744">
        <f t="shared" si="3"/>
        <v>0.25335240846333396</v>
      </c>
      <c r="F14" s="744">
        <f t="shared" si="4"/>
        <v>0</v>
      </c>
      <c r="G14" s="744">
        <f t="shared" si="5"/>
        <v>8.7617822012608745E-2</v>
      </c>
      <c r="H14" s="734">
        <f t="array" ref="H14">SUM(ABS($C$15:$G$15-C14:G14))</f>
        <v>0.6089836706579822</v>
      </c>
      <c r="I14" s="751">
        <f>SQRT(SUMSQ(C14:G14))</f>
        <v>0.65629612478486477</v>
      </c>
      <c r="J14" s="751">
        <f t="array" ref="J14">SQRT(SUMSQ($C$15:$G$15))</f>
        <v>0.71182295065543655</v>
      </c>
      <c r="K14" s="734">
        <f>ABS(I14-J14)</f>
        <v>5.5526825870571783E-2</v>
      </c>
      <c r="L14" s="747">
        <f t="shared" si="6"/>
        <v>0.36930443371009342</v>
      </c>
      <c r="N14" s="680" t="s">
        <v>674</v>
      </c>
      <c r="O14" s="681"/>
      <c r="P14" s="681"/>
      <c r="Q14" s="1075">
        <v>0.1</v>
      </c>
      <c r="R14" s="1071" t="s">
        <v>869</v>
      </c>
      <c r="S14" s="1288">
        <f>O30</f>
        <v>53221</v>
      </c>
    </row>
    <row r="15" spans="2:19" ht="18.75" thickBot="1">
      <c r="B15" s="737" t="s">
        <v>706</v>
      </c>
      <c r="C15" s="738">
        <f>O6</f>
        <v>0</v>
      </c>
      <c r="D15" s="738">
        <f>O4</f>
        <v>0.44215575620767494</v>
      </c>
      <c r="E15" s="738">
        <f>O3</f>
        <v>0.55784424379232511</v>
      </c>
      <c r="F15" s="738">
        <f>O7</f>
        <v>0</v>
      </c>
      <c r="G15" s="739">
        <f>O5</f>
        <v>0</v>
      </c>
      <c r="I15" s="663"/>
      <c r="N15" s="680" t="s">
        <v>675</v>
      </c>
      <c r="O15" s="682"/>
      <c r="P15" s="682"/>
      <c r="Q15" s="1076">
        <f>Q13/Q12</f>
        <v>0.27551424763139881</v>
      </c>
      <c r="R15" s="1071" t="s">
        <v>867</v>
      </c>
      <c r="S15" s="1129">
        <f>O31-(S12+S13)</f>
        <v>712</v>
      </c>
    </row>
    <row r="16" spans="2:19" ht="18">
      <c r="B16" s="683"/>
      <c r="C16" s="684"/>
      <c r="D16" s="684"/>
      <c r="E16" s="684"/>
      <c r="F16" s="684"/>
      <c r="G16" s="684"/>
      <c r="H16" s="683"/>
      <c r="I16" s="663"/>
      <c r="J16" s="663"/>
      <c r="K16" s="663"/>
      <c r="L16" s="663"/>
      <c r="M16" s="663"/>
      <c r="N16" s="680" t="s">
        <v>676</v>
      </c>
      <c r="O16" s="682"/>
      <c r="P16" s="682"/>
      <c r="Q16" s="1075">
        <f>Q14/Q15</f>
        <v>0.36295763598326364</v>
      </c>
      <c r="R16" s="1071" t="s">
        <v>847</v>
      </c>
      <c r="S16" s="1132"/>
    </row>
    <row r="17" spans="2:19">
      <c r="C17" s="685"/>
      <c r="D17" s="685"/>
      <c r="E17" s="685"/>
      <c r="F17" s="685"/>
      <c r="G17" s="685"/>
      <c r="K17" s="663"/>
      <c r="L17" s="663"/>
      <c r="M17" s="663"/>
      <c r="N17" s="680" t="s">
        <v>677</v>
      </c>
      <c r="O17" s="682"/>
      <c r="P17" s="682"/>
      <c r="Q17" s="1077"/>
      <c r="R17" s="1068" t="s">
        <v>362</v>
      </c>
      <c r="S17" s="960" t="s">
        <v>739</v>
      </c>
    </row>
    <row r="18" spans="2:19">
      <c r="C18" s="686"/>
      <c r="D18" s="7"/>
      <c r="E18" s="7"/>
      <c r="F18" s="7"/>
      <c r="G18" s="7"/>
      <c r="H18" s="687"/>
      <c r="K18" s="663"/>
      <c r="L18" s="663"/>
      <c r="M18" s="663"/>
      <c r="N18" s="112" t="s">
        <v>678</v>
      </c>
      <c r="O18" s="1135">
        <v>0</v>
      </c>
      <c r="P18" s="1135"/>
      <c r="Q18" s="1077">
        <f>AVERAGE(O18:P18)</f>
        <v>0</v>
      </c>
      <c r="R18" s="1071" t="s">
        <v>741</v>
      </c>
      <c r="S18" s="961">
        <f>0.5*S12+S13+0.7*S16*0.3*S15</f>
        <v>783.5</v>
      </c>
    </row>
    <row r="19" spans="2:19" ht="15.75" thickBot="1">
      <c r="C19" s="686"/>
      <c r="D19" s="7"/>
      <c r="E19" s="7"/>
      <c r="F19" s="7"/>
      <c r="G19" s="7"/>
      <c r="H19" s="687"/>
      <c r="K19" s="663"/>
      <c r="L19" s="663"/>
      <c r="M19" s="663"/>
      <c r="N19" s="112" t="s">
        <v>709</v>
      </c>
      <c r="O19" s="1135">
        <v>0</v>
      </c>
      <c r="P19" s="1135"/>
      <c r="Q19" s="1077">
        <f>AVERAGE(O19:P19)</f>
        <v>0</v>
      </c>
      <c r="R19" s="1080" t="s">
        <v>742</v>
      </c>
      <c r="S19" s="962">
        <f>0.5*S12+S14+S15*0.7+0.3*S16</f>
        <v>54502.9</v>
      </c>
    </row>
    <row r="20" spans="2:19">
      <c r="B20"/>
      <c r="C20"/>
      <c r="G20" s="688"/>
      <c r="H20" s="228"/>
      <c r="I20" s="663"/>
      <c r="J20" s="663"/>
      <c r="K20" s="663"/>
      <c r="L20" s="663"/>
      <c r="M20" s="663"/>
      <c r="N20" s="680" t="s">
        <v>679</v>
      </c>
      <c r="O20" s="682"/>
      <c r="P20" s="689"/>
      <c r="Q20" s="1078">
        <v>0.1</v>
      </c>
    </row>
    <row r="21" spans="2:19">
      <c r="B21"/>
      <c r="C21"/>
      <c r="G21" s="688"/>
      <c r="N21" s="680" t="s">
        <v>680</v>
      </c>
      <c r="O21" s="682"/>
      <c r="P21" s="682"/>
      <c r="Q21" s="1078">
        <f>Q18*Q20</f>
        <v>0</v>
      </c>
    </row>
    <row r="22" spans="2:19">
      <c r="B22"/>
      <c r="C22"/>
      <c r="N22" s="680" t="s">
        <v>681</v>
      </c>
      <c r="O22" s="1135">
        <v>2000</v>
      </c>
      <c r="P22" s="1135">
        <v>2000</v>
      </c>
      <c r="Q22" s="1077">
        <f>AVERAGE(O22:P22)</f>
        <v>2000</v>
      </c>
    </row>
    <row r="23" spans="2:19">
      <c r="N23" s="680" t="s">
        <v>682</v>
      </c>
      <c r="O23" s="682"/>
      <c r="P23" s="682"/>
      <c r="Q23" s="1075">
        <v>0.24</v>
      </c>
    </row>
    <row r="24" spans="2:19">
      <c r="N24" s="680" t="s">
        <v>683</v>
      </c>
      <c r="O24" s="682"/>
      <c r="P24" s="682"/>
      <c r="Q24" s="1077">
        <f>Q22*Q23</f>
        <v>480</v>
      </c>
    </row>
    <row r="25" spans="2:19">
      <c r="N25" s="680" t="s">
        <v>599</v>
      </c>
      <c r="O25" s="1135">
        <v>3</v>
      </c>
      <c r="P25" s="1135">
        <v>3</v>
      </c>
      <c r="Q25" s="1077">
        <f>O25</f>
        <v>3</v>
      </c>
    </row>
    <row r="26" spans="2:19" ht="21" customHeight="1">
      <c r="N26" s="680" t="s">
        <v>684</v>
      </c>
      <c r="O26" s="682"/>
      <c r="P26" s="682"/>
      <c r="Q26" s="1077">
        <f>SUMPRODUCT('دستمزد کارکنان '!J5:J40,'دستمزد کارکنان '!G5:G40/'دستمزد کارکنان '!G41)</f>
        <v>90.65</v>
      </c>
    </row>
    <row r="27" spans="2:19">
      <c r="N27" s="680" t="s">
        <v>685</v>
      </c>
      <c r="O27" s="682"/>
      <c r="P27" s="682"/>
      <c r="Q27" s="1077">
        <f>Q26*12</f>
        <v>1087.8000000000002</v>
      </c>
    </row>
    <row r="28" spans="2:19" ht="16.5" thickBot="1">
      <c r="B28" s="711" t="s">
        <v>686</v>
      </c>
      <c r="C28" s="1103">
        <f>O32</f>
        <v>53221</v>
      </c>
      <c r="N28" s="690" t="s">
        <v>687</v>
      </c>
      <c r="O28" s="691"/>
      <c r="P28" s="691"/>
      <c r="Q28" s="1079">
        <f>Q27*Q25</f>
        <v>3263.4000000000005</v>
      </c>
    </row>
    <row r="29" spans="2:19" ht="21" customHeight="1" thickBot="1">
      <c r="B29" s="711" t="s">
        <v>688</v>
      </c>
      <c r="C29" s="1141">
        <v>47793</v>
      </c>
      <c r="D29" s="692"/>
      <c r="E29" s="692"/>
      <c r="F29" s="692"/>
      <c r="G29" s="692"/>
      <c r="H29" s="692"/>
      <c r="N29" s="1651" t="s">
        <v>708</v>
      </c>
      <c r="O29" s="1652"/>
      <c r="P29" s="1652"/>
      <c r="Q29" s="1653"/>
    </row>
    <row r="30" spans="2:19" s="697" customFormat="1" ht="15.75">
      <c r="B30" s="711" t="s">
        <v>689</v>
      </c>
      <c r="C30" s="712">
        <f>E49</f>
        <v>15811</v>
      </c>
      <c r="D30" s="693"/>
      <c r="E30" s="694"/>
      <c r="F30" s="695"/>
      <c r="G30" s="696"/>
      <c r="H30" s="693"/>
      <c r="N30" s="1072" t="s">
        <v>690</v>
      </c>
      <c r="O30" s="1245">
        <v>53221</v>
      </c>
      <c r="P30" s="1242">
        <v>23897</v>
      </c>
      <c r="Q30" s="1081">
        <f>AVERAGE(O30:P30)</f>
        <v>38559</v>
      </c>
    </row>
    <row r="31" spans="2:19" ht="15.75">
      <c r="B31" s="711" t="s">
        <v>691</v>
      </c>
      <c r="C31" s="713">
        <f>D49</f>
        <v>1495668</v>
      </c>
      <c r="D31" s="692"/>
      <c r="E31" s="692"/>
      <c r="F31" s="692"/>
      <c r="G31" s="698"/>
      <c r="N31" s="680" t="s">
        <v>692</v>
      </c>
      <c r="O31" s="1246">
        <v>2279</v>
      </c>
      <c r="P31" s="1243">
        <v>1197</v>
      </c>
      <c r="Q31" s="1081">
        <f t="shared" ref="Q31" si="7">AVERAGE(O31:P31)</f>
        <v>1738</v>
      </c>
    </row>
    <row r="32" spans="2:19" ht="16.5" thickBot="1">
      <c r="B32" s="711" t="s">
        <v>693</v>
      </c>
      <c r="C32" s="714">
        <f>IFERROR(C30/C31,0)</f>
        <v>1.0571196281527719E-2</v>
      </c>
      <c r="D32" s="699"/>
      <c r="E32" s="692"/>
      <c r="F32" s="692"/>
      <c r="G32" s="692"/>
      <c r="N32" s="680" t="s">
        <v>321</v>
      </c>
      <c r="O32" s="1246">
        <v>53221</v>
      </c>
      <c r="P32" s="1244">
        <v>27498</v>
      </c>
      <c r="Q32" s="1069">
        <f>AVERAGE(O32:P32)</f>
        <v>40359.5</v>
      </c>
    </row>
    <row r="33" spans="2:16" ht="16.5" thickBot="1">
      <c r="B33" s="692"/>
      <c r="C33" s="700"/>
      <c r="D33" s="692"/>
      <c r="E33" s="692"/>
      <c r="F33" s="692"/>
      <c r="G33" s="692"/>
      <c r="N33" s="690" t="s">
        <v>878</v>
      </c>
      <c r="O33" s="1247">
        <v>1</v>
      </c>
    </row>
    <row r="34" spans="2:16" ht="16.5" thickBot="1">
      <c r="B34" s="1654"/>
      <c r="C34" s="1654"/>
      <c r="D34" s="1654"/>
      <c r="E34" s="1654"/>
      <c r="F34" s="1654"/>
      <c r="G34" s="1654"/>
    </row>
    <row r="35" spans="2:16" ht="15.75">
      <c r="B35" s="716" t="s">
        <v>694</v>
      </c>
      <c r="C35" s="717" t="s">
        <v>695</v>
      </c>
      <c r="D35" s="718" t="s">
        <v>710</v>
      </c>
      <c r="E35" s="717" t="s">
        <v>711</v>
      </c>
      <c r="F35" s="719" t="s">
        <v>696</v>
      </c>
      <c r="G35" s="720" t="s">
        <v>29</v>
      </c>
      <c r="H35" s="1213"/>
      <c r="N35" s="940" t="s">
        <v>18</v>
      </c>
      <c r="O35" s="940" t="s">
        <v>747</v>
      </c>
      <c r="P35"/>
    </row>
    <row r="36" spans="2:16" ht="15.75">
      <c r="B36" s="1142" t="s">
        <v>902</v>
      </c>
      <c r="C36" s="1143">
        <v>87089329</v>
      </c>
      <c r="D36" s="1144">
        <v>515835</v>
      </c>
      <c r="E36" s="1145">
        <v>3878</v>
      </c>
      <c r="F36" s="715">
        <f>IFERROR(E36/D36,0)</f>
        <v>7.5179078581329301E-3</v>
      </c>
      <c r="G36" s="721">
        <f>IFERROR(E36/$E$49,0)</f>
        <v>0.2452722787932452</v>
      </c>
      <c r="H36" s="1217"/>
      <c r="N36" s="790" t="s">
        <v>713</v>
      </c>
      <c r="O36" s="941">
        <v>2565799</v>
      </c>
      <c r="P36"/>
    </row>
    <row r="37" spans="2:16" ht="15.75">
      <c r="B37" s="1142" t="s">
        <v>903</v>
      </c>
      <c r="C37" s="1143">
        <v>84314990</v>
      </c>
      <c r="D37" s="1144">
        <v>979833</v>
      </c>
      <c r="E37" s="1145">
        <v>11933</v>
      </c>
      <c r="F37" s="715">
        <f>IFERROR(E37/D37,0)</f>
        <v>1.2178605946115308E-2</v>
      </c>
      <c r="G37" s="721">
        <f>IFERROR(E37/$E$49,0)</f>
        <v>0.7547277212067548</v>
      </c>
      <c r="H37" s="1217"/>
      <c r="N37" s="790" t="s">
        <v>451</v>
      </c>
      <c r="O37" s="941">
        <v>443402</v>
      </c>
      <c r="P37"/>
    </row>
    <row r="38" spans="2:16" ht="15.75">
      <c r="B38" s="1142"/>
      <c r="C38" s="1143"/>
      <c r="D38" s="1144"/>
      <c r="E38" s="1145"/>
      <c r="F38" s="715">
        <f t="shared" ref="F38:F47" si="8">IFERROR(E38/D38,0)</f>
        <v>0</v>
      </c>
      <c r="G38" s="721">
        <f t="shared" ref="G38:G47" si="9">IFERROR(E38/$E$49,0)</f>
        <v>0</v>
      </c>
      <c r="H38" s="1217"/>
      <c r="N38" s="790" t="s">
        <v>452</v>
      </c>
      <c r="O38" s="941">
        <v>1211381</v>
      </c>
      <c r="P38"/>
    </row>
    <row r="39" spans="2:16" ht="15.75">
      <c r="B39" s="1142"/>
      <c r="C39" s="1143"/>
      <c r="D39" s="1144"/>
      <c r="E39" s="1145"/>
      <c r="F39" s="715">
        <f t="shared" si="8"/>
        <v>0</v>
      </c>
      <c r="G39" s="721">
        <f t="shared" si="9"/>
        <v>0</v>
      </c>
      <c r="H39" s="1217"/>
      <c r="N39" s="790" t="s">
        <v>453</v>
      </c>
      <c r="O39" s="941">
        <v>119141</v>
      </c>
      <c r="P39"/>
    </row>
    <row r="40" spans="2:16" ht="15.75">
      <c r="B40" s="1142"/>
      <c r="C40" s="1143"/>
      <c r="D40" s="1144"/>
      <c r="E40" s="1145"/>
      <c r="F40" s="715">
        <f t="shared" si="8"/>
        <v>0</v>
      </c>
      <c r="G40" s="721">
        <f t="shared" si="9"/>
        <v>0</v>
      </c>
      <c r="H40" s="1217"/>
      <c r="N40" s="790" t="s">
        <v>454</v>
      </c>
      <c r="O40" s="941">
        <v>528886</v>
      </c>
      <c r="P40"/>
    </row>
    <row r="41" spans="2:16" ht="15.75">
      <c r="B41" s="1142"/>
      <c r="C41" s="1143"/>
      <c r="D41" s="1144"/>
      <c r="E41" s="1145"/>
      <c r="F41" s="715">
        <f t="shared" si="8"/>
        <v>0</v>
      </c>
      <c r="G41" s="721">
        <f t="shared" si="9"/>
        <v>0</v>
      </c>
      <c r="H41" s="1217"/>
      <c r="N41" s="790" t="s">
        <v>455</v>
      </c>
      <c r="O41" s="941">
        <v>5041173</v>
      </c>
      <c r="P41"/>
    </row>
    <row r="42" spans="2:16" ht="15.75">
      <c r="B42" s="1142"/>
      <c r="C42" s="1143"/>
      <c r="D42" s="1144"/>
      <c r="E42" s="1145"/>
      <c r="F42" s="715">
        <f t="shared" si="8"/>
        <v>0</v>
      </c>
      <c r="G42" s="721">
        <f t="shared" si="9"/>
        <v>0</v>
      </c>
      <c r="H42" s="1217"/>
      <c r="N42" s="790" t="s">
        <v>450</v>
      </c>
      <c r="O42" s="941">
        <v>945981</v>
      </c>
      <c r="P42"/>
    </row>
    <row r="43" spans="2:16" ht="15.75">
      <c r="B43" s="1142"/>
      <c r="C43" s="1143"/>
      <c r="D43" s="1144"/>
      <c r="E43" s="1145"/>
      <c r="F43" s="715">
        <f t="shared" si="8"/>
        <v>0</v>
      </c>
      <c r="G43" s="721">
        <f t="shared" si="9"/>
        <v>0</v>
      </c>
      <c r="H43" s="1217"/>
      <c r="N43" s="790" t="s">
        <v>456</v>
      </c>
      <c r="O43" s="941">
        <v>1839342</v>
      </c>
    </row>
    <row r="44" spans="2:16" ht="15.75">
      <c r="B44" s="1142"/>
      <c r="C44" s="1143"/>
      <c r="D44" s="1144"/>
      <c r="E44" s="1145"/>
      <c r="F44" s="715">
        <f t="shared" si="8"/>
        <v>0</v>
      </c>
      <c r="G44" s="721">
        <f t="shared" si="9"/>
        <v>0</v>
      </c>
      <c r="H44" s="1217"/>
      <c r="N44" s="790" t="s">
        <v>714</v>
      </c>
      <c r="O44" s="941">
        <v>496000</v>
      </c>
    </row>
    <row r="45" spans="2:16" ht="15.75">
      <c r="B45" s="1142"/>
      <c r="C45" s="1143"/>
      <c r="D45" s="1144"/>
      <c r="E45" s="1145"/>
      <c r="F45" s="715">
        <f t="shared" si="8"/>
        <v>0</v>
      </c>
      <c r="G45" s="721">
        <f t="shared" si="9"/>
        <v>0</v>
      </c>
      <c r="H45" s="1217"/>
      <c r="N45" s="790" t="s">
        <v>457</v>
      </c>
      <c r="O45" s="941">
        <v>653962</v>
      </c>
    </row>
    <row r="46" spans="2:16" ht="15.75">
      <c r="B46" s="1142"/>
      <c r="C46" s="1143"/>
      <c r="D46" s="1144"/>
      <c r="E46" s="1145"/>
      <c r="F46" s="715">
        <f>IFERROR(E46/D46,0)</f>
        <v>0</v>
      </c>
      <c r="G46" s="721">
        <f t="shared" si="9"/>
        <v>0</v>
      </c>
      <c r="H46" s="1217"/>
      <c r="N46" s="790" t="s">
        <v>715</v>
      </c>
      <c r="O46" s="941">
        <v>4043466</v>
      </c>
    </row>
    <row r="47" spans="2:16" ht="15.75">
      <c r="B47" s="1142"/>
      <c r="C47" s="1143"/>
      <c r="D47" s="1144"/>
      <c r="E47" s="1145"/>
      <c r="F47" s="715">
        <f t="shared" si="8"/>
        <v>0</v>
      </c>
      <c r="G47" s="721">
        <f t="shared" si="9"/>
        <v>0</v>
      </c>
      <c r="H47" s="1217"/>
      <c r="N47" s="790" t="s">
        <v>716</v>
      </c>
      <c r="O47" s="941">
        <v>6394967</v>
      </c>
    </row>
    <row r="48" spans="2:16" ht="15.75">
      <c r="B48" s="1146"/>
      <c r="C48" s="1147"/>
      <c r="D48" s="1148"/>
      <c r="E48" s="1149"/>
      <c r="F48" s="944"/>
      <c r="G48" s="945"/>
      <c r="H48" s="1217"/>
      <c r="N48" s="790" t="s">
        <v>139</v>
      </c>
      <c r="O48" s="941">
        <f>AVERAGE(O36:O47)</f>
        <v>2023625</v>
      </c>
    </row>
    <row r="49" spans="2:15" ht="18.75" thickBot="1">
      <c r="B49" s="1642" t="s">
        <v>10</v>
      </c>
      <c r="C49" s="1643"/>
      <c r="D49" s="722">
        <f>SUM(D36:D47)</f>
        <v>1495668</v>
      </c>
      <c r="E49" s="723">
        <f>SUM(E36:E47)</f>
        <v>15811</v>
      </c>
      <c r="F49" s="724">
        <f>IFERROR(E49/D49,0)</f>
        <v>1.0571196281527719E-2</v>
      </c>
      <c r="G49" s="725">
        <f>SUMPRODUCT(G36:G47,F36:F47)</f>
        <v>1.1035465905308548E-2</v>
      </c>
      <c r="H49" s="1217"/>
      <c r="I49" s="701"/>
      <c r="N49" s="943" t="s">
        <v>267</v>
      </c>
      <c r="O49" s="942">
        <v>5000000</v>
      </c>
    </row>
    <row r="50" spans="2:15" ht="18">
      <c r="B50" s="1212"/>
      <c r="C50" s="1212"/>
      <c r="D50" s="1212"/>
      <c r="E50" s="1212"/>
      <c r="F50" s="1212"/>
      <c r="G50" s="1212"/>
      <c r="H50" s="1213"/>
      <c r="N50" s="943" t="s">
        <v>268</v>
      </c>
      <c r="O50" s="942">
        <v>100000000</v>
      </c>
    </row>
    <row r="51" spans="2:15" ht="18.75" thickBot="1">
      <c r="B51" s="1214"/>
      <c r="C51" s="1214"/>
      <c r="D51" s="1213"/>
      <c r="E51" s="1213"/>
      <c r="F51" s="1213"/>
      <c r="G51" s="1212"/>
      <c r="H51" s="1213"/>
      <c r="N51" s="728"/>
      <c r="O51" s="729"/>
    </row>
    <row r="52" spans="2:15" ht="15.75">
      <c r="B52" s="1214"/>
      <c r="C52" s="1212"/>
      <c r="D52" s="1213"/>
      <c r="E52" s="1213"/>
      <c r="F52" s="1213"/>
      <c r="G52" s="1212"/>
      <c r="H52" s="1213"/>
    </row>
    <row r="53" spans="2:15">
      <c r="B53" s="1214"/>
      <c r="C53" s="1214"/>
      <c r="D53" s="1213"/>
      <c r="E53" s="1213"/>
      <c r="F53" s="1213"/>
      <c r="G53" s="1213"/>
      <c r="H53" s="1213"/>
    </row>
    <row r="54" spans="2:15">
      <c r="B54" s="1214"/>
      <c r="C54" s="1214"/>
      <c r="D54" s="1213"/>
      <c r="E54" s="1213"/>
      <c r="F54" s="1213"/>
      <c r="G54" s="1213"/>
      <c r="H54" s="1213"/>
    </row>
    <row r="55" spans="2:15">
      <c r="B55" s="1214"/>
      <c r="C55" s="1214"/>
      <c r="D55" s="1213"/>
      <c r="E55" s="1213"/>
      <c r="F55" s="1213"/>
      <c r="G55" s="1213"/>
      <c r="H55" s="1213"/>
    </row>
    <row r="56" spans="2:15" ht="15.75">
      <c r="B56" s="1214"/>
      <c r="C56" s="1214"/>
      <c r="D56" s="1215"/>
      <c r="E56" s="1216"/>
      <c r="F56" s="1213"/>
      <c r="G56" s="1213"/>
      <c r="H56" s="1213"/>
    </row>
    <row r="57" spans="2:15">
      <c r="B57" s="1214"/>
      <c r="C57" s="1214"/>
      <c r="D57" s="1213"/>
      <c r="E57" s="1213"/>
      <c r="F57" s="1213"/>
      <c r="G57" s="1213"/>
      <c r="H57" s="1213"/>
    </row>
    <row r="58" spans="2:15">
      <c r="B58" s="1214"/>
      <c r="C58" s="1214"/>
      <c r="D58" s="1213"/>
      <c r="E58" s="1213"/>
      <c r="F58" s="1213"/>
      <c r="G58" s="1213"/>
      <c r="H58" s="1213"/>
    </row>
    <row r="59" spans="2:15">
      <c r="B59" s="1214"/>
      <c r="C59" s="1214"/>
      <c r="D59" s="1213"/>
      <c r="E59" s="1213"/>
      <c r="F59" s="1213"/>
      <c r="G59" s="1213"/>
      <c r="H59" s="1213"/>
    </row>
    <row r="60" spans="2:15">
      <c r="B60" s="1214"/>
      <c r="C60" s="1214"/>
      <c r="D60" s="1213"/>
      <c r="E60" s="1213"/>
      <c r="F60" s="1213"/>
      <c r="G60" s="1213"/>
      <c r="H60" s="1213"/>
    </row>
    <row r="61" spans="2:15">
      <c r="B61" s="1214"/>
      <c r="C61" s="1214"/>
      <c r="D61" s="1213"/>
      <c r="E61" s="1213"/>
      <c r="F61" s="1213"/>
      <c r="G61" s="1213"/>
      <c r="H61" s="1213"/>
    </row>
    <row r="62" spans="2:15">
      <c r="B62" s="1214"/>
      <c r="C62" s="1214"/>
      <c r="D62" s="1213"/>
      <c r="E62" s="1213"/>
      <c r="F62" s="1213"/>
      <c r="G62" s="1213"/>
      <c r="H62" s="1213"/>
    </row>
    <row r="63" spans="2:15">
      <c r="B63" s="1214"/>
      <c r="C63" s="1214"/>
      <c r="D63" s="1213"/>
      <c r="E63" s="1213"/>
      <c r="F63" s="1213"/>
      <c r="G63" s="1213"/>
      <c r="H63" s="1213"/>
    </row>
    <row r="64" spans="2:15">
      <c r="B64" s="1214"/>
      <c r="C64" s="1214"/>
      <c r="D64" s="1213"/>
      <c r="E64" s="1213"/>
      <c r="F64" s="1213"/>
      <c r="G64" s="1213"/>
      <c r="H64" s="1213"/>
    </row>
    <row r="65" spans="2:8">
      <c r="B65" s="1214"/>
      <c r="C65" s="1214"/>
      <c r="D65" s="1213"/>
      <c r="E65" s="1213"/>
      <c r="F65" s="1213"/>
      <c r="G65" s="1213"/>
      <c r="H65" s="1213"/>
    </row>
    <row r="66" spans="2:8">
      <c r="B66" s="1214"/>
      <c r="C66" s="1214"/>
      <c r="D66" s="1213"/>
      <c r="E66" s="1213"/>
      <c r="F66" s="1213"/>
      <c r="G66" s="1213"/>
      <c r="H66" s="1213"/>
    </row>
    <row r="67" spans="2:8">
      <c r="B67" s="1214"/>
      <c r="C67" s="1214"/>
      <c r="D67" s="1213"/>
      <c r="E67" s="1213"/>
      <c r="F67" s="1213"/>
      <c r="G67" s="1213"/>
      <c r="H67" s="1213"/>
    </row>
    <row r="68" spans="2:8">
      <c r="B68" s="1214"/>
      <c r="C68" s="1214"/>
      <c r="D68" s="1213"/>
      <c r="E68" s="1213"/>
      <c r="F68" s="1213"/>
      <c r="G68" s="1213"/>
      <c r="H68" s="1213"/>
    </row>
    <row r="69" spans="2:8">
      <c r="B69" s="1214"/>
      <c r="C69" s="1214"/>
      <c r="D69" s="1213"/>
      <c r="E69" s="1213"/>
      <c r="F69" s="1213"/>
      <c r="G69" s="1213"/>
      <c r="H69" s="1213"/>
    </row>
    <row r="70" spans="2:8">
      <c r="B70" s="1214"/>
      <c r="C70" s="1214"/>
      <c r="D70" s="1213"/>
      <c r="E70" s="1213"/>
      <c r="F70" s="1213"/>
      <c r="G70" s="1213"/>
      <c r="H70" s="1213"/>
    </row>
    <row r="71" spans="2:8">
      <c r="B71" s="1214"/>
      <c r="C71" s="1214"/>
      <c r="D71" s="1213"/>
      <c r="E71" s="1213"/>
      <c r="F71" s="1213"/>
      <c r="G71" s="1213"/>
      <c r="H71" s="1213"/>
    </row>
    <row r="72" spans="2:8">
      <c r="B72" s="1214"/>
      <c r="C72" s="1214"/>
      <c r="D72" s="1213"/>
      <c r="E72" s="1213"/>
      <c r="F72" s="1213"/>
      <c r="G72" s="1213"/>
      <c r="H72" s="1213"/>
    </row>
  </sheetData>
  <sheetProtection algorithmName="SHA-512" hashValue="fT5kO7dTCTg4EqJbJgsnJKN3xNdXCcmEBcoJMelgqM5zMeZvxtBIOisVFVrXRnqA2Qq9G39YALzdECVJUyFQkA==" saltValue="UGCl1dx9MD31TPmKM0x6wA==" spinCount="100000" sheet="1" insertHyperlinks="0"/>
  <mergeCells count="10">
    <mergeCell ref="O1:O2"/>
    <mergeCell ref="P1:P2"/>
    <mergeCell ref="Q1:Q2"/>
    <mergeCell ref="R1:R2"/>
    <mergeCell ref="B49:C49"/>
    <mergeCell ref="R10:S10"/>
    <mergeCell ref="B9:L9"/>
    <mergeCell ref="N10:Q10"/>
    <mergeCell ref="N29:Q29"/>
    <mergeCell ref="B34:G34"/>
  </mergeCell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51"/>
  <sheetViews>
    <sheetView rightToLeft="1" zoomScale="85" zoomScaleNormal="85" workbookViewId="0">
      <selection activeCell="G271" sqref="G271"/>
    </sheetView>
  </sheetViews>
  <sheetFormatPr defaultColWidth="8.85546875" defaultRowHeight="15"/>
  <cols>
    <col min="1" max="1" width="6.42578125" customWidth="1"/>
    <col min="2" max="2" width="13.28515625" bestFit="1" customWidth="1"/>
    <col min="3" max="3" width="16.42578125" bestFit="1" customWidth="1"/>
    <col min="4" max="4" width="14" bestFit="1" customWidth="1"/>
    <col min="5" max="5" width="5.42578125" bestFit="1" customWidth="1"/>
    <col min="7" max="7" width="12.42578125" bestFit="1" customWidth="1"/>
  </cols>
  <sheetData>
    <row r="1" spans="1:23" ht="18">
      <c r="A1" s="1655" t="s">
        <v>267</v>
      </c>
      <c r="B1" s="1655"/>
      <c r="C1" s="1655"/>
      <c r="D1" s="1655"/>
      <c r="E1" s="1655"/>
      <c r="F1" s="1655"/>
      <c r="G1" s="1655"/>
      <c r="H1" s="1655"/>
      <c r="I1" s="1655"/>
      <c r="J1" s="1655"/>
      <c r="K1" s="1655"/>
      <c r="L1" s="1655"/>
      <c r="M1" s="1655"/>
      <c r="N1" s="1655"/>
      <c r="O1" s="1655"/>
      <c r="P1" s="1655"/>
      <c r="Q1" s="1655"/>
      <c r="R1" s="1655"/>
      <c r="S1" s="1655"/>
      <c r="T1" s="1655"/>
      <c r="U1" s="1655"/>
      <c r="V1" s="1655"/>
      <c r="W1" s="1655"/>
    </row>
    <row r="2" spans="1:23">
      <c r="A2" s="552" t="s">
        <v>262</v>
      </c>
      <c r="B2" s="552">
        <v>0.01</v>
      </c>
    </row>
    <row r="3" spans="1:23">
      <c r="A3" s="702" t="s">
        <v>263</v>
      </c>
      <c r="B3" s="702">
        <v>1</v>
      </c>
      <c r="C3">
        <v>1000000000</v>
      </c>
    </row>
    <row r="4" spans="1:23">
      <c r="A4" s="703" t="s">
        <v>264</v>
      </c>
      <c r="B4" s="703">
        <v>1.1399999999999999</v>
      </c>
      <c r="C4">
        <v>5</v>
      </c>
      <c r="D4" s="704">
        <f t="shared" ref="D4:D21" si="0">C4*$B$2+$B$3*$B$4^(C4*$B$5+$B$6)</f>
        <v>3.7669490700039683</v>
      </c>
    </row>
    <row r="5" spans="1:23">
      <c r="A5" s="703" t="s">
        <v>265</v>
      </c>
      <c r="B5" s="703">
        <v>4.0000000000000001E-3</v>
      </c>
      <c r="C5">
        <v>10</v>
      </c>
      <c r="D5" s="704">
        <f t="shared" si="0"/>
        <v>3.826702351539597</v>
      </c>
    </row>
    <row r="6" spans="1:23">
      <c r="A6" s="703" t="s">
        <v>266</v>
      </c>
      <c r="B6" s="703">
        <v>10</v>
      </c>
      <c r="C6">
        <v>20</v>
      </c>
      <c r="D6" s="704">
        <f t="shared" si="0"/>
        <v>3.9462857596547023</v>
      </c>
    </row>
    <row r="7" spans="1:23">
      <c r="C7">
        <v>40</v>
      </c>
      <c r="D7" s="704">
        <f t="shared" si="0"/>
        <v>4.1857618425806127</v>
      </c>
    </row>
    <row r="8" spans="1:23">
      <c r="C8">
        <v>80</v>
      </c>
      <c r="D8" s="704">
        <f t="shared" si="0"/>
        <v>4.6659663166473129</v>
      </c>
    </row>
    <row r="9" spans="1:23">
      <c r="C9">
        <v>100</v>
      </c>
      <c r="D9" s="704">
        <f t="shared" si="0"/>
        <v>4.9067035205595975</v>
      </c>
    </row>
    <row r="10" spans="1:23">
      <c r="C10">
        <v>150</v>
      </c>
      <c r="D10" s="704">
        <f t="shared" si="0"/>
        <v>5.5104344676942434</v>
      </c>
    </row>
    <row r="11" spans="1:23">
      <c r="C11">
        <v>200</v>
      </c>
      <c r="D11" s="704">
        <f t="shared" si="0"/>
        <v>6.1169196830595913</v>
      </c>
    </row>
    <row r="12" spans="1:23">
      <c r="C12">
        <v>300</v>
      </c>
      <c r="D12" s="704">
        <f t="shared" si="0"/>
        <v>7.33844738602936</v>
      </c>
    </row>
    <row r="13" spans="1:23">
      <c r="C13">
        <v>500</v>
      </c>
      <c r="D13" s="704">
        <f t="shared" si="0"/>
        <v>9.8179048198284864</v>
      </c>
    </row>
    <row r="14" spans="1:23">
      <c r="A14" s="552"/>
      <c r="B14" s="552"/>
      <c r="C14">
        <v>1000</v>
      </c>
      <c r="D14" s="704">
        <f t="shared" si="0"/>
        <v>16.261349103849099</v>
      </c>
    </row>
    <row r="15" spans="1:23">
      <c r="C15">
        <v>1500</v>
      </c>
      <c r="D15" s="704">
        <f t="shared" si="0"/>
        <v>23.137249295362292</v>
      </c>
    </row>
    <row r="16" spans="1:23">
      <c r="C16">
        <v>2000</v>
      </c>
      <c r="D16" s="704">
        <f t="shared" si="0"/>
        <v>30.575169184252832</v>
      </c>
    </row>
    <row r="17" spans="3:4">
      <c r="C17">
        <v>3000</v>
      </c>
      <c r="D17" s="704">
        <f t="shared" si="0"/>
        <v>47.861039437462729</v>
      </c>
    </row>
    <row r="18" spans="3:4">
      <c r="C18">
        <v>3500</v>
      </c>
      <c r="D18" s="704">
        <f t="shared" si="0"/>
        <v>58.21220685292657</v>
      </c>
    </row>
    <row r="19" spans="3:4">
      <c r="C19">
        <v>4000</v>
      </c>
      <c r="D19" s="704">
        <f t="shared" si="0"/>
        <v>70.166584026063362</v>
      </c>
    </row>
    <row r="20" spans="3:4">
      <c r="C20">
        <v>5000</v>
      </c>
      <c r="D20" s="704">
        <f t="shared" si="0"/>
        <v>100.9501585833134</v>
      </c>
    </row>
    <row r="21" spans="3:4">
      <c r="C21">
        <v>6000</v>
      </c>
      <c r="D21" s="704">
        <f t="shared" si="0"/>
        <v>146.0527879928984</v>
      </c>
    </row>
    <row r="37" spans="1:23" ht="27" customHeight="1">
      <c r="A37" s="1655" t="s">
        <v>697</v>
      </c>
      <c r="B37" s="1655"/>
      <c r="C37" s="1655"/>
      <c r="D37" s="1655"/>
      <c r="E37" s="1655"/>
      <c r="F37" s="1655"/>
      <c r="G37" s="1655"/>
      <c r="H37" s="1655"/>
      <c r="I37" s="1655"/>
      <c r="J37" s="1655"/>
      <c r="K37" s="1655"/>
      <c r="L37" s="1655"/>
      <c r="M37" s="1655"/>
      <c r="N37" s="1655"/>
      <c r="O37" s="1655"/>
      <c r="P37" s="1655"/>
      <c r="Q37" s="1655"/>
      <c r="R37" s="1655"/>
      <c r="S37" s="1655"/>
      <c r="T37" s="1655"/>
      <c r="U37" s="1655"/>
      <c r="V37" s="1655"/>
      <c r="W37" s="1655"/>
    </row>
    <row r="38" spans="1:23">
      <c r="A38" s="552" t="s">
        <v>262</v>
      </c>
      <c r="B38" s="552">
        <v>0.1</v>
      </c>
    </row>
    <row r="39" spans="1:23">
      <c r="A39" s="702" t="s">
        <v>263</v>
      </c>
      <c r="B39" s="702">
        <v>1.7</v>
      </c>
      <c r="C39">
        <v>1000000000000</v>
      </c>
    </row>
    <row r="40" spans="1:23">
      <c r="A40" s="703" t="s">
        <v>264</v>
      </c>
      <c r="B40" s="703">
        <v>1.1200000000000001</v>
      </c>
      <c r="C40" s="705">
        <v>10</v>
      </c>
      <c r="D40" s="706">
        <f t="shared" ref="D40:D58" si="1">C40*$B$38+$B$39*$B$40^(C40*$B$41+$B$42)</f>
        <v>8.0092928413069941</v>
      </c>
    </row>
    <row r="41" spans="1:23">
      <c r="A41" s="703" t="s">
        <v>265</v>
      </c>
      <c r="B41" s="703">
        <v>0.25</v>
      </c>
      <c r="C41" s="705">
        <f t="shared" ref="C41:C58" si="2">C40+5</f>
        <v>15</v>
      </c>
      <c r="D41" s="706">
        <f t="shared" si="1"/>
        <v>9.5760078626591199</v>
      </c>
    </row>
    <row r="42" spans="1:23">
      <c r="A42" s="703" t="s">
        <v>266</v>
      </c>
      <c r="B42" s="703">
        <v>10</v>
      </c>
      <c r="C42" s="705">
        <f t="shared" si="2"/>
        <v>20</v>
      </c>
      <c r="D42" s="706">
        <f t="shared" si="1"/>
        <v>11.305061790736973</v>
      </c>
    </row>
    <row r="43" spans="1:23">
      <c r="C43" s="705">
        <f t="shared" si="2"/>
        <v>25</v>
      </c>
      <c r="D43" s="706">
        <f t="shared" si="1"/>
        <v>13.221160306166961</v>
      </c>
    </row>
    <row r="44" spans="1:23">
      <c r="C44" s="705">
        <f t="shared" si="2"/>
        <v>30</v>
      </c>
      <c r="D44" s="706">
        <f t="shared" si="1"/>
        <v>15.352768943990682</v>
      </c>
    </row>
    <row r="45" spans="1:23">
      <c r="C45" s="705">
        <f t="shared" si="2"/>
        <v>35</v>
      </c>
      <c r="D45" s="706">
        <f t="shared" si="1"/>
        <v>17.732685290215112</v>
      </c>
    </row>
    <row r="46" spans="1:23">
      <c r="C46" s="705">
        <f t="shared" si="2"/>
        <v>40</v>
      </c>
      <c r="D46" s="706">
        <f t="shared" si="1"/>
        <v>20.398698258567411</v>
      </c>
    </row>
    <row r="47" spans="1:23">
      <c r="C47" s="705">
        <f t="shared" si="2"/>
        <v>45</v>
      </c>
      <c r="D47" s="706">
        <f t="shared" si="1"/>
        <v>23.394347699827318</v>
      </c>
    </row>
    <row r="48" spans="1:23">
      <c r="C48" s="705">
        <f t="shared" si="2"/>
        <v>50</v>
      </c>
      <c r="D48" s="706">
        <f t="shared" si="1"/>
        <v>26.769799612933234</v>
      </c>
    </row>
    <row r="49" spans="3:4">
      <c r="C49" s="705">
        <f t="shared" si="2"/>
        <v>55</v>
      </c>
      <c r="D49" s="706">
        <f t="shared" si="1"/>
        <v>30.58285455081359</v>
      </c>
    </row>
    <row r="50" spans="3:4">
      <c r="C50" s="705">
        <f t="shared" si="2"/>
        <v>60</v>
      </c>
      <c r="D50" s="706">
        <f t="shared" si="1"/>
        <v>34.900109491292611</v>
      </c>
    </row>
    <row r="51" spans="3:4">
      <c r="C51" s="705">
        <f t="shared" si="2"/>
        <v>65</v>
      </c>
      <c r="D51" s="706">
        <f t="shared" si="1"/>
        <v>39.798296528279742</v>
      </c>
    </row>
    <row r="52" spans="3:4">
      <c r="C52" s="705">
        <f t="shared" si="2"/>
        <v>70</v>
      </c>
      <c r="D52" s="706">
        <f t="shared" si="1"/>
        <v>45.365825292783491</v>
      </c>
    </row>
    <row r="53" spans="3:4">
      <c r="C53" s="705">
        <f t="shared" si="2"/>
        <v>75</v>
      </c>
      <c r="D53" s="706">
        <f t="shared" si="1"/>
        <v>51.704560108541635</v>
      </c>
    </row>
    <row r="54" spans="3:4">
      <c r="C54" s="705">
        <f t="shared" si="2"/>
        <v>80</v>
      </c>
      <c r="D54" s="706">
        <f t="shared" si="1"/>
        <v>58.931867605548923</v>
      </c>
    </row>
    <row r="55" spans="3:4">
      <c r="C55" s="705">
        <f t="shared" si="2"/>
        <v>85</v>
      </c>
      <c r="D55" s="706">
        <f t="shared" si="1"/>
        <v>67.182975951341263</v>
      </c>
    </row>
    <row r="56" spans="3:4">
      <c r="C56" s="705">
        <f t="shared" si="2"/>
        <v>90</v>
      </c>
      <c r="D56" s="706">
        <f t="shared" si="1"/>
        <v>76.613693123841216</v>
      </c>
    </row>
    <row r="57" spans="3:4">
      <c r="C57" s="705">
        <f t="shared" si="2"/>
        <v>95</v>
      </c>
      <c r="D57" s="706">
        <f t="shared" si="1"/>
        <v>87.403538866802876</v>
      </c>
    </row>
    <row r="58" spans="3:4">
      <c r="C58" s="705">
        <f t="shared" si="2"/>
        <v>100</v>
      </c>
      <c r="D58" s="706">
        <f t="shared" si="1"/>
        <v>99.759353284482685</v>
      </c>
    </row>
    <row r="70" spans="1:23">
      <c r="A70" s="1656" t="s">
        <v>698</v>
      </c>
      <c r="B70" s="1656"/>
      <c r="C70" s="1656"/>
      <c r="D70" s="1656"/>
      <c r="E70" s="1656"/>
      <c r="F70" s="1656"/>
      <c r="G70" s="1656"/>
      <c r="H70" s="1656"/>
      <c r="I70" s="1656"/>
      <c r="J70" s="1656"/>
      <c r="K70" s="1656"/>
      <c r="L70" s="1656"/>
      <c r="M70" s="1656"/>
      <c r="N70" s="1656"/>
      <c r="O70" s="1656"/>
      <c r="P70" s="1656"/>
      <c r="Q70" s="1656"/>
      <c r="R70" s="1656"/>
      <c r="S70" s="1656"/>
      <c r="T70" s="1656"/>
      <c r="U70" s="1656"/>
      <c r="V70" s="1656"/>
      <c r="W70" s="1656"/>
    </row>
    <row r="72" spans="1:23">
      <c r="A72" s="552" t="s">
        <v>262</v>
      </c>
      <c r="B72" s="552">
        <v>0.01</v>
      </c>
    </row>
    <row r="73" spans="1:23">
      <c r="A73" s="702" t="s">
        <v>263</v>
      </c>
      <c r="B73" s="702">
        <v>1E-3</v>
      </c>
      <c r="C73">
        <v>1000000000</v>
      </c>
    </row>
    <row r="74" spans="1:23">
      <c r="A74" s="703" t="s">
        <v>264</v>
      </c>
      <c r="B74" s="703">
        <v>1.76</v>
      </c>
      <c r="C74" s="705">
        <v>100</v>
      </c>
      <c r="D74" s="706">
        <f t="shared" ref="D74:D93" si="3">C74*$B$72+$B$73*$B$74^(C74*$B$75+$B$76)</f>
        <v>1.0017699776991225</v>
      </c>
      <c r="E74" s="707"/>
    </row>
    <row r="75" spans="1:23">
      <c r="A75" s="703" t="s">
        <v>265</v>
      </c>
      <c r="B75" s="703">
        <v>0.01</v>
      </c>
      <c r="C75" s="705">
        <f t="shared" ref="C75:C93" si="4">C74+100</f>
        <v>200</v>
      </c>
      <c r="D75" s="706">
        <f t="shared" si="3"/>
        <v>2.0031151607504558</v>
      </c>
      <c r="E75" s="707"/>
    </row>
    <row r="76" spans="1:23">
      <c r="A76" s="703" t="s">
        <v>266</v>
      </c>
      <c r="B76" s="703">
        <v>0.01</v>
      </c>
      <c r="C76" s="705">
        <f t="shared" si="4"/>
        <v>300</v>
      </c>
      <c r="D76" s="706">
        <f t="shared" si="3"/>
        <v>3.0054826829208019</v>
      </c>
      <c r="E76" s="707"/>
    </row>
    <row r="77" spans="1:23">
      <c r="C77" s="705">
        <f t="shared" si="4"/>
        <v>400</v>
      </c>
      <c r="D77" s="706">
        <f t="shared" si="3"/>
        <v>4.0096495219406112</v>
      </c>
      <c r="E77" s="708"/>
    </row>
    <row r="78" spans="1:23">
      <c r="C78" s="705">
        <f t="shared" si="4"/>
        <v>500</v>
      </c>
      <c r="D78" s="706">
        <f t="shared" si="3"/>
        <v>5.0169831586154761</v>
      </c>
      <c r="E78" s="670"/>
    </row>
    <row r="79" spans="1:23">
      <c r="C79" s="705">
        <f t="shared" si="4"/>
        <v>600</v>
      </c>
      <c r="D79" s="706">
        <f t="shared" si="3"/>
        <v>6.0298903591632378</v>
      </c>
      <c r="E79" s="670"/>
    </row>
    <row r="80" spans="1:23">
      <c r="C80" s="705">
        <f t="shared" si="4"/>
        <v>700</v>
      </c>
      <c r="D80" s="706">
        <f t="shared" si="3"/>
        <v>7.0526070321272991</v>
      </c>
    </row>
    <row r="81" spans="3:4">
      <c r="C81" s="705">
        <f t="shared" si="4"/>
        <v>800</v>
      </c>
      <c r="D81" s="706">
        <f t="shared" si="3"/>
        <v>8.0925883765440449</v>
      </c>
    </row>
    <row r="82" spans="3:4">
      <c r="C82" s="705">
        <f t="shared" si="4"/>
        <v>900</v>
      </c>
      <c r="D82" s="706">
        <f t="shared" si="3"/>
        <v>9.1629555427175209</v>
      </c>
    </row>
    <row r="83" spans="3:4">
      <c r="C83" s="705">
        <f t="shared" si="4"/>
        <v>1000</v>
      </c>
      <c r="D83" s="706">
        <f t="shared" si="3"/>
        <v>10.286801755182836</v>
      </c>
    </row>
    <row r="84" spans="3:4">
      <c r="C84" s="705">
        <f t="shared" si="4"/>
        <v>1100</v>
      </c>
      <c r="D84" s="706">
        <f t="shared" si="3"/>
        <v>11.504771089121792</v>
      </c>
    </row>
    <row r="85" spans="3:4">
      <c r="C85" s="705">
        <f t="shared" si="4"/>
        <v>1200</v>
      </c>
      <c r="D85" s="706">
        <f t="shared" si="3"/>
        <v>12.888397116854353</v>
      </c>
    </row>
    <row r="86" spans="3:4">
      <c r="C86" s="705">
        <f t="shared" si="4"/>
        <v>1300</v>
      </c>
      <c r="D86" s="706">
        <f t="shared" si="3"/>
        <v>14.563578925663663</v>
      </c>
    </row>
    <row r="87" spans="3:4">
      <c r="C87" s="705">
        <f t="shared" si="4"/>
        <v>1400</v>
      </c>
      <c r="D87" s="706">
        <f t="shared" si="3"/>
        <v>16.751898909168045</v>
      </c>
    </row>
    <row r="88" spans="3:4">
      <c r="C88" s="705">
        <f t="shared" si="4"/>
        <v>1500</v>
      </c>
      <c r="D88" s="706">
        <f t="shared" si="3"/>
        <v>19.843342080135756</v>
      </c>
    </row>
    <row r="89" spans="3:4">
      <c r="C89" s="705">
        <f t="shared" si="4"/>
        <v>1600</v>
      </c>
      <c r="D89" s="706">
        <f t="shared" si="3"/>
        <v>24.524282061038946</v>
      </c>
    </row>
    <row r="90" spans="3:4">
      <c r="C90" s="705">
        <f t="shared" si="4"/>
        <v>1700</v>
      </c>
      <c r="D90" s="706">
        <f t="shared" si="3"/>
        <v>32.002736427428545</v>
      </c>
    </row>
    <row r="91" spans="3:4">
      <c r="C91" s="705">
        <f t="shared" si="4"/>
        <v>1800</v>
      </c>
      <c r="D91" s="706">
        <f t="shared" si="3"/>
        <v>44.404816112274247</v>
      </c>
    </row>
    <row r="92" spans="3:4">
      <c r="C92" s="705">
        <f t="shared" si="4"/>
        <v>1900</v>
      </c>
      <c r="D92" s="706">
        <f t="shared" si="3"/>
        <v>65.472476357602673</v>
      </c>
    </row>
    <row r="93" spans="3:4">
      <c r="C93" s="705">
        <f t="shared" si="4"/>
        <v>2000</v>
      </c>
      <c r="D93" s="706">
        <f t="shared" si="3"/>
        <v>101.79155838938071</v>
      </c>
    </row>
    <row r="104" spans="1:22" ht="18">
      <c r="A104" s="1655" t="s">
        <v>244</v>
      </c>
      <c r="B104" s="1655"/>
      <c r="C104" s="1655"/>
      <c r="D104" s="1655"/>
      <c r="E104" s="1655"/>
      <c r="F104" s="1655"/>
      <c r="G104" s="1655"/>
      <c r="H104" s="1655"/>
      <c r="I104" s="1655"/>
      <c r="J104" s="1655"/>
      <c r="K104" s="1655"/>
      <c r="L104" s="1655"/>
      <c r="M104" s="1655"/>
      <c r="N104" s="1655"/>
      <c r="O104" s="1655"/>
      <c r="P104" s="1655"/>
      <c r="Q104" s="1655"/>
      <c r="R104" s="1655"/>
      <c r="S104" s="1655"/>
      <c r="T104" s="1655"/>
      <c r="U104" s="1655"/>
      <c r="V104" s="1655"/>
    </row>
    <row r="107" spans="1:22">
      <c r="A107" s="552" t="s">
        <v>262</v>
      </c>
      <c r="B107" s="552">
        <v>0.14000000000000001</v>
      </c>
    </row>
    <row r="108" spans="1:22">
      <c r="A108" s="702" t="s">
        <v>263</v>
      </c>
      <c r="B108" s="702">
        <v>0.05</v>
      </c>
      <c r="C108" s="705">
        <v>10000000000</v>
      </c>
    </row>
    <row r="109" spans="1:22">
      <c r="A109" s="703" t="s">
        <v>264</v>
      </c>
      <c r="B109" s="703">
        <v>1.05</v>
      </c>
      <c r="C109" s="705">
        <v>10</v>
      </c>
      <c r="D109" s="704">
        <f>C109*$B$107+$B$108*$B$109^(C109*$B$110+$B$111)</f>
        <v>1.4581643436166027</v>
      </c>
    </row>
    <row r="110" spans="1:22">
      <c r="A110" s="703" t="s">
        <v>265</v>
      </c>
      <c r="B110" s="703">
        <v>0.21</v>
      </c>
      <c r="C110" s="705">
        <f>C109+50</f>
        <v>60</v>
      </c>
      <c r="D110" s="704">
        <f t="shared" ref="D110:D128" si="5">C110*$B$107+$B$108*$B$109^(C110*$B$110+$B$111)</f>
        <v>8.4970832869198052</v>
      </c>
    </row>
    <row r="111" spans="1:22">
      <c r="A111" s="703" t="s">
        <v>266</v>
      </c>
      <c r="B111" s="703">
        <v>1</v>
      </c>
      <c r="C111" s="705">
        <f t="shared" ref="C111:C128" si="6">C110+50</f>
        <v>110</v>
      </c>
      <c r="D111" s="704">
        <f t="shared" si="5"/>
        <v>15.562043685411124</v>
      </c>
    </row>
    <row r="112" spans="1:22">
      <c r="C112" s="705">
        <f t="shared" si="6"/>
        <v>160</v>
      </c>
      <c r="D112" s="704">
        <f t="shared" si="5"/>
        <v>22.670470405511807</v>
      </c>
    </row>
    <row r="113" spans="3:4">
      <c r="C113" s="705">
        <f t="shared" si="6"/>
        <v>210</v>
      </c>
      <c r="D113" s="704">
        <f t="shared" si="5"/>
        <v>29.8514476455662</v>
      </c>
    </row>
    <row r="114" spans="3:4">
      <c r="C114" s="705">
        <f t="shared" si="6"/>
        <v>260</v>
      </c>
      <c r="D114" s="704">
        <f t="shared" si="5"/>
        <v>37.153520431566655</v>
      </c>
    </row>
    <row r="115" spans="3:4">
      <c r="C115" s="705">
        <f t="shared" si="6"/>
        <v>310</v>
      </c>
      <c r="D115" s="704">
        <f t="shared" si="5"/>
        <v>44.657716252072333</v>
      </c>
    </row>
    <row r="116" spans="3:4">
      <c r="C116" s="705">
        <f t="shared" si="6"/>
        <v>360</v>
      </c>
      <c r="D116" s="704">
        <f t="shared" si="5"/>
        <v>52.499279733447999</v>
      </c>
    </row>
    <row r="117" spans="3:4">
      <c r="C117" s="705">
        <f t="shared" si="6"/>
        <v>410</v>
      </c>
      <c r="D117" s="704">
        <f t="shared" si="5"/>
        <v>60.903950427613673</v>
      </c>
    </row>
    <row r="118" spans="3:4">
      <c r="C118" s="705">
        <f t="shared" si="6"/>
        <v>460</v>
      </c>
      <c r="D118" s="704">
        <f t="shared" si="5"/>
        <v>70.248514804174448</v>
      </c>
    </row>
    <row r="119" spans="3:4">
      <c r="C119" s="705">
        <f t="shared" si="6"/>
        <v>510</v>
      </c>
      <c r="D119" s="704">
        <f t="shared" si="5"/>
        <v>81.161874809953517</v>
      </c>
    </row>
    <row r="120" spans="3:4">
      <c r="C120" s="705">
        <f t="shared" si="6"/>
        <v>560</v>
      </c>
      <c r="D120" s="704">
        <f t="shared" si="5"/>
        <v>94.693743453840213</v>
      </c>
    </row>
    <row r="121" spans="3:4">
      <c r="C121" s="705">
        <f t="shared" si="6"/>
        <v>610</v>
      </c>
      <c r="D121" s="704">
        <f t="shared" si="5"/>
        <v>112.59621803271465</v>
      </c>
    </row>
    <row r="122" spans="3:4">
      <c r="C122" s="705">
        <f t="shared" si="6"/>
        <v>660</v>
      </c>
      <c r="D122" s="704">
        <f t="shared" si="5"/>
        <v>137.79375972000048</v>
      </c>
    </row>
    <row r="123" spans="3:4">
      <c r="C123" s="705">
        <f t="shared" si="6"/>
        <v>710</v>
      </c>
      <c r="D123" s="704">
        <f t="shared" si="5"/>
        <v>175.16764603954957</v>
      </c>
    </row>
    <row r="124" spans="3:4">
      <c r="C124" s="705">
        <f t="shared" si="6"/>
        <v>760</v>
      </c>
      <c r="D124" s="704">
        <f t="shared" si="5"/>
        <v>232.86531641760234</v>
      </c>
    </row>
    <row r="125" spans="3:4">
      <c r="C125" s="705">
        <f t="shared" si="6"/>
        <v>810</v>
      </c>
      <c r="D125" s="704">
        <f t="shared" si="5"/>
        <v>324.48582742897827</v>
      </c>
    </row>
    <row r="126" spans="3:4">
      <c r="C126" s="705">
        <f t="shared" si="6"/>
        <v>860</v>
      </c>
      <c r="D126" s="704">
        <f t="shared" si="5"/>
        <v>472.72764052274658</v>
      </c>
    </row>
    <row r="127" spans="3:4">
      <c r="C127" s="705">
        <f t="shared" si="6"/>
        <v>910</v>
      </c>
      <c r="D127" s="704">
        <f t="shared" si="5"/>
        <v>715.47721858111095</v>
      </c>
    </row>
    <row r="128" spans="3:4">
      <c r="C128" s="705">
        <f t="shared" si="6"/>
        <v>960</v>
      </c>
      <c r="D128" s="704">
        <f t="shared" si="5"/>
        <v>1115.9716260608509</v>
      </c>
    </row>
    <row r="142" spans="1:2">
      <c r="A142" t="s">
        <v>262</v>
      </c>
      <c r="B142">
        <v>0.2</v>
      </c>
    </row>
    <row r="143" spans="1:2">
      <c r="A143" t="s">
        <v>263</v>
      </c>
      <c r="B143">
        <v>0</v>
      </c>
    </row>
    <row r="144" spans="1:2">
      <c r="A144" t="s">
        <v>362</v>
      </c>
    </row>
    <row r="145" spans="1:2">
      <c r="A145">
        <v>1</v>
      </c>
      <c r="B145">
        <f>1/(5*($B$142*A145+$B$143))</f>
        <v>1</v>
      </c>
    </row>
    <row r="146" spans="1:2">
      <c r="A146">
        <f>A145+0.1</f>
        <v>1.1000000000000001</v>
      </c>
      <c r="B146">
        <f t="shared" ref="B146:B185" si="7">1/(5*($B$142*A146+$B$143))</f>
        <v>0.90909090909090906</v>
      </c>
    </row>
    <row r="147" spans="1:2">
      <c r="A147">
        <f t="shared" ref="A147:A185" si="8">A146+0.1</f>
        <v>1.2000000000000002</v>
      </c>
      <c r="B147">
        <f t="shared" si="7"/>
        <v>0.83333333333333326</v>
      </c>
    </row>
    <row r="148" spans="1:2">
      <c r="A148">
        <f t="shared" si="8"/>
        <v>1.3000000000000003</v>
      </c>
      <c r="B148">
        <f t="shared" si="7"/>
        <v>0.76923076923076905</v>
      </c>
    </row>
    <row r="149" spans="1:2">
      <c r="A149">
        <f t="shared" si="8"/>
        <v>1.4000000000000004</v>
      </c>
      <c r="B149">
        <f t="shared" si="7"/>
        <v>0.71428571428571408</v>
      </c>
    </row>
    <row r="150" spans="1:2">
      <c r="A150">
        <f t="shared" si="8"/>
        <v>1.5000000000000004</v>
      </c>
      <c r="B150">
        <f t="shared" si="7"/>
        <v>0.66666666666666652</v>
      </c>
    </row>
    <row r="151" spans="1:2">
      <c r="A151">
        <f t="shared" si="8"/>
        <v>1.6000000000000005</v>
      </c>
      <c r="B151">
        <f t="shared" si="7"/>
        <v>0.62499999999999978</v>
      </c>
    </row>
    <row r="152" spans="1:2">
      <c r="A152">
        <f t="shared" si="8"/>
        <v>1.7000000000000006</v>
      </c>
      <c r="B152">
        <f t="shared" si="7"/>
        <v>0.58823529411764686</v>
      </c>
    </row>
    <row r="153" spans="1:2">
      <c r="A153">
        <f t="shared" si="8"/>
        <v>1.8000000000000007</v>
      </c>
      <c r="B153">
        <f t="shared" si="7"/>
        <v>0.55555555555555536</v>
      </c>
    </row>
    <row r="154" spans="1:2">
      <c r="A154">
        <f t="shared" si="8"/>
        <v>1.9000000000000008</v>
      </c>
      <c r="B154">
        <f t="shared" si="7"/>
        <v>0.52631578947368396</v>
      </c>
    </row>
    <row r="155" spans="1:2">
      <c r="A155">
        <f t="shared" si="8"/>
        <v>2.0000000000000009</v>
      </c>
      <c r="B155">
        <f t="shared" si="7"/>
        <v>0.49999999999999978</v>
      </c>
    </row>
    <row r="156" spans="1:2">
      <c r="A156">
        <f t="shared" si="8"/>
        <v>2.100000000000001</v>
      </c>
      <c r="B156">
        <f t="shared" si="7"/>
        <v>0.47619047619047594</v>
      </c>
    </row>
    <row r="157" spans="1:2">
      <c r="A157">
        <f t="shared" si="8"/>
        <v>2.2000000000000011</v>
      </c>
      <c r="B157">
        <f t="shared" si="7"/>
        <v>0.45454545454545431</v>
      </c>
    </row>
    <row r="158" spans="1:2">
      <c r="A158">
        <f t="shared" si="8"/>
        <v>2.3000000000000012</v>
      </c>
      <c r="B158">
        <f t="shared" si="7"/>
        <v>0.43478260869565194</v>
      </c>
    </row>
    <row r="159" spans="1:2">
      <c r="A159">
        <f t="shared" si="8"/>
        <v>2.4000000000000012</v>
      </c>
      <c r="B159">
        <f t="shared" si="7"/>
        <v>0.41666666666666646</v>
      </c>
    </row>
    <row r="160" spans="1:2">
      <c r="A160">
        <f t="shared" si="8"/>
        <v>2.5000000000000013</v>
      </c>
      <c r="B160">
        <f t="shared" si="7"/>
        <v>0.39999999999999969</v>
      </c>
    </row>
    <row r="161" spans="1:2">
      <c r="A161">
        <f t="shared" si="8"/>
        <v>2.6000000000000014</v>
      </c>
      <c r="B161">
        <f t="shared" si="7"/>
        <v>0.38461538461538436</v>
      </c>
    </row>
    <row r="162" spans="1:2">
      <c r="A162">
        <f t="shared" si="8"/>
        <v>2.7000000000000015</v>
      </c>
      <c r="B162">
        <f t="shared" si="7"/>
        <v>0.37037037037037013</v>
      </c>
    </row>
    <row r="163" spans="1:2">
      <c r="A163">
        <f t="shared" si="8"/>
        <v>2.8000000000000016</v>
      </c>
      <c r="B163">
        <f t="shared" si="7"/>
        <v>0.35714285714285687</v>
      </c>
    </row>
    <row r="164" spans="1:2">
      <c r="A164">
        <f t="shared" si="8"/>
        <v>2.9000000000000017</v>
      </c>
      <c r="B164">
        <f t="shared" si="7"/>
        <v>0.3448275862068963</v>
      </c>
    </row>
    <row r="165" spans="1:2">
      <c r="A165">
        <f t="shared" si="8"/>
        <v>3.0000000000000018</v>
      </c>
      <c r="B165">
        <f t="shared" si="7"/>
        <v>0.33333333333333309</v>
      </c>
    </row>
    <row r="166" spans="1:2">
      <c r="A166">
        <f t="shared" si="8"/>
        <v>3.1000000000000019</v>
      </c>
      <c r="B166">
        <f t="shared" si="7"/>
        <v>0.32258064516129009</v>
      </c>
    </row>
    <row r="167" spans="1:2">
      <c r="A167">
        <f t="shared" si="8"/>
        <v>3.200000000000002</v>
      </c>
      <c r="B167">
        <f t="shared" si="7"/>
        <v>0.31249999999999978</v>
      </c>
    </row>
    <row r="168" spans="1:2">
      <c r="A168">
        <f t="shared" si="8"/>
        <v>3.300000000000002</v>
      </c>
      <c r="B168">
        <f t="shared" si="7"/>
        <v>0.30303030303030282</v>
      </c>
    </row>
    <row r="169" spans="1:2">
      <c r="A169">
        <f t="shared" si="8"/>
        <v>3.4000000000000021</v>
      </c>
      <c r="B169">
        <f t="shared" si="7"/>
        <v>0.29411764705882332</v>
      </c>
    </row>
    <row r="170" spans="1:2">
      <c r="A170">
        <f t="shared" si="8"/>
        <v>3.5000000000000022</v>
      </c>
      <c r="B170">
        <f t="shared" si="7"/>
        <v>0.28571428571428548</v>
      </c>
    </row>
    <row r="171" spans="1:2">
      <c r="A171">
        <f t="shared" si="8"/>
        <v>3.6000000000000023</v>
      </c>
      <c r="B171">
        <f t="shared" si="7"/>
        <v>0.27777777777777757</v>
      </c>
    </row>
    <row r="172" spans="1:2">
      <c r="A172">
        <f t="shared" si="8"/>
        <v>3.7000000000000024</v>
      </c>
      <c r="B172">
        <f t="shared" si="7"/>
        <v>0.27027027027027006</v>
      </c>
    </row>
    <row r="173" spans="1:2">
      <c r="A173">
        <f t="shared" si="8"/>
        <v>3.8000000000000025</v>
      </c>
      <c r="B173">
        <f t="shared" si="7"/>
        <v>0.26315789473684192</v>
      </c>
    </row>
    <row r="174" spans="1:2">
      <c r="A174">
        <f t="shared" si="8"/>
        <v>3.9000000000000026</v>
      </c>
      <c r="B174">
        <f t="shared" si="7"/>
        <v>0.25641025641025622</v>
      </c>
    </row>
    <row r="175" spans="1:2">
      <c r="A175">
        <f t="shared" si="8"/>
        <v>4.0000000000000027</v>
      </c>
      <c r="B175">
        <f t="shared" si="7"/>
        <v>0.24999999999999983</v>
      </c>
    </row>
    <row r="176" spans="1:2">
      <c r="A176">
        <f t="shared" si="8"/>
        <v>4.1000000000000023</v>
      </c>
      <c r="B176">
        <f t="shared" si="7"/>
        <v>0.2439024390243901</v>
      </c>
    </row>
    <row r="177" spans="1:2">
      <c r="A177">
        <f t="shared" si="8"/>
        <v>4.200000000000002</v>
      </c>
      <c r="B177">
        <f t="shared" si="7"/>
        <v>0.23809523809523797</v>
      </c>
    </row>
    <row r="178" spans="1:2">
      <c r="A178">
        <f t="shared" si="8"/>
        <v>4.3000000000000016</v>
      </c>
      <c r="B178">
        <f t="shared" si="7"/>
        <v>0.23255813953488363</v>
      </c>
    </row>
    <row r="179" spans="1:2">
      <c r="A179">
        <f t="shared" si="8"/>
        <v>4.4000000000000012</v>
      </c>
      <c r="B179">
        <f t="shared" si="7"/>
        <v>0.22727272727272715</v>
      </c>
    </row>
    <row r="180" spans="1:2">
      <c r="A180">
        <f t="shared" si="8"/>
        <v>4.5000000000000009</v>
      </c>
      <c r="B180">
        <f t="shared" si="7"/>
        <v>0.22222222222222218</v>
      </c>
    </row>
    <row r="181" spans="1:2">
      <c r="A181">
        <f t="shared" si="8"/>
        <v>4.6000000000000005</v>
      </c>
      <c r="B181">
        <f t="shared" si="7"/>
        <v>0.21739130434782605</v>
      </c>
    </row>
    <row r="182" spans="1:2">
      <c r="A182">
        <f t="shared" si="8"/>
        <v>4.7</v>
      </c>
      <c r="B182">
        <f t="shared" si="7"/>
        <v>0.21276595744680851</v>
      </c>
    </row>
    <row r="183" spans="1:2">
      <c r="A183">
        <f t="shared" si="8"/>
        <v>4.8</v>
      </c>
      <c r="B183">
        <f t="shared" si="7"/>
        <v>0.20833333333333334</v>
      </c>
    </row>
    <row r="184" spans="1:2">
      <c r="A184">
        <f t="shared" si="8"/>
        <v>4.8999999999999995</v>
      </c>
      <c r="B184">
        <f t="shared" si="7"/>
        <v>0.2040816326530612</v>
      </c>
    </row>
    <row r="185" spans="1:2">
      <c r="A185">
        <f t="shared" si="8"/>
        <v>4.9999999999999991</v>
      </c>
      <c r="B185">
        <f t="shared" si="7"/>
        <v>0.20000000000000004</v>
      </c>
    </row>
    <row r="193" spans="1:8">
      <c r="B193" t="s">
        <v>267</v>
      </c>
    </row>
    <row r="194" spans="1:8">
      <c r="A194" s="552" t="s">
        <v>262</v>
      </c>
      <c r="B194" s="552">
        <v>0.01</v>
      </c>
    </row>
    <row r="195" spans="1:8">
      <c r="A195" s="702" t="s">
        <v>263</v>
      </c>
      <c r="B195" s="702">
        <v>0.13</v>
      </c>
    </row>
    <row r="196" spans="1:8">
      <c r="A196" s="703" t="s">
        <v>264</v>
      </c>
      <c r="B196" s="703">
        <v>1.1000000000000001</v>
      </c>
    </row>
    <row r="197" spans="1:8">
      <c r="A197" s="703" t="s">
        <v>265</v>
      </c>
      <c r="B197" s="703">
        <v>0.3</v>
      </c>
    </row>
    <row r="198" spans="1:8">
      <c r="A198" s="703" t="s">
        <v>266</v>
      </c>
      <c r="B198" s="703">
        <v>2</v>
      </c>
    </row>
    <row r="199" spans="1:8">
      <c r="A199" s="703" t="s">
        <v>699</v>
      </c>
      <c r="B199" s="709">
        <f>'[16]زمینه ها'!B3</f>
        <v>5000</v>
      </c>
    </row>
    <row r="200" spans="1:8">
      <c r="C200" s="705">
        <v>10000000000</v>
      </c>
      <c r="G200" t="s">
        <v>321</v>
      </c>
      <c r="H200" t="s">
        <v>22</v>
      </c>
    </row>
    <row r="201" spans="1:8">
      <c r="B201">
        <v>29</v>
      </c>
      <c r="C201" s="705">
        <v>1</v>
      </c>
      <c r="E201" s="704">
        <f t="shared" ref="E201:E230" si="9">C201*$B$194+$B$195*$B$196^(C201*$B$197+$B$198)</f>
        <v>0.17186260595693831</v>
      </c>
      <c r="F201">
        <f>(E201-MIN($E$201:$E$230))/(MAX($E$201:$E$230)-MIN($E$201:$E$230))</f>
        <v>0</v>
      </c>
      <c r="G201">
        <f t="shared" ref="G201:G229" si="10">$G$230-$A$230*$G$230*B201</f>
        <v>-1.0004441719502211E-11</v>
      </c>
      <c r="H201">
        <f t="shared" ref="H201:H230" si="11">F201*100</f>
        <v>0</v>
      </c>
    </row>
    <row r="202" spans="1:8">
      <c r="B202">
        <v>28</v>
      </c>
      <c r="C202" s="705">
        <v>2</v>
      </c>
      <c r="E202" s="704">
        <f t="shared" si="9"/>
        <v>0.18655755376459673</v>
      </c>
      <c r="F202">
        <f t="shared" ref="F202:F230" si="12">(E202-MIN($E$201:$E$230))/(MAX($E$201:$E$230)-MIN($E$201:$E$230))</f>
        <v>2.9446281366803308E-2</v>
      </c>
      <c r="G202">
        <f t="shared" si="10"/>
        <v>172.41379310343837</v>
      </c>
      <c r="H202">
        <f t="shared" si="11"/>
        <v>2.9446281366803309</v>
      </c>
    </row>
    <row r="203" spans="1:8">
      <c r="B203">
        <v>27</v>
      </c>
      <c r="C203" s="705">
        <v>3</v>
      </c>
      <c r="E203" s="704">
        <f t="shared" si="9"/>
        <v>0.20138868209885877</v>
      </c>
      <c r="F203">
        <f t="shared" si="12"/>
        <v>5.9165446322955562E-2</v>
      </c>
      <c r="G203">
        <f t="shared" si="10"/>
        <v>344.82758620688674</v>
      </c>
      <c r="H203">
        <f t="shared" si="11"/>
        <v>5.9165446322955564</v>
      </c>
    </row>
    <row r="204" spans="1:8">
      <c r="B204">
        <v>26</v>
      </c>
      <c r="C204" s="705">
        <v>4</v>
      </c>
      <c r="E204" s="704">
        <f t="shared" si="9"/>
        <v>0.21635994097931679</v>
      </c>
      <c r="F204">
        <f t="shared" si="12"/>
        <v>8.916541006419916E-2</v>
      </c>
      <c r="G204">
        <f t="shared" si="10"/>
        <v>517.24137931033601</v>
      </c>
      <c r="H204">
        <f t="shared" si="11"/>
        <v>8.9165410064199158</v>
      </c>
    </row>
    <row r="205" spans="1:8">
      <c r="B205">
        <v>25</v>
      </c>
      <c r="C205" s="705">
        <v>5</v>
      </c>
      <c r="E205" s="704">
        <f t="shared" si="9"/>
        <v>0.23147539499888137</v>
      </c>
      <c r="F205">
        <f t="shared" si="12"/>
        <v>0.11945431737254027</v>
      </c>
      <c r="G205">
        <f t="shared" si="10"/>
        <v>689.65517241378438</v>
      </c>
      <c r="H205">
        <f t="shared" si="11"/>
        <v>11.945431737254026</v>
      </c>
    </row>
    <row r="206" spans="1:8">
      <c r="B206">
        <v>24</v>
      </c>
      <c r="C206" s="705">
        <v>6</v>
      </c>
      <c r="E206" s="704">
        <f t="shared" si="9"/>
        <v>0.24673922664706713</v>
      </c>
      <c r="F206">
        <f t="shared" si="12"/>
        <v>0.15004054927557245</v>
      </c>
      <c r="G206">
        <f t="shared" si="10"/>
        <v>862.06896551723275</v>
      </c>
      <c r="H206">
        <f t="shared" si="11"/>
        <v>15.004054927557245</v>
      </c>
    </row>
    <row r="207" spans="1:8">
      <c r="B207">
        <v>23</v>
      </c>
      <c r="C207" s="705">
        <v>7</v>
      </c>
      <c r="E207" s="704">
        <f t="shared" si="9"/>
        <v>0.26215573972967332</v>
      </c>
      <c r="F207">
        <f t="shared" si="12"/>
        <v>0.18093272989895925</v>
      </c>
      <c r="G207">
        <f t="shared" si="10"/>
        <v>1034.4827586206816</v>
      </c>
      <c r="H207">
        <f t="shared" si="11"/>
        <v>18.093272989895926</v>
      </c>
    </row>
    <row r="208" spans="1:8">
      <c r="B208">
        <v>22</v>
      </c>
      <c r="C208" s="705">
        <v>8</v>
      </c>
      <c r="E208" s="704">
        <f t="shared" si="9"/>
        <v>0.27772936288765476</v>
      </c>
      <c r="F208">
        <f t="shared" si="12"/>
        <v>0.2121397335176784</v>
      </c>
      <c r="G208">
        <f t="shared" si="10"/>
        <v>1206.8965517241304</v>
      </c>
      <c r="H208">
        <f t="shared" si="11"/>
        <v>21.213973351767841</v>
      </c>
    </row>
    <row r="209" spans="2:8">
      <c r="B209">
        <v>21</v>
      </c>
      <c r="C209" s="705">
        <v>9</v>
      </c>
      <c r="E209" s="704">
        <f t="shared" si="9"/>
        <v>0.29346465321806048</v>
      </c>
      <c r="F209">
        <f t="shared" si="12"/>
        <v>0.24367069181179282</v>
      </c>
      <c r="G209">
        <f t="shared" si="10"/>
        <v>1379.3103448275788</v>
      </c>
      <c r="H209">
        <f t="shared" si="11"/>
        <v>24.367069181179282</v>
      </c>
    </row>
    <row r="210" spans="2:8">
      <c r="B210">
        <v>20</v>
      </c>
      <c r="C210" s="705">
        <v>10</v>
      </c>
      <c r="E210" s="704">
        <f t="shared" si="9"/>
        <v>0.30936630000000009</v>
      </c>
      <c r="F210">
        <f t="shared" si="12"/>
        <v>0.27553500133268038</v>
      </c>
      <c r="G210">
        <f t="shared" si="10"/>
        <v>1551.7241379310276</v>
      </c>
      <c r="H210">
        <f t="shared" si="11"/>
        <v>27.553500133268038</v>
      </c>
    </row>
    <row r="211" spans="2:8">
      <c r="B211">
        <v>19</v>
      </c>
      <c r="C211" s="705">
        <v>11</v>
      </c>
      <c r="E211" s="704">
        <f t="shared" si="9"/>
        <v>0.3254391285286849</v>
      </c>
      <c r="F211">
        <f t="shared" si="12"/>
        <v>0.3077423311858275</v>
      </c>
      <c r="G211">
        <f t="shared" si="10"/>
        <v>1724.137931034476</v>
      </c>
      <c r="H211">
        <f t="shared" si="11"/>
        <v>30.77423311858275</v>
      </c>
    </row>
    <row r="212" spans="2:8">
      <c r="B212">
        <v>18</v>
      </c>
      <c r="C212" s="705">
        <v>12</v>
      </c>
      <c r="E212" s="704">
        <f t="shared" si="9"/>
        <v>0.34168810406067829</v>
      </c>
      <c r="F212">
        <f t="shared" si="12"/>
        <v>0.34030263093646829</v>
      </c>
      <c r="G212">
        <f t="shared" si="10"/>
        <v>1896.5517241379248</v>
      </c>
      <c r="H212">
        <f t="shared" si="11"/>
        <v>34.03026309364683</v>
      </c>
    </row>
    <row r="213" spans="2:8">
      <c r="B213">
        <v>17</v>
      </c>
      <c r="C213" s="705">
        <v>13</v>
      </c>
      <c r="E213" s="704">
        <f t="shared" si="9"/>
        <v>0.35811833587358105</v>
      </c>
      <c r="F213">
        <f t="shared" si="12"/>
        <v>0.37322613874453248</v>
      </c>
      <c r="G213">
        <f t="shared" si="10"/>
        <v>2068.9655172413732</v>
      </c>
      <c r="H213">
        <f t="shared" si="11"/>
        <v>37.322613874453246</v>
      </c>
    </row>
    <row r="214" spans="2:8">
      <c r="B214">
        <v>16</v>
      </c>
      <c r="C214" s="705">
        <v>14</v>
      </c>
      <c r="E214" s="704">
        <f t="shared" si="9"/>
        <v>0.37473508144347067</v>
      </c>
      <c r="F214">
        <f t="shared" si="12"/>
        <v>0.40652338973555319</v>
      </c>
      <c r="G214">
        <f t="shared" si="10"/>
        <v>2241.379310344822</v>
      </c>
      <c r="H214">
        <f t="shared" si="11"/>
        <v>40.652338973555317</v>
      </c>
    </row>
    <row r="215" spans="2:8">
      <c r="B215">
        <v>15</v>
      </c>
      <c r="C215" s="705">
        <v>15</v>
      </c>
      <c r="E215" s="704">
        <f t="shared" si="9"/>
        <v>0.39154375074351117</v>
      </c>
      <c r="F215">
        <f t="shared" si="12"/>
        <v>0.44020522461438077</v>
      </c>
      <c r="G215">
        <f t="shared" si="10"/>
        <v>2413.7931034482708</v>
      </c>
      <c r="H215">
        <f t="shared" si="11"/>
        <v>44.020522461438077</v>
      </c>
    </row>
    <row r="216" spans="2:8">
      <c r="B216">
        <v>14</v>
      </c>
      <c r="C216" s="705">
        <v>16</v>
      </c>
      <c r="E216" s="704">
        <f t="shared" si="9"/>
        <v>0.40854991066724639</v>
      </c>
      <c r="F216">
        <f t="shared" si="12"/>
        <v>0.47428279852874211</v>
      </c>
      <c r="G216">
        <f t="shared" si="10"/>
        <v>2586.2068965517192</v>
      </c>
      <c r="H216">
        <f t="shared" si="11"/>
        <v>47.428279852874212</v>
      </c>
    </row>
    <row r="217" spans="2:8">
      <c r="B217">
        <v>13</v>
      </c>
      <c r="C217" s="705">
        <v>17</v>
      </c>
      <c r="E217" s="704">
        <f t="shared" si="9"/>
        <v>0.42575928958019527</v>
      </c>
      <c r="F217">
        <f t="shared" si="12"/>
        <v>0.50876759018989559</v>
      </c>
      <c r="G217">
        <f t="shared" si="10"/>
        <v>2758.620689655168</v>
      </c>
      <c r="H217">
        <f t="shared" si="11"/>
        <v>50.87675901898956</v>
      </c>
    </row>
    <row r="218" spans="2:8">
      <c r="B218">
        <v>12</v>
      </c>
      <c r="C218" s="705">
        <v>18</v>
      </c>
      <c r="E218" s="704">
        <f t="shared" si="9"/>
        <v>0.44317778200346852</v>
      </c>
      <c r="F218">
        <f t="shared" si="12"/>
        <v>0.54367141125783613</v>
      </c>
      <c r="G218">
        <f t="shared" si="10"/>
        <v>2931.0344827586164</v>
      </c>
      <c r="H218">
        <f t="shared" si="11"/>
        <v>54.367141125783611</v>
      </c>
    </row>
    <row r="219" spans="2:8">
      <c r="B219">
        <v>11</v>
      </c>
      <c r="C219" s="705">
        <v>19</v>
      </c>
      <c r="E219" s="704">
        <f t="shared" si="9"/>
        <v>0.46081145343323859</v>
      </c>
      <c r="F219">
        <f t="shared" si="12"/>
        <v>0.57900641599872815</v>
      </c>
      <c r="G219">
        <f t="shared" si="10"/>
        <v>3103.4482758620652</v>
      </c>
      <c r="H219">
        <f t="shared" si="11"/>
        <v>57.900641599872813</v>
      </c>
    </row>
    <row r="220" spans="2:8">
      <c r="B220">
        <v>10</v>
      </c>
      <c r="C220" s="705">
        <v>20</v>
      </c>
      <c r="E220" s="704">
        <f t="shared" si="9"/>
        <v>0.47866654530000019</v>
      </c>
      <c r="F220">
        <f t="shared" si="12"/>
        <v>0.61478511122245494</v>
      </c>
      <c r="G220">
        <f t="shared" si="10"/>
        <v>3275.8620689655136</v>
      </c>
      <c r="H220">
        <f t="shared" si="11"/>
        <v>61.478511122245493</v>
      </c>
    </row>
    <row r="221" spans="2:8">
      <c r="B221">
        <v>9</v>
      </c>
      <c r="C221" s="705">
        <v>21</v>
      </c>
      <c r="E221" s="704">
        <f t="shared" si="9"/>
        <v>0.49674948007167963</v>
      </c>
      <c r="F221">
        <f t="shared" si="12"/>
        <v>0.65102036650841921</v>
      </c>
      <c r="G221">
        <f t="shared" si="10"/>
        <v>3448.2758620689624</v>
      </c>
      <c r="H221">
        <f t="shared" si="11"/>
        <v>65.102036650841924</v>
      </c>
    </row>
    <row r="222" spans="2:8">
      <c r="B222">
        <v>8</v>
      </c>
      <c r="C222" s="705">
        <v>22</v>
      </c>
      <c r="E222" s="704">
        <f t="shared" si="9"/>
        <v>0.51506686650476297</v>
      </c>
      <c r="F222">
        <f t="shared" si="12"/>
        <v>0.68772542472794784</v>
      </c>
      <c r="G222">
        <f t="shared" si="10"/>
        <v>3620.6896551724112</v>
      </c>
      <c r="H222">
        <f t="shared" si="11"/>
        <v>68.772542472794782</v>
      </c>
    </row>
    <row r="223" spans="2:8">
      <c r="B223">
        <v>7</v>
      </c>
      <c r="C223" s="705">
        <v>23</v>
      </c>
      <c r="E223" s="704">
        <f t="shared" si="9"/>
        <v>0.53362550504773643</v>
      </c>
      <c r="F223">
        <f t="shared" si="12"/>
        <v>0.72491391287190654</v>
      </c>
      <c r="G223">
        <f t="shared" si="10"/>
        <v>3793.1034482758596</v>
      </c>
      <c r="H223">
        <f t="shared" si="11"/>
        <v>72.491391287190652</v>
      </c>
    </row>
    <row r="224" spans="2:8">
      <c r="B224">
        <v>6</v>
      </c>
      <c r="C224" s="705">
        <v>24</v>
      </c>
      <c r="E224" s="704">
        <f t="shared" si="9"/>
        <v>0.5524323934012596</v>
      </c>
      <c r="F224">
        <f t="shared" si="12"/>
        <v>0.76259985319238077</v>
      </c>
      <c r="G224">
        <f t="shared" si="10"/>
        <v>3965.517241379308</v>
      </c>
      <c r="H224">
        <f t="shared" si="11"/>
        <v>76.259985319238083</v>
      </c>
    </row>
    <row r="225" spans="1:8">
      <c r="B225">
        <v>5</v>
      </c>
      <c r="C225" s="705">
        <v>25</v>
      </c>
      <c r="E225" s="704">
        <f t="shared" si="9"/>
        <v>0.57149473223961345</v>
      </c>
      <c r="F225">
        <f t="shared" si="12"/>
        <v>0.80079767466752583</v>
      </c>
      <c r="G225">
        <f t="shared" si="10"/>
        <v>4137.9310344827572</v>
      </c>
      <c r="H225">
        <f t="shared" si="11"/>
        <v>80.079767466752585</v>
      </c>
    </row>
    <row r="226" spans="1:8">
      <c r="B226">
        <v>4</v>
      </c>
      <c r="C226" s="705">
        <v>26</v>
      </c>
      <c r="E226" s="704">
        <f t="shared" si="9"/>
        <v>0.59081993109810504</v>
      </c>
      <c r="F226">
        <f t="shared" si="12"/>
        <v>0.83952222479896621</v>
      </c>
      <c r="G226">
        <f t="shared" si="10"/>
        <v>4310.3448275862056</v>
      </c>
      <c r="H226">
        <f t="shared" si="11"/>
        <v>83.952222479896619</v>
      </c>
    </row>
    <row r="227" spans="1:8">
      <c r="B227">
        <v>3</v>
      </c>
      <c r="C227" s="705">
        <v>27</v>
      </c>
      <c r="E227" s="704">
        <f t="shared" si="9"/>
        <v>0.61041561443123982</v>
      </c>
      <c r="F227">
        <f t="shared" si="12"/>
        <v>0.87878878175138664</v>
      </c>
      <c r="G227">
        <f t="shared" si="10"/>
        <v>4482.758620689654</v>
      </c>
      <c r="H227">
        <f t="shared" si="11"/>
        <v>87.878878175138667</v>
      </c>
    </row>
    <row r="228" spans="1:8">
      <c r="B228">
        <v>2</v>
      </c>
      <c r="C228" s="705">
        <v>28</v>
      </c>
      <c r="E228" s="704">
        <f t="shared" si="9"/>
        <v>0.6302896278466168</v>
      </c>
      <c r="F228">
        <f t="shared" si="12"/>
        <v>0.9186130668442416</v>
      </c>
      <c r="G228">
        <f t="shared" si="10"/>
        <v>4655.1724137931024</v>
      </c>
      <c r="H228">
        <f t="shared" si="11"/>
        <v>91.861306684424164</v>
      </c>
    </row>
    <row r="229" spans="1:8">
      <c r="B229">
        <v>1</v>
      </c>
      <c r="C229" s="705">
        <v>29</v>
      </c>
      <c r="E229" s="704">
        <f t="shared" si="9"/>
        <v>0.65045004451964061</v>
      </c>
      <c r="F229">
        <f t="shared" si="12"/>
        <v>0.95901125740579407</v>
      </c>
      <c r="G229">
        <f t="shared" si="10"/>
        <v>4827.5862068965516</v>
      </c>
      <c r="H229">
        <f t="shared" si="11"/>
        <v>95.901125740579403</v>
      </c>
    </row>
    <row r="230" spans="1:8">
      <c r="A230">
        <f>C230/C229-1</f>
        <v>3.4482758620689724E-2</v>
      </c>
      <c r="B230">
        <v>0</v>
      </c>
      <c r="C230" s="705">
        <v>30</v>
      </c>
      <c r="E230" s="704">
        <f t="shared" si="9"/>
        <v>0.67090517179430031</v>
      </c>
      <c r="F230">
        <f t="shared" si="12"/>
        <v>1</v>
      </c>
      <c r="G230">
        <f>B199</f>
        <v>5000</v>
      </c>
      <c r="H230">
        <f t="shared" si="11"/>
        <v>100</v>
      </c>
    </row>
    <row r="235" spans="1:8">
      <c r="B235" t="s">
        <v>244</v>
      </c>
    </row>
    <row r="236" spans="1:8">
      <c r="A236" s="552" t="s">
        <v>262</v>
      </c>
      <c r="B236" s="552">
        <v>0.14000000000000001</v>
      </c>
    </row>
    <row r="237" spans="1:8">
      <c r="A237" s="702" t="s">
        <v>263</v>
      </c>
      <c r="B237" s="702">
        <v>0.2</v>
      </c>
    </row>
    <row r="238" spans="1:8">
      <c r="A238" s="703" t="s">
        <v>264</v>
      </c>
      <c r="B238" s="703">
        <v>1.1399999999999999</v>
      </c>
    </row>
    <row r="239" spans="1:8">
      <c r="A239" s="703" t="s">
        <v>265</v>
      </c>
      <c r="B239" s="703">
        <v>0.4</v>
      </c>
    </row>
    <row r="240" spans="1:8">
      <c r="A240" s="703" t="s">
        <v>266</v>
      </c>
      <c r="B240" s="703">
        <v>10</v>
      </c>
    </row>
    <row r="241" spans="1:8">
      <c r="A241" s="703" t="s">
        <v>699</v>
      </c>
      <c r="B241" s="709">
        <f>'[16]زمینه ها'!B4</f>
        <v>15345.13758068925</v>
      </c>
    </row>
    <row r="242" spans="1:8">
      <c r="C242" s="705">
        <v>10000000000</v>
      </c>
      <c r="G242" t="s">
        <v>321</v>
      </c>
      <c r="H242" t="s">
        <v>22</v>
      </c>
    </row>
    <row r="243" spans="1:8">
      <c r="B243">
        <v>29</v>
      </c>
      <c r="C243" s="705">
        <v>1</v>
      </c>
      <c r="E243" s="704">
        <f>C243*$B$236+$B$237*$B$238^(C243*$B$239+$B$240)</f>
        <v>0.9213407041119196</v>
      </c>
      <c r="F243">
        <f>(E243-MIN($E$243:$E$272))/(MAX($E$243:$E$272)-MIN($E$243:$E$272))</f>
        <v>0</v>
      </c>
      <c r="G243">
        <f>$G$272-$A$230*$G$272*B243</f>
        <v>-3.2741809263825417E-11</v>
      </c>
      <c r="H243">
        <f t="shared" ref="H243:H272" si="13">F243*100</f>
        <v>0</v>
      </c>
    </row>
    <row r="244" spans="1:8">
      <c r="B244">
        <v>28</v>
      </c>
      <c r="C244" s="705">
        <v>2</v>
      </c>
      <c r="E244" s="704">
        <f t="shared" ref="E244:E272" si="14">C244*$B$236+$B$237*$B$238^(C244*$B$239+$B$240)</f>
        <v>1.1033839366119182</v>
      </c>
      <c r="F244">
        <f t="shared" ref="F244:F272" si="15">(E244-MIN($E$243:$E$272))/(MAX($E$243:$E$272)-MIN($E$243:$E$272))</f>
        <v>2.6572290430854285E-2</v>
      </c>
      <c r="G244">
        <f t="shared" ref="G244:G271" si="16">$G$272-$A$230*$G$272*B244</f>
        <v>529.14267519614987</v>
      </c>
      <c r="H244">
        <f t="shared" si="13"/>
        <v>2.6572290430854286</v>
      </c>
    </row>
    <row r="245" spans="1:8">
      <c r="B245">
        <v>27</v>
      </c>
      <c r="C245" s="705">
        <v>3</v>
      </c>
      <c r="E245" s="704">
        <f t="shared" si="14"/>
        <v>1.287689477205872</v>
      </c>
      <c r="F245">
        <f t="shared" si="15"/>
        <v>5.3474803012189487E-2</v>
      </c>
      <c r="G245">
        <f t="shared" si="16"/>
        <v>1058.2853503923325</v>
      </c>
      <c r="H245">
        <f t="shared" si="13"/>
        <v>5.3474803012189485</v>
      </c>
    </row>
    <row r="246" spans="1:8">
      <c r="B246">
        <v>26</v>
      </c>
      <c r="C246" s="705">
        <v>4</v>
      </c>
      <c r="E246" s="704">
        <f t="shared" si="14"/>
        <v>1.4743790586342875</v>
      </c>
      <c r="F246">
        <f t="shared" si="15"/>
        <v>8.0725306697518817E-2</v>
      </c>
      <c r="G246">
        <f t="shared" si="16"/>
        <v>1587.4280255885133</v>
      </c>
      <c r="H246">
        <f t="shared" si="13"/>
        <v>8.072530669751881</v>
      </c>
    </row>
    <row r="247" spans="1:8">
      <c r="B247">
        <v>25</v>
      </c>
      <c r="C247" s="705">
        <v>5</v>
      </c>
      <c r="E247" s="704">
        <f t="shared" si="14"/>
        <v>1.6635809639656975</v>
      </c>
      <c r="F247">
        <f t="shared" si="15"/>
        <v>0.10834252657157957</v>
      </c>
      <c r="G247">
        <f t="shared" si="16"/>
        <v>2116.5707007846959</v>
      </c>
      <c r="H247">
        <f t="shared" si="13"/>
        <v>10.834252657157958</v>
      </c>
    </row>
    <row r="248" spans="1:8">
      <c r="B248">
        <v>24</v>
      </c>
      <c r="C248" s="705">
        <v>6</v>
      </c>
      <c r="E248" s="704">
        <f t="shared" si="14"/>
        <v>1.8554303790638507</v>
      </c>
      <c r="F248">
        <f t="shared" si="15"/>
        <v>0.13634619529888412</v>
      </c>
      <c r="G248">
        <f t="shared" si="16"/>
        <v>2645.7133759808785</v>
      </c>
      <c r="H248">
        <f t="shared" si="13"/>
        <v>13.634619529888411</v>
      </c>
    </row>
    <row r="249" spans="1:8">
      <c r="B249">
        <v>23</v>
      </c>
      <c r="C249" s="705">
        <v>7</v>
      </c>
      <c r="E249" s="704">
        <f t="shared" si="14"/>
        <v>2.0500697640208494</v>
      </c>
      <c r="F249">
        <f t="shared" si="15"/>
        <v>0.16475710734067209</v>
      </c>
      <c r="G249">
        <f t="shared" si="16"/>
        <v>3174.8560511770611</v>
      </c>
      <c r="H249">
        <f t="shared" si="13"/>
        <v>16.47571073406721</v>
      </c>
    </row>
    <row r="250" spans="1:8">
      <c r="B250">
        <v>22</v>
      </c>
      <c r="C250" s="705">
        <v>8</v>
      </c>
      <c r="E250" s="704">
        <f t="shared" si="14"/>
        <v>2.2476492445767513</v>
      </c>
      <c r="F250">
        <f t="shared" si="15"/>
        <v>0.19359717608922494</v>
      </c>
      <c r="G250">
        <f t="shared" si="16"/>
        <v>3703.9987263732437</v>
      </c>
      <c r="H250">
        <f t="shared" si="13"/>
        <v>19.359717608922494</v>
      </c>
    </row>
    <row r="251" spans="1:8">
      <c r="B251">
        <v>21</v>
      </c>
      <c r="C251" s="705">
        <v>9</v>
      </c>
      <c r="E251" s="704">
        <f t="shared" si="14"/>
        <v>2.4483270246011202</v>
      </c>
      <c r="F251">
        <f t="shared" si="15"/>
        <v>0.22288949407652864</v>
      </c>
      <c r="G251">
        <f t="shared" si="16"/>
        <v>4233.1414015694245</v>
      </c>
      <c r="H251">
        <f t="shared" si="13"/>
        <v>22.288949407652865</v>
      </c>
    </row>
    <row r="252" spans="1:8">
      <c r="B252">
        <v>20</v>
      </c>
      <c r="C252" s="705">
        <v>10</v>
      </c>
      <c r="E252" s="704">
        <f t="shared" si="14"/>
        <v>2.6522698207698205</v>
      </c>
      <c r="F252">
        <f t="shared" si="15"/>
        <v>0.25265839642270765</v>
      </c>
      <c r="G252">
        <f t="shared" si="16"/>
        <v>4762.2840767656071</v>
      </c>
      <c r="H252">
        <f t="shared" si="13"/>
        <v>25.265839642270766</v>
      </c>
    </row>
    <row r="253" spans="1:8">
      <c r="B253">
        <v>19</v>
      </c>
      <c r="C253" s="705">
        <v>11</v>
      </c>
      <c r="E253" s="704">
        <f t="shared" si="14"/>
        <v>2.8596533206313799</v>
      </c>
      <c r="F253">
        <f t="shared" si="15"/>
        <v>0.28292952769856228</v>
      </c>
      <c r="G253">
        <f t="shared" si="16"/>
        <v>5291.4267519617897</v>
      </c>
      <c r="H253">
        <f t="shared" si="13"/>
        <v>28.292952769856228</v>
      </c>
    </row>
    <row r="254" spans="1:8">
      <c r="B254">
        <v>18</v>
      </c>
      <c r="C254" s="705">
        <v>12</v>
      </c>
      <c r="E254" s="704">
        <f t="shared" si="14"/>
        <v>3.0706626653214952</v>
      </c>
      <c r="F254">
        <f t="shared" si="15"/>
        <v>0.31372991238591957</v>
      </c>
      <c r="G254">
        <f t="shared" si="16"/>
        <v>5820.5694271579705</v>
      </c>
      <c r="H254">
        <f t="shared" si="13"/>
        <v>31.372991238591958</v>
      </c>
    </row>
    <row r="255" spans="1:8">
      <c r="B255">
        <v>17</v>
      </c>
      <c r="C255" s="705">
        <v>13</v>
      </c>
      <c r="E255" s="704">
        <f t="shared" si="14"/>
        <v>3.2854929582519459</v>
      </c>
      <c r="F255">
        <f t="shared" si="15"/>
        <v>0.34508802912938863</v>
      </c>
      <c r="G255">
        <f t="shared" si="16"/>
        <v>6349.7121023541531</v>
      </c>
      <c r="H255">
        <f t="shared" si="13"/>
        <v>34.508802912938862</v>
      </c>
    </row>
    <row r="256" spans="1:8">
      <c r="B256">
        <v>16</v>
      </c>
      <c r="C256" s="705">
        <v>14</v>
      </c>
      <c r="E256" s="704">
        <f t="shared" si="14"/>
        <v>3.5043498011716148</v>
      </c>
      <c r="F256">
        <f t="shared" si="15"/>
        <v>0.37703388898353807</v>
      </c>
      <c r="G256">
        <f t="shared" si="16"/>
        <v>6878.8547775503357</v>
      </c>
      <c r="H256">
        <f t="shared" si="13"/>
        <v>37.703388898353808</v>
      </c>
    </row>
    <row r="257" spans="1:8">
      <c r="B257">
        <v>15</v>
      </c>
      <c r="C257" s="705">
        <v>15</v>
      </c>
      <c r="E257" s="704">
        <f t="shared" si="14"/>
        <v>3.7274498590724585</v>
      </c>
      <c r="F257">
        <f t="shared" si="15"/>
        <v>0.40959911787048209</v>
      </c>
      <c r="G257">
        <f t="shared" si="16"/>
        <v>7407.9974527465183</v>
      </c>
      <c r="H257">
        <f t="shared" si="13"/>
        <v>40.959911787048206</v>
      </c>
    </row>
    <row r="258" spans="1:8">
      <c r="B258">
        <v>14</v>
      </c>
      <c r="C258" s="705">
        <v>16</v>
      </c>
      <c r="E258" s="704">
        <f t="shared" si="14"/>
        <v>3.9550214554925409</v>
      </c>
      <c r="F258">
        <f t="shared" si="15"/>
        <v>0.4428170434744324</v>
      </c>
      <c r="G258">
        <f t="shared" si="16"/>
        <v>7937.1401279427</v>
      </c>
      <c r="H258">
        <f t="shared" si="13"/>
        <v>44.281704347443238</v>
      </c>
    </row>
    <row r="259" spans="1:8">
      <c r="B259">
        <v>13</v>
      </c>
      <c r="C259" s="705">
        <v>17</v>
      </c>
      <c r="E259" s="704">
        <f t="shared" si="14"/>
        <v>4.1873051998518154</v>
      </c>
      <c r="F259">
        <f t="shared" si="15"/>
        <v>0.47672278681197172</v>
      </c>
      <c r="G259">
        <f t="shared" si="16"/>
        <v>8466.2828031388817</v>
      </c>
      <c r="H259">
        <f t="shared" si="13"/>
        <v>47.67227868119717</v>
      </c>
    </row>
    <row r="260" spans="1:8">
      <c r="B260">
        <v>12</v>
      </c>
      <c r="C260" s="705">
        <v>18</v>
      </c>
      <c r="E260" s="704">
        <f t="shared" si="14"/>
        <v>4.4245546485442286</v>
      </c>
      <c r="F260">
        <f t="shared" si="15"/>
        <v>0.51135335872963372</v>
      </c>
      <c r="G260">
        <f t="shared" si="16"/>
        <v>8995.4254783350643</v>
      </c>
      <c r="H260">
        <f t="shared" si="13"/>
        <v>51.135335872963374</v>
      </c>
    </row>
    <row r="261" spans="1:8">
      <c r="B261">
        <v>11</v>
      </c>
      <c r="C261" s="705">
        <v>19</v>
      </c>
      <c r="E261" s="704">
        <f t="shared" si="14"/>
        <v>4.6670370016026315</v>
      </c>
      <c r="F261">
        <f t="shared" si="15"/>
        <v>0.54674776159393623</v>
      </c>
      <c r="G261">
        <f t="shared" si="16"/>
        <v>9524.5681535312469</v>
      </c>
      <c r="H261">
        <f t="shared" si="13"/>
        <v>54.674776159393623</v>
      </c>
    </row>
    <row r="262" spans="1:8">
      <c r="B262">
        <v>10</v>
      </c>
      <c r="C262" s="705">
        <v>20</v>
      </c>
      <c r="E262" s="704">
        <f t="shared" si="14"/>
        <v>4.9150338368505668</v>
      </c>
      <c r="F262">
        <f t="shared" si="15"/>
        <v>0.58294709645325815</v>
      </c>
      <c r="G262">
        <f t="shared" si="16"/>
        <v>10053.710828727428</v>
      </c>
      <c r="H262">
        <f t="shared" si="13"/>
        <v>58.294709645325817</v>
      </c>
    </row>
    <row r="263" spans="1:8">
      <c r="B263">
        <v>9</v>
      </c>
      <c r="C263" s="705">
        <v>21</v>
      </c>
      <c r="E263" s="704">
        <f t="shared" si="14"/>
        <v>5.1688418835581054</v>
      </c>
      <c r="F263">
        <f t="shared" si="15"/>
        <v>0.61999467596600166</v>
      </c>
      <c r="G263">
        <f t="shared" si="16"/>
        <v>10582.85350392361</v>
      </c>
      <c r="H263">
        <f t="shared" si="13"/>
        <v>61.999467596600169</v>
      </c>
    </row>
    <row r="264" spans="1:8">
      <c r="B264">
        <v>8</v>
      </c>
      <c r="C264" s="705">
        <v>22</v>
      </c>
      <c r="E264" s="704">
        <f t="shared" si="14"/>
        <v>5.4287738377274177</v>
      </c>
      <c r="F264">
        <f t="shared" si="15"/>
        <v>0.65793614340531736</v>
      </c>
      <c r="G264">
        <f t="shared" si="16"/>
        <v>11111.996179119793</v>
      </c>
      <c r="H264">
        <f t="shared" si="13"/>
        <v>65.793614340531732</v>
      </c>
    </row>
    <row r="265" spans="1:8">
      <c r="B265">
        <v>7</v>
      </c>
      <c r="C265" s="705">
        <v>23</v>
      </c>
      <c r="E265" s="704">
        <f t="shared" si="14"/>
        <v>5.6951592212480797</v>
      </c>
      <c r="F265">
        <f t="shared" si="15"/>
        <v>0.69681959806736082</v>
      </c>
      <c r="G265">
        <f t="shared" si="16"/>
        <v>11641.138854315976</v>
      </c>
      <c r="H265">
        <f t="shared" si="13"/>
        <v>69.681959806736089</v>
      </c>
    </row>
    <row r="266" spans="1:8">
      <c r="B266">
        <v>6</v>
      </c>
      <c r="C266" s="705">
        <v>24</v>
      </c>
      <c r="E266" s="704">
        <f t="shared" si="14"/>
        <v>5.9683452872827791</v>
      </c>
      <c r="F266">
        <f t="shared" si="15"/>
        <v>0.73669572742765776</v>
      </c>
      <c r="G266">
        <f t="shared" si="16"/>
        <v>12170.281529512158</v>
      </c>
      <c r="H266">
        <f t="shared" si="13"/>
        <v>73.66957274276578</v>
      </c>
    </row>
    <row r="267" spans="1:8">
      <c r="B267">
        <v>5</v>
      </c>
      <c r="C267" s="705">
        <v>25</v>
      </c>
      <c r="E267" s="704">
        <f t="shared" si="14"/>
        <v>6.2486979743709963</v>
      </c>
      <c r="F267">
        <f t="shared" si="15"/>
        <v>0.77761794640868231</v>
      </c>
      <c r="G267">
        <f t="shared" si="16"/>
        <v>12699.424204708339</v>
      </c>
      <c r="H267">
        <f t="shared" si="13"/>
        <v>77.761794640868231</v>
      </c>
    </row>
    <row r="268" spans="1:8">
      <c r="B268">
        <v>4</v>
      </c>
      <c r="C268" s="705">
        <v>26</v>
      </c>
      <c r="E268" s="704">
        <f t="shared" si="14"/>
        <v>6.5366029118721141</v>
      </c>
      <c r="F268">
        <f t="shared" si="15"/>
        <v>0.81964254414129356</v>
      </c>
      <c r="G268">
        <f t="shared" si="16"/>
        <v>13228.566879904522</v>
      </c>
      <c r="H268">
        <f t="shared" si="13"/>
        <v>81.964254414129357</v>
      </c>
    </row>
    <row r="269" spans="1:8">
      <c r="B269">
        <v>3</v>
      </c>
      <c r="C269" s="705">
        <v>27</v>
      </c>
      <c r="E269" s="704">
        <f t="shared" si="14"/>
        <v>6.8324664795105514</v>
      </c>
      <c r="F269">
        <f t="shared" si="15"/>
        <v>0.86282883862327775</v>
      </c>
      <c r="G269">
        <f t="shared" si="16"/>
        <v>13757.709555100704</v>
      </c>
      <c r="H269">
        <f t="shared" si="13"/>
        <v>86.282883862327779</v>
      </c>
    </row>
    <row r="270" spans="1:8">
      <c r="B270">
        <v>2</v>
      </c>
      <c r="C270" s="705">
        <v>28</v>
      </c>
      <c r="E270" s="704">
        <f t="shared" si="14"/>
        <v>7.1367169239340038</v>
      </c>
      <c r="F270">
        <f t="shared" si="15"/>
        <v>0.9072393396999191</v>
      </c>
      <c r="G270">
        <f t="shared" si="16"/>
        <v>14286.852230296885</v>
      </c>
      <c r="H270">
        <f t="shared" si="13"/>
        <v>90.723933969991904</v>
      </c>
    </row>
    <row r="271" spans="1:8">
      <c r="B271">
        <v>1</v>
      </c>
      <c r="C271" s="705">
        <v>29</v>
      </c>
      <c r="E271" s="704">
        <f t="shared" si="14"/>
        <v>7.4498055353526986</v>
      </c>
      <c r="F271">
        <f t="shared" si="15"/>
        <v>0.9529399208144107</v>
      </c>
      <c r="G271">
        <f t="shared" si="16"/>
        <v>14815.994905493068</v>
      </c>
      <c r="H271">
        <f t="shared" si="13"/>
        <v>95.293992081441075</v>
      </c>
    </row>
    <row r="272" spans="1:8">
      <c r="A272">
        <f>C272/C271-1</f>
        <v>3.4482758620689724E-2</v>
      </c>
      <c r="B272">
        <v>0</v>
      </c>
      <c r="C272" s="705">
        <v>30</v>
      </c>
      <c r="E272" s="704">
        <f t="shared" si="14"/>
        <v>7.772207887492546</v>
      </c>
      <c r="F272">
        <f t="shared" si="15"/>
        <v>1</v>
      </c>
      <c r="G272" s="710">
        <f>B241</f>
        <v>15345.13758068925</v>
      </c>
      <c r="H272">
        <f t="shared" si="13"/>
        <v>100</v>
      </c>
    </row>
    <row r="274" spans="1:8">
      <c r="B274" t="s">
        <v>268</v>
      </c>
    </row>
    <row r="275" spans="1:8">
      <c r="A275" s="552" t="s">
        <v>262</v>
      </c>
      <c r="B275" s="552">
        <v>0.01</v>
      </c>
    </row>
    <row r="276" spans="1:8">
      <c r="A276" s="702" t="s">
        <v>263</v>
      </c>
      <c r="B276" s="702">
        <v>0.13</v>
      </c>
    </row>
    <row r="277" spans="1:8">
      <c r="A277" s="703" t="s">
        <v>264</v>
      </c>
      <c r="B277" s="703">
        <v>1.1000000000000001</v>
      </c>
    </row>
    <row r="278" spans="1:8">
      <c r="A278" s="703" t="s">
        <v>265</v>
      </c>
      <c r="B278" s="703">
        <v>0.3</v>
      </c>
    </row>
    <row r="279" spans="1:8">
      <c r="A279" s="703" t="s">
        <v>266</v>
      </c>
      <c r="B279" s="703">
        <v>2</v>
      </c>
    </row>
    <row r="280" spans="1:8">
      <c r="A280" s="703" t="s">
        <v>699</v>
      </c>
      <c r="B280" s="709">
        <f>'[16]زمینه ها'!B5</f>
        <v>100000</v>
      </c>
    </row>
    <row r="281" spans="1:8">
      <c r="C281" s="705">
        <v>10000000000</v>
      </c>
      <c r="G281" t="s">
        <v>321</v>
      </c>
      <c r="H281" t="s">
        <v>22</v>
      </c>
    </row>
    <row r="282" spans="1:8">
      <c r="B282">
        <v>29</v>
      </c>
      <c r="C282" s="705">
        <v>1</v>
      </c>
      <c r="E282" s="704">
        <f>C282*$B$275+$B$276*$B$277^(C282*$B$278+$B$279)</f>
        <v>0.17186260595693831</v>
      </c>
      <c r="F282">
        <f>(E282-MIN($E$201:$E$230))/(MAX($E$201:$E$230)-MIN($E$201:$E$230))</f>
        <v>0</v>
      </c>
      <c r="G282">
        <f>$G$311-$A$230*$G$311*B282</f>
        <v>-2.0372681319713593E-10</v>
      </c>
      <c r="H282">
        <f t="shared" ref="H282:H311" si="17">F282*100</f>
        <v>0</v>
      </c>
    </row>
    <row r="283" spans="1:8">
      <c r="B283">
        <v>28</v>
      </c>
      <c r="C283" s="705">
        <v>2</v>
      </c>
      <c r="E283" s="704">
        <f t="shared" ref="E283:E311" si="18">C283*$B$275+$B$276*$B$277^(C283*$B$278+$B$279)</f>
        <v>0.18655755376459673</v>
      </c>
      <c r="F283">
        <f t="shared" ref="F283:F311" si="19">(E283-MIN($E$201:$E$230))/(MAX($E$201:$E$230)-MIN($E$201:$E$230))</f>
        <v>2.9446281366803308E-2</v>
      </c>
      <c r="G283">
        <f t="shared" ref="G283:G310" si="20">$G$311-$A$230*$G$311*B283</f>
        <v>3448.2758620687673</v>
      </c>
      <c r="H283">
        <f t="shared" si="17"/>
        <v>2.9446281366803309</v>
      </c>
    </row>
    <row r="284" spans="1:8">
      <c r="B284">
        <v>27</v>
      </c>
      <c r="C284" s="705">
        <v>3</v>
      </c>
      <c r="E284" s="704">
        <f t="shared" si="18"/>
        <v>0.20138868209885877</v>
      </c>
      <c r="F284">
        <f t="shared" si="19"/>
        <v>5.9165446322955562E-2</v>
      </c>
      <c r="G284">
        <f t="shared" si="20"/>
        <v>6896.5517241377383</v>
      </c>
      <c r="H284">
        <f t="shared" si="17"/>
        <v>5.9165446322955564</v>
      </c>
    </row>
    <row r="285" spans="1:8">
      <c r="B285">
        <v>26</v>
      </c>
      <c r="C285" s="705">
        <v>4</v>
      </c>
      <c r="E285" s="704">
        <f t="shared" si="18"/>
        <v>0.21635994097931679</v>
      </c>
      <c r="F285">
        <f t="shared" si="19"/>
        <v>8.916541006419916E-2</v>
      </c>
      <c r="G285">
        <f t="shared" si="20"/>
        <v>10344.827586206724</v>
      </c>
      <c r="H285">
        <f t="shared" si="17"/>
        <v>8.9165410064199158</v>
      </c>
    </row>
    <row r="286" spans="1:8">
      <c r="B286">
        <v>25</v>
      </c>
      <c r="C286" s="705">
        <v>5</v>
      </c>
      <c r="E286" s="704">
        <f t="shared" si="18"/>
        <v>0.23147539499888137</v>
      </c>
      <c r="F286">
        <f t="shared" si="19"/>
        <v>0.11945431737254027</v>
      </c>
      <c r="G286">
        <f t="shared" si="20"/>
        <v>13793.103448275695</v>
      </c>
      <c r="H286">
        <f t="shared" si="17"/>
        <v>11.945431737254026</v>
      </c>
    </row>
    <row r="287" spans="1:8">
      <c r="B287">
        <v>24</v>
      </c>
      <c r="C287" s="705">
        <v>6</v>
      </c>
      <c r="E287" s="704">
        <f t="shared" si="18"/>
        <v>0.24673922664706713</v>
      </c>
      <c r="F287">
        <f t="shared" si="19"/>
        <v>0.15004054927557245</v>
      </c>
      <c r="G287">
        <f t="shared" si="20"/>
        <v>17241.379310344666</v>
      </c>
      <c r="H287">
        <f t="shared" si="17"/>
        <v>15.004054927557245</v>
      </c>
    </row>
    <row r="288" spans="1:8">
      <c r="B288">
        <v>23</v>
      </c>
      <c r="C288" s="705">
        <v>7</v>
      </c>
      <c r="E288" s="704">
        <f t="shared" si="18"/>
        <v>0.26215573972967332</v>
      </c>
      <c r="F288">
        <f t="shared" si="19"/>
        <v>0.18093272989895925</v>
      </c>
      <c r="G288">
        <f t="shared" si="20"/>
        <v>20689.655172413637</v>
      </c>
      <c r="H288">
        <f t="shared" si="17"/>
        <v>18.093272989895926</v>
      </c>
    </row>
    <row r="289" spans="2:8">
      <c r="B289">
        <v>22</v>
      </c>
      <c r="C289" s="705">
        <v>8</v>
      </c>
      <c r="E289" s="704">
        <f t="shared" si="18"/>
        <v>0.27772936288765476</v>
      </c>
      <c r="F289">
        <f t="shared" si="19"/>
        <v>0.2121397335176784</v>
      </c>
      <c r="G289">
        <f t="shared" si="20"/>
        <v>24137.931034482608</v>
      </c>
      <c r="H289">
        <f t="shared" si="17"/>
        <v>21.213973351767841</v>
      </c>
    </row>
    <row r="290" spans="2:8">
      <c r="B290">
        <v>21</v>
      </c>
      <c r="C290" s="705">
        <v>9</v>
      </c>
      <c r="E290" s="704">
        <f t="shared" si="18"/>
        <v>0.29346465321806048</v>
      </c>
      <c r="F290">
        <f t="shared" si="19"/>
        <v>0.24367069181179282</v>
      </c>
      <c r="G290">
        <f t="shared" si="20"/>
        <v>27586.206896551579</v>
      </c>
      <c r="H290">
        <f t="shared" si="17"/>
        <v>24.367069181179282</v>
      </c>
    </row>
    <row r="291" spans="2:8">
      <c r="B291">
        <v>20</v>
      </c>
      <c r="C291" s="705">
        <v>10</v>
      </c>
      <c r="E291" s="704">
        <f t="shared" si="18"/>
        <v>0.30936630000000009</v>
      </c>
      <c r="F291">
        <f t="shared" si="19"/>
        <v>0.27553500133268038</v>
      </c>
      <c r="G291">
        <f t="shared" si="20"/>
        <v>31034.48275862055</v>
      </c>
      <c r="H291">
        <f t="shared" si="17"/>
        <v>27.553500133268038</v>
      </c>
    </row>
    <row r="292" spans="2:8">
      <c r="B292">
        <v>19</v>
      </c>
      <c r="C292" s="705">
        <v>11</v>
      </c>
      <c r="E292" s="704">
        <f t="shared" si="18"/>
        <v>0.3254391285286849</v>
      </c>
      <c r="F292">
        <f t="shared" si="19"/>
        <v>0.3077423311858275</v>
      </c>
      <c r="G292">
        <f t="shared" si="20"/>
        <v>34482.758620689521</v>
      </c>
      <c r="H292">
        <f t="shared" si="17"/>
        <v>30.77423311858275</v>
      </c>
    </row>
    <row r="293" spans="2:8">
      <c r="B293">
        <v>18</v>
      </c>
      <c r="C293" s="705">
        <v>12</v>
      </c>
      <c r="E293" s="704">
        <f t="shared" si="18"/>
        <v>0.34168810406067829</v>
      </c>
      <c r="F293">
        <f t="shared" si="19"/>
        <v>0.34030263093646829</v>
      </c>
      <c r="G293">
        <f t="shared" si="20"/>
        <v>37931.0344827585</v>
      </c>
      <c r="H293">
        <f t="shared" si="17"/>
        <v>34.03026309364683</v>
      </c>
    </row>
    <row r="294" spans="2:8">
      <c r="B294">
        <v>17</v>
      </c>
      <c r="C294" s="705">
        <v>13</v>
      </c>
      <c r="E294" s="704">
        <f t="shared" si="18"/>
        <v>0.35811833587358105</v>
      </c>
      <c r="F294">
        <f t="shared" si="19"/>
        <v>0.37322613874453248</v>
      </c>
      <c r="G294">
        <f t="shared" si="20"/>
        <v>41379.310344827471</v>
      </c>
      <c r="H294">
        <f t="shared" si="17"/>
        <v>37.322613874453246</v>
      </c>
    </row>
    <row r="295" spans="2:8">
      <c r="B295">
        <v>16</v>
      </c>
      <c r="C295" s="705">
        <v>14</v>
      </c>
      <c r="E295" s="704">
        <f t="shared" si="18"/>
        <v>0.37473508144347067</v>
      </c>
      <c r="F295">
        <f t="shared" si="19"/>
        <v>0.40652338973555319</v>
      </c>
      <c r="G295">
        <f t="shared" si="20"/>
        <v>44827.586206896442</v>
      </c>
      <c r="H295">
        <f t="shared" si="17"/>
        <v>40.652338973555317</v>
      </c>
    </row>
    <row r="296" spans="2:8">
      <c r="B296">
        <v>15</v>
      </c>
      <c r="C296" s="705">
        <v>15</v>
      </c>
      <c r="E296" s="704">
        <f t="shared" si="18"/>
        <v>0.39154375074351117</v>
      </c>
      <c r="F296">
        <f t="shared" si="19"/>
        <v>0.44020522461438077</v>
      </c>
      <c r="G296">
        <f t="shared" si="20"/>
        <v>48275.862068965413</v>
      </c>
      <c r="H296">
        <f t="shared" si="17"/>
        <v>44.020522461438077</v>
      </c>
    </row>
    <row r="297" spans="2:8">
      <c r="B297">
        <v>14</v>
      </c>
      <c r="C297" s="705">
        <v>16</v>
      </c>
      <c r="E297" s="704">
        <f t="shared" si="18"/>
        <v>0.40854991066724639</v>
      </c>
      <c r="F297">
        <f t="shared" si="19"/>
        <v>0.47428279852874211</v>
      </c>
      <c r="G297">
        <f t="shared" si="20"/>
        <v>51724.137931034384</v>
      </c>
      <c r="H297">
        <f t="shared" si="17"/>
        <v>47.428279852874212</v>
      </c>
    </row>
    <row r="298" spans="2:8">
      <c r="B298">
        <v>13</v>
      </c>
      <c r="C298" s="705">
        <v>17</v>
      </c>
      <c r="E298" s="704">
        <f t="shared" si="18"/>
        <v>0.42575928958019527</v>
      </c>
      <c r="F298">
        <f t="shared" si="19"/>
        <v>0.50876759018989559</v>
      </c>
      <c r="G298">
        <f t="shared" si="20"/>
        <v>55172.413793103362</v>
      </c>
      <c r="H298">
        <f t="shared" si="17"/>
        <v>50.87675901898956</v>
      </c>
    </row>
    <row r="299" spans="2:8">
      <c r="B299">
        <v>12</v>
      </c>
      <c r="C299" s="705">
        <v>18</v>
      </c>
      <c r="E299" s="704">
        <f t="shared" si="18"/>
        <v>0.44317778200346852</v>
      </c>
      <c r="F299">
        <f t="shared" si="19"/>
        <v>0.54367141125783613</v>
      </c>
      <c r="G299">
        <f t="shared" si="20"/>
        <v>58620.689655172333</v>
      </c>
      <c r="H299">
        <f t="shared" si="17"/>
        <v>54.367141125783611</v>
      </c>
    </row>
    <row r="300" spans="2:8">
      <c r="B300">
        <v>11</v>
      </c>
      <c r="C300" s="705">
        <v>19</v>
      </c>
      <c r="E300" s="704">
        <f t="shared" si="18"/>
        <v>0.46081145343323859</v>
      </c>
      <c r="F300">
        <f t="shared" si="19"/>
        <v>0.57900641599872815</v>
      </c>
      <c r="G300">
        <f t="shared" si="20"/>
        <v>62068.965517241304</v>
      </c>
      <c r="H300">
        <f t="shared" si="17"/>
        <v>57.900641599872813</v>
      </c>
    </row>
    <row r="301" spans="2:8">
      <c r="B301">
        <v>10</v>
      </c>
      <c r="C301" s="705">
        <v>20</v>
      </c>
      <c r="E301" s="704">
        <f t="shared" si="18"/>
        <v>0.47866654530000019</v>
      </c>
      <c r="F301">
        <f t="shared" si="19"/>
        <v>0.61478511122245494</v>
      </c>
      <c r="G301">
        <f t="shared" si="20"/>
        <v>65517.241379310275</v>
      </c>
      <c r="H301">
        <f t="shared" si="17"/>
        <v>61.478511122245493</v>
      </c>
    </row>
    <row r="302" spans="2:8">
      <c r="B302">
        <v>9</v>
      </c>
      <c r="C302" s="705">
        <v>21</v>
      </c>
      <c r="E302" s="704">
        <f t="shared" si="18"/>
        <v>0.49674948007167963</v>
      </c>
      <c r="F302">
        <f t="shared" si="19"/>
        <v>0.65102036650841921</v>
      </c>
      <c r="G302">
        <f t="shared" si="20"/>
        <v>68965.517241379246</v>
      </c>
      <c r="H302">
        <f t="shared" si="17"/>
        <v>65.102036650841924</v>
      </c>
    </row>
    <row r="303" spans="2:8">
      <c r="B303">
        <v>8</v>
      </c>
      <c r="C303" s="705">
        <v>22</v>
      </c>
      <c r="E303" s="704">
        <f t="shared" si="18"/>
        <v>0.51506686650476297</v>
      </c>
      <c r="F303">
        <f t="shared" si="19"/>
        <v>0.68772542472794784</v>
      </c>
      <c r="G303">
        <f t="shared" si="20"/>
        <v>72413.793103448217</v>
      </c>
      <c r="H303">
        <f t="shared" si="17"/>
        <v>68.772542472794782</v>
      </c>
    </row>
    <row r="304" spans="2:8">
      <c r="B304">
        <v>7</v>
      </c>
      <c r="C304" s="705">
        <v>23</v>
      </c>
      <c r="E304" s="704">
        <f t="shared" si="18"/>
        <v>0.53362550504773643</v>
      </c>
      <c r="F304">
        <f t="shared" si="19"/>
        <v>0.72491391287190654</v>
      </c>
      <c r="G304">
        <f t="shared" si="20"/>
        <v>75862.068965517188</v>
      </c>
      <c r="H304">
        <f t="shared" si="17"/>
        <v>72.491391287190652</v>
      </c>
    </row>
    <row r="305" spans="1:8">
      <c r="B305">
        <v>6</v>
      </c>
      <c r="C305" s="705">
        <v>24</v>
      </c>
      <c r="E305" s="704">
        <f t="shared" si="18"/>
        <v>0.5524323934012596</v>
      </c>
      <c r="F305">
        <f t="shared" si="19"/>
        <v>0.76259985319238077</v>
      </c>
      <c r="G305">
        <f t="shared" si="20"/>
        <v>79310.344827586174</v>
      </c>
      <c r="H305">
        <f t="shared" si="17"/>
        <v>76.259985319238083</v>
      </c>
    </row>
    <row r="306" spans="1:8">
      <c r="B306">
        <v>5</v>
      </c>
      <c r="C306" s="705">
        <v>25</v>
      </c>
      <c r="E306" s="704">
        <f t="shared" si="18"/>
        <v>0.57149473223961345</v>
      </c>
      <c r="F306">
        <f t="shared" si="19"/>
        <v>0.80079767466752583</v>
      </c>
      <c r="G306">
        <f t="shared" si="20"/>
        <v>82758.62068965513</v>
      </c>
      <c r="H306">
        <f t="shared" si="17"/>
        <v>80.079767466752585</v>
      </c>
    </row>
    <row r="307" spans="1:8">
      <c r="B307">
        <v>4</v>
      </c>
      <c r="C307" s="705">
        <v>26</v>
      </c>
      <c r="E307" s="704">
        <f t="shared" si="18"/>
        <v>0.59081993109810504</v>
      </c>
      <c r="F307">
        <f t="shared" si="19"/>
        <v>0.83952222479896621</v>
      </c>
      <c r="G307">
        <f t="shared" si="20"/>
        <v>86206.896551724116</v>
      </c>
      <c r="H307">
        <f t="shared" si="17"/>
        <v>83.952222479896619</v>
      </c>
    </row>
    <row r="308" spans="1:8">
      <c r="B308">
        <v>3</v>
      </c>
      <c r="C308" s="705">
        <v>27</v>
      </c>
      <c r="E308" s="704">
        <f t="shared" si="18"/>
        <v>0.61041561443123982</v>
      </c>
      <c r="F308">
        <f t="shared" si="19"/>
        <v>0.87878878175138664</v>
      </c>
      <c r="G308">
        <f t="shared" si="20"/>
        <v>89655.172413793087</v>
      </c>
      <c r="H308">
        <f t="shared" si="17"/>
        <v>87.878878175138667</v>
      </c>
    </row>
    <row r="309" spans="1:8">
      <c r="B309">
        <v>2</v>
      </c>
      <c r="C309" s="705">
        <v>28</v>
      </c>
      <c r="E309" s="704">
        <f t="shared" si="18"/>
        <v>0.6302896278466168</v>
      </c>
      <c r="F309">
        <f t="shared" si="19"/>
        <v>0.9186130668442416</v>
      </c>
      <c r="G309">
        <f t="shared" si="20"/>
        <v>93103.448275862058</v>
      </c>
      <c r="H309">
        <f t="shared" si="17"/>
        <v>91.861306684424164</v>
      </c>
    </row>
    <row r="310" spans="1:8">
      <c r="B310">
        <v>1</v>
      </c>
      <c r="C310" s="705">
        <v>29</v>
      </c>
      <c r="E310" s="704">
        <f t="shared" si="18"/>
        <v>0.65045004451964061</v>
      </c>
      <c r="F310">
        <f t="shared" si="19"/>
        <v>0.95901125740579407</v>
      </c>
      <c r="G310">
        <f t="shared" si="20"/>
        <v>96551.724137931029</v>
      </c>
      <c r="H310">
        <f t="shared" si="17"/>
        <v>95.901125740579403</v>
      </c>
    </row>
    <row r="311" spans="1:8">
      <c r="A311">
        <f>C311/C310-1</f>
        <v>3.4482758620689724E-2</v>
      </c>
      <c r="B311">
        <v>0</v>
      </c>
      <c r="C311" s="705">
        <v>30</v>
      </c>
      <c r="E311" s="704">
        <f t="shared" si="18"/>
        <v>0.67090517179430031</v>
      </c>
      <c r="F311">
        <f t="shared" si="19"/>
        <v>1</v>
      </c>
      <c r="G311" s="710">
        <f>B280</f>
        <v>100000</v>
      </c>
      <c r="H311">
        <f t="shared" si="17"/>
        <v>100</v>
      </c>
    </row>
    <row r="314" spans="1:8">
      <c r="B314" t="s">
        <v>700</v>
      </c>
    </row>
    <row r="315" spans="1:8">
      <c r="A315" s="552" t="s">
        <v>262</v>
      </c>
      <c r="B315" s="552">
        <v>0.01</v>
      </c>
    </row>
    <row r="316" spans="1:8">
      <c r="A316" s="702" t="s">
        <v>263</v>
      </c>
      <c r="B316" s="702">
        <v>0.13</v>
      </c>
    </row>
    <row r="317" spans="1:8">
      <c r="A317" s="703" t="s">
        <v>264</v>
      </c>
      <c r="B317" s="703">
        <v>1.1000000000000001</v>
      </c>
    </row>
    <row r="318" spans="1:8">
      <c r="A318" s="703" t="s">
        <v>265</v>
      </c>
      <c r="B318" s="703">
        <v>0.3</v>
      </c>
    </row>
    <row r="319" spans="1:8">
      <c r="A319" s="703" t="s">
        <v>266</v>
      </c>
      <c r="B319" s="703">
        <v>2</v>
      </c>
    </row>
    <row r="320" spans="1:8">
      <c r="A320" s="703" t="s">
        <v>699</v>
      </c>
      <c r="B320" s="709">
        <f>'[16]زمینه ها'!B6</f>
        <v>2000</v>
      </c>
    </row>
    <row r="321" spans="2:8">
      <c r="C321" s="705">
        <v>10000000000</v>
      </c>
      <c r="G321" t="s">
        <v>321</v>
      </c>
      <c r="H321" t="s">
        <v>22</v>
      </c>
    </row>
    <row r="322" spans="2:8">
      <c r="B322">
        <v>29</v>
      </c>
      <c r="C322" s="705">
        <v>1</v>
      </c>
      <c r="E322" s="704">
        <f>C322*$B$315+$B$316*$B$317^(C322*$B$318+$B$319)</f>
        <v>0.17186260595693831</v>
      </c>
      <c r="F322">
        <f>(E322-MIN($E$201:$E$230))/(MAX($E$201:$E$230)-MIN($E$201:$E$230))</f>
        <v>0</v>
      </c>
      <c r="G322">
        <f>$G$351-$A$230*$G$351*B322</f>
        <v>-3.865352482534945E-12</v>
      </c>
      <c r="H322">
        <f t="shared" ref="H322:H351" si="21">F322*100</f>
        <v>0</v>
      </c>
    </row>
    <row r="323" spans="2:8">
      <c r="B323">
        <v>28</v>
      </c>
      <c r="C323" s="705">
        <v>2</v>
      </c>
      <c r="E323" s="704">
        <f t="shared" ref="E323:E351" si="22">C323*$B$315+$B$316*$B$317^(C323*$B$318+$B$319)</f>
        <v>0.18655755376459673</v>
      </c>
      <c r="F323">
        <f t="shared" ref="F323:F351" si="23">(E323-MIN($E$201:$E$230))/(MAX($E$201:$E$230)-MIN($E$201:$E$230))</f>
        <v>2.9446281366803308E-2</v>
      </c>
      <c r="G323">
        <f t="shared" ref="G323:G350" si="24">$G$351-$A$230*$G$351*B323</f>
        <v>68.965517241375437</v>
      </c>
      <c r="H323">
        <f t="shared" si="21"/>
        <v>2.9446281366803309</v>
      </c>
    </row>
    <row r="324" spans="2:8">
      <c r="B324">
        <v>27</v>
      </c>
      <c r="C324" s="705">
        <v>3</v>
      </c>
      <c r="E324" s="704">
        <f t="shared" si="22"/>
        <v>0.20138868209885877</v>
      </c>
      <c r="F324">
        <f t="shared" si="23"/>
        <v>5.9165446322955562E-2</v>
      </c>
      <c r="G324">
        <f t="shared" si="24"/>
        <v>137.93103448275497</v>
      </c>
      <c r="H324">
        <f t="shared" si="21"/>
        <v>5.9165446322955564</v>
      </c>
    </row>
    <row r="325" spans="2:8">
      <c r="B325">
        <v>26</v>
      </c>
      <c r="C325" s="705">
        <v>4</v>
      </c>
      <c r="E325" s="704">
        <f t="shared" si="22"/>
        <v>0.21635994097931679</v>
      </c>
      <c r="F325">
        <f t="shared" si="23"/>
        <v>8.916541006419916E-2</v>
      </c>
      <c r="G325">
        <f t="shared" si="24"/>
        <v>206.8965517241345</v>
      </c>
      <c r="H325">
        <f t="shared" si="21"/>
        <v>8.9165410064199158</v>
      </c>
    </row>
    <row r="326" spans="2:8">
      <c r="B326">
        <v>25</v>
      </c>
      <c r="C326" s="705">
        <v>5</v>
      </c>
      <c r="E326" s="704">
        <f t="shared" si="22"/>
        <v>0.23147539499888137</v>
      </c>
      <c r="F326">
        <f t="shared" si="23"/>
        <v>0.11945431737254027</v>
      </c>
      <c r="G326">
        <f t="shared" si="24"/>
        <v>275.8620689655138</v>
      </c>
      <c r="H326">
        <f t="shared" si="21"/>
        <v>11.945431737254026</v>
      </c>
    </row>
    <row r="327" spans="2:8">
      <c r="B327">
        <v>24</v>
      </c>
      <c r="C327" s="705">
        <v>6</v>
      </c>
      <c r="E327" s="704">
        <f t="shared" si="22"/>
        <v>0.24673922664706713</v>
      </c>
      <c r="F327">
        <f t="shared" si="23"/>
        <v>0.15004054927557245</v>
      </c>
      <c r="G327">
        <f t="shared" si="24"/>
        <v>344.82758620689333</v>
      </c>
      <c r="H327">
        <f t="shared" si="21"/>
        <v>15.004054927557245</v>
      </c>
    </row>
    <row r="328" spans="2:8">
      <c r="B328">
        <v>23</v>
      </c>
      <c r="C328" s="705">
        <v>7</v>
      </c>
      <c r="E328" s="704">
        <f t="shared" si="22"/>
        <v>0.26215573972967332</v>
      </c>
      <c r="F328">
        <f t="shared" si="23"/>
        <v>0.18093272989895925</v>
      </c>
      <c r="G328">
        <f t="shared" si="24"/>
        <v>413.79310344827286</v>
      </c>
      <c r="H328">
        <f t="shared" si="21"/>
        <v>18.093272989895926</v>
      </c>
    </row>
    <row r="329" spans="2:8">
      <c r="B329">
        <v>22</v>
      </c>
      <c r="C329" s="705">
        <v>8</v>
      </c>
      <c r="E329" s="704">
        <f t="shared" si="22"/>
        <v>0.27772936288765476</v>
      </c>
      <c r="F329">
        <f t="shared" si="23"/>
        <v>0.2121397335176784</v>
      </c>
      <c r="G329">
        <f t="shared" si="24"/>
        <v>482.75862068965216</v>
      </c>
      <c r="H329">
        <f t="shared" si="21"/>
        <v>21.213973351767841</v>
      </c>
    </row>
    <row r="330" spans="2:8">
      <c r="B330">
        <v>21</v>
      </c>
      <c r="C330" s="705">
        <v>9</v>
      </c>
      <c r="E330" s="704">
        <f t="shared" si="22"/>
        <v>0.29346465321806048</v>
      </c>
      <c r="F330">
        <f t="shared" si="23"/>
        <v>0.24367069181179282</v>
      </c>
      <c r="G330">
        <f t="shared" si="24"/>
        <v>551.72413793103169</v>
      </c>
      <c r="H330">
        <f t="shared" si="21"/>
        <v>24.367069181179282</v>
      </c>
    </row>
    <row r="331" spans="2:8">
      <c r="B331">
        <v>20</v>
      </c>
      <c r="C331" s="705">
        <v>10</v>
      </c>
      <c r="E331" s="704">
        <f t="shared" si="22"/>
        <v>0.30936630000000009</v>
      </c>
      <c r="F331">
        <f t="shared" si="23"/>
        <v>0.27553500133268038</v>
      </c>
      <c r="G331">
        <f t="shared" si="24"/>
        <v>620.68965517241122</v>
      </c>
      <c r="H331">
        <f t="shared" si="21"/>
        <v>27.553500133268038</v>
      </c>
    </row>
    <row r="332" spans="2:8">
      <c r="B332">
        <v>19</v>
      </c>
      <c r="C332" s="705">
        <v>11</v>
      </c>
      <c r="E332" s="704">
        <f t="shared" si="22"/>
        <v>0.3254391285286849</v>
      </c>
      <c r="F332">
        <f t="shared" si="23"/>
        <v>0.3077423311858275</v>
      </c>
      <c r="G332">
        <f t="shared" si="24"/>
        <v>689.65517241379052</v>
      </c>
      <c r="H332">
        <f t="shared" si="21"/>
        <v>30.77423311858275</v>
      </c>
    </row>
    <row r="333" spans="2:8">
      <c r="B333">
        <v>18</v>
      </c>
      <c r="C333" s="705">
        <v>12</v>
      </c>
      <c r="E333" s="704">
        <f t="shared" si="22"/>
        <v>0.34168810406067829</v>
      </c>
      <c r="F333">
        <f t="shared" si="23"/>
        <v>0.34030263093646829</v>
      </c>
      <c r="G333">
        <f t="shared" si="24"/>
        <v>758.62068965517005</v>
      </c>
      <c r="H333">
        <f t="shared" si="21"/>
        <v>34.03026309364683</v>
      </c>
    </row>
    <row r="334" spans="2:8">
      <c r="B334">
        <v>17</v>
      </c>
      <c r="C334" s="705">
        <v>13</v>
      </c>
      <c r="E334" s="704">
        <f t="shared" si="22"/>
        <v>0.35811833587358105</v>
      </c>
      <c r="F334">
        <f t="shared" si="23"/>
        <v>0.37322613874453248</v>
      </c>
      <c r="G334">
        <f t="shared" si="24"/>
        <v>827.58620689654936</v>
      </c>
      <c r="H334">
        <f t="shared" si="21"/>
        <v>37.322613874453246</v>
      </c>
    </row>
    <row r="335" spans="2:8">
      <c r="B335">
        <v>16</v>
      </c>
      <c r="C335" s="705">
        <v>14</v>
      </c>
      <c r="E335" s="704">
        <f t="shared" si="22"/>
        <v>0.37473508144347067</v>
      </c>
      <c r="F335">
        <f t="shared" si="23"/>
        <v>0.40652338973555319</v>
      </c>
      <c r="G335">
        <f t="shared" si="24"/>
        <v>896.55172413792889</v>
      </c>
      <c r="H335">
        <f t="shared" si="21"/>
        <v>40.652338973555317</v>
      </c>
    </row>
    <row r="336" spans="2:8">
      <c r="B336">
        <v>15</v>
      </c>
      <c r="C336" s="705">
        <v>15</v>
      </c>
      <c r="E336" s="704">
        <f t="shared" si="22"/>
        <v>0.39154375074351117</v>
      </c>
      <c r="F336">
        <f t="shared" si="23"/>
        <v>0.44020522461438077</v>
      </c>
      <c r="G336">
        <f t="shared" si="24"/>
        <v>965.51724137930842</v>
      </c>
      <c r="H336">
        <f t="shared" si="21"/>
        <v>44.020522461438077</v>
      </c>
    </row>
    <row r="337" spans="1:8">
      <c r="B337">
        <v>14</v>
      </c>
      <c r="C337" s="705">
        <v>16</v>
      </c>
      <c r="E337" s="704">
        <f t="shared" si="22"/>
        <v>0.40854991066724639</v>
      </c>
      <c r="F337">
        <f t="shared" si="23"/>
        <v>0.47428279852874211</v>
      </c>
      <c r="G337">
        <f t="shared" si="24"/>
        <v>1034.4827586206877</v>
      </c>
      <c r="H337">
        <f t="shared" si="21"/>
        <v>47.428279852874212</v>
      </c>
    </row>
    <row r="338" spans="1:8">
      <c r="B338">
        <v>13</v>
      </c>
      <c r="C338" s="705">
        <v>17</v>
      </c>
      <c r="E338" s="704">
        <f t="shared" si="22"/>
        <v>0.42575928958019527</v>
      </c>
      <c r="F338">
        <f t="shared" si="23"/>
        <v>0.50876759018989559</v>
      </c>
      <c r="G338">
        <f t="shared" si="24"/>
        <v>1103.4482758620672</v>
      </c>
      <c r="H338">
        <f t="shared" si="21"/>
        <v>50.87675901898956</v>
      </c>
    </row>
    <row r="339" spans="1:8">
      <c r="B339">
        <v>12</v>
      </c>
      <c r="C339" s="705">
        <v>18</v>
      </c>
      <c r="E339" s="704">
        <f t="shared" si="22"/>
        <v>0.44317778200346852</v>
      </c>
      <c r="F339">
        <f t="shared" si="23"/>
        <v>0.54367141125783613</v>
      </c>
      <c r="G339">
        <f t="shared" si="24"/>
        <v>1172.4137931034466</v>
      </c>
      <c r="H339">
        <f t="shared" si="21"/>
        <v>54.367141125783611</v>
      </c>
    </row>
    <row r="340" spans="1:8">
      <c r="B340">
        <v>11</v>
      </c>
      <c r="C340" s="705">
        <v>19</v>
      </c>
      <c r="E340" s="704">
        <f t="shared" si="22"/>
        <v>0.46081145343323859</v>
      </c>
      <c r="F340">
        <f t="shared" si="23"/>
        <v>0.57900641599872815</v>
      </c>
      <c r="G340">
        <f t="shared" si="24"/>
        <v>1241.3793103448261</v>
      </c>
      <c r="H340">
        <f t="shared" si="21"/>
        <v>57.900641599872813</v>
      </c>
    </row>
    <row r="341" spans="1:8">
      <c r="B341">
        <v>10</v>
      </c>
      <c r="C341" s="705">
        <v>20</v>
      </c>
      <c r="E341" s="704">
        <f t="shared" si="22"/>
        <v>0.47866654530000019</v>
      </c>
      <c r="F341">
        <f t="shared" si="23"/>
        <v>0.61478511122245494</v>
      </c>
      <c r="G341">
        <f t="shared" si="24"/>
        <v>1310.3448275862056</v>
      </c>
      <c r="H341">
        <f t="shared" si="21"/>
        <v>61.478511122245493</v>
      </c>
    </row>
    <row r="342" spans="1:8">
      <c r="B342">
        <v>9</v>
      </c>
      <c r="C342" s="705">
        <v>21</v>
      </c>
      <c r="E342" s="704">
        <f t="shared" si="22"/>
        <v>0.49674948007167963</v>
      </c>
      <c r="F342">
        <f t="shared" si="23"/>
        <v>0.65102036650841921</v>
      </c>
      <c r="G342">
        <f t="shared" si="24"/>
        <v>1379.3103448275851</v>
      </c>
      <c r="H342">
        <f t="shared" si="21"/>
        <v>65.102036650841924</v>
      </c>
    </row>
    <row r="343" spans="1:8">
      <c r="B343">
        <v>8</v>
      </c>
      <c r="C343" s="705">
        <v>22</v>
      </c>
      <c r="E343" s="704">
        <f t="shared" si="22"/>
        <v>0.51506686650476297</v>
      </c>
      <c r="F343">
        <f t="shared" si="23"/>
        <v>0.68772542472794784</v>
      </c>
      <c r="G343">
        <f t="shared" si="24"/>
        <v>1448.2758620689644</v>
      </c>
      <c r="H343">
        <f t="shared" si="21"/>
        <v>68.772542472794782</v>
      </c>
    </row>
    <row r="344" spans="1:8">
      <c r="B344">
        <v>7</v>
      </c>
      <c r="C344" s="705">
        <v>23</v>
      </c>
      <c r="E344" s="704">
        <f t="shared" si="22"/>
        <v>0.53362550504773643</v>
      </c>
      <c r="F344">
        <f t="shared" si="23"/>
        <v>0.72491391287190654</v>
      </c>
      <c r="G344">
        <f t="shared" si="24"/>
        <v>1517.2413793103437</v>
      </c>
      <c r="H344">
        <f t="shared" si="21"/>
        <v>72.491391287190652</v>
      </c>
    </row>
    <row r="345" spans="1:8">
      <c r="B345">
        <v>6</v>
      </c>
      <c r="C345" s="705">
        <v>24</v>
      </c>
      <c r="E345" s="704">
        <f t="shared" si="22"/>
        <v>0.5524323934012596</v>
      </c>
      <c r="F345">
        <f t="shared" si="23"/>
        <v>0.76259985319238077</v>
      </c>
      <c r="G345">
        <f t="shared" si="24"/>
        <v>1586.2068965517233</v>
      </c>
      <c r="H345">
        <f t="shared" si="21"/>
        <v>76.259985319238083</v>
      </c>
    </row>
    <row r="346" spans="1:8">
      <c r="B346">
        <v>5</v>
      </c>
      <c r="C346" s="705">
        <v>25</v>
      </c>
      <c r="E346" s="704">
        <f t="shared" si="22"/>
        <v>0.57149473223961345</v>
      </c>
      <c r="F346">
        <f t="shared" si="23"/>
        <v>0.80079767466752583</v>
      </c>
      <c r="G346">
        <f t="shared" si="24"/>
        <v>1655.1724137931028</v>
      </c>
      <c r="H346">
        <f t="shared" si="21"/>
        <v>80.079767466752585</v>
      </c>
    </row>
    <row r="347" spans="1:8">
      <c r="B347">
        <v>4</v>
      </c>
      <c r="C347" s="705">
        <v>26</v>
      </c>
      <c r="E347" s="704">
        <f t="shared" si="22"/>
        <v>0.59081993109810504</v>
      </c>
      <c r="F347">
        <f t="shared" si="23"/>
        <v>0.83952222479896621</v>
      </c>
      <c r="G347">
        <f t="shared" si="24"/>
        <v>1724.1379310344823</v>
      </c>
      <c r="H347">
        <f t="shared" si="21"/>
        <v>83.952222479896619</v>
      </c>
    </row>
    <row r="348" spans="1:8">
      <c r="B348">
        <v>3</v>
      </c>
      <c r="C348" s="705">
        <v>27</v>
      </c>
      <c r="E348" s="704">
        <f t="shared" si="22"/>
        <v>0.61041561443123982</v>
      </c>
      <c r="F348">
        <f t="shared" si="23"/>
        <v>0.87878878175138664</v>
      </c>
      <c r="G348">
        <f t="shared" si="24"/>
        <v>1793.1034482758616</v>
      </c>
      <c r="H348">
        <f t="shared" si="21"/>
        <v>87.878878175138667</v>
      </c>
    </row>
    <row r="349" spans="1:8">
      <c r="B349">
        <v>2</v>
      </c>
      <c r="C349" s="705">
        <v>28</v>
      </c>
      <c r="E349" s="704">
        <f t="shared" si="22"/>
        <v>0.6302896278466168</v>
      </c>
      <c r="F349">
        <f t="shared" si="23"/>
        <v>0.9186130668442416</v>
      </c>
      <c r="G349">
        <f t="shared" si="24"/>
        <v>1862.0689655172412</v>
      </c>
      <c r="H349">
        <f t="shared" si="21"/>
        <v>91.861306684424164</v>
      </c>
    </row>
    <row r="350" spans="1:8">
      <c r="B350">
        <v>1</v>
      </c>
      <c r="C350" s="705">
        <v>29</v>
      </c>
      <c r="E350" s="704">
        <f t="shared" si="22"/>
        <v>0.65045004451964061</v>
      </c>
      <c r="F350">
        <f t="shared" si="23"/>
        <v>0.95901125740579407</v>
      </c>
      <c r="G350">
        <f t="shared" si="24"/>
        <v>1931.0344827586205</v>
      </c>
      <c r="H350">
        <f t="shared" si="21"/>
        <v>95.901125740579403</v>
      </c>
    </row>
    <row r="351" spans="1:8">
      <c r="A351">
        <f>C351/C350-1</f>
        <v>3.4482758620689724E-2</v>
      </c>
      <c r="B351">
        <v>0</v>
      </c>
      <c r="C351" s="705">
        <v>30</v>
      </c>
      <c r="E351" s="704">
        <f t="shared" si="22"/>
        <v>0.67090517179430031</v>
      </c>
      <c r="F351">
        <f t="shared" si="23"/>
        <v>1</v>
      </c>
      <c r="G351" s="710">
        <f>B320</f>
        <v>2000</v>
      </c>
      <c r="H351">
        <f t="shared" si="21"/>
        <v>100</v>
      </c>
    </row>
  </sheetData>
  <mergeCells count="4">
    <mergeCell ref="A1:W1"/>
    <mergeCell ref="A37:W37"/>
    <mergeCell ref="A70:W70"/>
    <mergeCell ref="A104:V104"/>
  </mergeCells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4.9989318521683403E-2"/>
  </sheetPr>
  <dimension ref="A1:G789"/>
  <sheetViews>
    <sheetView rightToLeft="1" workbookViewId="0">
      <selection activeCell="G7" sqref="G7"/>
    </sheetView>
  </sheetViews>
  <sheetFormatPr defaultRowHeight="15"/>
  <cols>
    <col min="1" max="1" width="5.5703125" bestFit="1" customWidth="1"/>
    <col min="2" max="2" width="17.7109375" customWidth="1"/>
    <col min="3" max="3" width="23.5703125" customWidth="1"/>
    <col min="4" max="4" width="12.28515625" customWidth="1"/>
    <col min="5" max="5" width="18.28515625" bestFit="1" customWidth="1"/>
    <col min="6" max="6" width="9" bestFit="1" customWidth="1"/>
    <col min="7" max="7" width="17.85546875" bestFit="1" customWidth="1"/>
  </cols>
  <sheetData>
    <row r="1" spans="1:7" ht="26.25" customHeight="1">
      <c r="A1" s="934" t="s">
        <v>14</v>
      </c>
      <c r="B1" s="934" t="s">
        <v>30</v>
      </c>
      <c r="C1" s="934" t="s">
        <v>597</v>
      </c>
      <c r="D1" s="934" t="s">
        <v>598</v>
      </c>
      <c r="E1" s="935" t="s">
        <v>581</v>
      </c>
      <c r="F1" s="934" t="s">
        <v>737</v>
      </c>
      <c r="G1" s="934" t="s">
        <v>736</v>
      </c>
    </row>
    <row r="2" spans="1:7">
      <c r="A2" s="1285">
        <v>1</v>
      </c>
      <c r="B2" s="1285" t="s">
        <v>890</v>
      </c>
      <c r="C2" s="1285" t="s">
        <v>891</v>
      </c>
      <c r="D2" s="1285" t="s">
        <v>892</v>
      </c>
      <c r="E2" s="1285" t="s">
        <v>44</v>
      </c>
      <c r="F2" s="1285">
        <v>7</v>
      </c>
      <c r="G2" s="1285">
        <v>47</v>
      </c>
    </row>
    <row r="3" spans="1:7">
      <c r="A3" s="1285">
        <v>2</v>
      </c>
      <c r="B3" s="1285" t="s">
        <v>893</v>
      </c>
      <c r="C3" s="1285" t="s">
        <v>891</v>
      </c>
      <c r="D3" s="1285" t="s">
        <v>892</v>
      </c>
      <c r="E3" s="1285" t="s">
        <v>44</v>
      </c>
      <c r="F3" s="1285">
        <v>14</v>
      </c>
      <c r="G3" s="1285">
        <v>41</v>
      </c>
    </row>
    <row r="4" spans="1:7">
      <c r="A4" s="1285">
        <v>3</v>
      </c>
      <c r="B4" s="1285" t="s">
        <v>894</v>
      </c>
      <c r="C4" s="1285" t="s">
        <v>891</v>
      </c>
      <c r="D4" s="1285" t="s">
        <v>895</v>
      </c>
      <c r="E4" s="1285" t="s">
        <v>79</v>
      </c>
      <c r="F4" s="1285">
        <v>6</v>
      </c>
      <c r="G4" s="1285">
        <v>272</v>
      </c>
    </row>
    <row r="5" spans="1:7">
      <c r="A5" s="1285">
        <v>4</v>
      </c>
      <c r="B5" s="1285" t="s">
        <v>896</v>
      </c>
      <c r="C5" s="1285" t="s">
        <v>891</v>
      </c>
      <c r="D5" s="1285" t="s">
        <v>895</v>
      </c>
      <c r="E5" s="1285" t="s">
        <v>287</v>
      </c>
      <c r="F5" s="1285">
        <v>22</v>
      </c>
      <c r="G5" s="1285">
        <v>45</v>
      </c>
    </row>
    <row r="6" spans="1:7">
      <c r="A6" s="1285">
        <v>5</v>
      </c>
      <c r="B6" s="1285" t="s">
        <v>897</v>
      </c>
      <c r="C6" s="1285" t="s">
        <v>891</v>
      </c>
      <c r="D6" s="1285" t="s">
        <v>895</v>
      </c>
      <c r="E6" s="1285" t="s">
        <v>287</v>
      </c>
      <c r="F6" s="1285">
        <v>1</v>
      </c>
      <c r="G6" s="1285">
        <v>60</v>
      </c>
    </row>
    <row r="7" spans="1:7">
      <c r="A7" s="1285"/>
      <c r="B7" s="1285"/>
      <c r="C7" s="1285"/>
      <c r="D7" s="1285"/>
      <c r="E7" s="1285"/>
      <c r="F7" s="1285"/>
      <c r="G7" s="1285"/>
    </row>
    <row r="8" spans="1:7">
      <c r="A8" s="1285"/>
      <c r="B8" s="1285"/>
      <c r="C8" s="1285"/>
      <c r="D8" s="1285"/>
      <c r="E8" s="1285"/>
      <c r="F8" s="1285"/>
      <c r="G8" s="1285"/>
    </row>
    <row r="9" spans="1:7">
      <c r="A9" s="1285"/>
      <c r="B9" s="1285"/>
      <c r="C9" s="1285"/>
      <c r="D9" s="1285"/>
      <c r="E9" s="1285"/>
      <c r="F9" s="1285"/>
      <c r="G9" s="1285"/>
    </row>
    <row r="10" spans="1:7">
      <c r="A10" s="1285"/>
      <c r="B10" s="1285"/>
      <c r="C10" s="1285"/>
      <c r="D10" s="1285"/>
      <c r="E10" s="1285"/>
      <c r="F10" s="1285"/>
      <c r="G10" s="1285"/>
    </row>
    <row r="11" spans="1:7">
      <c r="A11" s="1285"/>
      <c r="B11" s="1285"/>
      <c r="C11" s="1285"/>
      <c r="D11" s="1285"/>
      <c r="E11" s="1285"/>
      <c r="F11" s="1285"/>
      <c r="G11" s="1285"/>
    </row>
    <row r="12" spans="1:7">
      <c r="A12" s="1285"/>
      <c r="B12" s="1285"/>
      <c r="C12" s="1285"/>
      <c r="D12" s="1285"/>
      <c r="E12" s="1285"/>
      <c r="F12" s="1285"/>
      <c r="G12" s="1285"/>
    </row>
    <row r="13" spans="1:7">
      <c r="A13" s="1285"/>
      <c r="B13" s="1285"/>
      <c r="C13" s="1285"/>
      <c r="D13" s="1285"/>
      <c r="E13" s="1285"/>
      <c r="F13" s="1285"/>
      <c r="G13" s="1285"/>
    </row>
    <row r="14" spans="1:7">
      <c r="A14" s="1285"/>
      <c r="B14" s="1285"/>
      <c r="C14" s="1285"/>
      <c r="D14" s="1285"/>
      <c r="E14" s="1285"/>
      <c r="F14" s="1285"/>
      <c r="G14" s="1285"/>
    </row>
    <row r="15" spans="1:7">
      <c r="A15" s="1285"/>
      <c r="B15" s="1285"/>
      <c r="C15" s="1285"/>
      <c r="D15" s="1285"/>
      <c r="E15" s="1285"/>
      <c r="F15" s="1285"/>
      <c r="G15" s="1285"/>
    </row>
    <row r="16" spans="1:7">
      <c r="A16" s="1285"/>
      <c r="B16" s="1285"/>
      <c r="C16" s="1285"/>
      <c r="D16" s="1285"/>
      <c r="E16" s="1285"/>
      <c r="F16" s="1285"/>
      <c r="G16" s="1285"/>
    </row>
    <row r="17" spans="1:7">
      <c r="A17" s="1285"/>
      <c r="B17" s="1285"/>
      <c r="C17" s="1285"/>
      <c r="D17" s="1285"/>
      <c r="E17" s="1285"/>
      <c r="F17" s="1285"/>
      <c r="G17" s="1285"/>
    </row>
    <row r="18" spans="1:7">
      <c r="A18" s="1285"/>
      <c r="B18" s="1285"/>
      <c r="C18" s="1285"/>
      <c r="D18" s="1285"/>
      <c r="E18" s="1285"/>
      <c r="F18" s="1285"/>
      <c r="G18" s="1285"/>
    </row>
    <row r="19" spans="1:7">
      <c r="A19" s="1285"/>
      <c r="B19" s="1285"/>
      <c r="C19" s="1285"/>
      <c r="D19" s="1285"/>
      <c r="E19" s="1285"/>
      <c r="F19" s="1285"/>
      <c r="G19" s="1285"/>
    </row>
    <row r="20" spans="1:7">
      <c r="A20" s="1285"/>
      <c r="B20" s="1285"/>
      <c r="C20" s="1285"/>
      <c r="D20" s="1285"/>
      <c r="E20" s="1285"/>
      <c r="F20" s="1285"/>
      <c r="G20" s="1285"/>
    </row>
    <row r="21" spans="1:7">
      <c r="A21" s="1285"/>
      <c r="B21" s="1285"/>
      <c r="C21" s="1285"/>
      <c r="D21" s="1285"/>
      <c r="E21" s="1285"/>
      <c r="F21" s="1285"/>
      <c r="G21" s="1285"/>
    </row>
    <row r="22" spans="1:7">
      <c r="A22" s="1285"/>
      <c r="B22" s="1285"/>
      <c r="C22" s="1285"/>
      <c r="D22" s="1285"/>
      <c r="E22" s="1285"/>
      <c r="F22" s="1285"/>
      <c r="G22" s="1285"/>
    </row>
    <row r="23" spans="1:7">
      <c r="A23" s="1285"/>
      <c r="B23" s="1285"/>
      <c r="C23" s="1285"/>
      <c r="D23" s="1285"/>
      <c r="E23" s="1285"/>
      <c r="F23" s="1285"/>
      <c r="G23" s="1285"/>
    </row>
    <row r="24" spans="1:7">
      <c r="A24" s="1285"/>
      <c r="B24" s="1285"/>
      <c r="C24" s="1285"/>
      <c r="D24" s="1285"/>
      <c r="E24" s="1285"/>
      <c r="F24" s="1285"/>
      <c r="G24" s="1285"/>
    </row>
    <row r="25" spans="1:7">
      <c r="A25" s="1285"/>
      <c r="B25" s="1285"/>
      <c r="C25" s="1285"/>
      <c r="D25" s="1285"/>
      <c r="E25" s="1285"/>
      <c r="F25" s="1285"/>
      <c r="G25" s="1285"/>
    </row>
    <row r="26" spans="1:7">
      <c r="A26" s="1285"/>
      <c r="B26" s="1285"/>
      <c r="C26" s="1285"/>
      <c r="D26" s="1285"/>
      <c r="E26" s="1285"/>
      <c r="F26" s="1285"/>
      <c r="G26" s="1285"/>
    </row>
    <row r="27" spans="1:7">
      <c r="A27" s="1285"/>
      <c r="B27" s="1285"/>
      <c r="C27" s="1285"/>
      <c r="D27" s="1285"/>
      <c r="E27" s="1285"/>
      <c r="F27" s="1285"/>
      <c r="G27" s="1285"/>
    </row>
    <row r="28" spans="1:7">
      <c r="A28" s="1285"/>
      <c r="B28" s="1285"/>
      <c r="C28" s="1285"/>
      <c r="D28" s="1285"/>
      <c r="E28" s="1285"/>
      <c r="F28" s="1285"/>
      <c r="G28" s="1285"/>
    </row>
    <row r="29" spans="1:7">
      <c r="A29" s="1285"/>
      <c r="B29" s="1285"/>
      <c r="C29" s="1285"/>
      <c r="D29" s="1285"/>
      <c r="E29" s="1285"/>
      <c r="F29" s="1285"/>
      <c r="G29" s="1285"/>
    </row>
    <row r="30" spans="1:7">
      <c r="A30" s="1285"/>
      <c r="B30" s="1285"/>
      <c r="C30" s="1285"/>
      <c r="D30" s="1285"/>
      <c r="E30" s="1285"/>
      <c r="F30" s="1285"/>
      <c r="G30" s="1285"/>
    </row>
    <row r="31" spans="1:7">
      <c r="A31" s="1285"/>
      <c r="B31" s="1285"/>
      <c r="C31" s="1285"/>
      <c r="D31" s="1285"/>
      <c r="E31" s="1285"/>
      <c r="F31" s="1285"/>
      <c r="G31" s="1285"/>
    </row>
    <row r="32" spans="1:7">
      <c r="A32" s="1285"/>
      <c r="B32" s="1285"/>
      <c r="C32" s="1285"/>
      <c r="D32" s="1285"/>
      <c r="E32" s="1285"/>
      <c r="F32" s="1285"/>
      <c r="G32" s="1285"/>
    </row>
    <row r="33" spans="1:7">
      <c r="A33" s="1285"/>
      <c r="B33" s="1285"/>
      <c r="C33" s="1285"/>
      <c r="D33" s="1285"/>
      <c r="E33" s="1285"/>
      <c r="F33" s="1285"/>
      <c r="G33" s="1285"/>
    </row>
    <row r="34" spans="1:7">
      <c r="A34" s="1285"/>
      <c r="B34" s="1285"/>
      <c r="C34" s="1285"/>
      <c r="D34" s="1285"/>
      <c r="E34" s="1285"/>
      <c r="F34" s="1285"/>
      <c r="G34" s="1285"/>
    </row>
    <row r="35" spans="1:7">
      <c r="A35" s="1285"/>
      <c r="B35" s="1285"/>
      <c r="C35" s="1285"/>
      <c r="D35" s="1285"/>
      <c r="E35" s="1285"/>
      <c r="F35" s="1285"/>
      <c r="G35" s="1285"/>
    </row>
    <row r="36" spans="1:7">
      <c r="A36" s="1285"/>
      <c r="B36" s="1285"/>
      <c r="C36" s="1285"/>
      <c r="D36" s="1285"/>
      <c r="E36" s="1285"/>
      <c r="F36" s="1285"/>
      <c r="G36" s="1285"/>
    </row>
    <row r="37" spans="1:7">
      <c r="A37" s="1285"/>
      <c r="B37" s="1285"/>
      <c r="C37" s="1285"/>
      <c r="D37" s="1285"/>
      <c r="E37" s="1285"/>
      <c r="F37" s="1285"/>
      <c r="G37" s="1285"/>
    </row>
    <row r="38" spans="1:7">
      <c r="A38" s="1285"/>
      <c r="B38" s="1285"/>
      <c r="C38" s="1285"/>
      <c r="D38" s="1285"/>
      <c r="E38" s="1285"/>
      <c r="F38" s="1285"/>
      <c r="G38" s="1285"/>
    </row>
    <row r="39" spans="1:7">
      <c r="A39" s="1285"/>
      <c r="B39" s="1285"/>
      <c r="C39" s="1285"/>
      <c r="D39" s="1285"/>
      <c r="E39" s="1285"/>
      <c r="F39" s="1285"/>
      <c r="G39" s="1285"/>
    </row>
    <row r="40" spans="1:7">
      <c r="A40" s="1285"/>
      <c r="B40" s="1285"/>
      <c r="C40" s="1285"/>
      <c r="D40" s="1285"/>
      <c r="E40" s="1285"/>
      <c r="F40" s="1285"/>
      <c r="G40" s="1285"/>
    </row>
    <row r="41" spans="1:7">
      <c r="A41" s="1285"/>
      <c r="B41" s="1285"/>
      <c r="C41" s="1285"/>
      <c r="D41" s="1285"/>
      <c r="E41" s="1285"/>
      <c r="F41" s="1285"/>
      <c r="G41" s="1285"/>
    </row>
    <row r="42" spans="1:7">
      <c r="A42" s="1285"/>
      <c r="B42" s="1285"/>
      <c r="C42" s="1285"/>
      <c r="D42" s="1285"/>
      <c r="E42" s="1285"/>
      <c r="F42" s="1285"/>
      <c r="G42" s="1285"/>
    </row>
    <row r="43" spans="1:7">
      <c r="A43" s="1285"/>
      <c r="B43" s="1285"/>
      <c r="C43" s="1285"/>
      <c r="D43" s="1285"/>
      <c r="E43" s="1285"/>
      <c r="F43" s="1285"/>
      <c r="G43" s="1285"/>
    </row>
    <row r="44" spans="1:7">
      <c r="A44" s="1285"/>
      <c r="B44" s="1285"/>
      <c r="C44" s="1285"/>
      <c r="D44" s="1285"/>
      <c r="E44" s="1285"/>
      <c r="F44" s="1285"/>
      <c r="G44" s="1285"/>
    </row>
    <row r="45" spans="1:7">
      <c r="A45" s="1285"/>
      <c r="B45" s="1285"/>
      <c r="C45" s="1285"/>
      <c r="D45" s="1285"/>
      <c r="E45" s="1285"/>
      <c r="F45" s="1285"/>
      <c r="G45" s="1285"/>
    </row>
    <row r="46" spans="1:7">
      <c r="A46" s="1285"/>
      <c r="B46" s="1285"/>
      <c r="C46" s="1285"/>
      <c r="D46" s="1285"/>
      <c r="E46" s="1285"/>
      <c r="F46" s="1285"/>
      <c r="G46" s="1285"/>
    </row>
    <row r="47" spans="1:7">
      <c r="A47" s="1285"/>
      <c r="B47" s="1285"/>
      <c r="C47" s="1285"/>
      <c r="D47" s="1285"/>
      <c r="E47" s="1285"/>
      <c r="F47" s="1285"/>
      <c r="G47" s="1285"/>
    </row>
    <row r="48" spans="1:7">
      <c r="A48" s="1285"/>
      <c r="B48" s="1285"/>
      <c r="C48" s="1285"/>
      <c r="D48" s="1285"/>
      <c r="E48" s="1285"/>
      <c r="F48" s="1285"/>
      <c r="G48" s="1285"/>
    </row>
    <row r="49" spans="1:7">
      <c r="A49" s="1285"/>
      <c r="B49" s="1285"/>
      <c r="C49" s="1285"/>
      <c r="D49" s="1285"/>
      <c r="E49" s="1285"/>
      <c r="F49" s="1285"/>
      <c r="G49" s="1285"/>
    </row>
    <row r="50" spans="1:7">
      <c r="A50" s="1285"/>
      <c r="B50" s="1285"/>
      <c r="C50" s="1285"/>
      <c r="D50" s="1285"/>
      <c r="E50" s="1285"/>
      <c r="F50" s="1285"/>
      <c r="G50" s="1285"/>
    </row>
    <row r="51" spans="1:7">
      <c r="A51" s="1285"/>
      <c r="B51" s="1285"/>
      <c r="C51" s="1285"/>
      <c r="D51" s="1285"/>
      <c r="E51" s="1285"/>
      <c r="F51" s="1285"/>
      <c r="G51" s="1285"/>
    </row>
    <row r="52" spans="1:7">
      <c r="A52" s="1285"/>
      <c r="B52" s="1285"/>
      <c r="C52" s="1285"/>
      <c r="D52" s="1285"/>
      <c r="E52" s="1285"/>
      <c r="F52" s="1285"/>
      <c r="G52" s="1285"/>
    </row>
    <row r="53" spans="1:7">
      <c r="A53" s="1285"/>
      <c r="B53" s="1285"/>
      <c r="C53" s="1285"/>
      <c r="D53" s="1285"/>
      <c r="E53" s="1285"/>
      <c r="F53" s="1285"/>
      <c r="G53" s="1285"/>
    </row>
    <row r="54" spans="1:7">
      <c r="A54" s="1285"/>
      <c r="B54" s="1285"/>
      <c r="C54" s="1285"/>
      <c r="D54" s="1285"/>
      <c r="E54" s="1285"/>
      <c r="F54" s="1285"/>
      <c r="G54" s="1285"/>
    </row>
    <row r="55" spans="1:7">
      <c r="A55" s="1285"/>
      <c r="B55" s="1285"/>
      <c r="C55" s="1285"/>
      <c r="D55" s="1285"/>
      <c r="E55" s="1285"/>
      <c r="F55" s="1285"/>
      <c r="G55" s="1285"/>
    </row>
    <row r="56" spans="1:7">
      <c r="A56" s="1285"/>
      <c r="B56" s="1285"/>
      <c r="C56" s="1285"/>
      <c r="D56" s="1285"/>
      <c r="E56" s="1285"/>
      <c r="F56" s="1285"/>
      <c r="G56" s="1285"/>
    </row>
    <row r="57" spans="1:7">
      <c r="A57" s="1285"/>
      <c r="B57" s="1285"/>
      <c r="C57" s="1285"/>
      <c r="D57" s="1285"/>
      <c r="E57" s="1285"/>
      <c r="F57" s="1285"/>
      <c r="G57" s="1285"/>
    </row>
    <row r="58" spans="1:7">
      <c r="A58" s="1285"/>
      <c r="B58" s="1285"/>
      <c r="C58" s="1285"/>
      <c r="D58" s="1285"/>
      <c r="E58" s="1285"/>
      <c r="F58" s="1285"/>
      <c r="G58" s="1285"/>
    </row>
    <row r="59" spans="1:7">
      <c r="A59" s="1285"/>
      <c r="B59" s="1285"/>
      <c r="C59" s="1285"/>
      <c r="D59" s="1285"/>
      <c r="E59" s="1285"/>
      <c r="F59" s="1285"/>
      <c r="G59" s="1285"/>
    </row>
    <row r="60" spans="1:7">
      <c r="A60" s="1285"/>
      <c r="B60" s="1285"/>
      <c r="C60" s="1285"/>
      <c r="D60" s="1285"/>
      <c r="E60" s="1285"/>
      <c r="F60" s="1285"/>
      <c r="G60" s="1285"/>
    </row>
    <row r="61" spans="1:7">
      <c r="A61" s="1285"/>
      <c r="B61" s="1285"/>
      <c r="C61" s="1285"/>
      <c r="D61" s="1285"/>
      <c r="E61" s="1285"/>
      <c r="F61" s="1285"/>
      <c r="G61" s="1285"/>
    </row>
    <row r="62" spans="1:7">
      <c r="A62" s="1285"/>
      <c r="B62" s="1285"/>
      <c r="C62" s="1285"/>
      <c r="D62" s="1285"/>
      <c r="E62" s="1285"/>
      <c r="F62" s="1285"/>
      <c r="G62" s="1285"/>
    </row>
    <row r="63" spans="1:7">
      <c r="A63" s="1285"/>
      <c r="B63" s="1285"/>
      <c r="C63" s="1285"/>
      <c r="D63" s="1285"/>
      <c r="E63" s="1285"/>
      <c r="F63" s="1285"/>
      <c r="G63" s="1285"/>
    </row>
    <row r="64" spans="1:7">
      <c r="A64" s="1285"/>
      <c r="B64" s="1285"/>
      <c r="C64" s="1285"/>
      <c r="D64" s="1285"/>
      <c r="E64" s="1285"/>
      <c r="F64" s="1285"/>
      <c r="G64" s="1285"/>
    </row>
    <row r="65" spans="1:7">
      <c r="A65" s="1285"/>
      <c r="B65" s="1285"/>
      <c r="C65" s="1285"/>
      <c r="D65" s="1285"/>
      <c r="E65" s="1285"/>
      <c r="F65" s="1285"/>
      <c r="G65" s="1285"/>
    </row>
    <row r="66" spans="1:7">
      <c r="A66" s="1285"/>
      <c r="B66" s="1285"/>
      <c r="C66" s="1285"/>
      <c r="D66" s="1285"/>
      <c r="E66" s="1285"/>
      <c r="F66" s="1285"/>
      <c r="G66" s="1285"/>
    </row>
    <row r="67" spans="1:7">
      <c r="A67" s="1285"/>
      <c r="B67" s="1285"/>
      <c r="C67" s="1285"/>
      <c r="D67" s="1285"/>
      <c r="E67" s="1285"/>
      <c r="F67" s="1285"/>
      <c r="G67" s="1285"/>
    </row>
    <row r="68" spans="1:7">
      <c r="A68" s="1285"/>
      <c r="B68" s="1285"/>
      <c r="C68" s="1285"/>
      <c r="D68" s="1285"/>
      <c r="E68" s="1285"/>
      <c r="F68" s="1285"/>
      <c r="G68" s="1285"/>
    </row>
    <row r="69" spans="1:7">
      <c r="A69" s="1285"/>
      <c r="B69" s="1285"/>
      <c r="C69" s="1285"/>
      <c r="D69" s="1285"/>
      <c r="E69" s="1285"/>
      <c r="F69" s="1285"/>
      <c r="G69" s="1285"/>
    </row>
    <row r="70" spans="1:7">
      <c r="A70" s="1285"/>
      <c r="B70" s="1285"/>
      <c r="C70" s="1285"/>
      <c r="D70" s="1285"/>
      <c r="E70" s="1285"/>
      <c r="F70" s="1285"/>
      <c r="G70" s="1285"/>
    </row>
    <row r="71" spans="1:7">
      <c r="A71" s="1285"/>
      <c r="B71" s="1285"/>
      <c r="C71" s="1285"/>
      <c r="D71" s="1285"/>
      <c r="E71" s="1285"/>
      <c r="F71" s="1285"/>
      <c r="G71" s="1285"/>
    </row>
    <row r="72" spans="1:7">
      <c r="A72" s="1285"/>
      <c r="B72" s="1285"/>
      <c r="C72" s="1285"/>
      <c r="D72" s="1285"/>
      <c r="E72" s="1285"/>
      <c r="F72" s="1285"/>
      <c r="G72" s="1285"/>
    </row>
    <row r="73" spans="1:7">
      <c r="A73" s="1285"/>
      <c r="B73" s="1285"/>
      <c r="C73" s="1285"/>
      <c r="D73" s="1285"/>
      <c r="E73" s="1285"/>
      <c r="F73" s="1285"/>
      <c r="G73" s="1285"/>
    </row>
    <row r="74" spans="1:7">
      <c r="A74" s="1285"/>
      <c r="B74" s="1285"/>
      <c r="C74" s="1285"/>
      <c r="D74" s="1285"/>
      <c r="E74" s="1285"/>
      <c r="F74" s="1285"/>
      <c r="G74" s="1285"/>
    </row>
    <row r="75" spans="1:7">
      <c r="A75" s="1285"/>
      <c r="B75" s="1285"/>
      <c r="C75" s="1285"/>
      <c r="D75" s="1285"/>
      <c r="E75" s="1285"/>
      <c r="F75" s="1285"/>
      <c r="G75" s="1285"/>
    </row>
    <row r="76" spans="1:7">
      <c r="A76" s="1285"/>
      <c r="B76" s="1285"/>
      <c r="C76" s="1285"/>
      <c r="D76" s="1285"/>
      <c r="E76" s="1285"/>
      <c r="F76" s="1285"/>
      <c r="G76" s="1285"/>
    </row>
    <row r="77" spans="1:7">
      <c r="A77" s="1285"/>
      <c r="B77" s="1285"/>
      <c r="C77" s="1285"/>
      <c r="D77" s="1285"/>
      <c r="E77" s="1285"/>
      <c r="F77" s="1285"/>
      <c r="G77" s="1285"/>
    </row>
    <row r="78" spans="1:7">
      <c r="A78" s="1285"/>
      <c r="B78" s="1285"/>
      <c r="C78" s="1285"/>
      <c r="D78" s="1285"/>
      <c r="E78" s="1285"/>
      <c r="F78" s="1285"/>
      <c r="G78" s="1285"/>
    </row>
    <row r="79" spans="1:7">
      <c r="A79" s="1285"/>
      <c r="B79" s="1285"/>
      <c r="C79" s="1285"/>
      <c r="D79" s="1285"/>
      <c r="E79" s="1285"/>
      <c r="F79" s="1285"/>
      <c r="G79" s="1285"/>
    </row>
    <row r="80" spans="1:7">
      <c r="A80" s="1285"/>
      <c r="B80" s="1285"/>
      <c r="C80" s="1285"/>
      <c r="D80" s="1285"/>
      <c r="E80" s="1285"/>
      <c r="F80" s="1285"/>
      <c r="G80" s="1285"/>
    </row>
    <row r="81" spans="1:7">
      <c r="A81" s="1285"/>
      <c r="B81" s="1285"/>
      <c r="C81" s="1285"/>
      <c r="D81" s="1285"/>
      <c r="E81" s="1285"/>
      <c r="F81" s="1285"/>
      <c r="G81" s="1285"/>
    </row>
    <row r="82" spans="1:7">
      <c r="A82" s="1285"/>
      <c r="B82" s="1285"/>
      <c r="C82" s="1285"/>
      <c r="D82" s="1285"/>
      <c r="E82" s="1285"/>
      <c r="F82" s="1285"/>
      <c r="G82" s="1285"/>
    </row>
    <row r="83" spans="1:7">
      <c r="A83" s="1285"/>
      <c r="B83" s="1285"/>
      <c r="C83" s="1285"/>
      <c r="D83" s="1285"/>
      <c r="E83" s="1285"/>
      <c r="F83" s="1285"/>
      <c r="G83" s="1285"/>
    </row>
    <row r="84" spans="1:7">
      <c r="A84" s="1285"/>
      <c r="B84" s="1285"/>
      <c r="C84" s="1285"/>
      <c r="D84" s="1285"/>
      <c r="E84" s="1285"/>
      <c r="F84" s="1285"/>
      <c r="G84" s="1285"/>
    </row>
    <row r="85" spans="1:7">
      <c r="A85" s="1285"/>
      <c r="B85" s="1285"/>
      <c r="C85" s="1285"/>
      <c r="D85" s="1285"/>
      <c r="E85" s="1285"/>
      <c r="F85" s="1285"/>
      <c r="G85" s="1285"/>
    </row>
    <row r="86" spans="1:7">
      <c r="A86" s="1285"/>
      <c r="B86" s="1285"/>
      <c r="C86" s="1285"/>
      <c r="D86" s="1285"/>
      <c r="E86" s="1285"/>
      <c r="F86" s="1285"/>
      <c r="G86" s="1285"/>
    </row>
    <row r="87" spans="1:7">
      <c r="A87" s="1285"/>
      <c r="B87" s="1285"/>
      <c r="C87" s="1285"/>
      <c r="D87" s="1285"/>
      <c r="E87" s="1285"/>
      <c r="F87" s="1285"/>
      <c r="G87" s="1285"/>
    </row>
    <row r="88" spans="1:7">
      <c r="A88" s="1285"/>
      <c r="B88" s="1285"/>
      <c r="C88" s="1285"/>
      <c r="D88" s="1285"/>
      <c r="E88" s="1285"/>
      <c r="F88" s="1285"/>
      <c r="G88" s="1285"/>
    </row>
    <row r="89" spans="1:7">
      <c r="A89" s="1285"/>
      <c r="B89" s="1285"/>
      <c r="C89" s="1285"/>
      <c r="D89" s="1285"/>
      <c r="E89" s="1285"/>
      <c r="F89" s="1285"/>
      <c r="G89" s="1285"/>
    </row>
    <row r="90" spans="1:7">
      <c r="A90" s="1285"/>
      <c r="B90" s="1285"/>
      <c r="C90" s="1285"/>
      <c r="D90" s="1285"/>
      <c r="E90" s="1285"/>
      <c r="F90" s="1285"/>
      <c r="G90" s="1285"/>
    </row>
    <row r="91" spans="1:7">
      <c r="A91" s="1285"/>
      <c r="B91" s="1285"/>
      <c r="C91" s="1285"/>
      <c r="D91" s="1285"/>
      <c r="E91" s="1285"/>
      <c r="F91" s="1285"/>
      <c r="G91" s="1285"/>
    </row>
    <row r="92" spans="1:7">
      <c r="A92" s="1285"/>
      <c r="B92" s="1285"/>
      <c r="C92" s="1285"/>
      <c r="D92" s="1285"/>
      <c r="E92" s="1285"/>
      <c r="F92" s="1285"/>
      <c r="G92" s="1285"/>
    </row>
    <row r="93" spans="1:7">
      <c r="A93" s="1285"/>
      <c r="B93" s="1285"/>
      <c r="C93" s="1285"/>
      <c r="D93" s="1285"/>
      <c r="E93" s="1285"/>
      <c r="F93" s="1285"/>
      <c r="G93" s="1285"/>
    </row>
    <row r="94" spans="1:7">
      <c r="A94" s="1285"/>
      <c r="B94" s="1285"/>
      <c r="C94" s="1285"/>
      <c r="D94" s="1285"/>
      <c r="E94" s="1285"/>
      <c r="F94" s="1285"/>
      <c r="G94" s="1285"/>
    </row>
    <row r="95" spans="1:7">
      <c r="A95" s="1285"/>
      <c r="B95" s="1285"/>
      <c r="C95" s="1285"/>
      <c r="D95" s="1285"/>
      <c r="E95" s="1285"/>
      <c r="F95" s="1285"/>
      <c r="G95" s="1285"/>
    </row>
    <row r="96" spans="1:7">
      <c r="A96" s="1285"/>
      <c r="B96" s="1285"/>
      <c r="C96" s="1285"/>
      <c r="D96" s="1285"/>
      <c r="E96" s="1285"/>
      <c r="F96" s="1285"/>
      <c r="G96" s="1285"/>
    </row>
    <row r="97" spans="1:7">
      <c r="A97" s="1285"/>
      <c r="B97" s="1285"/>
      <c r="C97" s="1285"/>
      <c r="D97" s="1285"/>
      <c r="E97" s="1285"/>
      <c r="F97" s="1285"/>
      <c r="G97" s="1285"/>
    </row>
    <row r="98" spans="1:7">
      <c r="A98" s="1285"/>
      <c r="B98" s="1285"/>
      <c r="C98" s="1285"/>
      <c r="D98" s="1285"/>
      <c r="E98" s="1285"/>
      <c r="F98" s="1285"/>
      <c r="G98" s="1285"/>
    </row>
    <row r="99" spans="1:7">
      <c r="A99" s="1285"/>
      <c r="B99" s="1285"/>
      <c r="C99" s="1285"/>
      <c r="D99" s="1285"/>
      <c r="E99" s="1285"/>
      <c r="F99" s="1285"/>
      <c r="G99" s="1285"/>
    </row>
    <row r="100" spans="1:7">
      <c r="A100" s="1285"/>
      <c r="B100" s="1285"/>
      <c r="C100" s="1285"/>
      <c r="D100" s="1285"/>
      <c r="E100" s="1285"/>
      <c r="F100" s="1285"/>
      <c r="G100" s="1285"/>
    </row>
    <row r="101" spans="1:7">
      <c r="A101" s="1285"/>
      <c r="B101" s="1285"/>
      <c r="C101" s="1285"/>
      <c r="D101" s="1285"/>
      <c r="E101" s="1285"/>
      <c r="F101" s="1285"/>
      <c r="G101" s="1285"/>
    </row>
    <row r="102" spans="1:7">
      <c r="A102" s="1285"/>
      <c r="B102" s="1285"/>
      <c r="C102" s="1285"/>
      <c r="D102" s="1285"/>
      <c r="E102" s="1285"/>
      <c r="F102" s="1285"/>
      <c r="G102" s="1285"/>
    </row>
    <row r="103" spans="1:7">
      <c r="A103" s="1285"/>
      <c r="B103" s="1285"/>
      <c r="C103" s="1285"/>
      <c r="D103" s="1285"/>
      <c r="E103" s="1285"/>
      <c r="F103" s="1285"/>
      <c r="G103" s="1285"/>
    </row>
    <row r="104" spans="1:7">
      <c r="A104" s="1285"/>
      <c r="B104" s="1285"/>
      <c r="C104" s="1285"/>
      <c r="D104" s="1285"/>
      <c r="E104" s="1285"/>
      <c r="F104" s="1285"/>
      <c r="G104" s="1285"/>
    </row>
    <row r="105" spans="1:7">
      <c r="A105" s="1285"/>
      <c r="B105" s="1285"/>
      <c r="C105" s="1285"/>
      <c r="D105" s="1285"/>
      <c r="E105" s="1285"/>
      <c r="F105" s="1285"/>
      <c r="G105" s="1285"/>
    </row>
    <row r="106" spans="1:7">
      <c r="A106" s="1285"/>
      <c r="B106" s="1285"/>
      <c r="C106" s="1285"/>
      <c r="D106" s="1285"/>
      <c r="E106" s="1285"/>
      <c r="F106" s="1285"/>
      <c r="G106" s="1285"/>
    </row>
    <row r="107" spans="1:7">
      <c r="A107" s="1285"/>
      <c r="B107" s="1285"/>
      <c r="C107" s="1285"/>
      <c r="D107" s="1285"/>
      <c r="E107" s="1285"/>
      <c r="F107" s="1285"/>
      <c r="G107" s="1285"/>
    </row>
    <row r="108" spans="1:7">
      <c r="A108" s="1285"/>
      <c r="B108" s="1285"/>
      <c r="C108" s="1285"/>
      <c r="D108" s="1285"/>
      <c r="E108" s="1285"/>
      <c r="F108" s="1285"/>
      <c r="G108" s="1285"/>
    </row>
    <row r="109" spans="1:7">
      <c r="A109" s="1285"/>
      <c r="B109" s="1285"/>
      <c r="C109" s="1285"/>
      <c r="D109" s="1285"/>
      <c r="E109" s="1285"/>
      <c r="F109" s="1285"/>
      <c r="G109" s="1285"/>
    </row>
    <row r="110" spans="1:7">
      <c r="A110" s="1285"/>
      <c r="B110" s="1285"/>
      <c r="C110" s="1285"/>
      <c r="D110" s="1285"/>
      <c r="E110" s="1285"/>
      <c r="F110" s="1285"/>
      <c r="G110" s="1285"/>
    </row>
    <row r="111" spans="1:7">
      <c r="A111" s="1285"/>
      <c r="B111" s="1285"/>
      <c r="C111" s="1285"/>
      <c r="D111" s="1285"/>
      <c r="E111" s="1285"/>
      <c r="F111" s="1285"/>
      <c r="G111" s="1285"/>
    </row>
    <row r="112" spans="1:7">
      <c r="A112" s="1285"/>
      <c r="B112" s="1285"/>
      <c r="C112" s="1285"/>
      <c r="D112" s="1285"/>
      <c r="E112" s="1285"/>
      <c r="F112" s="1285"/>
      <c r="G112" s="1285"/>
    </row>
    <row r="113" spans="1:7">
      <c r="A113" s="1285"/>
      <c r="B113" s="1285"/>
      <c r="C113" s="1285"/>
      <c r="D113" s="1285"/>
      <c r="E113" s="1285"/>
      <c r="F113" s="1285"/>
      <c r="G113" s="1285"/>
    </row>
    <row r="114" spans="1:7">
      <c r="A114" s="1285"/>
      <c r="B114" s="1285"/>
      <c r="C114" s="1285"/>
      <c r="D114" s="1285"/>
      <c r="E114" s="1285"/>
      <c r="F114" s="1285"/>
      <c r="G114" s="1285"/>
    </row>
    <row r="115" spans="1:7">
      <c r="A115" s="1285"/>
      <c r="B115" s="1285"/>
      <c r="C115" s="1285"/>
      <c r="D115" s="1285"/>
      <c r="E115" s="1285"/>
      <c r="F115" s="1285"/>
      <c r="G115" s="1285"/>
    </row>
    <row r="116" spans="1:7">
      <c r="A116" s="1285"/>
      <c r="B116" s="1285"/>
      <c r="C116" s="1285"/>
      <c r="D116" s="1285"/>
      <c r="E116" s="1285"/>
      <c r="F116" s="1285"/>
      <c r="G116" s="1285"/>
    </row>
    <row r="117" spans="1:7">
      <c r="A117" s="1285"/>
      <c r="B117" s="1285"/>
      <c r="C117" s="1285"/>
      <c r="D117" s="1285"/>
      <c r="E117" s="1285"/>
      <c r="F117" s="1285"/>
      <c r="G117" s="1285"/>
    </row>
    <row r="118" spans="1:7">
      <c r="A118" s="1285"/>
      <c r="B118" s="1285"/>
      <c r="C118" s="1285"/>
      <c r="D118" s="1285"/>
      <c r="E118" s="1285"/>
      <c r="F118" s="1285"/>
      <c r="G118" s="1285"/>
    </row>
    <row r="119" spans="1:7">
      <c r="A119" s="1285"/>
      <c r="B119" s="1285"/>
      <c r="C119" s="1285"/>
      <c r="D119" s="1285"/>
      <c r="E119" s="1285"/>
      <c r="F119" s="1285"/>
      <c r="G119" s="1285"/>
    </row>
    <row r="120" spans="1:7">
      <c r="A120" s="1285"/>
      <c r="B120" s="1285"/>
      <c r="C120" s="1285"/>
      <c r="D120" s="1285"/>
      <c r="E120" s="1285"/>
      <c r="F120" s="1285"/>
      <c r="G120" s="1285"/>
    </row>
    <row r="121" spans="1:7">
      <c r="A121" s="1285"/>
      <c r="B121" s="1285"/>
      <c r="C121" s="1285"/>
      <c r="D121" s="1285"/>
      <c r="E121" s="1285"/>
      <c r="F121" s="1285"/>
      <c r="G121" s="1285"/>
    </row>
    <row r="122" spans="1:7">
      <c r="A122" s="1285"/>
      <c r="B122" s="1285"/>
      <c r="C122" s="1285"/>
      <c r="D122" s="1285"/>
      <c r="E122" s="1285"/>
      <c r="F122" s="1285"/>
      <c r="G122" s="1285"/>
    </row>
    <row r="123" spans="1:7">
      <c r="A123" s="1285"/>
      <c r="B123" s="1285"/>
      <c r="C123" s="1285"/>
      <c r="D123" s="1285"/>
      <c r="E123" s="1285"/>
      <c r="F123" s="1285"/>
      <c r="G123" s="1285"/>
    </row>
    <row r="124" spans="1:7">
      <c r="A124" s="1285"/>
      <c r="B124" s="1285"/>
      <c r="C124" s="1285"/>
      <c r="D124" s="1285"/>
      <c r="E124" s="1285"/>
      <c r="F124" s="1285"/>
      <c r="G124" s="1285"/>
    </row>
    <row r="125" spans="1:7">
      <c r="A125" s="1285"/>
      <c r="B125" s="1285"/>
      <c r="C125" s="1285"/>
      <c r="D125" s="1285"/>
      <c r="E125" s="1285"/>
      <c r="F125" s="1285"/>
      <c r="G125" s="1285"/>
    </row>
    <row r="126" spans="1:7">
      <c r="A126" s="1285"/>
      <c r="B126" s="1285"/>
      <c r="C126" s="1285"/>
      <c r="D126" s="1285"/>
      <c r="E126" s="1285"/>
      <c r="F126" s="1285"/>
      <c r="G126" s="1285"/>
    </row>
    <row r="127" spans="1:7">
      <c r="A127" s="1285"/>
      <c r="B127" s="1285"/>
      <c r="C127" s="1285"/>
      <c r="D127" s="1285"/>
      <c r="E127" s="1285"/>
      <c r="F127" s="1285"/>
      <c r="G127" s="1285"/>
    </row>
    <row r="128" spans="1:7">
      <c r="A128" s="1285"/>
      <c r="B128" s="1285"/>
      <c r="C128" s="1285"/>
      <c r="D128" s="1285"/>
      <c r="E128" s="1285"/>
      <c r="F128" s="1285"/>
      <c r="G128" s="1285"/>
    </row>
    <row r="129" spans="1:7">
      <c r="A129" s="1285"/>
      <c r="B129" s="1285"/>
      <c r="C129" s="1285"/>
      <c r="D129" s="1285"/>
      <c r="E129" s="1285"/>
      <c r="F129" s="1285"/>
      <c r="G129" s="1285"/>
    </row>
    <row r="130" spans="1:7">
      <c r="A130" s="1285"/>
      <c r="B130" s="1285"/>
      <c r="C130" s="1285"/>
      <c r="D130" s="1285"/>
      <c r="E130" s="1285"/>
      <c r="F130" s="1285"/>
      <c r="G130" s="1285"/>
    </row>
    <row r="131" spans="1:7">
      <c r="A131" s="1285"/>
      <c r="B131" s="1285"/>
      <c r="C131" s="1285"/>
      <c r="D131" s="1285"/>
      <c r="E131" s="1285"/>
      <c r="F131" s="1285"/>
      <c r="G131" s="1285"/>
    </row>
    <row r="132" spans="1:7">
      <c r="A132" s="1285"/>
      <c r="B132" s="1285"/>
      <c r="C132" s="1285"/>
      <c r="D132" s="1285"/>
      <c r="E132" s="1285"/>
      <c r="F132" s="1285"/>
      <c r="G132" s="1285"/>
    </row>
    <row r="133" spans="1:7">
      <c r="A133" s="1285"/>
      <c r="B133" s="1285"/>
      <c r="C133" s="1285"/>
      <c r="D133" s="1285"/>
      <c r="E133" s="1285"/>
      <c r="F133" s="1285"/>
      <c r="G133" s="1285"/>
    </row>
    <row r="134" spans="1:7">
      <c r="A134" s="1285"/>
      <c r="B134" s="1285"/>
      <c r="C134" s="1285"/>
      <c r="D134" s="1285"/>
      <c r="E134" s="1285"/>
      <c r="F134" s="1285"/>
      <c r="G134" s="1285"/>
    </row>
    <row r="135" spans="1:7">
      <c r="A135" s="1285"/>
      <c r="B135" s="1285"/>
      <c r="C135" s="1285"/>
      <c r="D135" s="1285"/>
      <c r="E135" s="1285"/>
      <c r="F135" s="1285"/>
      <c r="G135" s="1285"/>
    </row>
    <row r="136" spans="1:7">
      <c r="A136" s="1285"/>
      <c r="B136" s="1285"/>
      <c r="C136" s="1285"/>
      <c r="D136" s="1285"/>
      <c r="E136" s="1285"/>
      <c r="F136" s="1285"/>
      <c r="G136" s="1285"/>
    </row>
    <row r="137" spans="1:7">
      <c r="A137" s="1285"/>
      <c r="B137" s="1285"/>
      <c r="C137" s="1285"/>
      <c r="D137" s="1285"/>
      <c r="E137" s="1285"/>
      <c r="F137" s="1285"/>
      <c r="G137" s="1285"/>
    </row>
    <row r="138" spans="1:7">
      <c r="A138" s="1285"/>
      <c r="B138" s="1285"/>
      <c r="C138" s="1285"/>
      <c r="D138" s="1285"/>
      <c r="E138" s="1285"/>
      <c r="F138" s="1285"/>
      <c r="G138" s="1285"/>
    </row>
    <row r="139" spans="1:7">
      <c r="A139" s="1285"/>
      <c r="B139" s="1285"/>
      <c r="C139" s="1285"/>
      <c r="D139" s="1285"/>
      <c r="E139" s="1285"/>
      <c r="F139" s="1285"/>
      <c r="G139" s="1285"/>
    </row>
    <row r="140" spans="1:7">
      <c r="A140" s="1285"/>
      <c r="B140" s="1285"/>
      <c r="C140" s="1285"/>
      <c r="D140" s="1285"/>
      <c r="E140" s="1285"/>
      <c r="F140" s="1285"/>
      <c r="G140" s="1285"/>
    </row>
    <row r="141" spans="1:7">
      <c r="A141" s="1285"/>
      <c r="B141" s="1285"/>
      <c r="C141" s="1285"/>
      <c r="D141" s="1285"/>
      <c r="E141" s="1285"/>
      <c r="F141" s="1285"/>
      <c r="G141" s="1285"/>
    </row>
    <row r="142" spans="1:7">
      <c r="A142" s="1285"/>
      <c r="B142" s="1285"/>
      <c r="C142" s="1285"/>
      <c r="D142" s="1285"/>
      <c r="E142" s="1285"/>
      <c r="F142" s="1285"/>
      <c r="G142" s="1285"/>
    </row>
    <row r="143" spans="1:7">
      <c r="A143" s="1285"/>
      <c r="B143" s="1285"/>
      <c r="C143" s="1285"/>
      <c r="D143" s="1285"/>
      <c r="E143" s="1285"/>
      <c r="F143" s="1285"/>
      <c r="G143" s="1285"/>
    </row>
    <row r="144" spans="1:7">
      <c r="A144" s="1285"/>
      <c r="B144" s="1285"/>
      <c r="C144" s="1285"/>
      <c r="D144" s="1285"/>
      <c r="E144" s="1285"/>
      <c r="F144" s="1285"/>
      <c r="G144" s="1285"/>
    </row>
    <row r="145" spans="1:7">
      <c r="A145" s="1285"/>
      <c r="B145" s="1285"/>
      <c r="C145" s="1285"/>
      <c r="D145" s="1285"/>
      <c r="E145" s="1285"/>
      <c r="F145" s="1285"/>
      <c r="G145" s="1285"/>
    </row>
    <row r="146" spans="1:7">
      <c r="A146" s="1285"/>
      <c r="B146" s="1285"/>
      <c r="C146" s="1285"/>
      <c r="D146" s="1285"/>
      <c r="E146" s="1285"/>
      <c r="F146" s="1285"/>
      <c r="G146" s="1285"/>
    </row>
    <row r="147" spans="1:7">
      <c r="A147" s="1285"/>
      <c r="B147" s="1285"/>
      <c r="C147" s="1285"/>
      <c r="D147" s="1285"/>
      <c r="E147" s="1285"/>
      <c r="F147" s="1285"/>
      <c r="G147" s="1285"/>
    </row>
    <row r="148" spans="1:7">
      <c r="A148" s="1285"/>
      <c r="B148" s="1285"/>
      <c r="C148" s="1285"/>
      <c r="D148" s="1285"/>
      <c r="E148" s="1285"/>
      <c r="F148" s="1285"/>
      <c r="G148" s="1285"/>
    </row>
    <row r="149" spans="1:7">
      <c r="A149" s="1285"/>
      <c r="B149" s="1285"/>
      <c r="C149" s="1285"/>
      <c r="D149" s="1285"/>
      <c r="E149" s="1285"/>
      <c r="F149" s="1285"/>
      <c r="G149" s="1285"/>
    </row>
    <row r="150" spans="1:7">
      <c r="A150" s="1285"/>
      <c r="B150" s="1285"/>
      <c r="C150" s="1285"/>
      <c r="D150" s="1285"/>
      <c r="E150" s="1285"/>
      <c r="F150" s="1285"/>
      <c r="G150" s="1285"/>
    </row>
    <row r="151" spans="1:7">
      <c r="A151" s="1285"/>
      <c r="B151" s="1285"/>
      <c r="C151" s="1285"/>
      <c r="D151" s="1285"/>
      <c r="E151" s="1285"/>
      <c r="F151" s="1285"/>
      <c r="G151" s="1285"/>
    </row>
    <row r="152" spans="1:7">
      <c r="A152" s="1285"/>
      <c r="B152" s="1285"/>
      <c r="C152" s="1285"/>
      <c r="D152" s="1285"/>
      <c r="E152" s="1285"/>
      <c r="F152" s="1285"/>
      <c r="G152" s="1285"/>
    </row>
    <row r="153" spans="1:7">
      <c r="A153" s="1285"/>
      <c r="B153" s="1285"/>
      <c r="C153" s="1285"/>
      <c r="D153" s="1285"/>
      <c r="E153" s="1285"/>
      <c r="F153" s="1285"/>
      <c r="G153" s="1285"/>
    </row>
    <row r="154" spans="1:7">
      <c r="A154" s="1285"/>
      <c r="B154" s="1285"/>
      <c r="C154" s="1285"/>
      <c r="D154" s="1285"/>
      <c r="E154" s="1285"/>
      <c r="F154" s="1285"/>
      <c r="G154" s="1285"/>
    </row>
    <row r="155" spans="1:7">
      <c r="A155" s="1285"/>
      <c r="B155" s="1285"/>
      <c r="C155" s="1285"/>
      <c r="D155" s="1285"/>
      <c r="E155" s="1285"/>
      <c r="F155" s="1285"/>
      <c r="G155" s="1285"/>
    </row>
    <row r="156" spans="1:7">
      <c r="A156" s="1285"/>
      <c r="B156" s="1285"/>
      <c r="C156" s="1285"/>
      <c r="D156" s="1285"/>
      <c r="E156" s="1285"/>
      <c r="F156" s="1285"/>
      <c r="G156" s="1285"/>
    </row>
    <row r="157" spans="1:7">
      <c r="A157" s="1285"/>
      <c r="B157" s="1285"/>
      <c r="C157" s="1285"/>
      <c r="D157" s="1285"/>
      <c r="E157" s="1285"/>
      <c r="F157" s="1285"/>
      <c r="G157" s="1285"/>
    </row>
    <row r="158" spans="1:7">
      <c r="A158" s="1285"/>
      <c r="B158" s="1285"/>
      <c r="C158" s="1285"/>
      <c r="D158" s="1285"/>
      <c r="E158" s="1285"/>
      <c r="F158" s="1285"/>
      <c r="G158" s="1285"/>
    </row>
    <row r="159" spans="1:7">
      <c r="A159" s="1285"/>
      <c r="B159" s="1285"/>
      <c r="C159" s="1285"/>
      <c r="D159" s="1285"/>
      <c r="E159" s="1285"/>
      <c r="F159" s="1285"/>
      <c r="G159" s="1285"/>
    </row>
    <row r="160" spans="1:7">
      <c r="A160" s="1285"/>
      <c r="B160" s="1285"/>
      <c r="C160" s="1285"/>
      <c r="D160" s="1285"/>
      <c r="E160" s="1285"/>
      <c r="F160" s="1285"/>
      <c r="G160" s="1285"/>
    </row>
    <row r="161" spans="1:7">
      <c r="A161" s="1285"/>
      <c r="B161" s="1285"/>
      <c r="C161" s="1285"/>
      <c r="D161" s="1285"/>
      <c r="E161" s="1285"/>
      <c r="F161" s="1285"/>
      <c r="G161" s="1285"/>
    </row>
    <row r="162" spans="1:7">
      <c r="A162" s="1285"/>
      <c r="B162" s="1285"/>
      <c r="C162" s="1285"/>
      <c r="D162" s="1285"/>
      <c r="E162" s="1285"/>
      <c r="F162" s="1285"/>
      <c r="G162" s="1285"/>
    </row>
    <row r="163" spans="1:7">
      <c r="A163" s="1285"/>
      <c r="B163" s="1285"/>
      <c r="C163" s="1285"/>
      <c r="D163" s="1285"/>
      <c r="E163" s="1285"/>
      <c r="F163" s="1285"/>
      <c r="G163" s="1285"/>
    </row>
    <row r="164" spans="1:7">
      <c r="A164" s="1285"/>
      <c r="B164" s="1285"/>
      <c r="C164" s="1285"/>
      <c r="D164" s="1285"/>
      <c r="E164" s="1285"/>
      <c r="F164" s="1285"/>
      <c r="G164" s="1285"/>
    </row>
    <row r="165" spans="1:7">
      <c r="A165" s="1285"/>
      <c r="B165" s="1285"/>
      <c r="C165" s="1285"/>
      <c r="D165" s="1285"/>
      <c r="E165" s="1285"/>
      <c r="F165" s="1285"/>
      <c r="G165" s="1285"/>
    </row>
    <row r="166" spans="1:7">
      <c r="A166" s="1285"/>
      <c r="B166" s="1285"/>
      <c r="C166" s="1285"/>
      <c r="D166" s="1285"/>
      <c r="E166" s="1285"/>
      <c r="F166" s="1285"/>
      <c r="G166" s="1285"/>
    </row>
    <row r="167" spans="1:7">
      <c r="A167" s="1285"/>
      <c r="B167" s="1285"/>
      <c r="C167" s="1285"/>
      <c r="D167" s="1285"/>
      <c r="E167" s="1285"/>
      <c r="F167" s="1285"/>
      <c r="G167" s="1285"/>
    </row>
    <row r="168" spans="1:7">
      <c r="A168" s="1285"/>
      <c r="B168" s="1285"/>
      <c r="C168" s="1285"/>
      <c r="D168" s="1285"/>
      <c r="E168" s="1285"/>
      <c r="F168" s="1285"/>
      <c r="G168" s="1285"/>
    </row>
    <row r="169" spans="1:7">
      <c r="A169" s="1285"/>
      <c r="B169" s="1285"/>
      <c r="C169" s="1285"/>
      <c r="D169" s="1285"/>
      <c r="E169" s="1285"/>
      <c r="F169" s="1285"/>
      <c r="G169" s="1285"/>
    </row>
    <row r="170" spans="1:7">
      <c r="A170" s="1285"/>
      <c r="B170" s="1285"/>
      <c r="C170" s="1285"/>
      <c r="D170" s="1285"/>
      <c r="E170" s="1285"/>
      <c r="F170" s="1285"/>
      <c r="G170" s="1285"/>
    </row>
    <row r="171" spans="1:7">
      <c r="A171" s="1285"/>
      <c r="B171" s="1285"/>
      <c r="C171" s="1285"/>
      <c r="D171" s="1285"/>
      <c r="E171" s="1285"/>
      <c r="F171" s="1285"/>
      <c r="G171" s="1285"/>
    </row>
    <row r="172" spans="1:7">
      <c r="A172" s="1285"/>
      <c r="B172" s="1285"/>
      <c r="C172" s="1285"/>
      <c r="D172" s="1285"/>
      <c r="E172" s="1285"/>
      <c r="F172" s="1285"/>
      <c r="G172" s="1285"/>
    </row>
    <row r="173" spans="1:7">
      <c r="A173" s="1285"/>
      <c r="B173" s="1285"/>
      <c r="C173" s="1285"/>
      <c r="D173" s="1285"/>
      <c r="E173" s="1285"/>
      <c r="F173" s="1285"/>
      <c r="G173" s="1285"/>
    </row>
    <row r="174" spans="1:7">
      <c r="A174" s="1285"/>
      <c r="B174" s="1285"/>
      <c r="C174" s="1285"/>
      <c r="D174" s="1285"/>
      <c r="E174" s="1285"/>
      <c r="F174" s="1285"/>
      <c r="G174" s="1285"/>
    </row>
    <row r="175" spans="1:7">
      <c r="A175" s="1285"/>
      <c r="B175" s="1285"/>
      <c r="C175" s="1285"/>
      <c r="D175" s="1285"/>
      <c r="E175" s="1285"/>
      <c r="F175" s="1285"/>
      <c r="G175" s="1285"/>
    </row>
    <row r="176" spans="1:7">
      <c r="A176" s="1285"/>
      <c r="B176" s="1285"/>
      <c r="C176" s="1285"/>
      <c r="D176" s="1285"/>
      <c r="E176" s="1285"/>
      <c r="F176" s="1285"/>
      <c r="G176" s="1285"/>
    </row>
    <row r="177" spans="1:7">
      <c r="A177" s="1285"/>
      <c r="B177" s="1285"/>
      <c r="C177" s="1285"/>
      <c r="D177" s="1285"/>
      <c r="E177" s="1285"/>
      <c r="F177" s="1285"/>
      <c r="G177" s="1285"/>
    </row>
    <row r="178" spans="1:7">
      <c r="A178" s="1285"/>
      <c r="B178" s="1285"/>
      <c r="C178" s="1285"/>
      <c r="D178" s="1285"/>
      <c r="E178" s="1285"/>
      <c r="F178" s="1285"/>
      <c r="G178" s="1285"/>
    </row>
    <row r="179" spans="1:7">
      <c r="A179" s="1285"/>
      <c r="B179" s="1285"/>
      <c r="C179" s="1285"/>
      <c r="D179" s="1285"/>
      <c r="E179" s="1285"/>
      <c r="F179" s="1285"/>
      <c r="G179" s="1285"/>
    </row>
    <row r="180" spans="1:7">
      <c r="A180" s="1285"/>
      <c r="B180" s="1285"/>
      <c r="C180" s="1285"/>
      <c r="D180" s="1285"/>
      <c r="E180" s="1285"/>
      <c r="F180" s="1285"/>
      <c r="G180" s="1285"/>
    </row>
    <row r="181" spans="1:7">
      <c r="A181" s="1285"/>
      <c r="B181" s="1285"/>
      <c r="C181" s="1285"/>
      <c r="D181" s="1285"/>
      <c r="E181" s="1285"/>
      <c r="F181" s="1285"/>
      <c r="G181" s="1285"/>
    </row>
    <row r="182" spans="1:7">
      <c r="A182" s="1285"/>
      <c r="B182" s="1285"/>
      <c r="C182" s="1285"/>
      <c r="D182" s="1285"/>
      <c r="E182" s="1285"/>
      <c r="F182" s="1285"/>
      <c r="G182" s="1285"/>
    </row>
    <row r="183" spans="1:7">
      <c r="A183" s="1285"/>
      <c r="B183" s="1285"/>
      <c r="C183" s="1285"/>
      <c r="D183" s="1285"/>
      <c r="E183" s="1285"/>
      <c r="F183" s="1285"/>
      <c r="G183" s="1285"/>
    </row>
    <row r="184" spans="1:7">
      <c r="A184" s="1285"/>
      <c r="B184" s="1285"/>
      <c r="C184" s="1285"/>
      <c r="D184" s="1285"/>
      <c r="E184" s="1285"/>
      <c r="F184" s="1285"/>
      <c r="G184" s="1285"/>
    </row>
    <row r="185" spans="1:7">
      <c r="A185" s="1285"/>
      <c r="B185" s="1285"/>
      <c r="C185" s="1285"/>
      <c r="D185" s="1285"/>
      <c r="E185" s="1285"/>
      <c r="F185" s="1285"/>
      <c r="G185" s="1285"/>
    </row>
    <row r="186" spans="1:7">
      <c r="A186" s="1285"/>
      <c r="B186" s="1285"/>
      <c r="C186" s="1285"/>
      <c r="D186" s="1285"/>
      <c r="E186" s="1285"/>
      <c r="F186" s="1285"/>
      <c r="G186" s="1285"/>
    </row>
    <row r="187" spans="1:7">
      <c r="A187" s="1285"/>
      <c r="B187" s="1285"/>
      <c r="C187" s="1285"/>
      <c r="D187" s="1285"/>
      <c r="E187" s="1285"/>
      <c r="F187" s="1285"/>
      <c r="G187" s="1285"/>
    </row>
    <row r="188" spans="1:7">
      <c r="A188" s="1285"/>
      <c r="B188" s="1285"/>
      <c r="C188" s="1285"/>
      <c r="D188" s="1285"/>
      <c r="E188" s="1285"/>
      <c r="F188" s="1285"/>
      <c r="G188" s="1285"/>
    </row>
    <row r="189" spans="1:7">
      <c r="A189" s="1285"/>
      <c r="B189" s="1285"/>
      <c r="C189" s="1285"/>
      <c r="D189" s="1285"/>
      <c r="E189" s="1285"/>
      <c r="F189" s="1285"/>
      <c r="G189" s="1285"/>
    </row>
    <row r="190" spans="1:7">
      <c r="A190" s="1285"/>
      <c r="B190" s="1285"/>
      <c r="C190" s="1285"/>
      <c r="D190" s="1285"/>
      <c r="E190" s="1285"/>
      <c r="F190" s="1285"/>
      <c r="G190" s="1285"/>
    </row>
    <row r="191" spans="1:7">
      <c r="A191" s="1285"/>
      <c r="B191" s="1285"/>
      <c r="C191" s="1285"/>
      <c r="D191" s="1285"/>
      <c r="E191" s="1285"/>
      <c r="F191" s="1285"/>
      <c r="G191" s="1285"/>
    </row>
    <row r="192" spans="1:7">
      <c r="A192" s="1285"/>
      <c r="B192" s="1285"/>
      <c r="C192" s="1285"/>
      <c r="D192" s="1285"/>
      <c r="E192" s="1285"/>
      <c r="F192" s="1285"/>
      <c r="G192" s="1285"/>
    </row>
    <row r="193" spans="1:7">
      <c r="A193" s="1285"/>
      <c r="B193" s="1285"/>
      <c r="C193" s="1285"/>
      <c r="D193" s="1285"/>
      <c r="E193" s="1285"/>
      <c r="F193" s="1285"/>
      <c r="G193" s="1285"/>
    </row>
    <row r="194" spans="1:7">
      <c r="A194" s="1285"/>
      <c r="B194" s="1285"/>
      <c r="C194" s="1285"/>
      <c r="D194" s="1285"/>
      <c r="E194" s="1285"/>
      <c r="F194" s="1285"/>
      <c r="G194" s="1285"/>
    </row>
    <row r="195" spans="1:7">
      <c r="A195" s="1285"/>
      <c r="B195" s="1285"/>
      <c r="C195" s="1285"/>
      <c r="D195" s="1285"/>
      <c r="E195" s="1285"/>
      <c r="F195" s="1285"/>
      <c r="G195" s="1285"/>
    </row>
    <row r="196" spans="1:7">
      <c r="A196" s="1285"/>
      <c r="B196" s="1285"/>
      <c r="C196" s="1285"/>
      <c r="D196" s="1285"/>
      <c r="E196" s="1285"/>
      <c r="F196" s="1285"/>
      <c r="G196" s="1285"/>
    </row>
    <row r="197" spans="1:7">
      <c r="A197" s="1285"/>
      <c r="B197" s="1285"/>
      <c r="C197" s="1285"/>
      <c r="D197" s="1285"/>
      <c r="E197" s="1285"/>
      <c r="F197" s="1285"/>
      <c r="G197" s="1285"/>
    </row>
    <row r="198" spans="1:7">
      <c r="A198" s="1285"/>
      <c r="B198" s="1285"/>
      <c r="C198" s="1285"/>
      <c r="D198" s="1285"/>
      <c r="E198" s="1285"/>
      <c r="F198" s="1285"/>
      <c r="G198" s="1285"/>
    </row>
    <row r="199" spans="1:7">
      <c r="A199" s="1285"/>
      <c r="B199" s="1285"/>
      <c r="C199" s="1285"/>
      <c r="D199" s="1285"/>
      <c r="E199" s="1285"/>
      <c r="F199" s="1285"/>
      <c r="G199" s="1285"/>
    </row>
    <row r="200" spans="1:7">
      <c r="A200" s="1285"/>
      <c r="B200" s="1285"/>
      <c r="C200" s="1285"/>
      <c r="D200" s="1285"/>
      <c r="E200" s="1285"/>
      <c r="F200" s="1285"/>
      <c r="G200" s="1285"/>
    </row>
    <row r="201" spans="1:7">
      <c r="A201" s="1285"/>
      <c r="B201" s="1285"/>
      <c r="C201" s="1285"/>
      <c r="D201" s="1285"/>
      <c r="E201" s="1285"/>
      <c r="F201" s="1285"/>
      <c r="G201" s="1285"/>
    </row>
    <row r="202" spans="1:7">
      <c r="A202" s="1285"/>
      <c r="B202" s="1285"/>
      <c r="C202" s="1285"/>
      <c r="D202" s="1285"/>
      <c r="E202" s="1285"/>
      <c r="F202" s="1285"/>
      <c r="G202" s="1285"/>
    </row>
    <row r="203" spans="1:7">
      <c r="A203" s="1285"/>
      <c r="B203" s="1285"/>
      <c r="C203" s="1285"/>
      <c r="D203" s="1285"/>
      <c r="E203" s="1285"/>
      <c r="F203" s="1285"/>
      <c r="G203" s="1285"/>
    </row>
    <row r="204" spans="1:7">
      <c r="A204" s="1285"/>
      <c r="B204" s="1285"/>
      <c r="C204" s="1285"/>
      <c r="D204" s="1285"/>
      <c r="E204" s="1285"/>
      <c r="F204" s="1285"/>
      <c r="G204" s="1285"/>
    </row>
    <row r="205" spans="1:7">
      <c r="A205" s="1285"/>
      <c r="B205" s="1285"/>
      <c r="C205" s="1285"/>
      <c r="D205" s="1285"/>
      <c r="E205" s="1285"/>
      <c r="F205" s="1285"/>
      <c r="G205" s="1285"/>
    </row>
    <row r="206" spans="1:7">
      <c r="A206" s="1285"/>
      <c r="B206" s="1285"/>
      <c r="C206" s="1285"/>
      <c r="D206" s="1285"/>
      <c r="E206" s="1285"/>
      <c r="F206" s="1285"/>
      <c r="G206" s="1285"/>
    </row>
    <row r="207" spans="1:7">
      <c r="A207" s="1285"/>
      <c r="B207" s="1285"/>
      <c r="C207" s="1285"/>
      <c r="D207" s="1285"/>
      <c r="E207" s="1285"/>
      <c r="F207" s="1285"/>
      <c r="G207" s="1285"/>
    </row>
    <row r="208" spans="1:7">
      <c r="A208" s="1285"/>
      <c r="B208" s="1285"/>
      <c r="C208" s="1285"/>
      <c r="D208" s="1285"/>
      <c r="E208" s="1285"/>
      <c r="F208" s="1285"/>
      <c r="G208" s="1285"/>
    </row>
    <row r="209" spans="1:7">
      <c r="A209" s="1285"/>
      <c r="B209" s="1285"/>
      <c r="C209" s="1285"/>
      <c r="D209" s="1285"/>
      <c r="E209" s="1285"/>
      <c r="F209" s="1285"/>
      <c r="G209" s="1285"/>
    </row>
    <row r="210" spans="1:7">
      <c r="A210" s="1285"/>
      <c r="B210" s="1285"/>
      <c r="C210" s="1285"/>
      <c r="D210" s="1285"/>
      <c r="E210" s="1285"/>
      <c r="F210" s="1285"/>
      <c r="G210" s="1285"/>
    </row>
    <row r="211" spans="1:7">
      <c r="A211" s="1285"/>
      <c r="B211" s="1285"/>
      <c r="C211" s="1285"/>
      <c r="D211" s="1285"/>
      <c r="E211" s="1285"/>
      <c r="F211" s="1285"/>
      <c r="G211" s="1285"/>
    </row>
    <row r="212" spans="1:7">
      <c r="A212" s="1285"/>
      <c r="B212" s="1285"/>
      <c r="C212" s="1285"/>
      <c r="D212" s="1285"/>
      <c r="E212" s="1285"/>
      <c r="F212" s="1285"/>
      <c r="G212" s="1285"/>
    </row>
    <row r="213" spans="1:7">
      <c r="A213" s="1285"/>
      <c r="B213" s="1285"/>
      <c r="C213" s="1285"/>
      <c r="D213" s="1285"/>
      <c r="E213" s="1285"/>
      <c r="F213" s="1285"/>
      <c r="G213" s="1285"/>
    </row>
    <row r="214" spans="1:7">
      <c r="A214" s="1285"/>
      <c r="B214" s="1285"/>
      <c r="C214" s="1285"/>
      <c r="D214" s="1285"/>
      <c r="E214" s="1285"/>
      <c r="F214" s="1285"/>
      <c r="G214" s="1285"/>
    </row>
    <row r="215" spans="1:7">
      <c r="A215" s="1285"/>
      <c r="B215" s="1285"/>
      <c r="C215" s="1285"/>
      <c r="D215" s="1285"/>
      <c r="E215" s="1285"/>
      <c r="F215" s="1285"/>
      <c r="G215" s="1285"/>
    </row>
    <row r="216" spans="1:7">
      <c r="A216" s="1285"/>
      <c r="B216" s="1285"/>
      <c r="C216" s="1285"/>
      <c r="D216" s="1285"/>
      <c r="E216" s="1285"/>
      <c r="F216" s="1285"/>
      <c r="G216" s="1285"/>
    </row>
    <row r="217" spans="1:7">
      <c r="A217" s="1285"/>
      <c r="B217" s="1285"/>
      <c r="C217" s="1285"/>
      <c r="D217" s="1285"/>
      <c r="E217" s="1285"/>
      <c r="F217" s="1285"/>
      <c r="G217" s="1285"/>
    </row>
    <row r="218" spans="1:7">
      <c r="A218" s="1285"/>
      <c r="B218" s="1285"/>
      <c r="C218" s="1285"/>
      <c r="D218" s="1285"/>
      <c r="E218" s="1285"/>
      <c r="F218" s="1285"/>
      <c r="G218" s="1285"/>
    </row>
    <row r="219" spans="1:7">
      <c r="A219" s="1285"/>
      <c r="B219" s="1285"/>
      <c r="C219" s="1285"/>
      <c r="D219" s="1285"/>
      <c r="E219" s="1285"/>
      <c r="F219" s="1285"/>
      <c r="G219" s="1285"/>
    </row>
    <row r="220" spans="1:7">
      <c r="A220" s="1285"/>
      <c r="B220" s="1285"/>
      <c r="C220" s="1285"/>
      <c r="D220" s="1285"/>
      <c r="E220" s="1285"/>
      <c r="F220" s="1285"/>
      <c r="G220" s="1285"/>
    </row>
    <row r="221" spans="1:7">
      <c r="A221" s="1285"/>
      <c r="B221" s="1285"/>
      <c r="C221" s="1285"/>
      <c r="D221" s="1285"/>
      <c r="E221" s="1285"/>
      <c r="F221" s="1285"/>
      <c r="G221" s="1285"/>
    </row>
    <row r="222" spans="1:7">
      <c r="A222" s="1285"/>
      <c r="B222" s="1285"/>
      <c r="C222" s="1285"/>
      <c r="D222" s="1285"/>
      <c r="E222" s="1285"/>
      <c r="F222" s="1285"/>
      <c r="G222" s="1285"/>
    </row>
    <row r="223" spans="1:7">
      <c r="A223" s="1285"/>
      <c r="B223" s="1285"/>
      <c r="C223" s="1285"/>
      <c r="D223" s="1285"/>
      <c r="E223" s="1285"/>
      <c r="F223" s="1285"/>
      <c r="G223" s="1285"/>
    </row>
    <row r="224" spans="1:7">
      <c r="A224" s="1285"/>
      <c r="B224" s="1285"/>
      <c r="C224" s="1285"/>
      <c r="D224" s="1285"/>
      <c r="E224" s="1285"/>
      <c r="F224" s="1285"/>
      <c r="G224" s="1285"/>
    </row>
    <row r="225" spans="1:7">
      <c r="A225" s="1285"/>
      <c r="B225" s="1285"/>
      <c r="C225" s="1285"/>
      <c r="D225" s="1285"/>
      <c r="E225" s="1285"/>
      <c r="F225" s="1285"/>
      <c r="G225" s="1285"/>
    </row>
    <row r="226" spans="1:7">
      <c r="A226" s="1285"/>
      <c r="B226" s="1285"/>
      <c r="C226" s="1285"/>
      <c r="D226" s="1285"/>
      <c r="E226" s="1285"/>
      <c r="F226" s="1285"/>
      <c r="G226" s="1285"/>
    </row>
    <row r="227" spans="1:7">
      <c r="A227" s="1285"/>
      <c r="B227" s="1285"/>
      <c r="C227" s="1285"/>
      <c r="D227" s="1285"/>
      <c r="E227" s="1285"/>
      <c r="F227" s="1285"/>
      <c r="G227" s="1285"/>
    </row>
    <row r="228" spans="1:7">
      <c r="A228" s="1285"/>
      <c r="B228" s="1285"/>
      <c r="C228" s="1285"/>
      <c r="D228" s="1285"/>
      <c r="E228" s="1285"/>
      <c r="F228" s="1285"/>
      <c r="G228" s="1285"/>
    </row>
    <row r="229" spans="1:7">
      <c r="A229" s="1285"/>
      <c r="B229" s="1285"/>
      <c r="C229" s="1285"/>
      <c r="D229" s="1285"/>
      <c r="E229" s="1285"/>
      <c r="F229" s="1285"/>
      <c r="G229" s="1285"/>
    </row>
    <row r="230" spans="1:7">
      <c r="A230" s="1285"/>
      <c r="B230" s="1285"/>
      <c r="C230" s="1285"/>
      <c r="D230" s="1285"/>
      <c r="E230" s="1285"/>
      <c r="F230" s="1285"/>
      <c r="G230" s="1285"/>
    </row>
    <row r="231" spans="1:7">
      <c r="A231" s="1285"/>
      <c r="B231" s="1285"/>
      <c r="C231" s="1285"/>
      <c r="D231" s="1285"/>
      <c r="E231" s="1285"/>
      <c r="F231" s="1285"/>
      <c r="G231" s="1285"/>
    </row>
    <row r="232" spans="1:7">
      <c r="A232" s="1285"/>
      <c r="B232" s="1285"/>
      <c r="C232" s="1285"/>
      <c r="D232" s="1285"/>
      <c r="E232" s="1285"/>
      <c r="F232" s="1285"/>
      <c r="G232" s="1285"/>
    </row>
    <row r="233" spans="1:7">
      <c r="A233" s="1285"/>
      <c r="B233" s="1285"/>
      <c r="C233" s="1285"/>
      <c r="D233" s="1285"/>
      <c r="E233" s="1285"/>
      <c r="F233" s="1285"/>
      <c r="G233" s="1285"/>
    </row>
    <row r="234" spans="1:7">
      <c r="A234" s="1285"/>
      <c r="B234" s="1285"/>
      <c r="C234" s="1285"/>
      <c r="D234" s="1285"/>
      <c r="E234" s="1285"/>
      <c r="F234" s="1285"/>
      <c r="G234" s="1285"/>
    </row>
    <row r="235" spans="1:7">
      <c r="A235" s="1285"/>
      <c r="B235" s="1285"/>
      <c r="C235" s="1285"/>
      <c r="D235" s="1285"/>
      <c r="E235" s="1285"/>
      <c r="F235" s="1285"/>
      <c r="G235" s="1285"/>
    </row>
    <row r="236" spans="1:7">
      <c r="A236" s="1285"/>
      <c r="B236" s="1285"/>
      <c r="C236" s="1285"/>
      <c r="D236" s="1285"/>
      <c r="E236" s="1285"/>
      <c r="F236" s="1285"/>
      <c r="G236" s="1285"/>
    </row>
    <row r="237" spans="1:7">
      <c r="A237" s="1285"/>
      <c r="B237" s="1285"/>
      <c r="C237" s="1285"/>
      <c r="D237" s="1285"/>
      <c r="E237" s="1285"/>
      <c r="F237" s="1285"/>
      <c r="G237" s="1285"/>
    </row>
    <row r="238" spans="1:7">
      <c r="A238" s="1285"/>
      <c r="B238" s="1285"/>
      <c r="C238" s="1285"/>
      <c r="D238" s="1285"/>
      <c r="E238" s="1285"/>
      <c r="F238" s="1285"/>
      <c r="G238" s="1285"/>
    </row>
    <row r="239" spans="1:7">
      <c r="A239" s="1285"/>
      <c r="B239" s="1285"/>
      <c r="C239" s="1285"/>
      <c r="D239" s="1285"/>
      <c r="E239" s="1285"/>
      <c r="F239" s="1285"/>
      <c r="G239" s="1285"/>
    </row>
    <row r="240" spans="1:7">
      <c r="A240" s="1285"/>
      <c r="B240" s="1285"/>
      <c r="C240" s="1285"/>
      <c r="D240" s="1285"/>
      <c r="E240" s="1285"/>
      <c r="F240" s="1285"/>
      <c r="G240" s="1285"/>
    </row>
    <row r="241" spans="1:7">
      <c r="A241" s="1285"/>
      <c r="B241" s="1285"/>
      <c r="C241" s="1285"/>
      <c r="D241" s="1285"/>
      <c r="E241" s="1285"/>
      <c r="F241" s="1285"/>
      <c r="G241" s="1285"/>
    </row>
    <row r="242" spans="1:7">
      <c r="A242" s="1285"/>
      <c r="B242" s="1285"/>
      <c r="C242" s="1285"/>
      <c r="D242" s="1285"/>
      <c r="E242" s="1285"/>
      <c r="F242" s="1285"/>
      <c r="G242" s="1285"/>
    </row>
    <row r="243" spans="1:7">
      <c r="A243" s="1285"/>
      <c r="B243" s="1285"/>
      <c r="C243" s="1285"/>
      <c r="D243" s="1285"/>
      <c r="E243" s="1285"/>
      <c r="F243" s="1285"/>
      <c r="G243" s="1285"/>
    </row>
    <row r="244" spans="1:7">
      <c r="A244" s="1285"/>
      <c r="B244" s="1285"/>
      <c r="C244" s="1285"/>
      <c r="D244" s="1285"/>
      <c r="E244" s="1285"/>
      <c r="F244" s="1285"/>
      <c r="G244" s="1285"/>
    </row>
    <row r="245" spans="1:7">
      <c r="A245" s="1285"/>
      <c r="B245" s="1285"/>
      <c r="C245" s="1285"/>
      <c r="D245" s="1285"/>
      <c r="E245" s="1285"/>
      <c r="F245" s="1285"/>
      <c r="G245" s="1285"/>
    </row>
    <row r="246" spans="1:7">
      <c r="A246" s="1285"/>
      <c r="B246" s="1285"/>
      <c r="C246" s="1285"/>
      <c r="D246" s="1285"/>
      <c r="E246" s="1285"/>
      <c r="F246" s="1285"/>
      <c r="G246" s="1285"/>
    </row>
    <row r="247" spans="1:7">
      <c r="A247" s="1285"/>
      <c r="B247" s="1285"/>
      <c r="C247" s="1285"/>
      <c r="D247" s="1285"/>
      <c r="E247" s="1285"/>
      <c r="F247" s="1285"/>
      <c r="G247" s="1285"/>
    </row>
    <row r="248" spans="1:7">
      <c r="A248" s="1285"/>
      <c r="B248" s="1285"/>
      <c r="C248" s="1285"/>
      <c r="D248" s="1285"/>
      <c r="E248" s="1285"/>
      <c r="F248" s="1285"/>
      <c r="G248" s="1285"/>
    </row>
    <row r="249" spans="1:7">
      <c r="A249" s="1285"/>
      <c r="B249" s="1285"/>
      <c r="C249" s="1285"/>
      <c r="D249" s="1285"/>
      <c r="E249" s="1285"/>
      <c r="F249" s="1285"/>
      <c r="G249" s="1285"/>
    </row>
    <row r="250" spans="1:7">
      <c r="A250" s="1285"/>
      <c r="B250" s="1285"/>
      <c r="C250" s="1285"/>
      <c r="D250" s="1285"/>
      <c r="E250" s="1285"/>
      <c r="F250" s="1285"/>
      <c r="G250" s="1285"/>
    </row>
    <row r="251" spans="1:7">
      <c r="A251" s="1285"/>
      <c r="B251" s="1285"/>
      <c r="C251" s="1285"/>
      <c r="D251" s="1285"/>
      <c r="E251" s="1285"/>
      <c r="F251" s="1285"/>
      <c r="G251" s="1285"/>
    </row>
    <row r="252" spans="1:7">
      <c r="A252" s="1285"/>
      <c r="B252" s="1285"/>
      <c r="C252" s="1285"/>
      <c r="D252" s="1285"/>
      <c r="E252" s="1285"/>
      <c r="F252" s="1285"/>
      <c r="G252" s="1285"/>
    </row>
    <row r="253" spans="1:7">
      <c r="A253" s="1285"/>
      <c r="B253" s="1285"/>
      <c r="C253" s="1285"/>
      <c r="D253" s="1285"/>
      <c r="E253" s="1285"/>
      <c r="F253" s="1285"/>
      <c r="G253" s="1285"/>
    </row>
    <row r="254" spans="1:7">
      <c r="A254" s="1285"/>
      <c r="B254" s="1285"/>
      <c r="C254" s="1285"/>
      <c r="D254" s="1285"/>
      <c r="E254" s="1285"/>
      <c r="F254" s="1285"/>
      <c r="G254" s="1285"/>
    </row>
    <row r="255" spans="1:7">
      <c r="A255" s="1285"/>
      <c r="B255" s="1285"/>
      <c r="C255" s="1285"/>
      <c r="D255" s="1285"/>
      <c r="E255" s="1285"/>
      <c r="F255" s="1285"/>
      <c r="G255" s="1285"/>
    </row>
    <row r="256" spans="1:7">
      <c r="A256" s="1285"/>
      <c r="B256" s="1285"/>
      <c r="C256" s="1285"/>
      <c r="D256" s="1285"/>
      <c r="E256" s="1285"/>
      <c r="F256" s="1285"/>
      <c r="G256" s="1285"/>
    </row>
    <row r="257" spans="1:7">
      <c r="A257" s="1285"/>
      <c r="B257" s="1285"/>
      <c r="C257" s="1285"/>
      <c r="D257" s="1285"/>
      <c r="E257" s="1285"/>
      <c r="F257" s="1285"/>
      <c r="G257" s="1285"/>
    </row>
    <row r="258" spans="1:7">
      <c r="A258" s="1285"/>
      <c r="B258" s="1285"/>
      <c r="C258" s="1285"/>
      <c r="D258" s="1285"/>
      <c r="E258" s="1285"/>
      <c r="F258" s="1285"/>
      <c r="G258" s="1285"/>
    </row>
    <row r="259" spans="1:7">
      <c r="A259" s="1285"/>
      <c r="B259" s="1285"/>
      <c r="C259" s="1285"/>
      <c r="D259" s="1285"/>
      <c r="E259" s="1285"/>
      <c r="F259" s="1285"/>
      <c r="G259" s="1285"/>
    </row>
    <row r="260" spans="1:7">
      <c r="A260" s="1285"/>
      <c r="B260" s="1285"/>
      <c r="C260" s="1285"/>
      <c r="D260" s="1285"/>
      <c r="E260" s="1285"/>
      <c r="F260" s="1285"/>
      <c r="G260" s="1285"/>
    </row>
    <row r="261" spans="1:7">
      <c r="A261" s="1285"/>
      <c r="B261" s="1285"/>
      <c r="C261" s="1285"/>
      <c r="D261" s="1285"/>
      <c r="E261" s="1285"/>
      <c r="F261" s="1285"/>
      <c r="G261" s="1285"/>
    </row>
    <row r="262" spans="1:7">
      <c r="A262" s="1285"/>
      <c r="B262" s="1285"/>
      <c r="C262" s="1285"/>
      <c r="D262" s="1285"/>
      <c r="E262" s="1285"/>
      <c r="F262" s="1285"/>
      <c r="G262" s="1285"/>
    </row>
    <row r="263" spans="1:7">
      <c r="A263" s="1285"/>
      <c r="B263" s="1285"/>
      <c r="C263" s="1285"/>
      <c r="D263" s="1285"/>
      <c r="E263" s="1285"/>
      <c r="F263" s="1285"/>
      <c r="G263" s="1285"/>
    </row>
    <row r="264" spans="1:7">
      <c r="A264" s="1285"/>
      <c r="B264" s="1285"/>
      <c r="C264" s="1285"/>
      <c r="D264" s="1285"/>
      <c r="E264" s="1285"/>
      <c r="F264" s="1285"/>
      <c r="G264" s="1285"/>
    </row>
    <row r="265" spans="1:7">
      <c r="A265" s="1285"/>
      <c r="B265" s="1285"/>
      <c r="C265" s="1285"/>
      <c r="D265" s="1285"/>
      <c r="E265" s="1285"/>
      <c r="F265" s="1285"/>
      <c r="G265" s="1285"/>
    </row>
    <row r="266" spans="1:7">
      <c r="A266" s="1285"/>
      <c r="B266" s="1285"/>
      <c r="C266" s="1285"/>
      <c r="D266" s="1285"/>
      <c r="E266" s="1285"/>
      <c r="F266" s="1285"/>
      <c r="G266" s="1285"/>
    </row>
    <row r="267" spans="1:7">
      <c r="A267" s="1285"/>
      <c r="B267" s="1285"/>
      <c r="C267" s="1285"/>
      <c r="D267" s="1285"/>
      <c r="E267" s="1285"/>
      <c r="F267" s="1285"/>
      <c r="G267" s="1285"/>
    </row>
    <row r="268" spans="1:7">
      <c r="A268" s="1285"/>
      <c r="B268" s="1285"/>
      <c r="C268" s="1285"/>
      <c r="D268" s="1285"/>
      <c r="E268" s="1285"/>
      <c r="F268" s="1285"/>
      <c r="G268" s="1285"/>
    </row>
    <row r="269" spans="1:7">
      <c r="A269" s="1285"/>
      <c r="B269" s="1285"/>
      <c r="C269" s="1285"/>
      <c r="D269" s="1285"/>
      <c r="E269" s="1285"/>
      <c r="F269" s="1285"/>
      <c r="G269" s="1285"/>
    </row>
    <row r="270" spans="1:7">
      <c r="A270" s="1285"/>
      <c r="B270" s="1285"/>
      <c r="C270" s="1285"/>
      <c r="D270" s="1285"/>
      <c r="E270" s="1285"/>
      <c r="F270" s="1285"/>
      <c r="G270" s="1285"/>
    </row>
    <row r="271" spans="1:7">
      <c r="A271" s="1285"/>
      <c r="B271" s="1285"/>
      <c r="C271" s="1285"/>
      <c r="D271" s="1285"/>
      <c r="E271" s="1285"/>
      <c r="F271" s="1285"/>
      <c r="G271" s="1285"/>
    </row>
    <row r="272" spans="1:7">
      <c r="A272" s="1285"/>
      <c r="B272" s="1285"/>
      <c r="C272" s="1285"/>
      <c r="D272" s="1285"/>
      <c r="E272" s="1285"/>
      <c r="F272" s="1285"/>
      <c r="G272" s="1285"/>
    </row>
    <row r="273" spans="1:7">
      <c r="A273" s="1285"/>
      <c r="B273" s="1285"/>
      <c r="C273" s="1285"/>
      <c r="D273" s="1285"/>
      <c r="E273" s="1285"/>
      <c r="F273" s="1285"/>
      <c r="G273" s="1285"/>
    </row>
    <row r="274" spans="1:7">
      <c r="A274" s="1285"/>
      <c r="B274" s="1285"/>
      <c r="C274" s="1285"/>
      <c r="D274" s="1285"/>
      <c r="E274" s="1285"/>
      <c r="F274" s="1285"/>
      <c r="G274" s="1285"/>
    </row>
    <row r="275" spans="1:7">
      <c r="A275" s="1285"/>
      <c r="B275" s="1285"/>
      <c r="C275" s="1285"/>
      <c r="D275" s="1285"/>
      <c r="E275" s="1285"/>
      <c r="F275" s="1285"/>
      <c r="G275" s="1285"/>
    </row>
    <row r="276" spans="1:7">
      <c r="A276" s="1285"/>
      <c r="B276" s="1285"/>
      <c r="C276" s="1285"/>
      <c r="D276" s="1285"/>
      <c r="E276" s="1285"/>
      <c r="F276" s="1285"/>
      <c r="G276" s="1285"/>
    </row>
    <row r="277" spans="1:7">
      <c r="A277" s="1285"/>
      <c r="B277" s="1285"/>
      <c r="C277" s="1285"/>
      <c r="D277" s="1285"/>
      <c r="E277" s="1285"/>
      <c r="F277" s="1285"/>
      <c r="G277" s="1285"/>
    </row>
    <row r="278" spans="1:7">
      <c r="A278" s="1285"/>
      <c r="B278" s="1285"/>
      <c r="C278" s="1285"/>
      <c r="D278" s="1285"/>
      <c r="E278" s="1285"/>
      <c r="F278" s="1285"/>
      <c r="G278" s="1285"/>
    </row>
    <row r="279" spans="1:7">
      <c r="A279" s="1285"/>
      <c r="B279" s="1285"/>
      <c r="C279" s="1285"/>
      <c r="D279" s="1285"/>
      <c r="E279" s="1285"/>
      <c r="F279" s="1285"/>
      <c r="G279" s="1285"/>
    </row>
    <row r="280" spans="1:7">
      <c r="A280" s="1285"/>
      <c r="B280" s="1285"/>
      <c r="C280" s="1285"/>
      <c r="D280" s="1285"/>
      <c r="E280" s="1285"/>
      <c r="F280" s="1285"/>
      <c r="G280" s="1285"/>
    </row>
    <row r="281" spans="1:7">
      <c r="A281" s="1285"/>
      <c r="B281" s="1285"/>
      <c r="C281" s="1285"/>
      <c r="D281" s="1285"/>
      <c r="E281" s="1285"/>
      <c r="F281" s="1285"/>
      <c r="G281" s="1285"/>
    </row>
    <row r="282" spans="1:7">
      <c r="A282" s="1285"/>
      <c r="B282" s="1285"/>
      <c r="C282" s="1285"/>
      <c r="D282" s="1285"/>
      <c r="E282" s="1285"/>
      <c r="F282" s="1285"/>
      <c r="G282" s="1285"/>
    </row>
    <row r="283" spans="1:7">
      <c r="A283" s="1285"/>
      <c r="B283" s="1285"/>
      <c r="C283" s="1285"/>
      <c r="D283" s="1285"/>
      <c r="E283" s="1285"/>
      <c r="F283" s="1285"/>
      <c r="G283" s="1285"/>
    </row>
    <row r="284" spans="1:7">
      <c r="A284" s="1285"/>
      <c r="B284" s="1285"/>
      <c r="C284" s="1285"/>
      <c r="D284" s="1285"/>
      <c r="E284" s="1285"/>
      <c r="F284" s="1285"/>
      <c r="G284" s="1285"/>
    </row>
    <row r="285" spans="1:7">
      <c r="A285" s="1285"/>
      <c r="B285" s="1285"/>
      <c r="C285" s="1285"/>
      <c r="D285" s="1285"/>
      <c r="E285" s="1285"/>
      <c r="F285" s="1285"/>
      <c r="G285" s="1285"/>
    </row>
    <row r="286" spans="1:7">
      <c r="A286" s="1285"/>
      <c r="B286" s="1285"/>
      <c r="C286" s="1285"/>
      <c r="D286" s="1285"/>
      <c r="E286" s="1285"/>
      <c r="F286" s="1285"/>
      <c r="G286" s="1285"/>
    </row>
    <row r="287" spans="1:7">
      <c r="A287" s="1285"/>
      <c r="B287" s="1285"/>
      <c r="C287" s="1285"/>
      <c r="D287" s="1285"/>
      <c r="E287" s="1285"/>
      <c r="F287" s="1285"/>
      <c r="G287" s="1285"/>
    </row>
    <row r="288" spans="1:7">
      <c r="A288" s="1285"/>
      <c r="B288" s="1285"/>
      <c r="C288" s="1285"/>
      <c r="D288" s="1285"/>
      <c r="E288" s="1285"/>
      <c r="F288" s="1285"/>
      <c r="G288" s="1285"/>
    </row>
    <row r="289" spans="1:7">
      <c r="A289" s="1285"/>
      <c r="B289" s="1285"/>
      <c r="C289" s="1285"/>
      <c r="D289" s="1285"/>
      <c r="E289" s="1285"/>
      <c r="F289" s="1285"/>
      <c r="G289" s="1285"/>
    </row>
    <row r="290" spans="1:7">
      <c r="A290" s="1285"/>
      <c r="B290" s="1285"/>
      <c r="C290" s="1285"/>
      <c r="D290" s="1285"/>
      <c r="E290" s="1285"/>
      <c r="F290" s="1285"/>
      <c r="G290" s="1285"/>
    </row>
    <row r="291" spans="1:7">
      <c r="A291" s="1285"/>
      <c r="B291" s="1285"/>
      <c r="C291" s="1285"/>
      <c r="D291" s="1285"/>
      <c r="E291" s="1285"/>
      <c r="F291" s="1285"/>
      <c r="G291" s="1285"/>
    </row>
    <row r="292" spans="1:7">
      <c r="A292" s="1285"/>
      <c r="B292" s="1285"/>
      <c r="C292" s="1285"/>
      <c r="D292" s="1285"/>
      <c r="E292" s="1285"/>
      <c r="F292" s="1285"/>
      <c r="G292" s="1285"/>
    </row>
    <row r="293" spans="1:7">
      <c r="A293" s="1285"/>
      <c r="B293" s="1285"/>
      <c r="C293" s="1285"/>
      <c r="D293" s="1285"/>
      <c r="E293" s="1285"/>
      <c r="F293" s="1285"/>
      <c r="G293" s="1285"/>
    </row>
    <row r="294" spans="1:7">
      <c r="A294" s="1285"/>
      <c r="B294" s="1285"/>
      <c r="C294" s="1285"/>
      <c r="D294" s="1285"/>
      <c r="E294" s="1285"/>
      <c r="F294" s="1285"/>
      <c r="G294" s="1285"/>
    </row>
    <row r="295" spans="1:7">
      <c r="A295" s="1285"/>
      <c r="B295" s="1285"/>
      <c r="C295" s="1285"/>
      <c r="D295" s="1285"/>
      <c r="E295" s="1285"/>
      <c r="F295" s="1285"/>
      <c r="G295" s="1285"/>
    </row>
    <row r="296" spans="1:7">
      <c r="A296" s="1285"/>
      <c r="B296" s="1285"/>
      <c r="C296" s="1285"/>
      <c r="D296" s="1285"/>
      <c r="E296" s="1285"/>
      <c r="F296" s="1285"/>
      <c r="G296" s="1285"/>
    </row>
    <row r="297" spans="1:7">
      <c r="A297" s="1285"/>
      <c r="B297" s="1285"/>
      <c r="C297" s="1285"/>
      <c r="D297" s="1285"/>
      <c r="E297" s="1285"/>
      <c r="F297" s="1285"/>
      <c r="G297" s="1285"/>
    </row>
    <row r="298" spans="1:7">
      <c r="A298" s="1285"/>
      <c r="B298" s="1285"/>
      <c r="C298" s="1285"/>
      <c r="D298" s="1285"/>
      <c r="E298" s="1285"/>
      <c r="F298" s="1285"/>
      <c r="G298" s="1285"/>
    </row>
    <row r="299" spans="1:7">
      <c r="A299" s="1285"/>
      <c r="B299" s="1285"/>
      <c r="C299" s="1285"/>
      <c r="D299" s="1285"/>
      <c r="E299" s="1285"/>
      <c r="F299" s="1285"/>
      <c r="G299" s="1285"/>
    </row>
    <row r="300" spans="1:7">
      <c r="A300" s="1285"/>
      <c r="B300" s="1285"/>
      <c r="C300" s="1285"/>
      <c r="D300" s="1285"/>
      <c r="E300" s="1285"/>
      <c r="F300" s="1285"/>
      <c r="G300" s="1285"/>
    </row>
    <row r="301" spans="1:7">
      <c r="A301" s="1285"/>
      <c r="B301" s="1285"/>
      <c r="C301" s="1285"/>
      <c r="D301" s="1285"/>
      <c r="E301" s="1285"/>
      <c r="F301" s="1285"/>
      <c r="G301" s="1285"/>
    </row>
    <row r="302" spans="1:7">
      <c r="A302" s="1285"/>
      <c r="B302" s="1285"/>
      <c r="C302" s="1285"/>
      <c r="D302" s="1285"/>
      <c r="E302" s="1285"/>
      <c r="F302" s="1285"/>
      <c r="G302" s="1285"/>
    </row>
    <row r="303" spans="1:7">
      <c r="A303" s="1285"/>
      <c r="B303" s="1285"/>
      <c r="C303" s="1285"/>
      <c r="D303" s="1285"/>
      <c r="E303" s="1285"/>
      <c r="F303" s="1285"/>
      <c r="G303" s="1285"/>
    </row>
    <row r="304" spans="1:7">
      <c r="A304" s="1285"/>
      <c r="B304" s="1285"/>
      <c r="C304" s="1285"/>
      <c r="D304" s="1285"/>
      <c r="E304" s="1285"/>
      <c r="F304" s="1285"/>
      <c r="G304" s="1285"/>
    </row>
    <row r="305" spans="1:7">
      <c r="A305" s="1285"/>
      <c r="B305" s="1285"/>
      <c r="C305" s="1285"/>
      <c r="D305" s="1285"/>
      <c r="E305" s="1285"/>
      <c r="F305" s="1285"/>
      <c r="G305" s="1285"/>
    </row>
    <row r="306" spans="1:7">
      <c r="A306" s="1285"/>
      <c r="B306" s="1285"/>
      <c r="C306" s="1285"/>
      <c r="D306" s="1285"/>
      <c r="E306" s="1285"/>
      <c r="F306" s="1285"/>
      <c r="G306" s="1285"/>
    </row>
    <row r="307" spans="1:7">
      <c r="A307" s="1285"/>
      <c r="B307" s="1285"/>
      <c r="C307" s="1285"/>
      <c r="D307" s="1285"/>
      <c r="E307" s="1285"/>
      <c r="F307" s="1285"/>
      <c r="G307" s="1285"/>
    </row>
    <row r="308" spans="1:7">
      <c r="A308" s="1285"/>
      <c r="B308" s="1285"/>
      <c r="C308" s="1285"/>
      <c r="D308" s="1285"/>
      <c r="E308" s="1285"/>
      <c r="F308" s="1285"/>
      <c r="G308" s="1285"/>
    </row>
    <row r="309" spans="1:7">
      <c r="A309" s="1285"/>
      <c r="B309" s="1285"/>
      <c r="C309" s="1285"/>
      <c r="D309" s="1285"/>
      <c r="E309" s="1285"/>
      <c r="F309" s="1285"/>
      <c r="G309" s="1285"/>
    </row>
    <row r="310" spans="1:7">
      <c r="A310" s="1285"/>
      <c r="B310" s="1285"/>
      <c r="C310" s="1285"/>
      <c r="D310" s="1285"/>
      <c r="E310" s="1285"/>
      <c r="F310" s="1285"/>
      <c r="G310" s="1285"/>
    </row>
    <row r="311" spans="1:7">
      <c r="A311" s="1285"/>
      <c r="B311" s="1285"/>
      <c r="C311" s="1285"/>
      <c r="D311" s="1285"/>
      <c r="E311" s="1285"/>
      <c r="F311" s="1285"/>
      <c r="G311" s="1285"/>
    </row>
    <row r="312" spans="1:7">
      <c r="A312" s="1285"/>
      <c r="B312" s="1285"/>
      <c r="C312" s="1285"/>
      <c r="D312" s="1285"/>
      <c r="E312" s="1285"/>
      <c r="F312" s="1285"/>
      <c r="G312" s="1285"/>
    </row>
    <row r="313" spans="1:7">
      <c r="A313" s="1285"/>
      <c r="B313" s="1285"/>
      <c r="C313" s="1285"/>
      <c r="D313" s="1285"/>
      <c r="E313" s="1285"/>
      <c r="F313" s="1285"/>
      <c r="G313" s="1285"/>
    </row>
    <row r="314" spans="1:7">
      <c r="A314" s="1285"/>
      <c r="B314" s="1285"/>
      <c r="C314" s="1285"/>
      <c r="D314" s="1285"/>
      <c r="E314" s="1285"/>
      <c r="F314" s="1285"/>
      <c r="G314" s="1285"/>
    </row>
    <row r="315" spans="1:7">
      <c r="A315" s="1285"/>
      <c r="B315" s="1285"/>
      <c r="C315" s="1285"/>
      <c r="D315" s="1285"/>
      <c r="E315" s="1285"/>
      <c r="F315" s="1285"/>
      <c r="G315" s="1285"/>
    </row>
    <row r="316" spans="1:7">
      <c r="A316" s="1285"/>
      <c r="B316" s="1285"/>
      <c r="C316" s="1285"/>
      <c r="D316" s="1285"/>
      <c r="E316" s="1285"/>
      <c r="F316" s="1285"/>
      <c r="G316" s="1285"/>
    </row>
    <row r="317" spans="1:7">
      <c r="A317" s="1285"/>
      <c r="B317" s="1285"/>
      <c r="C317" s="1285"/>
      <c r="D317" s="1285"/>
      <c r="E317" s="1285"/>
      <c r="F317" s="1285"/>
      <c r="G317" s="1285"/>
    </row>
    <row r="318" spans="1:7">
      <c r="A318" s="1285"/>
      <c r="B318" s="1285"/>
      <c r="C318" s="1285"/>
      <c r="D318" s="1285"/>
      <c r="E318" s="1285"/>
      <c r="F318" s="1285"/>
      <c r="G318" s="1285"/>
    </row>
    <row r="319" spans="1:7">
      <c r="A319" s="1285"/>
      <c r="B319" s="1285"/>
      <c r="C319" s="1285"/>
      <c r="D319" s="1285"/>
      <c r="E319" s="1285"/>
      <c r="F319" s="1285"/>
      <c r="G319" s="1285"/>
    </row>
    <row r="320" spans="1:7">
      <c r="A320" s="1285"/>
      <c r="B320" s="1285"/>
      <c r="C320" s="1285"/>
      <c r="D320" s="1285"/>
      <c r="E320" s="1285"/>
      <c r="F320" s="1285"/>
      <c r="G320" s="1285"/>
    </row>
    <row r="321" spans="1:7">
      <c r="A321" s="1285"/>
      <c r="B321" s="1285"/>
      <c r="C321" s="1285"/>
      <c r="D321" s="1285"/>
      <c r="E321" s="1285"/>
      <c r="F321" s="1285"/>
      <c r="G321" s="1285"/>
    </row>
    <row r="322" spans="1:7">
      <c r="A322" s="1285"/>
      <c r="B322" s="1285"/>
      <c r="C322" s="1285"/>
      <c r="D322" s="1285"/>
      <c r="E322" s="1285"/>
      <c r="F322" s="1285"/>
      <c r="G322" s="1285"/>
    </row>
    <row r="323" spans="1:7">
      <c r="A323" s="1285"/>
      <c r="B323" s="1285"/>
      <c r="C323" s="1285"/>
      <c r="D323" s="1285"/>
      <c r="E323" s="1285"/>
      <c r="F323" s="1285"/>
      <c r="G323" s="1285"/>
    </row>
    <row r="324" spans="1:7">
      <c r="A324" s="1285"/>
      <c r="B324" s="1285"/>
      <c r="C324" s="1285"/>
      <c r="D324" s="1285"/>
      <c r="E324" s="1285"/>
      <c r="F324" s="1285"/>
      <c r="G324" s="1285"/>
    </row>
    <row r="325" spans="1:7">
      <c r="A325" s="1285"/>
      <c r="B325" s="1285"/>
      <c r="C325" s="1285"/>
      <c r="D325" s="1285"/>
      <c r="E325" s="1285"/>
      <c r="F325" s="1285"/>
      <c r="G325" s="1285"/>
    </row>
    <row r="326" spans="1:7">
      <c r="A326" s="1285"/>
      <c r="B326" s="1285"/>
      <c r="C326" s="1285"/>
      <c r="D326" s="1285"/>
      <c r="E326" s="1285"/>
      <c r="F326" s="1285"/>
      <c r="G326" s="1285"/>
    </row>
    <row r="327" spans="1:7">
      <c r="A327" s="1285"/>
      <c r="B327" s="1285"/>
      <c r="C327" s="1285"/>
      <c r="D327" s="1285"/>
      <c r="E327" s="1285"/>
      <c r="F327" s="1285"/>
      <c r="G327" s="1285"/>
    </row>
    <row r="328" spans="1:7">
      <c r="A328" s="1285"/>
      <c r="B328" s="1285"/>
      <c r="C328" s="1285"/>
      <c r="D328" s="1285"/>
      <c r="E328" s="1285"/>
      <c r="F328" s="1285"/>
      <c r="G328" s="1285"/>
    </row>
    <row r="329" spans="1:7">
      <c r="A329" s="1285"/>
      <c r="B329" s="1285"/>
      <c r="C329" s="1285"/>
      <c r="D329" s="1285"/>
      <c r="E329" s="1285"/>
      <c r="F329" s="1285"/>
      <c r="G329" s="1285"/>
    </row>
    <row r="330" spans="1:7">
      <c r="A330" s="1285"/>
      <c r="B330" s="1285"/>
      <c r="C330" s="1285"/>
      <c r="D330" s="1285"/>
      <c r="E330" s="1285"/>
      <c r="F330" s="1285"/>
      <c r="G330" s="1285"/>
    </row>
    <row r="331" spans="1:7">
      <c r="A331" s="1285"/>
      <c r="B331" s="1285"/>
      <c r="C331" s="1285"/>
      <c r="D331" s="1285"/>
      <c r="E331" s="1285"/>
      <c r="F331" s="1285"/>
      <c r="G331" s="1285"/>
    </row>
    <row r="332" spans="1:7">
      <c r="A332" s="1285"/>
      <c r="B332" s="1285"/>
      <c r="C332" s="1285"/>
      <c r="D332" s="1285"/>
      <c r="E332" s="1285"/>
      <c r="F332" s="1285"/>
      <c r="G332" s="1285"/>
    </row>
    <row r="333" spans="1:7">
      <c r="A333" s="1285"/>
      <c r="B333" s="1285"/>
      <c r="C333" s="1285"/>
      <c r="D333" s="1285"/>
      <c r="E333" s="1285"/>
      <c r="F333" s="1285"/>
      <c r="G333" s="1285"/>
    </row>
    <row r="334" spans="1:7">
      <c r="A334" s="1285"/>
      <c r="B334" s="1285"/>
      <c r="C334" s="1285"/>
      <c r="D334" s="1285"/>
      <c r="E334" s="1285"/>
      <c r="F334" s="1285"/>
      <c r="G334" s="1285"/>
    </row>
    <row r="335" spans="1:7">
      <c r="A335" s="1285"/>
      <c r="B335" s="1285"/>
      <c r="C335" s="1285"/>
      <c r="D335" s="1285"/>
      <c r="E335" s="1285"/>
      <c r="F335" s="1285"/>
      <c r="G335" s="1285"/>
    </row>
    <row r="336" spans="1:7">
      <c r="A336" s="1285"/>
      <c r="B336" s="1285"/>
      <c r="C336" s="1285"/>
      <c r="D336" s="1285"/>
      <c r="E336" s="1285"/>
      <c r="F336" s="1285"/>
      <c r="G336" s="1285"/>
    </row>
    <row r="337" spans="1:7">
      <c r="A337" s="1285"/>
      <c r="B337" s="1285"/>
      <c r="C337" s="1285"/>
      <c r="D337" s="1285"/>
      <c r="E337" s="1285"/>
      <c r="F337" s="1285"/>
      <c r="G337" s="1285"/>
    </row>
    <row r="338" spans="1:7">
      <c r="A338" s="1285"/>
      <c r="B338" s="1285"/>
      <c r="C338" s="1285"/>
      <c r="D338" s="1285"/>
      <c r="E338" s="1285"/>
      <c r="F338" s="1285"/>
      <c r="G338" s="1285"/>
    </row>
    <row r="339" spans="1:7">
      <c r="A339" s="1285"/>
      <c r="B339" s="1285"/>
      <c r="C339" s="1285"/>
      <c r="D339" s="1285"/>
      <c r="E339" s="1285"/>
      <c r="F339" s="1285"/>
      <c r="G339" s="1285"/>
    </row>
    <row r="340" spans="1:7">
      <c r="A340" s="1285"/>
      <c r="B340" s="1285"/>
      <c r="C340" s="1285"/>
      <c r="D340" s="1285"/>
      <c r="E340" s="1285"/>
      <c r="F340" s="1285"/>
      <c r="G340" s="1285"/>
    </row>
    <row r="341" spans="1:7">
      <c r="A341" s="1285"/>
      <c r="B341" s="1285"/>
      <c r="C341" s="1285"/>
      <c r="D341" s="1285"/>
      <c r="E341" s="1285"/>
      <c r="F341" s="1285"/>
      <c r="G341" s="1285"/>
    </row>
    <row r="342" spans="1:7">
      <c r="A342" s="1285"/>
      <c r="B342" s="1285"/>
      <c r="C342" s="1285"/>
      <c r="D342" s="1285"/>
      <c r="E342" s="1285"/>
      <c r="F342" s="1285"/>
      <c r="G342" s="1285"/>
    </row>
    <row r="343" spans="1:7">
      <c r="A343" s="1285"/>
      <c r="B343" s="1285"/>
      <c r="C343" s="1285"/>
      <c r="D343" s="1285"/>
      <c r="E343" s="1285"/>
      <c r="F343" s="1285"/>
      <c r="G343" s="1285"/>
    </row>
    <row r="344" spans="1:7">
      <c r="A344" s="1285"/>
      <c r="B344" s="1285"/>
      <c r="C344" s="1285"/>
      <c r="D344" s="1285"/>
      <c r="E344" s="1285"/>
      <c r="F344" s="1285"/>
      <c r="G344" s="1285"/>
    </row>
    <row r="345" spans="1:7">
      <c r="A345" s="1285"/>
      <c r="B345" s="1285"/>
      <c r="C345" s="1285"/>
      <c r="D345" s="1285"/>
      <c r="E345" s="1285"/>
      <c r="F345" s="1285"/>
      <c r="G345" s="1285"/>
    </row>
    <row r="346" spans="1:7">
      <c r="A346" s="1285"/>
      <c r="B346" s="1285"/>
      <c r="C346" s="1285"/>
      <c r="D346" s="1285"/>
      <c r="E346" s="1285"/>
      <c r="F346" s="1285"/>
      <c r="G346" s="1285"/>
    </row>
    <row r="347" spans="1:7">
      <c r="A347" s="1285"/>
      <c r="B347" s="1285"/>
      <c r="C347" s="1285"/>
      <c r="D347" s="1285"/>
      <c r="E347" s="1285"/>
      <c r="F347" s="1285"/>
      <c r="G347" s="1285"/>
    </row>
    <row r="348" spans="1:7">
      <c r="A348" s="1285"/>
      <c r="B348" s="1285"/>
      <c r="C348" s="1285"/>
      <c r="D348" s="1285"/>
      <c r="E348" s="1285"/>
      <c r="F348" s="1285"/>
      <c r="G348" s="1285"/>
    </row>
    <row r="349" spans="1:7">
      <c r="A349" s="1285"/>
      <c r="B349" s="1285"/>
      <c r="C349" s="1285"/>
      <c r="D349" s="1285"/>
      <c r="E349" s="1285"/>
      <c r="F349" s="1285"/>
      <c r="G349" s="1285"/>
    </row>
    <row r="350" spans="1:7">
      <c r="A350" s="1285"/>
      <c r="B350" s="1285"/>
      <c r="C350" s="1285"/>
      <c r="D350" s="1285"/>
      <c r="E350" s="1285"/>
      <c r="F350" s="1285"/>
      <c r="G350" s="1285"/>
    </row>
    <row r="351" spans="1:7">
      <c r="A351" s="1285"/>
      <c r="B351" s="1285"/>
      <c r="C351" s="1285"/>
      <c r="D351" s="1285"/>
      <c r="E351" s="1285"/>
      <c r="F351" s="1285"/>
      <c r="G351" s="1285"/>
    </row>
    <row r="352" spans="1:7">
      <c r="A352" s="1285"/>
      <c r="B352" s="1285"/>
      <c r="C352" s="1285"/>
      <c r="D352" s="1285"/>
      <c r="E352" s="1285"/>
      <c r="F352" s="1285"/>
      <c r="G352" s="1285"/>
    </row>
    <row r="353" spans="1:7">
      <c r="A353" s="1285"/>
      <c r="B353" s="1285"/>
      <c r="C353" s="1285"/>
      <c r="D353" s="1285"/>
      <c r="E353" s="1285"/>
      <c r="F353" s="1285"/>
      <c r="G353" s="1285"/>
    </row>
    <row r="354" spans="1:7">
      <c r="A354" s="1285"/>
      <c r="B354" s="1285"/>
      <c r="C354" s="1285"/>
      <c r="D354" s="1285"/>
      <c r="E354" s="1285"/>
      <c r="F354" s="1285"/>
      <c r="G354" s="1285"/>
    </row>
    <row r="355" spans="1:7">
      <c r="A355" s="1285"/>
      <c r="B355" s="1285"/>
      <c r="C355" s="1285"/>
      <c r="D355" s="1285"/>
      <c r="E355" s="1285"/>
      <c r="F355" s="1285"/>
      <c r="G355" s="1285"/>
    </row>
    <row r="356" spans="1:7">
      <c r="A356" s="1285"/>
      <c r="B356" s="1285"/>
      <c r="C356" s="1285"/>
      <c r="D356" s="1285"/>
      <c r="E356" s="1285"/>
      <c r="F356" s="1285"/>
      <c r="G356" s="1285"/>
    </row>
    <row r="357" spans="1:7">
      <c r="A357" s="1285"/>
      <c r="B357" s="1285"/>
      <c r="C357" s="1285"/>
      <c r="D357" s="1285"/>
      <c r="E357" s="1285"/>
      <c r="F357" s="1285"/>
      <c r="G357" s="1285"/>
    </row>
    <row r="358" spans="1:7">
      <c r="A358" s="1285"/>
      <c r="B358" s="1285"/>
      <c r="C358" s="1285"/>
      <c r="D358" s="1285"/>
      <c r="E358" s="1285"/>
      <c r="F358" s="1285"/>
      <c r="G358" s="1285"/>
    </row>
    <row r="359" spans="1:7">
      <c r="A359" s="1285"/>
      <c r="B359" s="1285"/>
      <c r="C359" s="1285"/>
      <c r="D359" s="1285"/>
      <c r="E359" s="1285"/>
      <c r="F359" s="1285"/>
      <c r="G359" s="1285"/>
    </row>
    <row r="360" spans="1:7">
      <c r="A360" s="1285"/>
      <c r="B360" s="1285"/>
      <c r="C360" s="1285"/>
      <c r="D360" s="1285"/>
      <c r="E360" s="1285"/>
      <c r="F360" s="1285"/>
      <c r="G360" s="1285"/>
    </row>
    <row r="361" spans="1:7">
      <c r="A361" s="1285"/>
      <c r="B361" s="1285"/>
      <c r="C361" s="1285"/>
      <c r="D361" s="1285"/>
      <c r="E361" s="1285"/>
      <c r="F361" s="1285"/>
      <c r="G361" s="1285"/>
    </row>
    <row r="362" spans="1:7">
      <c r="A362" s="1285"/>
      <c r="B362" s="1285"/>
      <c r="C362" s="1285"/>
      <c r="D362" s="1285"/>
      <c r="E362" s="1285"/>
      <c r="F362" s="1285"/>
      <c r="G362" s="1285"/>
    </row>
    <row r="363" spans="1:7">
      <c r="A363" s="1285"/>
      <c r="B363" s="1285"/>
      <c r="C363" s="1285"/>
      <c r="D363" s="1285"/>
      <c r="E363" s="1285"/>
      <c r="F363" s="1285"/>
      <c r="G363" s="1285"/>
    </row>
    <row r="364" spans="1:7">
      <c r="A364" s="1285"/>
      <c r="B364" s="1285"/>
      <c r="C364" s="1285"/>
      <c r="D364" s="1285"/>
      <c r="E364" s="1285"/>
      <c r="F364" s="1285"/>
      <c r="G364" s="1285"/>
    </row>
    <row r="365" spans="1:7">
      <c r="A365" s="1285"/>
      <c r="B365" s="1285"/>
      <c r="C365" s="1285"/>
      <c r="D365" s="1285"/>
      <c r="E365" s="1285"/>
      <c r="F365" s="1285"/>
      <c r="G365" s="1285"/>
    </row>
    <row r="366" spans="1:7">
      <c r="A366" s="1285"/>
      <c r="B366" s="1285"/>
      <c r="C366" s="1285"/>
      <c r="D366" s="1285"/>
      <c r="E366" s="1285"/>
      <c r="F366" s="1285"/>
      <c r="G366" s="1285"/>
    </row>
    <row r="367" spans="1:7">
      <c r="A367" s="1285"/>
      <c r="B367" s="1285"/>
      <c r="C367" s="1285"/>
      <c r="D367" s="1285"/>
      <c r="E367" s="1285"/>
      <c r="F367" s="1285"/>
      <c r="G367" s="1285"/>
    </row>
    <row r="368" spans="1:7">
      <c r="A368" s="1285"/>
      <c r="B368" s="1285"/>
      <c r="C368" s="1285"/>
      <c r="D368" s="1285"/>
      <c r="E368" s="1285"/>
      <c r="F368" s="1285"/>
      <c r="G368" s="1285"/>
    </row>
    <row r="369" spans="1:7">
      <c r="A369" s="1285"/>
      <c r="B369" s="1285"/>
      <c r="C369" s="1285"/>
      <c r="D369" s="1285"/>
      <c r="E369" s="1285"/>
      <c r="F369" s="1285"/>
      <c r="G369" s="1285"/>
    </row>
    <row r="370" spans="1:7">
      <c r="A370" s="1285"/>
      <c r="B370" s="1285"/>
      <c r="C370" s="1285"/>
      <c r="D370" s="1285"/>
      <c r="E370" s="1285"/>
      <c r="F370" s="1285"/>
      <c r="G370" s="1285"/>
    </row>
    <row r="371" spans="1:7">
      <c r="A371" s="1285"/>
      <c r="B371" s="1285"/>
      <c r="C371" s="1285"/>
      <c r="D371" s="1285"/>
      <c r="E371" s="1285"/>
      <c r="F371" s="1285"/>
      <c r="G371" s="1285"/>
    </row>
    <row r="372" spans="1:7">
      <c r="A372" s="1285"/>
      <c r="B372" s="1285"/>
      <c r="C372" s="1285"/>
      <c r="D372" s="1285"/>
      <c r="E372" s="1285"/>
      <c r="F372" s="1285"/>
      <c r="G372" s="1285"/>
    </row>
    <row r="373" spans="1:7">
      <c r="A373" s="1285"/>
      <c r="B373" s="1285"/>
      <c r="C373" s="1285"/>
      <c r="D373" s="1285"/>
      <c r="E373" s="1285"/>
      <c r="F373" s="1285"/>
      <c r="G373" s="1285"/>
    </row>
    <row r="374" spans="1:7">
      <c r="A374" s="1285"/>
      <c r="B374" s="1285"/>
      <c r="C374" s="1285"/>
      <c r="D374" s="1285"/>
      <c r="E374" s="1285"/>
      <c r="F374" s="1285"/>
      <c r="G374" s="1285"/>
    </row>
    <row r="375" spans="1:7">
      <c r="A375" s="1285"/>
      <c r="B375" s="1285"/>
      <c r="C375" s="1285"/>
      <c r="D375" s="1285"/>
      <c r="E375" s="1285"/>
      <c r="F375" s="1285"/>
      <c r="G375" s="1285"/>
    </row>
    <row r="376" spans="1:7">
      <c r="A376" s="1285"/>
      <c r="B376" s="1285"/>
      <c r="C376" s="1285"/>
      <c r="D376" s="1285"/>
      <c r="E376" s="1285"/>
      <c r="F376" s="1285"/>
      <c r="G376" s="1285"/>
    </row>
    <row r="377" spans="1:7">
      <c r="A377" s="1285"/>
      <c r="B377" s="1285"/>
      <c r="C377" s="1285"/>
      <c r="D377" s="1285"/>
      <c r="E377" s="1285"/>
      <c r="F377" s="1285"/>
      <c r="G377" s="1285"/>
    </row>
    <row r="378" spans="1:7">
      <c r="A378" s="1285"/>
      <c r="B378" s="1285"/>
      <c r="C378" s="1285"/>
      <c r="D378" s="1285"/>
      <c r="E378" s="1285"/>
      <c r="F378" s="1285"/>
      <c r="G378" s="1285"/>
    </row>
    <row r="379" spans="1:7">
      <c r="A379" s="1285"/>
      <c r="B379" s="1285"/>
      <c r="C379" s="1285"/>
      <c r="D379" s="1285"/>
      <c r="E379" s="1285"/>
      <c r="F379" s="1285"/>
      <c r="G379" s="1285"/>
    </row>
    <row r="380" spans="1:7">
      <c r="A380" s="1285"/>
      <c r="B380" s="1285"/>
      <c r="C380" s="1285"/>
      <c r="D380" s="1285"/>
      <c r="E380" s="1285"/>
      <c r="F380" s="1285"/>
      <c r="G380" s="1285"/>
    </row>
    <row r="381" spans="1:7">
      <c r="A381" s="1285"/>
      <c r="B381" s="1285"/>
      <c r="C381" s="1285"/>
      <c r="D381" s="1285"/>
      <c r="E381" s="1285"/>
      <c r="F381" s="1285"/>
      <c r="G381" s="1285"/>
    </row>
    <row r="382" spans="1:7">
      <c r="A382" s="1285"/>
      <c r="B382" s="1285"/>
      <c r="C382" s="1285"/>
      <c r="D382" s="1285"/>
      <c r="E382" s="1285"/>
      <c r="F382" s="1285"/>
      <c r="G382" s="1285"/>
    </row>
    <row r="383" spans="1:7">
      <c r="A383" s="1285"/>
      <c r="B383" s="1285"/>
      <c r="C383" s="1285"/>
      <c r="D383" s="1285"/>
      <c r="E383" s="1285"/>
      <c r="F383" s="1285"/>
      <c r="G383" s="1285"/>
    </row>
    <row r="384" spans="1:7">
      <c r="A384" s="1285"/>
      <c r="B384" s="1285"/>
      <c r="C384" s="1285"/>
      <c r="D384" s="1285"/>
      <c r="E384" s="1285"/>
      <c r="F384" s="1285"/>
      <c r="G384" s="1285"/>
    </row>
    <row r="385" spans="1:7">
      <c r="A385" s="1285"/>
      <c r="B385" s="1285"/>
      <c r="C385" s="1285"/>
      <c r="D385" s="1285"/>
      <c r="E385" s="1285"/>
      <c r="F385" s="1285"/>
      <c r="G385" s="1285"/>
    </row>
    <row r="386" spans="1:7">
      <c r="A386" s="1285"/>
      <c r="B386" s="1285"/>
      <c r="C386" s="1285"/>
      <c r="D386" s="1285"/>
      <c r="E386" s="1285"/>
      <c r="F386" s="1285"/>
      <c r="G386" s="1285"/>
    </row>
    <row r="387" spans="1:7">
      <c r="A387" s="1285"/>
      <c r="B387" s="1285"/>
      <c r="C387" s="1285"/>
      <c r="D387" s="1285"/>
      <c r="E387" s="1285"/>
      <c r="F387" s="1285"/>
      <c r="G387" s="1285"/>
    </row>
    <row r="388" spans="1:7">
      <c r="A388" s="1285"/>
      <c r="B388" s="1285"/>
      <c r="C388" s="1285"/>
      <c r="D388" s="1285"/>
      <c r="E388" s="1285"/>
      <c r="F388" s="1285"/>
      <c r="G388" s="1285"/>
    </row>
    <row r="389" spans="1:7">
      <c r="A389" s="1285"/>
      <c r="B389" s="1285"/>
      <c r="C389" s="1285"/>
      <c r="D389" s="1285"/>
      <c r="E389" s="1285"/>
      <c r="F389" s="1285"/>
      <c r="G389" s="1285"/>
    </row>
    <row r="390" spans="1:7">
      <c r="A390" s="1285"/>
      <c r="B390" s="1285"/>
      <c r="C390" s="1285"/>
      <c r="D390" s="1285"/>
      <c r="E390" s="1285"/>
      <c r="F390" s="1285"/>
      <c r="G390" s="1285"/>
    </row>
    <row r="391" spans="1:7">
      <c r="A391" s="1285"/>
      <c r="B391" s="1285"/>
      <c r="C391" s="1285"/>
      <c r="D391" s="1285"/>
      <c r="E391" s="1285"/>
      <c r="F391" s="1285"/>
      <c r="G391" s="1285"/>
    </row>
    <row r="392" spans="1:7">
      <c r="A392" s="1285"/>
      <c r="B392" s="1285"/>
      <c r="C392" s="1285"/>
      <c r="D392" s="1285"/>
      <c r="E392" s="1285"/>
      <c r="F392" s="1285"/>
      <c r="G392" s="1285"/>
    </row>
    <row r="393" spans="1:7">
      <c r="A393" s="1285"/>
      <c r="B393" s="1285"/>
      <c r="C393" s="1285"/>
      <c r="D393" s="1285"/>
      <c r="E393" s="1285"/>
      <c r="F393" s="1285"/>
      <c r="G393" s="1285"/>
    </row>
    <row r="394" spans="1:7">
      <c r="A394" s="1285"/>
      <c r="B394" s="1285"/>
      <c r="C394" s="1285"/>
      <c r="D394" s="1285"/>
      <c r="E394" s="1285"/>
      <c r="F394" s="1285"/>
      <c r="G394" s="1285"/>
    </row>
    <row r="395" spans="1:7">
      <c r="A395" s="1285"/>
      <c r="B395" s="1285"/>
      <c r="C395" s="1285"/>
      <c r="D395" s="1285"/>
      <c r="E395" s="1285"/>
      <c r="F395" s="1285"/>
      <c r="G395" s="1285"/>
    </row>
    <row r="396" spans="1:7">
      <c r="A396" s="1285"/>
      <c r="B396" s="1285"/>
      <c r="C396" s="1285"/>
      <c r="D396" s="1285"/>
      <c r="E396" s="1285"/>
      <c r="F396" s="1285"/>
      <c r="G396" s="1285"/>
    </row>
    <row r="397" spans="1:7">
      <c r="A397" s="1285"/>
      <c r="B397" s="1285"/>
      <c r="C397" s="1285"/>
      <c r="D397" s="1285"/>
      <c r="E397" s="1285"/>
      <c r="F397" s="1285"/>
      <c r="G397" s="1285"/>
    </row>
    <row r="398" spans="1:7">
      <c r="A398" s="1285"/>
      <c r="B398" s="1285"/>
      <c r="C398" s="1285"/>
      <c r="D398" s="1285"/>
      <c r="E398" s="1285"/>
      <c r="F398" s="1285"/>
      <c r="G398" s="1285"/>
    </row>
    <row r="399" spans="1:7">
      <c r="A399" s="1285"/>
      <c r="B399" s="1285"/>
      <c r="C399" s="1285"/>
      <c r="D399" s="1285"/>
      <c r="E399" s="1285"/>
      <c r="F399" s="1285"/>
      <c r="G399" s="1285"/>
    </row>
    <row r="400" spans="1:7">
      <c r="A400" s="1285"/>
      <c r="B400" s="1285"/>
      <c r="C400" s="1285"/>
      <c r="D400" s="1285"/>
      <c r="E400" s="1285"/>
      <c r="F400" s="1285"/>
      <c r="G400" s="1285"/>
    </row>
    <row r="401" spans="1:7">
      <c r="A401" s="1285"/>
      <c r="B401" s="1285"/>
      <c r="C401" s="1285"/>
      <c r="D401" s="1285"/>
      <c r="E401" s="1285"/>
      <c r="F401" s="1285"/>
      <c r="G401" s="1285"/>
    </row>
    <row r="402" spans="1:7">
      <c r="A402" s="1285"/>
      <c r="B402" s="1285"/>
      <c r="C402" s="1285"/>
      <c r="D402" s="1285"/>
      <c r="E402" s="1285"/>
      <c r="F402" s="1285"/>
      <c r="G402" s="1285"/>
    </row>
    <row r="403" spans="1:7">
      <c r="A403" s="1285"/>
      <c r="B403" s="1285"/>
      <c r="C403" s="1285"/>
      <c r="D403" s="1285"/>
      <c r="E403" s="1285"/>
      <c r="F403" s="1285"/>
      <c r="G403" s="1285"/>
    </row>
    <row r="404" spans="1:7">
      <c r="A404" s="1285"/>
      <c r="B404" s="1285"/>
      <c r="C404" s="1285"/>
      <c r="D404" s="1285"/>
      <c r="E404" s="1285"/>
      <c r="F404" s="1285"/>
      <c r="G404" s="1285"/>
    </row>
    <row r="405" spans="1:7">
      <c r="A405" s="1285"/>
      <c r="B405" s="1285"/>
      <c r="C405" s="1285"/>
      <c r="D405" s="1285"/>
      <c r="E405" s="1285"/>
      <c r="F405" s="1285"/>
      <c r="G405" s="1285"/>
    </row>
    <row r="406" spans="1:7">
      <c r="A406" s="1285"/>
      <c r="B406" s="1285"/>
      <c r="C406" s="1285"/>
      <c r="D406" s="1285"/>
      <c r="E406" s="1285"/>
      <c r="F406" s="1285"/>
      <c r="G406" s="1285"/>
    </row>
    <row r="407" spans="1:7">
      <c r="A407" s="1285"/>
      <c r="B407" s="1285"/>
      <c r="C407" s="1285"/>
      <c r="D407" s="1285"/>
      <c r="E407" s="1285"/>
      <c r="F407" s="1285"/>
      <c r="G407" s="1285"/>
    </row>
    <row r="408" spans="1:7">
      <c r="A408" s="1285"/>
      <c r="B408" s="1285"/>
      <c r="C408" s="1285"/>
      <c r="D408" s="1285"/>
      <c r="E408" s="1285"/>
      <c r="F408" s="1285"/>
      <c r="G408" s="1285"/>
    </row>
    <row r="409" spans="1:7">
      <c r="A409" s="1285"/>
      <c r="B409" s="1285"/>
      <c r="C409" s="1285"/>
      <c r="D409" s="1285"/>
      <c r="E409" s="1285"/>
      <c r="F409" s="1285"/>
      <c r="G409" s="1285"/>
    </row>
    <row r="410" spans="1:7">
      <c r="A410" s="1285"/>
      <c r="B410" s="1285"/>
      <c r="C410" s="1285"/>
      <c r="D410" s="1285"/>
      <c r="E410" s="1285"/>
      <c r="F410" s="1285"/>
      <c r="G410" s="1285"/>
    </row>
    <row r="411" spans="1:7">
      <c r="A411" s="1285"/>
      <c r="B411" s="1285"/>
      <c r="C411" s="1285"/>
      <c r="D411" s="1285"/>
      <c r="E411" s="1285"/>
      <c r="F411" s="1285"/>
      <c r="G411" s="1285"/>
    </row>
    <row r="412" spans="1:7">
      <c r="A412" s="1285"/>
      <c r="B412" s="1285"/>
      <c r="C412" s="1285"/>
      <c r="D412" s="1285"/>
      <c r="E412" s="1285"/>
      <c r="F412" s="1285"/>
      <c r="G412" s="1285"/>
    </row>
    <row r="413" spans="1:7">
      <c r="A413" s="1285"/>
      <c r="B413" s="1285"/>
      <c r="C413" s="1285"/>
      <c r="D413" s="1285"/>
      <c r="E413" s="1285"/>
      <c r="F413" s="1285"/>
      <c r="G413" s="1285"/>
    </row>
    <row r="414" spans="1:7">
      <c r="A414" s="1285"/>
      <c r="B414" s="1285"/>
      <c r="C414" s="1285"/>
      <c r="D414" s="1285"/>
      <c r="E414" s="1285"/>
      <c r="F414" s="1285"/>
      <c r="G414" s="1285"/>
    </row>
    <row r="415" spans="1:7">
      <c r="A415" s="1285"/>
      <c r="B415" s="1285"/>
      <c r="C415" s="1285"/>
      <c r="D415" s="1285"/>
      <c r="E415" s="1285"/>
      <c r="F415" s="1285"/>
      <c r="G415" s="1285"/>
    </row>
    <row r="416" spans="1:7">
      <c r="A416" s="1285"/>
      <c r="B416" s="1285"/>
      <c r="C416" s="1285"/>
      <c r="D416" s="1285"/>
      <c r="E416" s="1285"/>
      <c r="F416" s="1285"/>
      <c r="G416" s="1285"/>
    </row>
    <row r="417" spans="1:7">
      <c r="A417" s="1285"/>
      <c r="B417" s="1285"/>
      <c r="C417" s="1285"/>
      <c r="D417" s="1285"/>
      <c r="E417" s="1285"/>
      <c r="F417" s="1285"/>
      <c r="G417" s="1285"/>
    </row>
    <row r="418" spans="1:7">
      <c r="A418" s="1285"/>
      <c r="B418" s="1285"/>
      <c r="C418" s="1285"/>
      <c r="D418" s="1285"/>
      <c r="E418" s="1285"/>
      <c r="F418" s="1285"/>
      <c r="G418" s="1285"/>
    </row>
    <row r="419" spans="1:7">
      <c r="A419" s="1285"/>
      <c r="B419" s="1285"/>
      <c r="C419" s="1285"/>
      <c r="D419" s="1285"/>
      <c r="E419" s="1285"/>
      <c r="F419" s="1285"/>
      <c r="G419" s="1285"/>
    </row>
    <row r="420" spans="1:7">
      <c r="A420" s="1285"/>
      <c r="B420" s="1285"/>
      <c r="C420" s="1285"/>
      <c r="D420" s="1285"/>
      <c r="E420" s="1285"/>
      <c r="F420" s="1285"/>
      <c r="G420" s="1285"/>
    </row>
    <row r="421" spans="1:7">
      <c r="A421" s="1285"/>
      <c r="B421" s="1285"/>
      <c r="C421" s="1285"/>
      <c r="D421" s="1285"/>
      <c r="E421" s="1285"/>
      <c r="F421" s="1285"/>
      <c r="G421" s="1285"/>
    </row>
    <row r="422" spans="1:7">
      <c r="A422" s="1285"/>
      <c r="B422" s="1285"/>
      <c r="C422" s="1285"/>
      <c r="D422" s="1285"/>
      <c r="E422" s="1285"/>
      <c r="F422" s="1285"/>
      <c r="G422" s="1285"/>
    </row>
    <row r="423" spans="1:7">
      <c r="A423" s="1285"/>
      <c r="B423" s="1285"/>
      <c r="C423" s="1285"/>
      <c r="D423" s="1285"/>
      <c r="E423" s="1285"/>
      <c r="F423" s="1285"/>
      <c r="G423" s="1285"/>
    </row>
    <row r="424" spans="1:7">
      <c r="A424" s="1285"/>
      <c r="B424" s="1285"/>
      <c r="C424" s="1285"/>
      <c r="D424" s="1285"/>
      <c r="E424" s="1285"/>
      <c r="F424" s="1285"/>
      <c r="G424" s="1285"/>
    </row>
    <row r="425" spans="1:7">
      <c r="A425" s="1285"/>
      <c r="B425" s="1285"/>
      <c r="C425" s="1285"/>
      <c r="D425" s="1285"/>
      <c r="E425" s="1285"/>
      <c r="F425" s="1285"/>
      <c r="G425" s="1285"/>
    </row>
    <row r="426" spans="1:7">
      <c r="A426" s="1285"/>
      <c r="B426" s="1285"/>
      <c r="C426" s="1285"/>
      <c r="D426" s="1285"/>
      <c r="E426" s="1285"/>
      <c r="F426" s="1285"/>
      <c r="G426" s="1285"/>
    </row>
    <row r="427" spans="1:7">
      <c r="A427" s="1285"/>
      <c r="B427" s="1285"/>
      <c r="C427" s="1285"/>
      <c r="D427" s="1285"/>
      <c r="E427" s="1285"/>
      <c r="F427" s="1285"/>
      <c r="G427" s="1285"/>
    </row>
    <row r="428" spans="1:7">
      <c r="A428" s="1285"/>
      <c r="B428" s="1285"/>
      <c r="C428" s="1285"/>
      <c r="D428" s="1285"/>
      <c r="E428" s="1285"/>
      <c r="F428" s="1285"/>
      <c r="G428" s="1285"/>
    </row>
    <row r="429" spans="1:7">
      <c r="A429" s="1285"/>
      <c r="B429" s="1285"/>
      <c r="C429" s="1285"/>
      <c r="D429" s="1285"/>
      <c r="E429" s="1285"/>
      <c r="F429" s="1285"/>
      <c r="G429" s="1285"/>
    </row>
    <row r="430" spans="1:7">
      <c r="A430" s="1285"/>
      <c r="B430" s="1285"/>
      <c r="C430" s="1285"/>
      <c r="D430" s="1285"/>
      <c r="E430" s="1285"/>
      <c r="F430" s="1285"/>
      <c r="G430" s="1285"/>
    </row>
    <row r="431" spans="1:7">
      <c r="A431" s="1285"/>
      <c r="B431" s="1285"/>
      <c r="C431" s="1285"/>
      <c r="D431" s="1285"/>
      <c r="E431" s="1285"/>
      <c r="F431" s="1285"/>
      <c r="G431" s="1285"/>
    </row>
    <row r="432" spans="1:7">
      <c r="A432" s="1285"/>
      <c r="B432" s="1285"/>
      <c r="C432" s="1285"/>
      <c r="D432" s="1285"/>
      <c r="E432" s="1285"/>
      <c r="F432" s="1285"/>
      <c r="G432" s="1285"/>
    </row>
    <row r="433" spans="1:7">
      <c r="A433" s="1285"/>
      <c r="B433" s="1285"/>
      <c r="C433" s="1285"/>
      <c r="D433" s="1285"/>
      <c r="E433" s="1285"/>
      <c r="F433" s="1285"/>
      <c r="G433" s="1285"/>
    </row>
    <row r="434" spans="1:7">
      <c r="A434" s="1285"/>
      <c r="B434" s="1285"/>
      <c r="C434" s="1285"/>
      <c r="D434" s="1285"/>
      <c r="E434" s="1285"/>
      <c r="F434" s="1285"/>
      <c r="G434" s="1285"/>
    </row>
    <row r="435" spans="1:7">
      <c r="A435" s="1285"/>
      <c r="B435" s="1285"/>
      <c r="C435" s="1285"/>
      <c r="D435" s="1285"/>
      <c r="E435" s="1285"/>
      <c r="F435" s="1285"/>
      <c r="G435" s="1285"/>
    </row>
    <row r="436" spans="1:7">
      <c r="A436" s="1285"/>
      <c r="B436" s="1285"/>
      <c r="C436" s="1285"/>
      <c r="D436" s="1285"/>
      <c r="E436" s="1285"/>
      <c r="F436" s="1285"/>
      <c r="G436" s="1285"/>
    </row>
    <row r="437" spans="1:7">
      <c r="A437" s="1285"/>
      <c r="B437" s="1285"/>
      <c r="C437" s="1285"/>
      <c r="D437" s="1285"/>
      <c r="E437" s="1285"/>
      <c r="F437" s="1285"/>
      <c r="G437" s="1285"/>
    </row>
    <row r="438" spans="1:7">
      <c r="A438" s="1285"/>
      <c r="B438" s="1285"/>
      <c r="C438" s="1285"/>
      <c r="D438" s="1285"/>
      <c r="E438" s="1285"/>
      <c r="F438" s="1285"/>
      <c r="G438" s="1285"/>
    </row>
    <row r="439" spans="1:7">
      <c r="A439" s="1285"/>
      <c r="B439" s="1285"/>
      <c r="C439" s="1285"/>
      <c r="D439" s="1285"/>
      <c r="E439" s="1285"/>
      <c r="F439" s="1285"/>
      <c r="G439" s="1285"/>
    </row>
    <row r="440" spans="1:7">
      <c r="A440" s="1285"/>
      <c r="B440" s="1285"/>
      <c r="C440" s="1285"/>
      <c r="D440" s="1285"/>
      <c r="E440" s="1285"/>
      <c r="F440" s="1285"/>
      <c r="G440" s="1285"/>
    </row>
    <row r="441" spans="1:7">
      <c r="A441" s="1285"/>
      <c r="B441" s="1285"/>
      <c r="C441" s="1285"/>
      <c r="D441" s="1285"/>
      <c r="E441" s="1285"/>
      <c r="F441" s="1285"/>
      <c r="G441" s="1285"/>
    </row>
    <row r="442" spans="1:7">
      <c r="A442" s="1285"/>
      <c r="B442" s="1285"/>
      <c r="C442" s="1285"/>
      <c r="D442" s="1285"/>
      <c r="E442" s="1285"/>
      <c r="F442" s="1285"/>
      <c r="G442" s="1285"/>
    </row>
    <row r="443" spans="1:7">
      <c r="A443" s="1285"/>
      <c r="B443" s="1285"/>
      <c r="C443" s="1285"/>
      <c r="D443" s="1285"/>
      <c r="E443" s="1285"/>
      <c r="F443" s="1285"/>
      <c r="G443" s="1285"/>
    </row>
    <row r="444" spans="1:7">
      <c r="A444" s="1285"/>
      <c r="B444" s="1285"/>
      <c r="C444" s="1285"/>
      <c r="D444" s="1285"/>
      <c r="E444" s="1285"/>
      <c r="F444" s="1285"/>
      <c r="G444" s="1285"/>
    </row>
    <row r="445" spans="1:7">
      <c r="A445" s="1285"/>
      <c r="B445" s="1285"/>
      <c r="C445" s="1285"/>
      <c r="D445" s="1285"/>
      <c r="E445" s="1285"/>
      <c r="F445" s="1285"/>
      <c r="G445" s="1285"/>
    </row>
    <row r="446" spans="1:7">
      <c r="A446" s="1285"/>
      <c r="B446" s="1285"/>
      <c r="C446" s="1285"/>
      <c r="D446" s="1285"/>
      <c r="E446" s="1285"/>
      <c r="F446" s="1285"/>
      <c r="G446" s="1285"/>
    </row>
    <row r="447" spans="1:7">
      <c r="A447" s="1285"/>
      <c r="B447" s="1285"/>
      <c r="C447" s="1285"/>
      <c r="D447" s="1285"/>
      <c r="E447" s="1285"/>
      <c r="F447" s="1285"/>
      <c r="G447" s="1285"/>
    </row>
    <row r="448" spans="1:7">
      <c r="A448" s="1285"/>
      <c r="B448" s="1285"/>
      <c r="C448" s="1285"/>
      <c r="D448" s="1285"/>
      <c r="E448" s="1285"/>
      <c r="F448" s="1285"/>
      <c r="G448" s="1285"/>
    </row>
    <row r="449" spans="1:7">
      <c r="A449" s="1285"/>
      <c r="B449" s="1285"/>
      <c r="C449" s="1285"/>
      <c r="D449" s="1285"/>
      <c r="E449" s="1285"/>
      <c r="F449" s="1285"/>
      <c r="G449" s="1285"/>
    </row>
    <row r="450" spans="1:7">
      <c r="A450" s="1285"/>
      <c r="B450" s="1285"/>
      <c r="C450" s="1285"/>
      <c r="D450" s="1285"/>
      <c r="E450" s="1285"/>
      <c r="F450" s="1285"/>
      <c r="G450" s="1285"/>
    </row>
    <row r="451" spans="1:7">
      <c r="A451" s="1285"/>
      <c r="B451" s="1285"/>
      <c r="C451" s="1285"/>
      <c r="D451" s="1285"/>
      <c r="E451" s="1285"/>
      <c r="F451" s="1285"/>
      <c r="G451" s="1285"/>
    </row>
    <row r="452" spans="1:7">
      <c r="A452" s="1285"/>
      <c r="B452" s="1285"/>
      <c r="C452" s="1285"/>
      <c r="D452" s="1285"/>
      <c r="E452" s="1285"/>
      <c r="F452" s="1285"/>
      <c r="G452" s="1285"/>
    </row>
    <row r="453" spans="1:7">
      <c r="A453" s="1285"/>
      <c r="B453" s="1285"/>
      <c r="C453" s="1285"/>
      <c r="D453" s="1285"/>
      <c r="E453" s="1285"/>
      <c r="F453" s="1285"/>
      <c r="G453" s="1285"/>
    </row>
    <row r="454" spans="1:7">
      <c r="A454" s="343"/>
      <c r="B454" s="343"/>
      <c r="C454" s="343"/>
      <c r="D454" s="343"/>
      <c r="E454" s="343"/>
      <c r="F454" s="343"/>
      <c r="G454" s="343"/>
    </row>
    <row r="455" spans="1:7">
      <c r="A455" s="343"/>
      <c r="B455" s="343"/>
      <c r="C455" s="343"/>
      <c r="D455" s="343"/>
      <c r="E455" s="343"/>
      <c r="F455" s="343"/>
      <c r="G455" s="343"/>
    </row>
    <row r="456" spans="1:7">
      <c r="A456" s="343"/>
      <c r="B456" s="343"/>
      <c r="C456" s="343"/>
      <c r="D456" s="343"/>
      <c r="E456" s="343"/>
      <c r="F456" s="343"/>
      <c r="G456" s="343"/>
    </row>
    <row r="457" spans="1:7">
      <c r="A457" s="343"/>
      <c r="B457" s="343"/>
      <c r="C457" s="343"/>
      <c r="D457" s="343"/>
      <c r="E457" s="343"/>
      <c r="F457" s="343"/>
      <c r="G457" s="343"/>
    </row>
    <row r="458" spans="1:7">
      <c r="A458" s="343"/>
      <c r="B458" s="343"/>
      <c r="C458" s="343"/>
      <c r="D458" s="343"/>
      <c r="E458" s="343"/>
      <c r="F458" s="343"/>
      <c r="G458" s="343"/>
    </row>
    <row r="459" spans="1:7">
      <c r="A459" s="343"/>
      <c r="B459" s="343"/>
      <c r="C459" s="343"/>
      <c r="D459" s="343"/>
      <c r="E459" s="343"/>
      <c r="F459" s="343"/>
      <c r="G459" s="343"/>
    </row>
    <row r="460" spans="1:7">
      <c r="A460" s="343"/>
      <c r="B460" s="343"/>
      <c r="C460" s="343"/>
      <c r="D460" s="343"/>
      <c r="E460" s="343"/>
      <c r="F460" s="343"/>
      <c r="G460" s="343"/>
    </row>
    <row r="461" spans="1:7">
      <c r="A461" s="343"/>
      <c r="B461" s="343"/>
      <c r="C461" s="343"/>
      <c r="D461" s="343"/>
      <c r="E461" s="343"/>
      <c r="F461" s="343"/>
      <c r="G461" s="343"/>
    </row>
    <row r="462" spans="1:7">
      <c r="A462" s="343"/>
      <c r="B462" s="343"/>
      <c r="C462" s="343"/>
      <c r="D462" s="343"/>
      <c r="E462" s="343"/>
      <c r="F462" s="343"/>
      <c r="G462" s="343"/>
    </row>
    <row r="463" spans="1:7">
      <c r="A463" s="343"/>
      <c r="B463" s="343"/>
      <c r="C463" s="343"/>
      <c r="D463" s="343"/>
      <c r="E463" s="343"/>
      <c r="F463" s="343"/>
      <c r="G463" s="343"/>
    </row>
    <row r="464" spans="1:7">
      <c r="A464" s="343"/>
      <c r="B464" s="343"/>
      <c r="C464" s="343"/>
      <c r="D464" s="343"/>
      <c r="E464" s="343"/>
      <c r="F464" s="343"/>
      <c r="G464" s="343"/>
    </row>
    <row r="465" spans="1:7">
      <c r="A465" s="343"/>
      <c r="B465" s="343"/>
      <c r="C465" s="343"/>
      <c r="D465" s="343"/>
      <c r="E465" s="343"/>
      <c r="F465" s="343"/>
      <c r="G465" s="343"/>
    </row>
    <row r="466" spans="1:7">
      <c r="A466" s="343"/>
      <c r="B466" s="343"/>
      <c r="C466" s="343"/>
      <c r="D466" s="343"/>
      <c r="E466" s="343"/>
      <c r="F466" s="343"/>
      <c r="G466" s="343"/>
    </row>
    <row r="467" spans="1:7">
      <c r="A467" s="343"/>
      <c r="B467" s="343"/>
      <c r="C467" s="343"/>
      <c r="D467" s="343"/>
      <c r="E467" s="343"/>
      <c r="F467" s="343"/>
      <c r="G467" s="343"/>
    </row>
    <row r="468" spans="1:7">
      <c r="A468" s="343"/>
      <c r="B468" s="343"/>
      <c r="C468" s="343"/>
      <c r="D468" s="343"/>
      <c r="E468" s="343"/>
      <c r="F468" s="343"/>
      <c r="G468" s="343"/>
    </row>
    <row r="469" spans="1:7">
      <c r="A469" s="343"/>
      <c r="B469" s="343"/>
      <c r="C469" s="343"/>
      <c r="D469" s="343"/>
      <c r="E469" s="343"/>
      <c r="F469" s="343"/>
      <c r="G469" s="343"/>
    </row>
    <row r="470" spans="1:7">
      <c r="A470" s="343"/>
      <c r="B470" s="343"/>
      <c r="C470" s="343"/>
      <c r="D470" s="343"/>
      <c r="E470" s="343"/>
      <c r="F470" s="343"/>
      <c r="G470" s="343"/>
    </row>
    <row r="471" spans="1:7">
      <c r="A471" s="343"/>
      <c r="B471" s="343"/>
      <c r="C471" s="343"/>
      <c r="D471" s="343"/>
      <c r="E471" s="343"/>
      <c r="F471" s="343"/>
      <c r="G471" s="343"/>
    </row>
    <row r="472" spans="1:7">
      <c r="A472" s="343"/>
      <c r="B472" s="343"/>
      <c r="C472" s="343"/>
      <c r="D472" s="343"/>
      <c r="E472" s="343"/>
      <c r="F472" s="343"/>
      <c r="G472" s="343"/>
    </row>
    <row r="473" spans="1:7">
      <c r="A473" s="343"/>
      <c r="B473" s="343"/>
      <c r="C473" s="343"/>
      <c r="D473" s="343"/>
      <c r="E473" s="343"/>
      <c r="F473" s="343"/>
      <c r="G473" s="343"/>
    </row>
    <row r="474" spans="1:7">
      <c r="A474" s="343"/>
      <c r="B474" s="343"/>
      <c r="C474" s="343"/>
      <c r="D474" s="343"/>
      <c r="E474" s="343"/>
      <c r="F474" s="343"/>
      <c r="G474" s="343"/>
    </row>
    <row r="475" spans="1:7">
      <c r="A475" s="343"/>
      <c r="B475" s="343"/>
      <c r="C475" s="343"/>
      <c r="D475" s="343"/>
      <c r="E475" s="343"/>
      <c r="F475" s="343"/>
      <c r="G475" s="343"/>
    </row>
    <row r="476" spans="1:7">
      <c r="A476" s="343"/>
      <c r="B476" s="343"/>
      <c r="C476" s="343"/>
      <c r="D476" s="343"/>
      <c r="E476" s="343"/>
      <c r="F476" s="343"/>
      <c r="G476" s="343"/>
    </row>
    <row r="477" spans="1:7">
      <c r="A477" s="343"/>
      <c r="B477" s="343"/>
      <c r="C477" s="343"/>
      <c r="D477" s="343"/>
      <c r="E477" s="343"/>
      <c r="F477" s="343"/>
      <c r="G477" s="343"/>
    </row>
    <row r="478" spans="1:7">
      <c r="A478" s="343"/>
      <c r="B478" s="343"/>
      <c r="C478" s="343"/>
      <c r="D478" s="343"/>
      <c r="E478" s="343"/>
      <c r="F478" s="343"/>
      <c r="G478" s="343"/>
    </row>
    <row r="479" spans="1:7">
      <c r="A479" s="343"/>
      <c r="B479" s="343"/>
      <c r="C479" s="343"/>
      <c r="D479" s="343"/>
      <c r="E479" s="343"/>
      <c r="F479" s="343"/>
      <c r="G479" s="343"/>
    </row>
    <row r="480" spans="1:7">
      <c r="A480" s="343"/>
      <c r="B480" s="343"/>
      <c r="C480" s="343"/>
      <c r="D480" s="343"/>
      <c r="E480" s="343"/>
      <c r="F480" s="343"/>
      <c r="G480" s="343"/>
    </row>
    <row r="481" spans="1:7">
      <c r="A481" s="343"/>
      <c r="B481" s="343"/>
      <c r="C481" s="343"/>
      <c r="D481" s="343"/>
      <c r="E481" s="343"/>
      <c r="F481" s="343"/>
      <c r="G481" s="343"/>
    </row>
    <row r="482" spans="1:7">
      <c r="A482" s="343"/>
      <c r="B482" s="343"/>
      <c r="C482" s="343"/>
      <c r="D482" s="343"/>
      <c r="E482" s="343"/>
      <c r="F482" s="343"/>
      <c r="G482" s="343"/>
    </row>
    <row r="483" spans="1:7">
      <c r="A483" s="343"/>
      <c r="B483" s="343"/>
      <c r="C483" s="343"/>
      <c r="D483" s="343"/>
      <c r="E483" s="343"/>
      <c r="F483" s="343"/>
      <c r="G483" s="343"/>
    </row>
    <row r="484" spans="1:7">
      <c r="A484" s="343"/>
      <c r="B484" s="343"/>
      <c r="C484" s="343"/>
      <c r="D484" s="343"/>
      <c r="E484" s="343"/>
      <c r="F484" s="343"/>
      <c r="G484" s="343"/>
    </row>
    <row r="485" spans="1:7">
      <c r="A485" s="343"/>
      <c r="B485" s="343"/>
      <c r="C485" s="343"/>
      <c r="D485" s="343"/>
      <c r="E485" s="343"/>
      <c r="F485" s="343"/>
      <c r="G485" s="343"/>
    </row>
    <row r="486" spans="1:7">
      <c r="A486" s="343"/>
      <c r="B486" s="343"/>
      <c r="C486" s="343"/>
      <c r="D486" s="343"/>
      <c r="E486" s="343"/>
      <c r="F486" s="343"/>
      <c r="G486" s="343"/>
    </row>
    <row r="487" spans="1:7">
      <c r="A487" s="343"/>
      <c r="B487" s="343"/>
      <c r="C487" s="343"/>
      <c r="D487" s="343"/>
      <c r="E487" s="343"/>
      <c r="F487" s="343"/>
      <c r="G487" s="343"/>
    </row>
    <row r="488" spans="1:7">
      <c r="A488" s="343"/>
      <c r="B488" s="343"/>
      <c r="C488" s="343"/>
      <c r="D488" s="343"/>
      <c r="E488" s="343"/>
      <c r="F488" s="343"/>
      <c r="G488" s="343"/>
    </row>
    <row r="489" spans="1:7">
      <c r="A489" s="343"/>
      <c r="B489" s="343"/>
      <c r="C489" s="343"/>
      <c r="D489" s="343"/>
      <c r="E489" s="343"/>
      <c r="F489" s="343"/>
      <c r="G489" s="343"/>
    </row>
    <row r="490" spans="1:7">
      <c r="A490" s="343"/>
      <c r="B490" s="343"/>
      <c r="C490" s="343"/>
      <c r="D490" s="343"/>
      <c r="E490" s="343"/>
      <c r="F490" s="343"/>
      <c r="G490" s="343"/>
    </row>
    <row r="491" spans="1:7">
      <c r="A491" s="343"/>
      <c r="B491" s="343"/>
      <c r="C491" s="343"/>
      <c r="D491" s="343"/>
      <c r="E491" s="343"/>
      <c r="F491" s="343"/>
      <c r="G491" s="343"/>
    </row>
    <row r="492" spans="1:7">
      <c r="A492" s="343"/>
      <c r="B492" s="343"/>
      <c r="C492" s="343"/>
      <c r="D492" s="343"/>
      <c r="E492" s="343"/>
      <c r="F492" s="343"/>
      <c r="G492" s="343"/>
    </row>
    <row r="493" spans="1:7">
      <c r="A493" s="343"/>
      <c r="B493" s="343"/>
      <c r="C493" s="343"/>
      <c r="D493" s="343"/>
      <c r="E493" s="343"/>
      <c r="F493" s="343"/>
      <c r="G493" s="343"/>
    </row>
    <row r="494" spans="1:7">
      <c r="A494" s="343"/>
      <c r="B494" s="343"/>
      <c r="C494" s="343"/>
      <c r="D494" s="343"/>
      <c r="E494" s="343"/>
      <c r="F494" s="343"/>
      <c r="G494" s="343"/>
    </row>
    <row r="495" spans="1:7">
      <c r="A495" s="343"/>
      <c r="B495" s="343"/>
      <c r="C495" s="343"/>
      <c r="D495" s="343"/>
      <c r="E495" s="343"/>
      <c r="F495" s="343"/>
      <c r="G495" s="343"/>
    </row>
    <row r="496" spans="1:7">
      <c r="A496" s="343"/>
      <c r="B496" s="343"/>
      <c r="C496" s="343"/>
      <c r="D496" s="343"/>
      <c r="E496" s="343"/>
      <c r="F496" s="343"/>
      <c r="G496" s="343"/>
    </row>
    <row r="497" spans="1:7">
      <c r="A497" s="343"/>
      <c r="B497" s="343"/>
      <c r="C497" s="343"/>
      <c r="D497" s="343"/>
      <c r="E497" s="343"/>
      <c r="F497" s="343"/>
      <c r="G497" s="343"/>
    </row>
    <row r="498" spans="1:7">
      <c r="A498" s="343"/>
      <c r="B498" s="343"/>
      <c r="C498" s="343"/>
      <c r="D498" s="343"/>
      <c r="E498" s="343"/>
      <c r="F498" s="343"/>
      <c r="G498" s="343"/>
    </row>
    <row r="499" spans="1:7">
      <c r="A499" s="343"/>
      <c r="B499" s="343"/>
      <c r="C499" s="343"/>
      <c r="D499" s="343"/>
      <c r="E499" s="343"/>
      <c r="F499" s="343"/>
      <c r="G499" s="343"/>
    </row>
    <row r="500" spans="1:7">
      <c r="A500" s="343"/>
      <c r="B500" s="343"/>
      <c r="C500" s="343"/>
      <c r="D500" s="343"/>
      <c r="E500" s="343"/>
      <c r="F500" s="343"/>
      <c r="G500" s="343"/>
    </row>
    <row r="501" spans="1:7">
      <c r="A501" s="343"/>
      <c r="B501" s="343"/>
      <c r="C501" s="343"/>
      <c r="D501" s="343"/>
      <c r="E501" s="343"/>
      <c r="F501" s="343"/>
      <c r="G501" s="343"/>
    </row>
    <row r="502" spans="1:7">
      <c r="A502" s="343"/>
      <c r="B502" s="343"/>
      <c r="C502" s="343"/>
      <c r="D502" s="343"/>
      <c r="E502" s="343"/>
      <c r="F502" s="343"/>
      <c r="G502" s="343"/>
    </row>
    <row r="503" spans="1:7">
      <c r="A503" s="343"/>
      <c r="B503" s="343"/>
      <c r="C503" s="343"/>
      <c r="D503" s="343"/>
      <c r="E503" s="343"/>
      <c r="F503" s="343"/>
      <c r="G503" s="343"/>
    </row>
    <row r="504" spans="1:7">
      <c r="A504" s="343"/>
      <c r="B504" s="343"/>
      <c r="C504" s="343"/>
      <c r="D504" s="343"/>
      <c r="E504" s="343"/>
      <c r="F504" s="343"/>
      <c r="G504" s="343"/>
    </row>
    <row r="505" spans="1:7">
      <c r="A505" s="343"/>
      <c r="B505" s="343"/>
      <c r="C505" s="343"/>
      <c r="D505" s="343"/>
      <c r="E505" s="343"/>
      <c r="F505" s="343"/>
      <c r="G505" s="343"/>
    </row>
    <row r="506" spans="1:7">
      <c r="A506" s="343"/>
      <c r="B506" s="343"/>
      <c r="C506" s="343"/>
      <c r="D506" s="343"/>
      <c r="E506" s="343"/>
      <c r="F506" s="343"/>
      <c r="G506" s="343"/>
    </row>
    <row r="507" spans="1:7">
      <c r="A507" s="343"/>
      <c r="B507" s="343"/>
      <c r="C507" s="343"/>
      <c r="D507" s="343"/>
      <c r="E507" s="343"/>
      <c r="F507" s="343"/>
      <c r="G507" s="343"/>
    </row>
    <row r="508" spans="1:7">
      <c r="A508" s="343"/>
      <c r="B508" s="343"/>
      <c r="C508" s="343"/>
      <c r="D508" s="343"/>
      <c r="E508" s="343"/>
      <c r="F508" s="343"/>
      <c r="G508" s="343"/>
    </row>
    <row r="509" spans="1:7">
      <c r="A509" s="343"/>
      <c r="B509" s="343"/>
      <c r="C509" s="343"/>
      <c r="D509" s="343"/>
      <c r="E509" s="343"/>
      <c r="F509" s="343"/>
      <c r="G509" s="343"/>
    </row>
    <row r="510" spans="1:7">
      <c r="A510" s="343"/>
      <c r="B510" s="343"/>
      <c r="C510" s="343"/>
      <c r="D510" s="343"/>
      <c r="E510" s="343"/>
      <c r="F510" s="343"/>
      <c r="G510" s="343"/>
    </row>
    <row r="511" spans="1:7">
      <c r="A511" s="343"/>
      <c r="B511" s="343"/>
      <c r="C511" s="343"/>
      <c r="D511" s="343"/>
      <c r="E511" s="343"/>
      <c r="F511" s="343"/>
      <c r="G511" s="343"/>
    </row>
    <row r="512" spans="1:7">
      <c r="A512" s="343"/>
      <c r="B512" s="343"/>
      <c r="C512" s="343"/>
      <c r="D512" s="343"/>
      <c r="E512" s="343"/>
      <c r="F512" s="343"/>
      <c r="G512" s="343"/>
    </row>
    <row r="513" spans="1:7">
      <c r="A513" s="343"/>
      <c r="B513" s="343"/>
      <c r="C513" s="343"/>
      <c r="D513" s="343"/>
      <c r="E513" s="343"/>
      <c r="F513" s="343"/>
      <c r="G513" s="343"/>
    </row>
    <row r="514" spans="1:7">
      <c r="A514" s="343"/>
      <c r="B514" s="343"/>
      <c r="C514" s="343"/>
      <c r="D514" s="343"/>
      <c r="E514" s="343"/>
      <c r="F514" s="343"/>
      <c r="G514" s="343"/>
    </row>
    <row r="515" spans="1:7">
      <c r="A515" s="343"/>
      <c r="B515" s="343"/>
      <c r="C515" s="343"/>
      <c r="D515" s="343"/>
      <c r="E515" s="343"/>
      <c r="F515" s="343"/>
      <c r="G515" s="343"/>
    </row>
    <row r="516" spans="1:7">
      <c r="A516" s="343"/>
      <c r="B516" s="343"/>
      <c r="C516" s="343"/>
      <c r="D516" s="343"/>
      <c r="E516" s="343"/>
      <c r="F516" s="343"/>
      <c r="G516" s="343"/>
    </row>
    <row r="517" spans="1:7">
      <c r="A517" s="343"/>
      <c r="B517" s="343"/>
      <c r="C517" s="343"/>
      <c r="D517" s="343"/>
      <c r="E517" s="343"/>
      <c r="F517" s="343"/>
      <c r="G517" s="343"/>
    </row>
    <row r="518" spans="1:7">
      <c r="A518" s="343"/>
      <c r="B518" s="343"/>
      <c r="C518" s="343"/>
      <c r="D518" s="343"/>
      <c r="E518" s="343"/>
      <c r="F518" s="343"/>
      <c r="G518" s="343"/>
    </row>
    <row r="519" spans="1:7">
      <c r="A519" s="343"/>
      <c r="B519" s="343"/>
      <c r="C519" s="343"/>
      <c r="D519" s="343"/>
      <c r="E519" s="343"/>
      <c r="F519" s="343"/>
      <c r="G519" s="343"/>
    </row>
    <row r="520" spans="1:7">
      <c r="A520" s="343"/>
      <c r="B520" s="343"/>
      <c r="C520" s="343"/>
      <c r="D520" s="343"/>
      <c r="E520" s="343"/>
      <c r="F520" s="343"/>
      <c r="G520" s="343"/>
    </row>
    <row r="521" spans="1:7">
      <c r="A521" s="343"/>
      <c r="B521" s="343"/>
      <c r="C521" s="343"/>
      <c r="D521" s="343"/>
      <c r="E521" s="343"/>
      <c r="F521" s="343"/>
      <c r="G521" s="343"/>
    </row>
    <row r="522" spans="1:7">
      <c r="A522" s="343"/>
      <c r="B522" s="343"/>
      <c r="C522" s="343"/>
      <c r="D522" s="343"/>
      <c r="E522" s="343"/>
      <c r="F522" s="343"/>
      <c r="G522" s="343"/>
    </row>
    <row r="523" spans="1:7">
      <c r="A523" s="343"/>
      <c r="B523" s="343"/>
      <c r="C523" s="343"/>
      <c r="D523" s="343"/>
      <c r="E523" s="343"/>
      <c r="F523" s="343"/>
      <c r="G523" s="343"/>
    </row>
    <row r="524" spans="1:7">
      <c r="A524" s="343"/>
      <c r="B524" s="343"/>
      <c r="C524" s="343"/>
      <c r="D524" s="343"/>
      <c r="E524" s="343"/>
      <c r="F524" s="343"/>
      <c r="G524" s="343"/>
    </row>
    <row r="525" spans="1:7">
      <c r="A525" s="343"/>
      <c r="B525" s="343"/>
      <c r="C525" s="343"/>
      <c r="D525" s="343"/>
      <c r="E525" s="343"/>
      <c r="F525" s="343"/>
      <c r="G525" s="343"/>
    </row>
    <row r="526" spans="1:7">
      <c r="A526" s="343"/>
      <c r="B526" s="343"/>
      <c r="C526" s="343"/>
      <c r="D526" s="343"/>
      <c r="E526" s="343"/>
      <c r="F526" s="343"/>
      <c r="G526" s="343"/>
    </row>
    <row r="527" spans="1:7">
      <c r="A527" s="343"/>
      <c r="B527" s="343"/>
      <c r="C527" s="343"/>
      <c r="D527" s="343"/>
      <c r="E527" s="343"/>
      <c r="F527" s="343"/>
      <c r="G527" s="343"/>
    </row>
    <row r="528" spans="1:7">
      <c r="A528" s="343"/>
      <c r="B528" s="343"/>
      <c r="C528" s="343"/>
      <c r="D528" s="343"/>
      <c r="E528" s="343"/>
      <c r="F528" s="343"/>
      <c r="G528" s="343"/>
    </row>
    <row r="529" spans="1:7">
      <c r="A529" s="343"/>
      <c r="B529" s="343"/>
      <c r="C529" s="343"/>
      <c r="D529" s="343"/>
      <c r="E529" s="343"/>
      <c r="F529" s="343"/>
      <c r="G529" s="343"/>
    </row>
    <row r="530" spans="1:7">
      <c r="A530" s="343"/>
      <c r="B530" s="343"/>
      <c r="C530" s="343"/>
      <c r="D530" s="343"/>
      <c r="E530" s="343"/>
      <c r="F530" s="343"/>
      <c r="G530" s="343"/>
    </row>
    <row r="531" spans="1:7">
      <c r="A531" s="343"/>
      <c r="B531" s="343"/>
      <c r="C531" s="343"/>
      <c r="D531" s="343"/>
      <c r="E531" s="343"/>
      <c r="F531" s="343"/>
      <c r="G531" s="343"/>
    </row>
    <row r="532" spans="1:7">
      <c r="A532" s="343"/>
      <c r="B532" s="343"/>
      <c r="C532" s="343"/>
      <c r="D532" s="343"/>
      <c r="E532" s="343"/>
      <c r="F532" s="343"/>
      <c r="G532" s="343"/>
    </row>
    <row r="533" spans="1:7">
      <c r="A533" s="343"/>
      <c r="B533" s="343"/>
      <c r="C533" s="343"/>
      <c r="D533" s="343"/>
      <c r="E533" s="343"/>
      <c r="F533" s="343"/>
      <c r="G533" s="343"/>
    </row>
    <row r="534" spans="1:7">
      <c r="A534" s="343"/>
      <c r="B534" s="343"/>
      <c r="C534" s="343"/>
      <c r="D534" s="343"/>
      <c r="E534" s="343"/>
      <c r="F534" s="343"/>
      <c r="G534" s="343"/>
    </row>
    <row r="535" spans="1:7">
      <c r="A535" s="343"/>
      <c r="B535" s="343"/>
      <c r="C535" s="343"/>
      <c r="D535" s="343"/>
      <c r="E535" s="343"/>
      <c r="F535" s="343"/>
      <c r="G535" s="343"/>
    </row>
    <row r="536" spans="1:7">
      <c r="A536" s="343"/>
      <c r="B536" s="343"/>
      <c r="C536" s="343"/>
      <c r="D536" s="343"/>
      <c r="E536" s="343"/>
      <c r="F536" s="343"/>
      <c r="G536" s="343"/>
    </row>
    <row r="537" spans="1:7">
      <c r="A537" s="343"/>
      <c r="B537" s="343"/>
      <c r="C537" s="343"/>
      <c r="D537" s="343"/>
      <c r="E537" s="343"/>
      <c r="F537" s="343"/>
      <c r="G537" s="343"/>
    </row>
    <row r="538" spans="1:7">
      <c r="A538" s="343"/>
      <c r="B538" s="343"/>
      <c r="C538" s="343"/>
      <c r="D538" s="343"/>
      <c r="E538" s="343"/>
      <c r="F538" s="343"/>
      <c r="G538" s="343"/>
    </row>
    <row r="539" spans="1:7">
      <c r="A539" s="343"/>
      <c r="B539" s="343"/>
      <c r="C539" s="343"/>
      <c r="D539" s="343"/>
      <c r="E539" s="343"/>
      <c r="F539" s="343"/>
      <c r="G539" s="343"/>
    </row>
    <row r="540" spans="1:7">
      <c r="A540" s="343"/>
      <c r="B540" s="343"/>
      <c r="C540" s="343"/>
      <c r="D540" s="343"/>
      <c r="E540" s="343"/>
      <c r="F540" s="343"/>
      <c r="G540" s="343"/>
    </row>
    <row r="541" spans="1:7">
      <c r="A541" s="343"/>
      <c r="B541" s="343"/>
      <c r="C541" s="343"/>
      <c r="D541" s="343"/>
      <c r="E541" s="343"/>
      <c r="F541" s="343"/>
      <c r="G541" s="343"/>
    </row>
    <row r="542" spans="1:7">
      <c r="A542" s="343"/>
      <c r="B542" s="343"/>
      <c r="C542" s="343"/>
      <c r="D542" s="343"/>
      <c r="E542" s="343"/>
      <c r="F542" s="343"/>
      <c r="G542" s="343"/>
    </row>
    <row r="543" spans="1:7">
      <c r="A543" s="343"/>
      <c r="B543" s="343"/>
      <c r="C543" s="343"/>
      <c r="D543" s="343"/>
      <c r="E543" s="343"/>
      <c r="F543" s="343"/>
      <c r="G543" s="343"/>
    </row>
    <row r="544" spans="1:7">
      <c r="A544" s="343"/>
      <c r="B544" s="343"/>
      <c r="C544" s="343"/>
      <c r="D544" s="343"/>
      <c r="E544" s="343"/>
      <c r="F544" s="343"/>
      <c r="G544" s="343"/>
    </row>
    <row r="545" spans="1:7">
      <c r="A545" s="343"/>
      <c r="B545" s="343"/>
      <c r="C545" s="343"/>
      <c r="D545" s="343"/>
      <c r="E545" s="343"/>
      <c r="F545" s="343"/>
      <c r="G545" s="343"/>
    </row>
    <row r="546" spans="1:7">
      <c r="A546" s="343"/>
      <c r="B546" s="343"/>
      <c r="C546" s="343"/>
      <c r="D546" s="343"/>
      <c r="E546" s="343"/>
      <c r="F546" s="343"/>
      <c r="G546" s="343"/>
    </row>
    <row r="547" spans="1:7">
      <c r="A547" s="343"/>
      <c r="B547" s="343"/>
      <c r="C547" s="343"/>
      <c r="D547" s="343"/>
      <c r="E547" s="343"/>
      <c r="F547" s="343"/>
      <c r="G547" s="343"/>
    </row>
    <row r="548" spans="1:7">
      <c r="A548" s="343"/>
      <c r="B548" s="343"/>
      <c r="C548" s="343"/>
      <c r="D548" s="343"/>
      <c r="E548" s="343"/>
      <c r="F548" s="343"/>
      <c r="G548" s="343"/>
    </row>
    <row r="549" spans="1:7">
      <c r="A549" s="343"/>
      <c r="B549" s="343"/>
      <c r="C549" s="343"/>
      <c r="D549" s="343"/>
      <c r="E549" s="343"/>
      <c r="F549" s="343"/>
      <c r="G549" s="343"/>
    </row>
    <row r="550" spans="1:7">
      <c r="A550" s="343"/>
      <c r="B550" s="343"/>
      <c r="C550" s="343"/>
      <c r="D550" s="343"/>
      <c r="E550" s="343"/>
      <c r="F550" s="343"/>
      <c r="G550" s="343"/>
    </row>
    <row r="551" spans="1:7">
      <c r="A551" s="343"/>
      <c r="B551" s="343"/>
      <c r="C551" s="343"/>
      <c r="D551" s="343"/>
      <c r="E551" s="343"/>
      <c r="F551" s="343"/>
      <c r="G551" s="343"/>
    </row>
    <row r="552" spans="1:7">
      <c r="A552" s="343"/>
      <c r="B552" s="343"/>
      <c r="C552" s="343"/>
      <c r="D552" s="343"/>
      <c r="E552" s="343"/>
      <c r="F552" s="343"/>
      <c r="G552" s="343"/>
    </row>
    <row r="553" spans="1:7">
      <c r="A553" s="343"/>
      <c r="B553" s="343"/>
      <c r="C553" s="343"/>
      <c r="D553" s="343"/>
      <c r="E553" s="343"/>
      <c r="F553" s="343"/>
      <c r="G553" s="343"/>
    </row>
    <row r="554" spans="1:7">
      <c r="A554" s="343"/>
      <c r="B554" s="343"/>
      <c r="C554" s="343"/>
      <c r="D554" s="343"/>
      <c r="E554" s="343"/>
      <c r="F554" s="343"/>
      <c r="G554" s="343"/>
    </row>
    <row r="555" spans="1:7">
      <c r="A555" s="343"/>
      <c r="B555" s="343"/>
      <c r="C555" s="343"/>
      <c r="D555" s="343"/>
      <c r="E555" s="343"/>
      <c r="F555" s="343"/>
      <c r="G555" s="343"/>
    </row>
    <row r="556" spans="1:7">
      <c r="A556" s="343"/>
      <c r="B556" s="343"/>
      <c r="C556" s="343"/>
      <c r="D556" s="343"/>
      <c r="E556" s="343"/>
      <c r="F556" s="343"/>
      <c r="G556" s="343"/>
    </row>
    <row r="557" spans="1:7">
      <c r="A557" s="343"/>
      <c r="B557" s="343"/>
      <c r="C557" s="343"/>
      <c r="D557" s="343"/>
      <c r="E557" s="343"/>
      <c r="F557" s="343"/>
      <c r="G557" s="343"/>
    </row>
    <row r="558" spans="1:7">
      <c r="A558" s="343"/>
      <c r="B558" s="343"/>
      <c r="C558" s="343"/>
      <c r="D558" s="343"/>
      <c r="E558" s="343"/>
      <c r="F558" s="343"/>
      <c r="G558" s="343"/>
    </row>
    <row r="559" spans="1:7">
      <c r="A559" s="343"/>
      <c r="B559" s="343"/>
      <c r="C559" s="343"/>
      <c r="D559" s="343"/>
      <c r="E559" s="343"/>
      <c r="F559" s="343"/>
      <c r="G559" s="343"/>
    </row>
    <row r="560" spans="1:7">
      <c r="A560" s="343"/>
      <c r="B560" s="343"/>
      <c r="C560" s="343"/>
      <c r="D560" s="343"/>
      <c r="E560" s="343"/>
      <c r="F560" s="343"/>
      <c r="G560" s="343"/>
    </row>
    <row r="561" spans="1:7">
      <c r="A561" s="343"/>
      <c r="B561" s="343"/>
      <c r="C561" s="343"/>
      <c r="D561" s="343"/>
      <c r="E561" s="343"/>
      <c r="F561" s="343"/>
      <c r="G561" s="343"/>
    </row>
    <row r="562" spans="1:7">
      <c r="A562" s="343"/>
      <c r="B562" s="343"/>
      <c r="C562" s="343"/>
      <c r="D562" s="343"/>
      <c r="E562" s="343"/>
      <c r="F562" s="343"/>
      <c r="G562" s="343"/>
    </row>
    <row r="563" spans="1:7">
      <c r="A563" s="343"/>
      <c r="B563" s="343"/>
      <c r="C563" s="343"/>
      <c r="D563" s="343"/>
      <c r="E563" s="343"/>
      <c r="F563" s="343"/>
      <c r="G563" s="343"/>
    </row>
    <row r="564" spans="1:7">
      <c r="A564" s="343"/>
      <c r="B564" s="343"/>
      <c r="C564" s="343"/>
      <c r="D564" s="343"/>
      <c r="E564" s="343"/>
      <c r="F564" s="343"/>
      <c r="G564" s="343"/>
    </row>
    <row r="565" spans="1:7">
      <c r="A565" s="343"/>
      <c r="B565" s="343"/>
      <c r="C565" s="343"/>
      <c r="D565" s="343"/>
      <c r="E565" s="343"/>
      <c r="F565" s="343"/>
      <c r="G565" s="343"/>
    </row>
    <row r="566" spans="1:7">
      <c r="A566" s="343"/>
      <c r="B566" s="343"/>
      <c r="C566" s="343"/>
      <c r="D566" s="343"/>
      <c r="E566" s="343"/>
      <c r="F566" s="343"/>
      <c r="G566" s="343"/>
    </row>
    <row r="567" spans="1:7">
      <c r="A567" s="343"/>
      <c r="B567" s="343"/>
      <c r="C567" s="343"/>
      <c r="D567" s="343"/>
      <c r="E567" s="343"/>
      <c r="F567" s="343"/>
      <c r="G567" s="343"/>
    </row>
    <row r="568" spans="1:7">
      <c r="A568" s="343"/>
      <c r="B568" s="343"/>
      <c r="C568" s="343"/>
      <c r="D568" s="343"/>
      <c r="E568" s="343"/>
      <c r="F568" s="343"/>
      <c r="G568" s="343"/>
    </row>
    <row r="569" spans="1:7">
      <c r="A569" s="343"/>
      <c r="B569" s="343"/>
      <c r="C569" s="343"/>
      <c r="D569" s="343"/>
      <c r="E569" s="343"/>
      <c r="F569" s="343"/>
      <c r="G569" s="343"/>
    </row>
    <row r="570" spans="1:7">
      <c r="A570" s="343"/>
      <c r="B570" s="343"/>
      <c r="C570" s="343"/>
      <c r="D570" s="343"/>
      <c r="E570" s="343"/>
      <c r="F570" s="343"/>
      <c r="G570" s="343"/>
    </row>
    <row r="571" spans="1:7">
      <c r="A571" s="343"/>
      <c r="B571" s="343"/>
      <c r="C571" s="343"/>
      <c r="D571" s="343"/>
      <c r="E571" s="343"/>
      <c r="F571" s="343"/>
      <c r="G571" s="343"/>
    </row>
    <row r="572" spans="1:7">
      <c r="A572" s="343"/>
      <c r="B572" s="343"/>
      <c r="C572" s="343"/>
      <c r="D572" s="343"/>
      <c r="E572" s="343"/>
      <c r="F572" s="343"/>
      <c r="G572" s="343"/>
    </row>
    <row r="573" spans="1:7">
      <c r="A573" s="343"/>
      <c r="B573" s="343"/>
      <c r="C573" s="343"/>
      <c r="D573" s="343"/>
      <c r="E573" s="343"/>
      <c r="F573" s="343"/>
      <c r="G573" s="343"/>
    </row>
    <row r="574" spans="1:7">
      <c r="A574" s="343"/>
      <c r="B574" s="343"/>
      <c r="C574" s="343"/>
      <c r="D574" s="343"/>
      <c r="E574" s="343"/>
      <c r="F574" s="343"/>
      <c r="G574" s="343"/>
    </row>
    <row r="575" spans="1:7">
      <c r="A575" s="343"/>
      <c r="B575" s="343"/>
      <c r="C575" s="343"/>
      <c r="D575" s="343"/>
      <c r="E575" s="343"/>
      <c r="F575" s="343"/>
      <c r="G575" s="343"/>
    </row>
    <row r="576" spans="1:7">
      <c r="A576" s="343"/>
      <c r="B576" s="343"/>
      <c r="C576" s="343"/>
      <c r="D576" s="343"/>
      <c r="E576" s="343"/>
      <c r="F576" s="343"/>
      <c r="G576" s="343"/>
    </row>
    <row r="577" spans="1:7">
      <c r="A577" s="343"/>
      <c r="B577" s="343"/>
      <c r="C577" s="343"/>
      <c r="D577" s="343"/>
      <c r="E577" s="343"/>
      <c r="F577" s="343"/>
      <c r="G577" s="343"/>
    </row>
    <row r="578" spans="1:7">
      <c r="A578" s="343"/>
      <c r="B578" s="343"/>
      <c r="C578" s="343"/>
      <c r="D578" s="343"/>
      <c r="E578" s="343"/>
      <c r="F578" s="343"/>
      <c r="G578" s="343"/>
    </row>
    <row r="579" spans="1:7">
      <c r="A579" s="343"/>
      <c r="B579" s="343"/>
      <c r="C579" s="343"/>
      <c r="D579" s="343"/>
      <c r="E579" s="343"/>
      <c r="F579" s="343"/>
      <c r="G579" s="343"/>
    </row>
    <row r="580" spans="1:7">
      <c r="A580" s="343"/>
      <c r="B580" s="343"/>
      <c r="C580" s="343"/>
      <c r="D580" s="343"/>
      <c r="E580" s="343"/>
      <c r="F580" s="343"/>
      <c r="G580" s="343"/>
    </row>
    <row r="581" spans="1:7">
      <c r="A581" s="343"/>
      <c r="B581" s="343"/>
      <c r="C581" s="343"/>
      <c r="D581" s="343"/>
      <c r="E581" s="343"/>
      <c r="F581" s="343"/>
      <c r="G581" s="343"/>
    </row>
    <row r="582" spans="1:7">
      <c r="A582" s="343"/>
      <c r="B582" s="343"/>
      <c r="C582" s="343"/>
      <c r="D582" s="343"/>
      <c r="E582" s="343"/>
      <c r="F582" s="343"/>
      <c r="G582" s="343"/>
    </row>
    <row r="583" spans="1:7">
      <c r="A583" s="343"/>
      <c r="B583" s="343"/>
      <c r="C583" s="343"/>
      <c r="D583" s="343"/>
      <c r="E583" s="343"/>
      <c r="F583" s="343"/>
      <c r="G583" s="343"/>
    </row>
    <row r="584" spans="1:7">
      <c r="A584" s="343"/>
      <c r="B584" s="343"/>
      <c r="C584" s="343"/>
      <c r="D584" s="343"/>
      <c r="E584" s="343"/>
      <c r="F584" s="343"/>
      <c r="G584" s="343"/>
    </row>
    <row r="585" spans="1:7">
      <c r="A585" s="343"/>
      <c r="B585" s="343"/>
      <c r="C585" s="343"/>
      <c r="D585" s="343"/>
      <c r="E585" s="343"/>
      <c r="F585" s="343"/>
      <c r="G585" s="343"/>
    </row>
    <row r="586" spans="1:7">
      <c r="A586" s="343"/>
      <c r="B586" s="343"/>
      <c r="C586" s="343"/>
      <c r="D586" s="343"/>
      <c r="E586" s="343"/>
      <c r="F586" s="343"/>
      <c r="G586" s="343"/>
    </row>
    <row r="587" spans="1:7">
      <c r="A587" s="343"/>
      <c r="B587" s="343"/>
      <c r="C587" s="343"/>
      <c r="D587" s="343"/>
      <c r="E587" s="343"/>
      <c r="F587" s="343"/>
      <c r="G587" s="343"/>
    </row>
    <row r="588" spans="1:7">
      <c r="A588" s="343"/>
      <c r="B588" s="343"/>
      <c r="C588" s="343"/>
      <c r="D588" s="343"/>
      <c r="E588" s="343"/>
      <c r="F588" s="343"/>
      <c r="G588" s="343"/>
    </row>
    <row r="589" spans="1:7">
      <c r="A589" s="343"/>
      <c r="B589" s="343"/>
      <c r="C589" s="343"/>
      <c r="D589" s="343"/>
      <c r="E589" s="343"/>
      <c r="F589" s="343"/>
      <c r="G589" s="343"/>
    </row>
    <row r="590" spans="1:7">
      <c r="A590" s="343"/>
      <c r="B590" s="343"/>
      <c r="C590" s="343"/>
      <c r="D590" s="343"/>
      <c r="E590" s="343"/>
      <c r="F590" s="343"/>
      <c r="G590" s="343"/>
    </row>
    <row r="591" spans="1:7">
      <c r="A591" s="343"/>
      <c r="B591" s="343"/>
      <c r="C591" s="343"/>
      <c r="D591" s="343"/>
      <c r="E591" s="343"/>
      <c r="F591" s="343"/>
      <c r="G591" s="343"/>
    </row>
    <row r="592" spans="1:7">
      <c r="A592" s="343"/>
      <c r="B592" s="343"/>
      <c r="C592" s="343"/>
      <c r="D592" s="343"/>
      <c r="E592" s="343"/>
      <c r="F592" s="343"/>
      <c r="G592" s="343"/>
    </row>
    <row r="593" spans="1:7">
      <c r="A593" s="343"/>
      <c r="B593" s="343"/>
      <c r="C593" s="343"/>
      <c r="D593" s="343"/>
      <c r="E593" s="343"/>
      <c r="F593" s="343"/>
      <c r="G593" s="343"/>
    </row>
    <row r="594" spans="1:7">
      <c r="A594" s="343"/>
      <c r="B594" s="343"/>
      <c r="C594" s="343"/>
      <c r="D594" s="343"/>
      <c r="E594" s="343"/>
      <c r="F594" s="343"/>
      <c r="G594" s="343"/>
    </row>
    <row r="595" spans="1:7">
      <c r="A595" s="343"/>
      <c r="B595" s="343"/>
      <c r="C595" s="343"/>
      <c r="D595" s="343"/>
      <c r="E595" s="343"/>
      <c r="F595" s="343"/>
      <c r="G595" s="343"/>
    </row>
    <row r="596" spans="1:7">
      <c r="A596" s="343"/>
      <c r="B596" s="343"/>
      <c r="C596" s="343"/>
      <c r="D596" s="343"/>
      <c r="E596" s="343"/>
      <c r="F596" s="343"/>
      <c r="G596" s="343"/>
    </row>
    <row r="597" spans="1:7">
      <c r="A597" s="343"/>
      <c r="B597" s="343"/>
      <c r="C597" s="343"/>
      <c r="D597" s="343"/>
      <c r="E597" s="343"/>
      <c r="F597" s="343"/>
      <c r="G597" s="343"/>
    </row>
    <row r="598" spans="1:7">
      <c r="A598" s="343"/>
      <c r="B598" s="343"/>
      <c r="C598" s="343"/>
      <c r="D598" s="343"/>
      <c r="E598" s="343"/>
      <c r="F598" s="343"/>
      <c r="G598" s="343"/>
    </row>
    <row r="599" spans="1:7">
      <c r="A599" s="343"/>
      <c r="B599" s="343"/>
      <c r="C599" s="343"/>
      <c r="D599" s="343"/>
      <c r="E599" s="343"/>
      <c r="F599" s="343"/>
      <c r="G599" s="343"/>
    </row>
    <row r="600" spans="1:7">
      <c r="A600" s="343"/>
      <c r="B600" s="343"/>
      <c r="C600" s="343"/>
      <c r="D600" s="343"/>
      <c r="E600" s="343"/>
      <c r="F600" s="343"/>
      <c r="G600" s="343"/>
    </row>
    <row r="601" spans="1:7">
      <c r="A601" s="343"/>
      <c r="B601" s="343"/>
      <c r="C601" s="343"/>
      <c r="D601" s="343"/>
      <c r="E601" s="343"/>
      <c r="F601" s="343"/>
      <c r="G601" s="343"/>
    </row>
    <row r="602" spans="1:7">
      <c r="A602" s="343"/>
      <c r="B602" s="343"/>
      <c r="C602" s="343"/>
      <c r="D602" s="343"/>
      <c r="E602" s="343"/>
      <c r="F602" s="343"/>
      <c r="G602" s="343"/>
    </row>
    <row r="603" spans="1:7">
      <c r="A603" s="343"/>
      <c r="B603" s="343"/>
      <c r="C603" s="343"/>
      <c r="D603" s="343"/>
      <c r="E603" s="343"/>
      <c r="F603" s="343"/>
      <c r="G603" s="343"/>
    </row>
    <row r="604" spans="1:7">
      <c r="A604" s="343"/>
      <c r="B604" s="343"/>
      <c r="C604" s="343"/>
      <c r="D604" s="343"/>
      <c r="E604" s="343"/>
      <c r="F604" s="343"/>
      <c r="G604" s="343"/>
    </row>
    <row r="605" spans="1:7">
      <c r="A605" s="343"/>
      <c r="B605" s="343"/>
      <c r="C605" s="343"/>
      <c r="D605" s="343"/>
      <c r="E605" s="343"/>
      <c r="F605" s="343"/>
      <c r="G605" s="343"/>
    </row>
    <row r="606" spans="1:7">
      <c r="A606" s="343"/>
      <c r="B606" s="343"/>
      <c r="C606" s="343"/>
      <c r="D606" s="343"/>
      <c r="E606" s="343"/>
      <c r="F606" s="343"/>
      <c r="G606" s="343"/>
    </row>
    <row r="607" spans="1:7">
      <c r="A607" s="343"/>
      <c r="B607" s="343"/>
      <c r="C607" s="343"/>
      <c r="D607" s="343"/>
      <c r="E607" s="343"/>
      <c r="F607" s="343"/>
      <c r="G607" s="343"/>
    </row>
    <row r="608" spans="1:7">
      <c r="A608" s="343"/>
      <c r="B608" s="343"/>
      <c r="C608" s="343"/>
      <c r="D608" s="343"/>
      <c r="E608" s="343"/>
      <c r="F608" s="343"/>
      <c r="G608" s="343"/>
    </row>
    <row r="609" spans="1:7">
      <c r="A609" s="343"/>
      <c r="B609" s="343"/>
      <c r="C609" s="343"/>
      <c r="D609" s="343"/>
      <c r="E609" s="343"/>
      <c r="F609" s="343"/>
      <c r="G609" s="343"/>
    </row>
    <row r="610" spans="1:7">
      <c r="A610" s="343"/>
      <c r="B610" s="343"/>
      <c r="C610" s="343"/>
      <c r="D610" s="343"/>
      <c r="E610" s="343"/>
      <c r="F610" s="343"/>
      <c r="G610" s="343"/>
    </row>
    <row r="611" spans="1:7">
      <c r="A611" s="343"/>
      <c r="B611" s="343"/>
      <c r="C611" s="343"/>
      <c r="D611" s="343"/>
      <c r="E611" s="343"/>
      <c r="F611" s="343"/>
      <c r="G611" s="343"/>
    </row>
    <row r="612" spans="1:7">
      <c r="A612" s="343"/>
      <c r="B612" s="343"/>
      <c r="C612" s="343"/>
      <c r="D612" s="343"/>
      <c r="E612" s="343"/>
      <c r="F612" s="343"/>
      <c r="G612" s="343"/>
    </row>
    <row r="613" spans="1:7">
      <c r="A613" s="343"/>
      <c r="B613" s="343"/>
      <c r="C613" s="343"/>
      <c r="D613" s="343"/>
      <c r="E613" s="343"/>
      <c r="F613" s="343"/>
      <c r="G613" s="343"/>
    </row>
    <row r="614" spans="1:7">
      <c r="A614" s="343"/>
      <c r="B614" s="343"/>
      <c r="C614" s="343"/>
      <c r="D614" s="343"/>
      <c r="E614" s="343"/>
      <c r="F614" s="343"/>
      <c r="G614" s="343"/>
    </row>
    <row r="615" spans="1:7">
      <c r="A615" s="343"/>
      <c r="B615" s="343"/>
      <c r="C615" s="343"/>
      <c r="D615" s="343"/>
      <c r="E615" s="343"/>
      <c r="F615" s="343"/>
      <c r="G615" s="343"/>
    </row>
    <row r="616" spans="1:7">
      <c r="A616" s="343"/>
      <c r="B616" s="343"/>
      <c r="C616" s="343"/>
      <c r="D616" s="343"/>
      <c r="E616" s="343"/>
      <c r="F616" s="343"/>
      <c r="G616" s="343"/>
    </row>
    <row r="617" spans="1:7">
      <c r="A617" s="343"/>
      <c r="B617" s="343"/>
      <c r="C617" s="343"/>
      <c r="D617" s="343"/>
      <c r="E617" s="343"/>
      <c r="F617" s="343"/>
      <c r="G617" s="343"/>
    </row>
    <row r="618" spans="1:7">
      <c r="A618" s="343"/>
      <c r="B618" s="343"/>
      <c r="C618" s="343"/>
      <c r="D618" s="343"/>
      <c r="E618" s="343"/>
      <c r="F618" s="343"/>
      <c r="G618" s="343"/>
    </row>
    <row r="619" spans="1:7">
      <c r="A619" s="343"/>
      <c r="B619" s="343"/>
      <c r="C619" s="343"/>
      <c r="D619" s="343"/>
      <c r="E619" s="343"/>
      <c r="F619" s="343"/>
      <c r="G619" s="343"/>
    </row>
    <row r="620" spans="1:7">
      <c r="A620" s="343"/>
      <c r="B620" s="343"/>
      <c r="C620" s="343"/>
      <c r="D620" s="343"/>
      <c r="E620" s="343"/>
      <c r="F620" s="343"/>
      <c r="G620" s="343"/>
    </row>
    <row r="621" spans="1:7">
      <c r="A621" s="343"/>
      <c r="B621" s="343"/>
      <c r="C621" s="343"/>
      <c r="D621" s="343"/>
      <c r="E621" s="343"/>
      <c r="F621" s="343"/>
      <c r="G621" s="343"/>
    </row>
    <row r="622" spans="1:7">
      <c r="A622" s="343"/>
      <c r="B622" s="343"/>
      <c r="C622" s="343"/>
      <c r="D622" s="343"/>
      <c r="E622" s="343"/>
      <c r="F622" s="343"/>
      <c r="G622" s="343"/>
    </row>
    <row r="623" spans="1:7">
      <c r="A623" s="343"/>
      <c r="B623" s="343"/>
      <c r="C623" s="343"/>
      <c r="D623" s="343"/>
      <c r="E623" s="343"/>
      <c r="F623" s="343"/>
      <c r="G623" s="343"/>
    </row>
    <row r="624" spans="1:7">
      <c r="A624" s="343"/>
      <c r="B624" s="343"/>
      <c r="C624" s="343"/>
      <c r="D624" s="343"/>
      <c r="E624" s="343"/>
      <c r="F624" s="343"/>
      <c r="G624" s="343"/>
    </row>
    <row r="625" spans="1:7">
      <c r="A625" s="343"/>
      <c r="B625" s="343"/>
      <c r="C625" s="343"/>
      <c r="D625" s="343"/>
      <c r="E625" s="343"/>
      <c r="F625" s="343"/>
      <c r="G625" s="343"/>
    </row>
    <row r="626" spans="1:7">
      <c r="A626" s="343"/>
      <c r="B626" s="343"/>
      <c r="C626" s="343"/>
      <c r="D626" s="343"/>
      <c r="E626" s="343"/>
      <c r="F626" s="343"/>
      <c r="G626" s="343"/>
    </row>
    <row r="627" spans="1:7">
      <c r="A627" s="343"/>
      <c r="B627" s="343"/>
      <c r="C627" s="343"/>
      <c r="D627" s="343"/>
      <c r="E627" s="343"/>
      <c r="F627" s="343"/>
      <c r="G627" s="343"/>
    </row>
    <row r="628" spans="1:7">
      <c r="A628" s="343"/>
      <c r="B628" s="343"/>
      <c r="C628" s="343"/>
      <c r="D628" s="343"/>
      <c r="E628" s="343"/>
      <c r="F628" s="343"/>
      <c r="G628" s="343"/>
    </row>
    <row r="629" spans="1:7">
      <c r="A629" s="343"/>
      <c r="B629" s="343"/>
      <c r="C629" s="343"/>
      <c r="D629" s="343"/>
      <c r="E629" s="343"/>
      <c r="F629" s="343"/>
      <c r="G629" s="343"/>
    </row>
    <row r="630" spans="1:7">
      <c r="A630" s="343"/>
      <c r="B630" s="343"/>
      <c r="C630" s="343"/>
      <c r="D630" s="343"/>
      <c r="E630" s="343"/>
      <c r="F630" s="343"/>
      <c r="G630" s="343"/>
    </row>
    <row r="631" spans="1:7">
      <c r="A631" s="343"/>
      <c r="B631" s="343"/>
      <c r="C631" s="343"/>
      <c r="D631" s="343"/>
      <c r="E631" s="343"/>
      <c r="F631" s="343"/>
      <c r="G631" s="343"/>
    </row>
    <row r="632" spans="1:7">
      <c r="A632" s="343"/>
      <c r="B632" s="343"/>
      <c r="C632" s="343"/>
      <c r="D632" s="343"/>
      <c r="E632" s="343"/>
      <c r="F632" s="343"/>
      <c r="G632" s="343"/>
    </row>
    <row r="633" spans="1:7">
      <c r="A633" s="343"/>
      <c r="B633" s="343"/>
      <c r="C633" s="343"/>
      <c r="D633" s="343"/>
      <c r="E633" s="343"/>
      <c r="F633" s="343"/>
      <c r="G633" s="343"/>
    </row>
    <row r="634" spans="1:7">
      <c r="A634" s="343"/>
      <c r="B634" s="343"/>
      <c r="C634" s="343"/>
      <c r="D634" s="343"/>
      <c r="E634" s="343"/>
      <c r="F634" s="343"/>
      <c r="G634" s="343"/>
    </row>
    <row r="635" spans="1:7">
      <c r="A635" s="343"/>
      <c r="B635" s="343"/>
      <c r="C635" s="343"/>
      <c r="D635" s="343"/>
      <c r="E635" s="343"/>
      <c r="F635" s="343"/>
      <c r="G635" s="343"/>
    </row>
    <row r="636" spans="1:7">
      <c r="A636" s="343"/>
      <c r="B636" s="343"/>
      <c r="C636" s="343"/>
      <c r="D636" s="343"/>
      <c r="E636" s="343"/>
      <c r="F636" s="343"/>
      <c r="G636" s="343"/>
    </row>
    <row r="637" spans="1:7">
      <c r="A637" s="343"/>
      <c r="B637" s="343"/>
      <c r="C637" s="343"/>
      <c r="D637" s="343"/>
      <c r="E637" s="343"/>
      <c r="F637" s="343"/>
      <c r="G637" s="343"/>
    </row>
    <row r="638" spans="1:7">
      <c r="A638" s="343"/>
      <c r="B638" s="343"/>
      <c r="C638" s="343"/>
      <c r="D638" s="343"/>
      <c r="E638" s="343"/>
      <c r="F638" s="343"/>
      <c r="G638" s="343"/>
    </row>
    <row r="639" spans="1:7">
      <c r="A639" s="343"/>
      <c r="B639" s="343"/>
      <c r="C639" s="343"/>
      <c r="D639" s="343"/>
      <c r="E639" s="343"/>
      <c r="F639" s="343"/>
      <c r="G639" s="343"/>
    </row>
    <row r="640" spans="1:7">
      <c r="A640" s="343"/>
      <c r="B640" s="343"/>
      <c r="C640" s="343"/>
      <c r="D640" s="343"/>
      <c r="E640" s="343"/>
      <c r="F640" s="343"/>
      <c r="G640" s="343"/>
    </row>
    <row r="641" spans="1:7">
      <c r="A641" s="343"/>
      <c r="B641" s="343"/>
      <c r="C641" s="343"/>
      <c r="D641" s="343"/>
      <c r="E641" s="343"/>
      <c r="F641" s="343"/>
      <c r="G641" s="343"/>
    </row>
    <row r="642" spans="1:7">
      <c r="A642" s="343"/>
      <c r="B642" s="343"/>
      <c r="C642" s="343"/>
      <c r="D642" s="343"/>
      <c r="E642" s="343"/>
      <c r="F642" s="343"/>
      <c r="G642" s="343"/>
    </row>
    <row r="643" spans="1:7">
      <c r="A643" s="343"/>
      <c r="B643" s="343"/>
      <c r="C643" s="343"/>
      <c r="D643" s="343"/>
      <c r="E643" s="343"/>
      <c r="F643" s="343"/>
      <c r="G643" s="343"/>
    </row>
    <row r="644" spans="1:7">
      <c r="A644" s="343"/>
      <c r="B644" s="343"/>
      <c r="C644" s="343"/>
      <c r="D644" s="343"/>
      <c r="E644" s="343"/>
      <c r="F644" s="343"/>
      <c r="G644" s="343"/>
    </row>
    <row r="645" spans="1:7">
      <c r="A645" s="343"/>
      <c r="B645" s="343"/>
      <c r="C645" s="343"/>
      <c r="D645" s="343"/>
      <c r="E645" s="343"/>
      <c r="F645" s="343"/>
      <c r="G645" s="343"/>
    </row>
    <row r="646" spans="1:7">
      <c r="A646" s="343"/>
      <c r="B646" s="343"/>
      <c r="C646" s="343"/>
      <c r="D646" s="343"/>
      <c r="E646" s="343"/>
      <c r="F646" s="343"/>
      <c r="G646" s="343"/>
    </row>
    <row r="647" spans="1:7">
      <c r="A647" s="343"/>
      <c r="B647" s="343"/>
      <c r="C647" s="343"/>
      <c r="D647" s="343"/>
      <c r="E647" s="343"/>
      <c r="F647" s="343"/>
      <c r="G647" s="343"/>
    </row>
    <row r="648" spans="1:7">
      <c r="A648" s="343"/>
      <c r="B648" s="343"/>
      <c r="C648" s="343"/>
      <c r="D648" s="343"/>
      <c r="E648" s="343"/>
      <c r="F648" s="343"/>
      <c r="G648" s="343"/>
    </row>
    <row r="649" spans="1:7">
      <c r="A649" s="343"/>
      <c r="B649" s="343"/>
      <c r="C649" s="343"/>
      <c r="D649" s="343"/>
      <c r="E649" s="343"/>
      <c r="F649" s="343"/>
      <c r="G649" s="343"/>
    </row>
    <row r="650" spans="1:7">
      <c r="A650" s="343"/>
      <c r="B650" s="343"/>
      <c r="C650" s="343"/>
      <c r="D650" s="343"/>
      <c r="E650" s="343"/>
      <c r="F650" s="343"/>
      <c r="G650" s="343"/>
    </row>
    <row r="651" spans="1:7">
      <c r="A651" s="343"/>
      <c r="B651" s="343"/>
      <c r="C651" s="343"/>
      <c r="D651" s="343"/>
      <c r="E651" s="343"/>
      <c r="F651" s="343"/>
      <c r="G651" s="343"/>
    </row>
    <row r="652" spans="1:7">
      <c r="A652" s="343"/>
      <c r="B652" s="343"/>
      <c r="C652" s="343"/>
      <c r="D652" s="343"/>
      <c r="E652" s="343"/>
      <c r="F652" s="343"/>
      <c r="G652" s="343"/>
    </row>
    <row r="653" spans="1:7">
      <c r="A653" s="343"/>
      <c r="B653" s="343"/>
      <c r="C653" s="343"/>
      <c r="D653" s="343"/>
      <c r="E653" s="343"/>
      <c r="F653" s="343"/>
      <c r="G653" s="343"/>
    </row>
    <row r="654" spans="1:7">
      <c r="A654" s="343"/>
      <c r="B654" s="343"/>
      <c r="C654" s="343"/>
      <c r="D654" s="343"/>
      <c r="E654" s="343"/>
      <c r="F654" s="343"/>
      <c r="G654" s="343"/>
    </row>
    <row r="655" spans="1:7">
      <c r="A655" s="343"/>
      <c r="B655" s="343"/>
      <c r="C655" s="343"/>
      <c r="D655" s="343"/>
      <c r="E655" s="343"/>
      <c r="F655" s="343"/>
      <c r="G655" s="343"/>
    </row>
    <row r="656" spans="1:7">
      <c r="A656" s="343"/>
      <c r="B656" s="343"/>
      <c r="C656" s="343"/>
      <c r="D656" s="343"/>
      <c r="E656" s="343"/>
      <c r="F656" s="343"/>
      <c r="G656" s="343"/>
    </row>
    <row r="657" spans="1:7">
      <c r="A657" s="343"/>
      <c r="B657" s="343"/>
      <c r="C657" s="343"/>
      <c r="D657" s="343"/>
      <c r="E657" s="343"/>
      <c r="F657" s="343"/>
      <c r="G657" s="343"/>
    </row>
    <row r="658" spans="1:7">
      <c r="A658" s="343"/>
      <c r="B658" s="343"/>
      <c r="C658" s="343"/>
      <c r="D658" s="343"/>
      <c r="E658" s="343"/>
      <c r="F658" s="343"/>
      <c r="G658" s="343"/>
    </row>
    <row r="659" spans="1:7">
      <c r="A659" s="343"/>
      <c r="B659" s="343"/>
      <c r="C659" s="343"/>
      <c r="D659" s="343"/>
      <c r="E659" s="343"/>
      <c r="F659" s="343"/>
      <c r="G659" s="343"/>
    </row>
    <row r="660" spans="1:7">
      <c r="A660" s="343"/>
      <c r="B660" s="343"/>
      <c r="C660" s="343"/>
      <c r="D660" s="343"/>
      <c r="E660" s="343"/>
      <c r="F660" s="343"/>
      <c r="G660" s="343"/>
    </row>
    <row r="661" spans="1:7">
      <c r="A661" s="343"/>
      <c r="B661" s="343"/>
      <c r="C661" s="343"/>
      <c r="D661" s="343"/>
      <c r="E661" s="343"/>
      <c r="F661" s="343"/>
      <c r="G661" s="343"/>
    </row>
    <row r="662" spans="1:7">
      <c r="A662" s="343"/>
      <c r="B662" s="343"/>
      <c r="C662" s="343"/>
      <c r="D662" s="343"/>
      <c r="E662" s="343"/>
      <c r="F662" s="343"/>
      <c r="G662" s="343"/>
    </row>
    <row r="663" spans="1:7">
      <c r="A663" s="343"/>
      <c r="B663" s="343"/>
      <c r="C663" s="343"/>
      <c r="D663" s="343"/>
      <c r="E663" s="343"/>
      <c r="F663" s="343"/>
      <c r="G663" s="343"/>
    </row>
    <row r="664" spans="1:7">
      <c r="A664" s="343"/>
      <c r="B664" s="343"/>
      <c r="C664" s="343"/>
      <c r="D664" s="343"/>
      <c r="E664" s="343"/>
      <c r="F664" s="343"/>
      <c r="G664" s="343"/>
    </row>
    <row r="665" spans="1:7">
      <c r="A665" s="343"/>
      <c r="B665" s="343"/>
      <c r="C665" s="343"/>
      <c r="D665" s="343"/>
      <c r="E665" s="343"/>
      <c r="F665" s="343"/>
      <c r="G665" s="343"/>
    </row>
    <row r="666" spans="1:7">
      <c r="A666" s="343"/>
      <c r="B666" s="343"/>
      <c r="C666" s="343"/>
      <c r="D666" s="343"/>
      <c r="E666" s="343"/>
      <c r="F666" s="343"/>
      <c r="G666" s="343"/>
    </row>
    <row r="667" spans="1:7">
      <c r="A667" s="343"/>
      <c r="B667" s="343"/>
      <c r="C667" s="343"/>
      <c r="D667" s="343"/>
      <c r="E667" s="343"/>
      <c r="F667" s="343"/>
      <c r="G667" s="343"/>
    </row>
    <row r="668" spans="1:7">
      <c r="A668" s="343"/>
      <c r="B668" s="343"/>
      <c r="C668" s="343"/>
      <c r="D668" s="343"/>
      <c r="E668" s="343"/>
      <c r="F668" s="343"/>
      <c r="G668" s="343"/>
    </row>
    <row r="669" spans="1:7">
      <c r="A669" s="343"/>
      <c r="B669" s="343"/>
      <c r="C669" s="343"/>
      <c r="D669" s="343"/>
      <c r="E669" s="343"/>
      <c r="F669" s="343"/>
      <c r="G669" s="343"/>
    </row>
    <row r="670" spans="1:7">
      <c r="A670" s="343"/>
      <c r="B670" s="343"/>
      <c r="C670" s="343"/>
      <c r="D670" s="343"/>
      <c r="E670" s="343"/>
      <c r="F670" s="343"/>
      <c r="G670" s="343"/>
    </row>
    <row r="671" spans="1:7">
      <c r="A671" s="343"/>
      <c r="B671" s="343"/>
      <c r="C671" s="343"/>
      <c r="D671" s="343"/>
      <c r="E671" s="343"/>
      <c r="F671" s="343"/>
      <c r="G671" s="343"/>
    </row>
    <row r="672" spans="1:7">
      <c r="A672" s="343"/>
      <c r="B672" s="343"/>
      <c r="C672" s="343"/>
      <c r="D672" s="343"/>
      <c r="E672" s="343"/>
      <c r="F672" s="343"/>
      <c r="G672" s="343"/>
    </row>
    <row r="673" spans="1:7">
      <c r="A673" s="343"/>
      <c r="B673" s="343"/>
      <c r="C673" s="343"/>
      <c r="D673" s="343"/>
      <c r="E673" s="343"/>
      <c r="F673" s="343"/>
      <c r="G673" s="343"/>
    </row>
    <row r="674" spans="1:7">
      <c r="A674" s="343"/>
      <c r="B674" s="343"/>
      <c r="C674" s="343"/>
      <c r="D674" s="343"/>
      <c r="E674" s="343"/>
      <c r="F674" s="343"/>
      <c r="G674" s="343"/>
    </row>
    <row r="675" spans="1:7">
      <c r="A675" s="343"/>
      <c r="B675" s="343"/>
      <c r="C675" s="343"/>
      <c r="D675" s="343"/>
      <c r="E675" s="343"/>
      <c r="F675" s="343"/>
      <c r="G675" s="343"/>
    </row>
    <row r="676" spans="1:7">
      <c r="A676" s="343"/>
      <c r="B676" s="343"/>
      <c r="C676" s="343"/>
      <c r="D676" s="343"/>
      <c r="E676" s="343"/>
      <c r="F676" s="343"/>
      <c r="G676" s="343"/>
    </row>
    <row r="677" spans="1:7">
      <c r="A677" s="343"/>
      <c r="B677" s="343"/>
      <c r="C677" s="343"/>
      <c r="D677" s="343"/>
      <c r="E677" s="343"/>
      <c r="F677" s="343"/>
      <c r="G677" s="343"/>
    </row>
    <row r="678" spans="1:7">
      <c r="A678" s="343"/>
      <c r="B678" s="343"/>
      <c r="C678" s="343"/>
      <c r="D678" s="343"/>
      <c r="E678" s="343"/>
      <c r="F678" s="343"/>
      <c r="G678" s="343"/>
    </row>
    <row r="679" spans="1:7">
      <c r="A679" s="343"/>
      <c r="B679" s="343"/>
      <c r="C679" s="343"/>
      <c r="D679" s="343"/>
      <c r="E679" s="343"/>
      <c r="F679" s="343"/>
      <c r="G679" s="343"/>
    </row>
    <row r="680" spans="1:7">
      <c r="A680" s="343"/>
      <c r="B680" s="343"/>
      <c r="C680" s="343"/>
      <c r="D680" s="343"/>
      <c r="E680" s="343"/>
      <c r="F680" s="343"/>
      <c r="G680" s="343"/>
    </row>
    <row r="681" spans="1:7">
      <c r="A681" s="343"/>
      <c r="B681" s="343"/>
      <c r="C681" s="343"/>
      <c r="D681" s="343"/>
      <c r="E681" s="343"/>
      <c r="F681" s="343"/>
      <c r="G681" s="343"/>
    </row>
    <row r="682" spans="1:7">
      <c r="A682" s="343"/>
      <c r="B682" s="343"/>
      <c r="C682" s="343"/>
      <c r="D682" s="343"/>
      <c r="E682" s="343"/>
      <c r="F682" s="343"/>
      <c r="G682" s="343"/>
    </row>
    <row r="683" spans="1:7">
      <c r="A683" s="343"/>
      <c r="B683" s="343"/>
      <c r="C683" s="343"/>
      <c r="D683" s="343"/>
      <c r="E683" s="343"/>
      <c r="F683" s="343"/>
      <c r="G683" s="343"/>
    </row>
    <row r="684" spans="1:7">
      <c r="A684" s="343"/>
      <c r="B684" s="343"/>
      <c r="C684" s="343"/>
      <c r="D684" s="343"/>
      <c r="E684" s="343"/>
      <c r="F684" s="343"/>
      <c r="G684" s="343"/>
    </row>
    <row r="685" spans="1:7">
      <c r="A685" s="343"/>
      <c r="B685" s="343"/>
      <c r="C685" s="343"/>
      <c r="D685" s="343"/>
      <c r="E685" s="343"/>
      <c r="F685" s="343"/>
      <c r="G685" s="343"/>
    </row>
    <row r="686" spans="1:7">
      <c r="A686" s="343"/>
      <c r="B686" s="343"/>
      <c r="C686" s="343"/>
      <c r="D686" s="343"/>
      <c r="E686" s="343"/>
      <c r="F686" s="343"/>
      <c r="G686" s="343"/>
    </row>
    <row r="687" spans="1:7">
      <c r="A687" s="343"/>
      <c r="B687" s="343"/>
      <c r="C687" s="343"/>
      <c r="D687" s="343"/>
      <c r="E687" s="343"/>
      <c r="F687" s="343"/>
      <c r="G687" s="343"/>
    </row>
    <row r="688" spans="1:7">
      <c r="A688" s="343"/>
      <c r="B688" s="343"/>
      <c r="C688" s="343"/>
      <c r="D688" s="343"/>
      <c r="E688" s="343"/>
      <c r="F688" s="343"/>
      <c r="G688" s="343"/>
    </row>
    <row r="689" spans="1:7">
      <c r="A689" s="343"/>
      <c r="B689" s="343"/>
      <c r="C689" s="343"/>
      <c r="D689" s="343"/>
      <c r="E689" s="343"/>
      <c r="F689" s="343"/>
      <c r="G689" s="343"/>
    </row>
    <row r="690" spans="1:7">
      <c r="A690" s="343"/>
      <c r="B690" s="343"/>
      <c r="C690" s="343"/>
      <c r="D690" s="343"/>
      <c r="E690" s="343"/>
      <c r="F690" s="343"/>
      <c r="G690" s="343"/>
    </row>
    <row r="691" spans="1:7">
      <c r="A691" s="343"/>
      <c r="B691" s="343"/>
      <c r="C691" s="343"/>
      <c r="D691" s="343"/>
      <c r="E691" s="343"/>
      <c r="F691" s="343"/>
      <c r="G691" s="343"/>
    </row>
    <row r="692" spans="1:7">
      <c r="A692" s="343"/>
      <c r="B692" s="343"/>
      <c r="C692" s="343"/>
      <c r="D692" s="343"/>
      <c r="E692" s="343"/>
      <c r="F692" s="343"/>
      <c r="G692" s="343"/>
    </row>
    <row r="693" spans="1:7">
      <c r="A693" s="343"/>
      <c r="B693" s="343"/>
      <c r="C693" s="343"/>
      <c r="D693" s="343"/>
      <c r="E693" s="343"/>
      <c r="F693" s="343"/>
      <c r="G693" s="343"/>
    </row>
    <row r="694" spans="1:7">
      <c r="A694" s="343"/>
      <c r="B694" s="343"/>
      <c r="C694" s="343"/>
      <c r="D694" s="343"/>
      <c r="E694" s="343"/>
      <c r="F694" s="343"/>
      <c r="G694" s="343"/>
    </row>
    <row r="695" spans="1:7">
      <c r="A695" s="343"/>
      <c r="B695" s="343"/>
      <c r="C695" s="343"/>
      <c r="D695" s="343"/>
      <c r="E695" s="343"/>
      <c r="F695" s="343"/>
      <c r="G695" s="343"/>
    </row>
    <row r="696" spans="1:7">
      <c r="A696" s="343"/>
      <c r="B696" s="343"/>
      <c r="C696" s="343"/>
      <c r="D696" s="343"/>
      <c r="E696" s="343"/>
      <c r="F696" s="343"/>
      <c r="G696" s="343"/>
    </row>
    <row r="697" spans="1:7">
      <c r="A697" s="343"/>
      <c r="B697" s="343"/>
      <c r="C697" s="343"/>
      <c r="D697" s="343"/>
      <c r="E697" s="343"/>
      <c r="F697" s="343"/>
      <c r="G697" s="343"/>
    </row>
    <row r="698" spans="1:7">
      <c r="A698" s="343"/>
      <c r="B698" s="343"/>
      <c r="C698" s="343"/>
      <c r="D698" s="343"/>
      <c r="E698" s="343"/>
      <c r="F698" s="343"/>
      <c r="G698" s="343"/>
    </row>
    <row r="699" spans="1:7">
      <c r="A699" s="343"/>
      <c r="B699" s="343"/>
      <c r="C699" s="343"/>
      <c r="D699" s="343"/>
      <c r="E699" s="343"/>
      <c r="F699" s="343"/>
      <c r="G699" s="343"/>
    </row>
    <row r="700" spans="1:7">
      <c r="A700" s="343"/>
      <c r="B700" s="343"/>
      <c r="C700" s="343"/>
      <c r="D700" s="343"/>
      <c r="E700" s="343"/>
      <c r="F700" s="343"/>
      <c r="G700" s="343"/>
    </row>
    <row r="701" spans="1:7">
      <c r="A701" s="343"/>
      <c r="B701" s="343"/>
      <c r="C701" s="343"/>
      <c r="D701" s="343"/>
      <c r="E701" s="343"/>
      <c r="F701" s="343"/>
      <c r="G701" s="343"/>
    </row>
    <row r="702" spans="1:7">
      <c r="A702" s="343"/>
      <c r="B702" s="343"/>
      <c r="C702" s="343"/>
      <c r="D702" s="343"/>
      <c r="E702" s="343"/>
      <c r="F702" s="343"/>
      <c r="G702" s="343"/>
    </row>
    <row r="703" spans="1:7">
      <c r="A703" s="343"/>
      <c r="B703" s="343"/>
      <c r="C703" s="343"/>
      <c r="D703" s="343"/>
      <c r="E703" s="343"/>
      <c r="F703" s="343"/>
      <c r="G703" s="343"/>
    </row>
    <row r="704" spans="1:7">
      <c r="A704" s="343"/>
      <c r="B704" s="343"/>
      <c r="C704" s="343"/>
      <c r="D704" s="343"/>
      <c r="E704" s="343"/>
      <c r="F704" s="343"/>
      <c r="G704" s="343"/>
    </row>
    <row r="705" spans="1:7">
      <c r="A705" s="343"/>
      <c r="B705" s="343"/>
      <c r="C705" s="343"/>
      <c r="D705" s="343"/>
      <c r="E705" s="343"/>
      <c r="F705" s="343"/>
      <c r="G705" s="343"/>
    </row>
    <row r="706" spans="1:7">
      <c r="A706" s="343"/>
      <c r="B706" s="343"/>
      <c r="C706" s="343"/>
      <c r="D706" s="343"/>
      <c r="E706" s="343"/>
      <c r="F706" s="343"/>
      <c r="G706" s="343"/>
    </row>
    <row r="707" spans="1:7">
      <c r="A707" s="343"/>
      <c r="B707" s="343"/>
      <c r="C707" s="343"/>
      <c r="D707" s="343"/>
      <c r="E707" s="343"/>
      <c r="F707" s="343"/>
      <c r="G707" s="343"/>
    </row>
    <row r="708" spans="1:7">
      <c r="A708" s="343"/>
      <c r="B708" s="343"/>
      <c r="C708" s="343"/>
      <c r="D708" s="343"/>
      <c r="E708" s="343"/>
      <c r="F708" s="343"/>
      <c r="G708" s="343"/>
    </row>
    <row r="709" spans="1:7">
      <c r="A709" s="343"/>
      <c r="B709" s="343"/>
      <c r="C709" s="343"/>
      <c r="D709" s="343"/>
      <c r="E709" s="343"/>
      <c r="F709" s="343"/>
      <c r="G709" s="343"/>
    </row>
    <row r="710" spans="1:7">
      <c r="A710" s="343"/>
      <c r="B710" s="343"/>
      <c r="C710" s="343"/>
      <c r="D710" s="343"/>
      <c r="E710" s="343"/>
      <c r="F710" s="343"/>
      <c r="G710" s="343"/>
    </row>
    <row r="711" spans="1:7">
      <c r="A711" s="343"/>
      <c r="B711" s="343"/>
      <c r="C711" s="343"/>
      <c r="D711" s="343"/>
      <c r="E711" s="343"/>
      <c r="F711" s="343"/>
      <c r="G711" s="343"/>
    </row>
    <row r="712" spans="1:7">
      <c r="A712" s="343"/>
      <c r="B712" s="343"/>
      <c r="C712" s="343"/>
      <c r="D712" s="343"/>
      <c r="E712" s="343"/>
      <c r="F712" s="343"/>
      <c r="G712" s="343"/>
    </row>
    <row r="713" spans="1:7">
      <c r="A713" s="343"/>
      <c r="B713" s="343"/>
      <c r="C713" s="343"/>
      <c r="D713" s="343"/>
      <c r="E713" s="343"/>
      <c r="F713" s="343"/>
      <c r="G713" s="343"/>
    </row>
    <row r="714" spans="1:7">
      <c r="A714" s="343"/>
      <c r="B714" s="343"/>
      <c r="C714" s="343"/>
      <c r="D714" s="343"/>
      <c r="E714" s="343"/>
      <c r="F714" s="343"/>
      <c r="G714" s="343"/>
    </row>
    <row r="715" spans="1:7">
      <c r="A715" s="343"/>
      <c r="B715" s="343"/>
      <c r="C715" s="343"/>
      <c r="D715" s="343"/>
      <c r="E715" s="343"/>
      <c r="F715" s="343"/>
      <c r="G715" s="343"/>
    </row>
    <row r="716" spans="1:7">
      <c r="A716" s="343"/>
      <c r="B716" s="343"/>
      <c r="C716" s="343"/>
      <c r="D716" s="343"/>
      <c r="E716" s="343"/>
      <c r="F716" s="343"/>
      <c r="G716" s="343"/>
    </row>
    <row r="717" spans="1:7">
      <c r="A717" s="343"/>
      <c r="B717" s="343"/>
      <c r="C717" s="343"/>
      <c r="D717" s="343"/>
      <c r="E717" s="343"/>
      <c r="F717" s="343"/>
      <c r="G717" s="343"/>
    </row>
    <row r="718" spans="1:7">
      <c r="A718" s="343"/>
      <c r="B718" s="343"/>
      <c r="C718" s="343"/>
      <c r="D718" s="343"/>
      <c r="E718" s="343"/>
      <c r="F718" s="343"/>
      <c r="G718" s="343"/>
    </row>
    <row r="719" spans="1:7">
      <c r="A719" s="343"/>
      <c r="B719" s="343"/>
      <c r="C719" s="343"/>
      <c r="D719" s="343"/>
      <c r="E719" s="343"/>
      <c r="F719" s="343"/>
      <c r="G719" s="343"/>
    </row>
    <row r="720" spans="1:7">
      <c r="A720" s="343"/>
      <c r="B720" s="343"/>
      <c r="C720" s="343"/>
      <c r="D720" s="343"/>
      <c r="E720" s="343"/>
      <c r="F720" s="343"/>
      <c r="G720" s="343"/>
    </row>
    <row r="721" spans="1:7">
      <c r="A721" s="343"/>
      <c r="B721" s="343"/>
      <c r="C721" s="343"/>
      <c r="D721" s="343"/>
      <c r="E721" s="343"/>
      <c r="F721" s="343"/>
      <c r="G721" s="343"/>
    </row>
    <row r="722" spans="1:7">
      <c r="A722" s="343"/>
      <c r="B722" s="343"/>
      <c r="C722" s="343"/>
      <c r="D722" s="343"/>
      <c r="E722" s="343"/>
      <c r="F722" s="343"/>
      <c r="G722" s="343"/>
    </row>
    <row r="723" spans="1:7">
      <c r="A723" s="343"/>
      <c r="B723" s="343"/>
      <c r="C723" s="343"/>
      <c r="D723" s="343"/>
      <c r="E723" s="343"/>
      <c r="F723" s="343"/>
      <c r="G723" s="343"/>
    </row>
    <row r="724" spans="1:7">
      <c r="A724" s="343"/>
      <c r="B724" s="343"/>
      <c r="C724" s="343"/>
      <c r="D724" s="343"/>
      <c r="E724" s="343"/>
      <c r="F724" s="343"/>
      <c r="G724" s="343"/>
    </row>
    <row r="725" spans="1:7">
      <c r="A725" s="343"/>
      <c r="B725" s="343"/>
      <c r="C725" s="343"/>
      <c r="D725" s="343"/>
      <c r="E725" s="343"/>
      <c r="F725" s="343"/>
      <c r="G725" s="343"/>
    </row>
    <row r="726" spans="1:7">
      <c r="A726" s="343"/>
      <c r="B726" s="343"/>
      <c r="C726" s="343"/>
      <c r="D726" s="343"/>
      <c r="E726" s="343"/>
      <c r="F726" s="343"/>
      <c r="G726" s="343"/>
    </row>
    <row r="727" spans="1:7">
      <c r="A727" s="343"/>
      <c r="B727" s="343"/>
      <c r="C727" s="343"/>
      <c r="D727" s="343"/>
      <c r="E727" s="343"/>
      <c r="F727" s="343"/>
      <c r="G727" s="343"/>
    </row>
    <row r="728" spans="1:7">
      <c r="A728" s="343"/>
      <c r="B728" s="343"/>
      <c r="C728" s="343"/>
      <c r="D728" s="343"/>
      <c r="E728" s="343"/>
      <c r="F728" s="343"/>
      <c r="G728" s="343"/>
    </row>
    <row r="729" spans="1:7">
      <c r="A729" s="343"/>
      <c r="B729" s="343"/>
      <c r="C729" s="343"/>
      <c r="D729" s="343"/>
      <c r="E729" s="343"/>
      <c r="F729" s="343"/>
      <c r="G729" s="343"/>
    </row>
    <row r="730" spans="1:7">
      <c r="A730" s="343"/>
      <c r="B730" s="343"/>
      <c r="C730" s="343"/>
      <c r="D730" s="343"/>
      <c r="E730" s="343"/>
      <c r="F730" s="343"/>
      <c r="G730" s="343"/>
    </row>
    <row r="731" spans="1:7">
      <c r="A731" s="343"/>
      <c r="B731" s="343"/>
      <c r="C731" s="343"/>
      <c r="D731" s="343"/>
      <c r="E731" s="343"/>
      <c r="F731" s="343"/>
      <c r="G731" s="343"/>
    </row>
    <row r="732" spans="1:7">
      <c r="A732" s="343"/>
      <c r="B732" s="343"/>
      <c r="C732" s="343"/>
      <c r="D732" s="343"/>
      <c r="E732" s="343"/>
      <c r="F732" s="343"/>
      <c r="G732" s="343"/>
    </row>
    <row r="733" spans="1:7">
      <c r="A733" s="343"/>
      <c r="B733" s="343"/>
      <c r="C733" s="343"/>
      <c r="D733" s="343"/>
      <c r="E733" s="343"/>
      <c r="F733" s="343"/>
      <c r="G733" s="343"/>
    </row>
    <row r="734" spans="1:7">
      <c r="A734" s="343"/>
      <c r="B734" s="343"/>
      <c r="C734" s="343"/>
      <c r="D734" s="343"/>
      <c r="E734" s="343"/>
      <c r="F734" s="343"/>
      <c r="G734" s="343"/>
    </row>
    <row r="735" spans="1:7">
      <c r="A735" s="343"/>
      <c r="B735" s="343"/>
      <c r="C735" s="343"/>
      <c r="D735" s="343"/>
      <c r="E735" s="343"/>
      <c r="F735" s="343"/>
      <c r="G735" s="343"/>
    </row>
    <row r="736" spans="1:7">
      <c r="A736" s="343"/>
      <c r="B736" s="343"/>
      <c r="C736" s="343"/>
      <c r="D736" s="343"/>
      <c r="E736" s="343"/>
      <c r="F736" s="343"/>
      <c r="G736" s="343"/>
    </row>
    <row r="737" spans="1:7">
      <c r="A737" s="343"/>
      <c r="B737" s="343"/>
      <c r="C737" s="343"/>
      <c r="D737" s="343"/>
      <c r="E737" s="343"/>
      <c r="F737" s="343"/>
      <c r="G737" s="343"/>
    </row>
    <row r="738" spans="1:7">
      <c r="A738" s="343"/>
      <c r="B738" s="343"/>
      <c r="C738" s="343"/>
      <c r="D738" s="343"/>
      <c r="E738" s="343"/>
      <c r="F738" s="343"/>
      <c r="G738" s="343"/>
    </row>
    <row r="739" spans="1:7">
      <c r="A739" s="343"/>
      <c r="B739" s="343"/>
      <c r="C739" s="343"/>
      <c r="D739" s="343"/>
      <c r="E739" s="343"/>
      <c r="F739" s="343"/>
      <c r="G739" s="343"/>
    </row>
    <row r="740" spans="1:7">
      <c r="A740" s="343"/>
      <c r="B740" s="343"/>
      <c r="C740" s="343"/>
      <c r="D740" s="343"/>
      <c r="E740" s="343"/>
      <c r="F740" s="343"/>
      <c r="G740" s="343"/>
    </row>
    <row r="741" spans="1:7">
      <c r="A741" s="343"/>
      <c r="B741" s="343"/>
      <c r="C741" s="343"/>
      <c r="D741" s="343"/>
      <c r="E741" s="343"/>
      <c r="F741" s="343"/>
      <c r="G741" s="343"/>
    </row>
    <row r="742" spans="1:7">
      <c r="A742" s="343"/>
      <c r="B742" s="343"/>
      <c r="C742" s="343"/>
      <c r="D742" s="343"/>
      <c r="E742" s="343"/>
      <c r="F742" s="343"/>
      <c r="G742" s="343"/>
    </row>
    <row r="743" spans="1:7">
      <c r="A743" s="343"/>
      <c r="B743" s="343"/>
      <c r="C743" s="343"/>
      <c r="D743" s="343"/>
      <c r="E743" s="343"/>
      <c r="F743" s="343"/>
      <c r="G743" s="343"/>
    </row>
    <row r="744" spans="1:7">
      <c r="A744" s="343"/>
      <c r="B744" s="343"/>
      <c r="C744" s="343"/>
      <c r="D744" s="343"/>
      <c r="E744" s="343"/>
      <c r="F744" s="343"/>
      <c r="G744" s="343"/>
    </row>
    <row r="745" spans="1:7">
      <c r="A745" s="343"/>
      <c r="B745" s="343"/>
      <c r="C745" s="343"/>
      <c r="D745" s="343"/>
      <c r="E745" s="343"/>
      <c r="F745" s="343"/>
      <c r="G745" s="343"/>
    </row>
    <row r="746" spans="1:7">
      <c r="A746" s="343"/>
      <c r="B746" s="343"/>
      <c r="C746" s="343"/>
      <c r="D746" s="343"/>
      <c r="E746" s="343"/>
      <c r="F746" s="343"/>
      <c r="G746" s="343"/>
    </row>
    <row r="747" spans="1:7">
      <c r="A747" s="343"/>
      <c r="B747" s="343"/>
      <c r="C747" s="343"/>
      <c r="D747" s="343"/>
      <c r="E747" s="343"/>
      <c r="F747" s="343"/>
      <c r="G747" s="343"/>
    </row>
    <row r="748" spans="1:7">
      <c r="A748" s="343"/>
      <c r="B748" s="343"/>
      <c r="C748" s="343"/>
      <c r="D748" s="343"/>
      <c r="E748" s="343"/>
      <c r="F748" s="343"/>
      <c r="G748" s="343"/>
    </row>
    <row r="749" spans="1:7">
      <c r="A749" s="343"/>
      <c r="B749" s="343"/>
      <c r="C749" s="343"/>
      <c r="D749" s="343"/>
      <c r="E749" s="343"/>
      <c r="F749" s="343"/>
      <c r="G749" s="343"/>
    </row>
    <row r="750" spans="1:7">
      <c r="A750" s="343"/>
      <c r="B750" s="343"/>
      <c r="C750" s="343"/>
      <c r="D750" s="343"/>
      <c r="E750" s="343"/>
      <c r="F750" s="343"/>
      <c r="G750" s="343"/>
    </row>
    <row r="751" spans="1:7">
      <c r="A751" s="343"/>
      <c r="B751" s="343"/>
      <c r="C751" s="343"/>
      <c r="D751" s="343"/>
      <c r="E751" s="343"/>
      <c r="F751" s="343"/>
      <c r="G751" s="343"/>
    </row>
    <row r="752" spans="1:7">
      <c r="A752" s="343"/>
      <c r="B752" s="343"/>
      <c r="C752" s="343"/>
      <c r="D752" s="343"/>
      <c r="E752" s="343"/>
      <c r="F752" s="343"/>
      <c r="G752" s="343"/>
    </row>
    <row r="753" spans="1:7">
      <c r="A753" s="343"/>
      <c r="B753" s="343"/>
      <c r="C753" s="343"/>
      <c r="D753" s="343"/>
      <c r="E753" s="343"/>
      <c r="F753" s="343"/>
      <c r="G753" s="343"/>
    </row>
    <row r="754" spans="1:7">
      <c r="A754" s="343"/>
      <c r="B754" s="343"/>
      <c r="C754" s="343"/>
      <c r="D754" s="343"/>
      <c r="E754" s="343"/>
      <c r="F754" s="343"/>
      <c r="G754" s="343"/>
    </row>
    <row r="755" spans="1:7">
      <c r="A755" s="343"/>
      <c r="B755" s="343"/>
      <c r="C755" s="343"/>
      <c r="D755" s="343"/>
      <c r="E755" s="343"/>
      <c r="F755" s="343"/>
      <c r="G755" s="343"/>
    </row>
    <row r="756" spans="1:7">
      <c r="A756" s="343"/>
      <c r="B756" s="343"/>
      <c r="C756" s="343"/>
      <c r="D756" s="343"/>
      <c r="E756" s="343"/>
      <c r="F756" s="343"/>
      <c r="G756" s="343"/>
    </row>
    <row r="757" spans="1:7">
      <c r="A757" s="343"/>
      <c r="B757" s="343"/>
      <c r="C757" s="343"/>
      <c r="D757" s="343"/>
      <c r="E757" s="343"/>
      <c r="F757" s="343"/>
      <c r="G757" s="343"/>
    </row>
    <row r="758" spans="1:7">
      <c r="A758" s="343"/>
      <c r="B758" s="343"/>
      <c r="C758" s="343"/>
      <c r="D758" s="343"/>
      <c r="E758" s="343"/>
      <c r="F758" s="343"/>
      <c r="G758" s="343"/>
    </row>
    <row r="759" spans="1:7">
      <c r="A759" s="343"/>
      <c r="B759" s="343"/>
      <c r="C759" s="343"/>
      <c r="D759" s="343"/>
      <c r="E759" s="343"/>
      <c r="F759" s="343"/>
      <c r="G759" s="343"/>
    </row>
    <row r="760" spans="1:7">
      <c r="A760" s="343"/>
      <c r="B760" s="343"/>
      <c r="C760" s="343"/>
      <c r="D760" s="343"/>
      <c r="E760" s="343"/>
      <c r="F760" s="343"/>
      <c r="G760" s="343"/>
    </row>
    <row r="761" spans="1:7">
      <c r="A761" s="343"/>
      <c r="B761" s="343"/>
      <c r="C761" s="343"/>
      <c r="D761" s="343"/>
      <c r="E761" s="343"/>
      <c r="F761" s="343"/>
      <c r="G761" s="343"/>
    </row>
    <row r="762" spans="1:7">
      <c r="A762" s="343"/>
      <c r="B762" s="343"/>
      <c r="C762" s="343"/>
      <c r="D762" s="343"/>
      <c r="E762" s="343"/>
      <c r="F762" s="343"/>
      <c r="G762" s="343"/>
    </row>
    <row r="763" spans="1:7">
      <c r="A763" s="343"/>
      <c r="B763" s="343"/>
      <c r="C763" s="343"/>
      <c r="D763" s="343"/>
      <c r="E763" s="343"/>
      <c r="F763" s="343"/>
      <c r="G763" s="343"/>
    </row>
    <row r="764" spans="1:7">
      <c r="A764" s="343"/>
      <c r="B764" s="343"/>
      <c r="C764" s="343"/>
      <c r="D764" s="343"/>
      <c r="E764" s="343"/>
      <c r="F764" s="343"/>
      <c r="G764" s="343"/>
    </row>
    <row r="765" spans="1:7">
      <c r="A765" s="343"/>
      <c r="B765" s="343"/>
      <c r="C765" s="343"/>
      <c r="D765" s="343"/>
      <c r="E765" s="343"/>
      <c r="F765" s="343"/>
      <c r="G765" s="343"/>
    </row>
    <row r="766" spans="1:7">
      <c r="A766" s="343"/>
      <c r="B766" s="343"/>
      <c r="C766" s="343"/>
      <c r="D766" s="343"/>
      <c r="E766" s="343"/>
      <c r="F766" s="343"/>
      <c r="G766" s="343"/>
    </row>
    <row r="767" spans="1:7">
      <c r="A767" s="343"/>
      <c r="B767" s="343"/>
      <c r="C767" s="343"/>
      <c r="D767" s="343"/>
      <c r="E767" s="343"/>
      <c r="F767" s="343"/>
      <c r="G767" s="343"/>
    </row>
    <row r="768" spans="1:7">
      <c r="A768" s="343"/>
      <c r="B768" s="343"/>
      <c r="C768" s="343"/>
      <c r="D768" s="343"/>
      <c r="E768" s="343"/>
      <c r="F768" s="343"/>
      <c r="G768" s="343"/>
    </row>
    <row r="769" spans="1:7">
      <c r="A769" s="343"/>
      <c r="B769" s="343"/>
      <c r="C769" s="343"/>
      <c r="D769" s="343"/>
      <c r="E769" s="343"/>
      <c r="F769" s="343"/>
      <c r="G769" s="343"/>
    </row>
    <row r="770" spans="1:7">
      <c r="A770" s="343"/>
      <c r="B770" s="343"/>
      <c r="C770" s="343"/>
      <c r="D770" s="343"/>
      <c r="E770" s="343"/>
      <c r="F770" s="343"/>
      <c r="G770" s="343"/>
    </row>
    <row r="771" spans="1:7">
      <c r="A771" s="343"/>
      <c r="B771" s="343"/>
      <c r="C771" s="343"/>
      <c r="D771" s="343"/>
      <c r="E771" s="343"/>
      <c r="F771" s="343"/>
      <c r="G771" s="343"/>
    </row>
    <row r="772" spans="1:7">
      <c r="A772" s="343"/>
      <c r="B772" s="343"/>
      <c r="C772" s="343"/>
      <c r="D772" s="343"/>
      <c r="E772" s="343"/>
      <c r="F772" s="343"/>
      <c r="G772" s="343"/>
    </row>
    <row r="773" spans="1:7">
      <c r="A773" s="343"/>
      <c r="B773" s="343"/>
      <c r="C773" s="343"/>
      <c r="D773" s="343"/>
      <c r="E773" s="343"/>
      <c r="F773" s="343"/>
      <c r="G773" s="343"/>
    </row>
    <row r="774" spans="1:7">
      <c r="A774" s="343"/>
      <c r="B774" s="343"/>
      <c r="C774" s="343"/>
      <c r="D774" s="343"/>
      <c r="E774" s="343"/>
      <c r="F774" s="343"/>
      <c r="G774" s="343"/>
    </row>
    <row r="775" spans="1:7">
      <c r="A775" s="343"/>
      <c r="B775" s="343"/>
      <c r="C775" s="343"/>
      <c r="D775" s="343"/>
      <c r="E775" s="343"/>
      <c r="F775" s="343"/>
      <c r="G775" s="343"/>
    </row>
    <row r="776" spans="1:7">
      <c r="A776" s="343"/>
      <c r="B776" s="343"/>
      <c r="C776" s="343"/>
      <c r="D776" s="343"/>
      <c r="E776" s="343"/>
      <c r="F776" s="343"/>
      <c r="G776" s="343"/>
    </row>
    <row r="777" spans="1:7">
      <c r="A777" s="343"/>
      <c r="B777" s="343"/>
      <c r="C777" s="343"/>
      <c r="D777" s="343"/>
      <c r="E777" s="343"/>
      <c r="F777" s="343"/>
      <c r="G777" s="343"/>
    </row>
    <row r="778" spans="1:7">
      <c r="A778" s="343"/>
      <c r="B778" s="343"/>
      <c r="C778" s="343"/>
      <c r="D778" s="343"/>
      <c r="E778" s="343"/>
      <c r="F778" s="343"/>
      <c r="G778" s="343"/>
    </row>
    <row r="779" spans="1:7">
      <c r="A779" s="343"/>
      <c r="B779" s="343"/>
      <c r="C779" s="343"/>
      <c r="D779" s="343"/>
      <c r="E779" s="343"/>
      <c r="F779" s="343"/>
      <c r="G779" s="343"/>
    </row>
    <row r="780" spans="1:7">
      <c r="A780" s="343"/>
      <c r="B780" s="343"/>
      <c r="C780" s="343"/>
      <c r="D780" s="343"/>
      <c r="E780" s="343"/>
      <c r="F780" s="343"/>
      <c r="G780" s="343"/>
    </row>
    <row r="781" spans="1:7">
      <c r="A781" s="343"/>
      <c r="B781" s="343"/>
      <c r="C781" s="343"/>
      <c r="D781" s="343"/>
      <c r="E781" s="343"/>
      <c r="F781" s="343"/>
      <c r="G781" s="343"/>
    </row>
    <row r="782" spans="1:7">
      <c r="A782" s="343"/>
      <c r="B782" s="343"/>
      <c r="C782" s="343"/>
      <c r="D782" s="343"/>
      <c r="E782" s="343"/>
      <c r="F782" s="343"/>
      <c r="G782" s="343"/>
    </row>
    <row r="783" spans="1:7">
      <c r="A783" s="343"/>
      <c r="B783" s="343"/>
      <c r="C783" s="343"/>
      <c r="D783" s="343"/>
      <c r="E783" s="343"/>
      <c r="F783" s="343"/>
      <c r="G783" s="343"/>
    </row>
    <row r="784" spans="1:7">
      <c r="A784" s="343"/>
      <c r="B784" s="343"/>
      <c r="C784" s="343"/>
      <c r="D784" s="343"/>
      <c r="E784" s="343"/>
      <c r="F784" s="343"/>
      <c r="G784" s="343"/>
    </row>
    <row r="785" spans="1:7">
      <c r="A785" s="343"/>
      <c r="B785" s="343"/>
      <c r="C785" s="343"/>
      <c r="D785" s="343"/>
      <c r="E785" s="343"/>
      <c r="F785" s="343"/>
      <c r="G785" s="343"/>
    </row>
    <row r="786" spans="1:7">
      <c r="A786" s="343"/>
      <c r="B786" s="343"/>
      <c r="C786" s="343"/>
      <c r="D786" s="343"/>
      <c r="E786" s="343"/>
      <c r="F786" s="343"/>
      <c r="G786" s="343"/>
    </row>
    <row r="787" spans="1:7">
      <c r="A787" s="343"/>
      <c r="B787" s="343"/>
      <c r="C787" s="343"/>
      <c r="D787" s="343"/>
      <c r="E787" s="343"/>
      <c r="F787" s="343"/>
      <c r="G787" s="343"/>
    </row>
    <row r="788" spans="1:7">
      <c r="A788" s="343"/>
      <c r="B788" s="343"/>
      <c r="C788" s="343"/>
      <c r="D788" s="343"/>
      <c r="E788" s="343"/>
      <c r="F788" s="343"/>
      <c r="G788" s="343"/>
    </row>
    <row r="789" spans="1:7">
      <c r="A789" s="343"/>
      <c r="B789" s="343"/>
      <c r="C789" s="343"/>
      <c r="D789" s="343"/>
      <c r="E789" s="343"/>
      <c r="F789" s="343"/>
      <c r="G789" s="343"/>
    </row>
  </sheetData>
  <sheetProtection algorithmName="SHA-512" hashValue="r7kZREWAyr4LqFm105OJPc5BeN5mi4hKi2wYztyHOaGkO6ryCwOCk8DYs3wyIcXmiOIZRNnamtmTMF+8oYmtjQ==" saltValue="GeM94AgwJPRZ4tpuei2i9A==" spinCount="100000" sheet="1" objects="1" scenario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S39"/>
  <sheetViews>
    <sheetView rightToLeft="1" zoomScale="90" zoomScaleNormal="90" zoomScaleSheetLayoutView="90" workbookViewId="0">
      <selection activeCell="D7" sqref="D7"/>
    </sheetView>
  </sheetViews>
  <sheetFormatPr defaultColWidth="8.85546875" defaultRowHeight="15"/>
  <cols>
    <col min="1" max="1" width="3.7109375" style="167" customWidth="1"/>
    <col min="2" max="2" width="7.28515625" style="167" customWidth="1"/>
    <col min="3" max="3" width="19.28515625" style="167" bestFit="1" customWidth="1"/>
    <col min="4" max="4" width="13.42578125" style="167" customWidth="1"/>
    <col min="5" max="5" width="13.7109375" style="167" customWidth="1"/>
    <col min="6" max="6" width="12" style="167" customWidth="1"/>
    <col min="7" max="7" width="10.85546875" style="167" customWidth="1"/>
    <col min="8" max="8" width="10.28515625" style="167" bestFit="1" customWidth="1"/>
    <col min="9" max="9" width="8.140625" style="167" customWidth="1"/>
    <col min="10" max="10" width="14.7109375" style="167" bestFit="1" customWidth="1"/>
    <col min="11" max="11" width="14.42578125" style="167" customWidth="1"/>
    <col min="12" max="12" width="8.5703125" style="167" bestFit="1" customWidth="1"/>
    <col min="13" max="16384" width="8.85546875" style="167"/>
  </cols>
  <sheetData>
    <row r="1" spans="1:19" ht="25.5" customHeight="1" thickBot="1">
      <c r="A1" s="188"/>
      <c r="B1" s="188"/>
      <c r="C1" s="1384" t="s">
        <v>735</v>
      </c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  <c r="S1" s="1384"/>
    </row>
    <row r="2" spans="1:19" ht="27.75" customHeight="1" thickBot="1">
      <c r="A2" s="225"/>
      <c r="B2" s="1453" t="s">
        <v>653</v>
      </c>
      <c r="C2" s="1452"/>
      <c r="D2" s="1452"/>
      <c r="E2" s="1452"/>
      <c r="F2" s="1452"/>
      <c r="G2" s="1452"/>
      <c r="H2" s="576" t="s">
        <v>129</v>
      </c>
      <c r="I2" s="577">
        <f>I6</f>
        <v>0.25</v>
      </c>
    </row>
    <row r="3" spans="1:19" ht="21.75" customHeight="1" thickBot="1">
      <c r="A3" s="188"/>
      <c r="B3" s="1661" t="s">
        <v>461</v>
      </c>
      <c r="C3" s="1662"/>
      <c r="D3" s="1663" t="s">
        <v>459</v>
      </c>
      <c r="E3" s="1664"/>
      <c r="F3" s="1665" t="s">
        <v>462</v>
      </c>
      <c r="G3" s="1666"/>
      <c r="H3" s="1662"/>
      <c r="I3" s="334">
        <f>IFERROR(HLOOKUP(D3,$D$12:$S$13,2,FALSE),"")</f>
        <v>20</v>
      </c>
    </row>
    <row r="4" spans="1:19" ht="19.149999999999999" customHeight="1">
      <c r="A4" s="212"/>
      <c r="B4" s="1657" t="s">
        <v>14</v>
      </c>
      <c r="C4" s="331" t="s">
        <v>275</v>
      </c>
      <c r="D4" s="332" t="s">
        <v>276</v>
      </c>
      <c r="E4" s="332" t="s">
        <v>277</v>
      </c>
      <c r="F4" s="332" t="s">
        <v>278</v>
      </c>
      <c r="G4" s="333" t="s">
        <v>146</v>
      </c>
      <c r="H4" s="1667" t="s">
        <v>464</v>
      </c>
      <c r="I4" s="1671">
        <f>G8</f>
        <v>5</v>
      </c>
      <c r="K4"/>
      <c r="L4"/>
    </row>
    <row r="5" spans="1:19" ht="19.149999999999999" customHeight="1">
      <c r="A5" s="188"/>
      <c r="B5" s="1658"/>
      <c r="C5" s="324" t="s">
        <v>279</v>
      </c>
      <c r="D5" s="326">
        <v>1</v>
      </c>
      <c r="E5" s="326">
        <v>0.5</v>
      </c>
      <c r="F5" s="326">
        <v>0.25</v>
      </c>
      <c r="G5" s="327" t="s">
        <v>280</v>
      </c>
      <c r="H5" s="1668"/>
      <c r="I5" s="1672"/>
      <c r="K5"/>
      <c r="L5"/>
    </row>
    <row r="6" spans="1:19" s="177" customFormat="1" ht="24.75" customHeight="1">
      <c r="A6" s="190"/>
      <c r="B6" s="335">
        <v>1</v>
      </c>
      <c r="C6" s="325" t="s">
        <v>526</v>
      </c>
      <c r="D6" s="884">
        <v>5</v>
      </c>
      <c r="E6" s="885">
        <v>0</v>
      </c>
      <c r="F6" s="885">
        <v>0</v>
      </c>
      <c r="G6" s="328">
        <f>SUMPRODUCT(D6:F6,D5:F5)</f>
        <v>5</v>
      </c>
      <c r="H6" s="1673" t="s">
        <v>129</v>
      </c>
      <c r="I6" s="1676">
        <f>MIN(G8/I3,1)</f>
        <v>0.25</v>
      </c>
      <c r="K6"/>
      <c r="L6"/>
    </row>
    <row r="7" spans="1:19" s="177" customFormat="1" ht="29.25" customHeight="1">
      <c r="A7" s="215"/>
      <c r="B7" s="335">
        <v>2</v>
      </c>
      <c r="C7" s="325" t="s">
        <v>525</v>
      </c>
      <c r="D7" s="885"/>
      <c r="E7" s="885">
        <v>0</v>
      </c>
      <c r="F7" s="885">
        <v>0</v>
      </c>
      <c r="G7" s="328">
        <f>SUMPRODUCT(D7:F7,D5:F5)</f>
        <v>0</v>
      </c>
      <c r="H7" s="1674"/>
      <c r="I7" s="1677"/>
      <c r="K7"/>
      <c r="L7"/>
    </row>
    <row r="8" spans="1:19" s="177" customFormat="1" ht="19.149999999999999" customHeight="1" thickBot="1">
      <c r="A8" s="190"/>
      <c r="B8" s="1659" t="s">
        <v>465</v>
      </c>
      <c r="C8" s="1660"/>
      <c r="D8" s="329">
        <f>SUM(D6:D7)</f>
        <v>5</v>
      </c>
      <c r="E8" s="329">
        <f>SUM(E6:E7)</f>
        <v>0</v>
      </c>
      <c r="F8" s="329">
        <f>SUM(F6:F7)</f>
        <v>0</v>
      </c>
      <c r="G8" s="330">
        <f>SUM(G6:G7)</f>
        <v>5</v>
      </c>
      <c r="H8" s="1675"/>
      <c r="I8" s="1678"/>
      <c r="K8" s="399"/>
    </row>
    <row r="9" spans="1:19" s="177" customFormat="1" ht="19.149999999999999" customHeight="1">
      <c r="A9" s="190"/>
      <c r="B9" s="400"/>
      <c r="C9" s="1669"/>
      <c r="D9" s="1669"/>
      <c r="E9" s="1669"/>
      <c r="F9" s="1669"/>
      <c r="G9" s="1669"/>
      <c r="H9" s="1669"/>
      <c r="I9" s="578"/>
      <c r="K9" s="399"/>
    </row>
    <row r="10" spans="1:19" s="177" customFormat="1" ht="19.149999999999999" customHeight="1">
      <c r="A10" s="190"/>
      <c r="B10"/>
    </row>
    <row r="11" spans="1:19" customFormat="1" ht="20.25" customHeight="1">
      <c r="C11" s="1670" t="s">
        <v>463</v>
      </c>
      <c r="D11" s="1670"/>
      <c r="E11" s="1670"/>
      <c r="F11" s="1670"/>
      <c r="G11" s="1670"/>
      <c r="H11" s="1670"/>
      <c r="I11" s="1670"/>
      <c r="J11" s="1670"/>
      <c r="K11" s="1670"/>
      <c r="L11" s="1670"/>
      <c r="M11" s="1670"/>
      <c r="N11" s="1670"/>
      <c r="O11" s="1670"/>
      <c r="P11" s="1670"/>
      <c r="Q11" s="1670"/>
      <c r="R11" s="1670"/>
      <c r="S11" s="1670"/>
    </row>
    <row r="12" spans="1:19" customFormat="1" ht="19.5" customHeight="1">
      <c r="C12" s="797" t="s">
        <v>18</v>
      </c>
      <c r="D12" s="797" t="s">
        <v>713</v>
      </c>
      <c r="E12" s="797" t="s">
        <v>451</v>
      </c>
      <c r="F12" s="797" t="s">
        <v>452</v>
      </c>
      <c r="G12" s="797" t="s">
        <v>453</v>
      </c>
      <c r="H12" s="797" t="s">
        <v>454</v>
      </c>
      <c r="I12" s="797" t="s">
        <v>455</v>
      </c>
      <c r="J12" s="797" t="s">
        <v>450</v>
      </c>
      <c r="K12" s="797" t="s">
        <v>458</v>
      </c>
      <c r="L12" s="797" t="s">
        <v>456</v>
      </c>
      <c r="M12" s="797" t="s">
        <v>714</v>
      </c>
      <c r="N12" s="797" t="s">
        <v>457</v>
      </c>
      <c r="O12" s="797" t="s">
        <v>715</v>
      </c>
      <c r="P12" s="797" t="s">
        <v>716</v>
      </c>
      <c r="Q12" s="797" t="s">
        <v>717</v>
      </c>
      <c r="R12" s="797" t="s">
        <v>459</v>
      </c>
      <c r="S12" s="797" t="s">
        <v>460</v>
      </c>
    </row>
    <row r="13" spans="1:19" customFormat="1" ht="19.149999999999999" customHeight="1">
      <c r="C13" s="798" t="s">
        <v>301</v>
      </c>
      <c r="D13" s="799">
        <v>25</v>
      </c>
      <c r="E13" s="799">
        <v>15</v>
      </c>
      <c r="F13" s="799">
        <v>15</v>
      </c>
      <c r="G13" s="799">
        <v>20</v>
      </c>
      <c r="H13" s="799">
        <v>20</v>
      </c>
      <c r="I13" s="799">
        <v>25</v>
      </c>
      <c r="J13" s="799">
        <v>10</v>
      </c>
      <c r="K13" s="799">
        <v>10</v>
      </c>
      <c r="L13" s="799">
        <v>10</v>
      </c>
      <c r="M13" s="799">
        <v>10</v>
      </c>
      <c r="N13" s="799">
        <v>10</v>
      </c>
      <c r="O13" s="799">
        <v>20</v>
      </c>
      <c r="P13" s="799">
        <v>20</v>
      </c>
      <c r="Q13" s="799">
        <v>20</v>
      </c>
      <c r="R13" s="799">
        <v>20</v>
      </c>
      <c r="S13" s="799">
        <v>100</v>
      </c>
    </row>
    <row r="14" spans="1:19" customFormat="1">
      <c r="H14" s="167"/>
      <c r="I14" s="167"/>
    </row>
    <row r="15" spans="1:19" customFormat="1">
      <c r="H15" s="167"/>
      <c r="I15" s="167"/>
    </row>
    <row r="16" spans="1:19" customFormat="1">
      <c r="H16" s="167"/>
      <c r="I16" s="167"/>
    </row>
    <row r="17" customFormat="1" ht="21" customHeight="1"/>
    <row r="18" customFormat="1"/>
    <row r="19" customFormat="1"/>
    <row r="20" customFormat="1"/>
    <row r="21" customFormat="1"/>
    <row r="22" customFormat="1" ht="21.75" customHeigh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spans="2:9" customFormat="1"/>
    <row r="34" spans="2:9" customFormat="1" ht="15" customHeight="1"/>
    <row r="35" spans="2:9" customFormat="1" ht="15" customHeight="1"/>
    <row r="36" spans="2:9" customFormat="1" ht="15" customHeight="1"/>
    <row r="37" spans="2:9" customFormat="1" ht="15" customHeight="1"/>
    <row r="38" spans="2:9" ht="15" customHeight="1">
      <c r="B38" s="2"/>
      <c r="C38" s="42"/>
      <c r="D38" s="42"/>
      <c r="E38" s="42"/>
      <c r="F38" s="42"/>
      <c r="G38" s="42"/>
      <c r="H38" s="42"/>
      <c r="I38" s="42"/>
    </row>
    <row r="39" spans="2:9" ht="15" customHeight="1">
      <c r="B39" s="2"/>
      <c r="C39" s="42"/>
      <c r="D39" s="42"/>
      <c r="E39" s="42"/>
      <c r="F39" s="42"/>
      <c r="G39" s="42"/>
      <c r="H39" s="42"/>
      <c r="I39" s="42"/>
    </row>
  </sheetData>
  <sheetProtection algorithmName="SHA-512" hashValue="21w4/aSfkVDKWgeBVGawlQhFgfV4Uw4VY/XaCyURSiKVFXZnCJVebrv8+9iHPmMsaAdtr6X1E50wsGsaSg54XQ==" saltValue="k0SSQeg/IYC+dKrDEHz0eQ==" spinCount="100000" sheet="1" scenarios="1" insertHyperlinks="0"/>
  <mergeCells count="13">
    <mergeCell ref="C1:S1"/>
    <mergeCell ref="C9:H9"/>
    <mergeCell ref="C11:S11"/>
    <mergeCell ref="I4:I5"/>
    <mergeCell ref="H6:H8"/>
    <mergeCell ref="I6:I8"/>
    <mergeCell ref="B4:B5"/>
    <mergeCell ref="B8:C8"/>
    <mergeCell ref="B2:G2"/>
    <mergeCell ref="B3:C3"/>
    <mergeCell ref="D3:E3"/>
    <mergeCell ref="F3:H3"/>
    <mergeCell ref="H4:H5"/>
  </mergeCells>
  <dataValidations count="1">
    <dataValidation type="list" allowBlank="1" showInputMessage="1" showErrorMessage="1" sqref="D3:E3" xr:uid="{00000000-0002-0000-1100-000000000000}">
      <formula1>$D$12:$S$12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/>
  </sheetPr>
  <dimension ref="B1:Z34"/>
  <sheetViews>
    <sheetView rightToLeft="1" zoomScale="80" zoomScaleNormal="80" zoomScaleSheetLayoutView="80" workbookViewId="0">
      <selection activeCell="J21" sqref="J21"/>
    </sheetView>
  </sheetViews>
  <sheetFormatPr defaultColWidth="9.140625" defaultRowHeight="16.5"/>
  <cols>
    <col min="1" max="1" width="2.85546875" style="6" customWidth="1"/>
    <col min="2" max="2" width="6.42578125" style="6" customWidth="1"/>
    <col min="3" max="4" width="38.28515625" style="6" customWidth="1"/>
    <col min="5" max="5" width="37.7109375" style="6" customWidth="1"/>
    <col min="6" max="6" width="32" style="6" customWidth="1"/>
    <col min="7" max="7" width="5.85546875" style="6" bestFit="1" customWidth="1"/>
    <col min="8" max="8" width="11.85546875" style="6" bestFit="1" customWidth="1"/>
    <col min="9" max="9" width="11.140625" style="6" bestFit="1" customWidth="1"/>
    <col min="10" max="10" width="11.140625" style="6" customWidth="1"/>
    <col min="11" max="11" width="9.42578125" style="6" bestFit="1" customWidth="1"/>
    <col min="12" max="13" width="10.42578125" style="5" customWidth="1"/>
    <col min="14" max="14" width="14.85546875" style="6" bestFit="1" customWidth="1"/>
    <col min="15" max="15" width="11.85546875" style="6" customWidth="1"/>
    <col min="16" max="16" width="12" style="6" bestFit="1" customWidth="1"/>
    <col min="17" max="17" width="25.7109375" style="6" customWidth="1"/>
    <col min="18" max="18" width="9.140625" style="6"/>
    <col min="19" max="19" width="19.42578125" style="6" customWidth="1"/>
    <col min="20" max="20" width="18.28515625" style="6" customWidth="1"/>
    <col min="21" max="21" width="10.85546875" style="6" customWidth="1"/>
    <col min="22" max="22" width="9.85546875" style="6" customWidth="1"/>
    <col min="23" max="23" width="10.7109375" style="6" customWidth="1"/>
    <col min="24" max="24" width="12.28515625" style="6" customWidth="1"/>
    <col min="25" max="25" width="9.5703125" style="6" customWidth="1"/>
    <col min="26" max="26" width="13.28515625" style="6" customWidth="1"/>
    <col min="27" max="16384" width="9.140625" style="6"/>
  </cols>
  <sheetData>
    <row r="1" spans="2:20" ht="26.2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  <c r="T1" s="1175"/>
    </row>
    <row r="2" spans="2:20" s="8" customFormat="1" ht="23.25">
      <c r="B2" s="1680" t="s">
        <v>495</v>
      </c>
      <c r="C2" s="1679"/>
      <c r="D2" s="1679"/>
      <c r="E2" s="1679"/>
      <c r="F2" s="1679"/>
      <c r="G2" s="1679"/>
      <c r="H2" s="1679"/>
      <c r="I2" s="1679"/>
      <c r="J2" s="1679"/>
      <c r="K2" s="1679"/>
      <c r="L2" s="1679" t="s">
        <v>129</v>
      </c>
      <c r="M2" s="1679"/>
      <c r="N2" s="977">
        <f>O7</f>
        <v>0.6</v>
      </c>
      <c r="O2" s="978"/>
      <c r="P2" s="979"/>
      <c r="T2" s="1171"/>
    </row>
    <row r="3" spans="2:20" s="11" customFormat="1" ht="24">
      <c r="B3" s="980" t="s">
        <v>14</v>
      </c>
      <c r="C3" s="974" t="s">
        <v>296</v>
      </c>
      <c r="D3" s="974" t="s">
        <v>110</v>
      </c>
      <c r="E3" s="974" t="s">
        <v>110</v>
      </c>
      <c r="F3" s="974" t="s">
        <v>297</v>
      </c>
      <c r="G3" s="974" t="s">
        <v>111</v>
      </c>
      <c r="H3" s="974" t="s">
        <v>298</v>
      </c>
      <c r="I3" s="974" t="s">
        <v>299</v>
      </c>
      <c r="J3" s="1694" t="s">
        <v>300</v>
      </c>
      <c r="K3" s="1695"/>
      <c r="L3" s="974" t="s">
        <v>118</v>
      </c>
      <c r="M3" s="974" t="s">
        <v>23</v>
      </c>
      <c r="N3" s="790" t="s">
        <v>301</v>
      </c>
      <c r="O3" s="790" t="s">
        <v>121</v>
      </c>
      <c r="P3" s="981" t="s">
        <v>120</v>
      </c>
      <c r="T3" s="1173"/>
    </row>
    <row r="4" spans="2:20" ht="17.25" thickBot="1">
      <c r="B4" s="503">
        <v>1</v>
      </c>
      <c r="C4" s="969" t="s">
        <v>898</v>
      </c>
      <c r="D4" s="969" t="s">
        <v>894</v>
      </c>
      <c r="E4" s="969" t="s">
        <v>73</v>
      </c>
      <c r="F4" s="969"/>
      <c r="G4" s="970">
        <v>240</v>
      </c>
      <c r="H4" s="971">
        <v>1</v>
      </c>
      <c r="I4" s="972">
        <f t="shared" ref="I4:I19" si="0">H4*G4</f>
        <v>240</v>
      </c>
      <c r="J4" s="971" t="s">
        <v>131</v>
      </c>
      <c r="K4" s="973">
        <f>IFERROR(HLOOKUP(J4,$S$25:$U$26,2,FALSE),"")</f>
        <v>0.8</v>
      </c>
      <c r="L4" s="968">
        <f t="shared" ref="L4:L19" si="1">IFERROR(HLOOKUP(E4,$S$30:$Z$31,2,FALSE),"")</f>
        <v>1</v>
      </c>
      <c r="M4" s="973">
        <f>IFERROR(AVERAGE(K4:L4),"")</f>
        <v>0.9</v>
      </c>
      <c r="N4" s="975" t="s">
        <v>302</v>
      </c>
      <c r="O4" s="1229">
        <f>شاغلین!I4</f>
        <v>5</v>
      </c>
      <c r="P4" s="1230">
        <v>20</v>
      </c>
      <c r="T4" s="1175"/>
    </row>
    <row r="5" spans="2:20">
      <c r="B5" s="503">
        <v>2</v>
      </c>
      <c r="C5" s="964" t="s">
        <v>899</v>
      </c>
      <c r="D5" s="964" t="s">
        <v>894</v>
      </c>
      <c r="E5" s="964" t="s">
        <v>139</v>
      </c>
      <c r="F5" s="964"/>
      <c r="G5" s="965">
        <v>8</v>
      </c>
      <c r="H5" s="966">
        <v>1</v>
      </c>
      <c r="I5" s="967">
        <f t="shared" si="0"/>
        <v>8</v>
      </c>
      <c r="J5" s="971" t="s">
        <v>131</v>
      </c>
      <c r="K5" s="968">
        <f t="shared" ref="K5:K19" si="2">IFERROR(HLOOKUP(J5,$S$25:$U$26,2,FALSE),"")</f>
        <v>0.8</v>
      </c>
      <c r="L5" s="968">
        <f t="shared" si="1"/>
        <v>0.5</v>
      </c>
      <c r="M5" s="973">
        <f t="shared" ref="M5:M19" si="3">IFERROR(AVERAGE(K5:L5),"")</f>
        <v>0.65</v>
      </c>
      <c r="N5" s="505" t="s">
        <v>496</v>
      </c>
      <c r="O5" s="1231">
        <v>0.5</v>
      </c>
      <c r="P5" s="1232">
        <f>IFERROR(MIN(1,SUMPRODUCT(I4:I19,M4:M19)/(P4*O4)),0)</f>
        <v>1</v>
      </c>
      <c r="Q5" s="976" t="s">
        <v>756</v>
      </c>
      <c r="R5" s="1690">
        <f>SUM(H4:H19)</f>
        <v>5</v>
      </c>
      <c r="S5" s="1690"/>
      <c r="T5" s="1175"/>
    </row>
    <row r="6" spans="2:20" ht="17.25" thickBot="1">
      <c r="B6" s="503">
        <v>3</v>
      </c>
      <c r="C6" s="964" t="s">
        <v>905</v>
      </c>
      <c r="D6" s="964" t="s">
        <v>894</v>
      </c>
      <c r="E6" s="964" t="s">
        <v>73</v>
      </c>
      <c r="F6" s="964"/>
      <c r="G6" s="965">
        <v>100</v>
      </c>
      <c r="H6" s="966">
        <v>1</v>
      </c>
      <c r="I6" s="967">
        <f t="shared" si="0"/>
        <v>100</v>
      </c>
      <c r="J6" s="971" t="s">
        <v>131</v>
      </c>
      <c r="K6" s="968">
        <f t="shared" si="2"/>
        <v>0.8</v>
      </c>
      <c r="L6" s="968">
        <f t="shared" si="1"/>
        <v>1</v>
      </c>
      <c r="M6" s="973">
        <f t="shared" si="3"/>
        <v>0.9</v>
      </c>
      <c r="N6" s="506" t="s">
        <v>497</v>
      </c>
      <c r="O6" s="1233">
        <v>0.5</v>
      </c>
      <c r="P6" s="1234">
        <f>IFERROR(MIN(1,R6/O4),0)</f>
        <v>0.2</v>
      </c>
      <c r="Q6" s="976" t="s">
        <v>757</v>
      </c>
      <c r="R6" s="1691">
        <v>1</v>
      </c>
      <c r="S6" s="1691"/>
      <c r="T6" s="1175"/>
    </row>
    <row r="7" spans="2:20">
      <c r="B7" s="503">
        <v>4</v>
      </c>
      <c r="C7" s="964" t="s">
        <v>900</v>
      </c>
      <c r="D7" s="964" t="s">
        <v>894</v>
      </c>
      <c r="E7" s="964" t="s">
        <v>139</v>
      </c>
      <c r="F7" s="964"/>
      <c r="G7" s="965">
        <v>40</v>
      </c>
      <c r="H7" s="966">
        <v>1</v>
      </c>
      <c r="I7" s="967">
        <f t="shared" si="0"/>
        <v>40</v>
      </c>
      <c r="J7" s="971" t="s">
        <v>131</v>
      </c>
      <c r="K7" s="968">
        <f t="shared" si="2"/>
        <v>0.8</v>
      </c>
      <c r="L7" s="968">
        <f t="shared" si="1"/>
        <v>0.5</v>
      </c>
      <c r="M7" s="973">
        <f t="shared" si="3"/>
        <v>0.65</v>
      </c>
      <c r="N7" s="1684" t="s">
        <v>303</v>
      </c>
      <c r="O7" s="1686">
        <f>MIN(1,SUMPRODUCT(P5:P6,O5:O6))</f>
        <v>0.6</v>
      </c>
      <c r="P7" s="1687"/>
      <c r="Q7" s="1692" t="s">
        <v>755</v>
      </c>
      <c r="R7" s="1693"/>
      <c r="S7" s="109">
        <f>SUM(I4:I19)</f>
        <v>396</v>
      </c>
      <c r="T7" s="1175"/>
    </row>
    <row r="8" spans="2:20">
      <c r="B8" s="503">
        <v>5</v>
      </c>
      <c r="C8" s="964" t="s">
        <v>901</v>
      </c>
      <c r="D8" s="964" t="s">
        <v>894</v>
      </c>
      <c r="E8" s="964" t="s">
        <v>137</v>
      </c>
      <c r="F8" s="964"/>
      <c r="G8" s="965">
        <v>8</v>
      </c>
      <c r="H8" s="966">
        <v>1</v>
      </c>
      <c r="I8" s="967">
        <f t="shared" si="0"/>
        <v>8</v>
      </c>
      <c r="J8" s="971" t="s">
        <v>131</v>
      </c>
      <c r="K8" s="968">
        <f t="shared" si="2"/>
        <v>0.8</v>
      </c>
      <c r="L8" s="968">
        <f t="shared" si="1"/>
        <v>1</v>
      </c>
      <c r="M8" s="973">
        <f t="shared" si="3"/>
        <v>0.9</v>
      </c>
      <c r="N8" s="1684"/>
      <c r="O8" s="1686"/>
      <c r="P8" s="1687"/>
      <c r="T8" s="1175"/>
    </row>
    <row r="9" spans="2:20">
      <c r="B9" s="503">
        <v>6</v>
      </c>
      <c r="C9" s="964"/>
      <c r="D9" s="964"/>
      <c r="E9" s="964"/>
      <c r="F9" s="964"/>
      <c r="G9" s="965"/>
      <c r="H9" s="966"/>
      <c r="I9" s="967">
        <f t="shared" si="0"/>
        <v>0</v>
      </c>
      <c r="J9" s="966"/>
      <c r="K9" s="968" t="str">
        <f t="shared" si="2"/>
        <v/>
      </c>
      <c r="L9" s="968" t="str">
        <f t="shared" si="1"/>
        <v/>
      </c>
      <c r="M9" s="973" t="str">
        <f t="shared" si="3"/>
        <v/>
      </c>
      <c r="N9" s="1684"/>
      <c r="O9" s="1686"/>
      <c r="P9" s="1687"/>
      <c r="T9" s="1175"/>
    </row>
    <row r="10" spans="2:20">
      <c r="B10" s="503">
        <v>7</v>
      </c>
      <c r="C10" s="964"/>
      <c r="D10" s="964"/>
      <c r="E10" s="964"/>
      <c r="F10" s="964"/>
      <c r="G10" s="965"/>
      <c r="H10" s="966"/>
      <c r="I10" s="967">
        <f t="shared" si="0"/>
        <v>0</v>
      </c>
      <c r="J10" s="966"/>
      <c r="K10" s="968" t="str">
        <f t="shared" si="2"/>
        <v/>
      </c>
      <c r="L10" s="968" t="str">
        <f t="shared" si="1"/>
        <v/>
      </c>
      <c r="M10" s="973" t="str">
        <f t="shared" si="3"/>
        <v/>
      </c>
      <c r="N10" s="1684"/>
      <c r="O10" s="1686"/>
      <c r="P10" s="1687"/>
      <c r="T10" s="1175"/>
    </row>
    <row r="11" spans="2:20">
      <c r="B11" s="503">
        <v>8</v>
      </c>
      <c r="C11" s="964"/>
      <c r="D11" s="964"/>
      <c r="E11" s="964"/>
      <c r="F11" s="964"/>
      <c r="G11" s="965"/>
      <c r="H11" s="966"/>
      <c r="I11" s="967">
        <f t="shared" si="0"/>
        <v>0</v>
      </c>
      <c r="J11" s="966"/>
      <c r="K11" s="968" t="str">
        <f t="shared" si="2"/>
        <v/>
      </c>
      <c r="L11" s="968" t="str">
        <f t="shared" si="1"/>
        <v/>
      </c>
      <c r="M11" s="973" t="str">
        <f t="shared" si="3"/>
        <v/>
      </c>
      <c r="N11" s="1684"/>
      <c r="O11" s="1686"/>
      <c r="P11" s="1687"/>
      <c r="T11" s="1175"/>
    </row>
    <row r="12" spans="2:20">
      <c r="B12" s="503">
        <v>9</v>
      </c>
      <c r="C12" s="964"/>
      <c r="D12" s="964"/>
      <c r="E12" s="964"/>
      <c r="F12" s="964"/>
      <c r="G12" s="965"/>
      <c r="H12" s="966"/>
      <c r="I12" s="967">
        <f t="shared" si="0"/>
        <v>0</v>
      </c>
      <c r="J12" s="966"/>
      <c r="K12" s="968" t="str">
        <f t="shared" si="2"/>
        <v/>
      </c>
      <c r="L12" s="968" t="str">
        <f t="shared" si="1"/>
        <v/>
      </c>
      <c r="M12" s="973" t="str">
        <f t="shared" si="3"/>
        <v/>
      </c>
      <c r="N12" s="1684"/>
      <c r="O12" s="1686"/>
      <c r="P12" s="1687"/>
      <c r="T12" s="1175"/>
    </row>
    <row r="13" spans="2:20">
      <c r="B13" s="503">
        <v>10</v>
      </c>
      <c r="C13" s="964"/>
      <c r="D13" s="964"/>
      <c r="E13" s="964"/>
      <c r="F13" s="964"/>
      <c r="G13" s="965"/>
      <c r="H13" s="966"/>
      <c r="I13" s="967">
        <f t="shared" si="0"/>
        <v>0</v>
      </c>
      <c r="J13" s="966"/>
      <c r="K13" s="968" t="str">
        <f t="shared" si="2"/>
        <v/>
      </c>
      <c r="L13" s="968" t="str">
        <f t="shared" si="1"/>
        <v/>
      </c>
      <c r="M13" s="973" t="str">
        <f t="shared" si="3"/>
        <v/>
      </c>
      <c r="N13" s="1684"/>
      <c r="O13" s="1686"/>
      <c r="P13" s="1687"/>
      <c r="T13" s="1175"/>
    </row>
    <row r="14" spans="2:20">
      <c r="B14" s="503">
        <v>11</v>
      </c>
      <c r="C14" s="964"/>
      <c r="D14" s="964"/>
      <c r="E14" s="964"/>
      <c r="F14" s="964"/>
      <c r="G14" s="965"/>
      <c r="H14" s="966"/>
      <c r="I14" s="967">
        <f t="shared" si="0"/>
        <v>0</v>
      </c>
      <c r="J14" s="966"/>
      <c r="K14" s="968" t="str">
        <f t="shared" si="2"/>
        <v/>
      </c>
      <c r="L14" s="968" t="str">
        <f t="shared" si="1"/>
        <v/>
      </c>
      <c r="M14" s="973" t="str">
        <f t="shared" si="3"/>
        <v/>
      </c>
      <c r="N14" s="1684"/>
      <c r="O14" s="1686"/>
      <c r="P14" s="1687"/>
      <c r="T14" s="1175"/>
    </row>
    <row r="15" spans="2:20">
      <c r="B15" s="503">
        <v>12</v>
      </c>
      <c r="C15" s="964"/>
      <c r="D15" s="964"/>
      <c r="E15" s="964"/>
      <c r="F15" s="964"/>
      <c r="G15" s="965"/>
      <c r="H15" s="966"/>
      <c r="I15" s="967">
        <f t="shared" si="0"/>
        <v>0</v>
      </c>
      <c r="J15" s="966"/>
      <c r="K15" s="968" t="str">
        <f t="shared" si="2"/>
        <v/>
      </c>
      <c r="L15" s="968" t="str">
        <f t="shared" si="1"/>
        <v/>
      </c>
      <c r="M15" s="973" t="str">
        <f t="shared" si="3"/>
        <v/>
      </c>
      <c r="N15" s="1684"/>
      <c r="O15" s="1686"/>
      <c r="P15" s="1687"/>
      <c r="T15" s="1175"/>
    </row>
    <row r="16" spans="2:20">
      <c r="B16" s="503">
        <v>13</v>
      </c>
      <c r="C16" s="964"/>
      <c r="D16" s="964"/>
      <c r="E16" s="964"/>
      <c r="F16" s="964"/>
      <c r="G16" s="965"/>
      <c r="H16" s="966"/>
      <c r="I16" s="967">
        <f t="shared" si="0"/>
        <v>0</v>
      </c>
      <c r="J16" s="966"/>
      <c r="K16" s="968" t="str">
        <f t="shared" si="2"/>
        <v/>
      </c>
      <c r="L16" s="968" t="str">
        <f t="shared" si="1"/>
        <v/>
      </c>
      <c r="M16" s="973" t="str">
        <f t="shared" si="3"/>
        <v/>
      </c>
      <c r="N16" s="1684"/>
      <c r="O16" s="1686"/>
      <c r="P16" s="1687"/>
      <c r="T16" s="1175"/>
    </row>
    <row r="17" spans="2:26">
      <c r="B17" s="503">
        <v>14</v>
      </c>
      <c r="C17" s="964"/>
      <c r="D17" s="964"/>
      <c r="E17" s="964"/>
      <c r="F17" s="964"/>
      <c r="G17" s="965"/>
      <c r="H17" s="966"/>
      <c r="I17" s="967">
        <f t="shared" si="0"/>
        <v>0</v>
      </c>
      <c r="J17" s="966"/>
      <c r="K17" s="968" t="str">
        <f t="shared" si="2"/>
        <v/>
      </c>
      <c r="L17" s="968" t="str">
        <f t="shared" si="1"/>
        <v/>
      </c>
      <c r="M17" s="973" t="str">
        <f t="shared" si="3"/>
        <v/>
      </c>
      <c r="N17" s="1684"/>
      <c r="O17" s="1686"/>
      <c r="P17" s="1687"/>
      <c r="T17" s="1175"/>
    </row>
    <row r="18" spans="2:26">
      <c r="B18" s="503">
        <v>15</v>
      </c>
      <c r="C18" s="964"/>
      <c r="D18" s="964"/>
      <c r="E18" s="964"/>
      <c r="F18" s="964"/>
      <c r="G18" s="965"/>
      <c r="H18" s="966"/>
      <c r="I18" s="967">
        <f t="shared" si="0"/>
        <v>0</v>
      </c>
      <c r="J18" s="966"/>
      <c r="K18" s="968" t="str">
        <f t="shared" si="2"/>
        <v/>
      </c>
      <c r="L18" s="968" t="str">
        <f t="shared" si="1"/>
        <v/>
      </c>
      <c r="M18" s="973" t="str">
        <f t="shared" si="3"/>
        <v/>
      </c>
      <c r="N18" s="1684"/>
      <c r="O18" s="1686"/>
      <c r="P18" s="1687"/>
      <c r="T18" s="1175"/>
    </row>
    <row r="19" spans="2:26" ht="17.25" thickBot="1">
      <c r="B19" s="504">
        <v>16</v>
      </c>
      <c r="C19" s="982"/>
      <c r="D19" s="982"/>
      <c r="E19" s="982"/>
      <c r="F19" s="982"/>
      <c r="G19" s="983"/>
      <c r="H19" s="983"/>
      <c r="I19" s="984">
        <f t="shared" si="0"/>
        <v>0</v>
      </c>
      <c r="J19" s="983"/>
      <c r="K19" s="985" t="str">
        <f t="shared" si="2"/>
        <v/>
      </c>
      <c r="L19" s="985" t="str">
        <f t="shared" si="1"/>
        <v/>
      </c>
      <c r="M19" s="973" t="str">
        <f t="shared" si="3"/>
        <v/>
      </c>
      <c r="N19" s="1685"/>
      <c r="O19" s="1688"/>
      <c r="P19" s="1689"/>
      <c r="T19" s="1175"/>
    </row>
    <row r="20" spans="2:26">
      <c r="C20" s="1175"/>
      <c r="D20" s="1175"/>
      <c r="E20" s="1175"/>
      <c r="F20" s="1175"/>
      <c r="G20" s="1175"/>
      <c r="H20" s="1175"/>
      <c r="I20" s="1175"/>
      <c r="J20" s="1177"/>
      <c r="K20" s="1175"/>
      <c r="L20" s="1177"/>
      <c r="M20" s="1177"/>
      <c r="N20" s="1175"/>
      <c r="O20" s="1175"/>
      <c r="P20" s="1175"/>
      <c r="T20" s="1175"/>
    </row>
    <row r="21" spans="2:26">
      <c r="C21" s="1175"/>
      <c r="D21" s="1175"/>
      <c r="E21" s="1175"/>
      <c r="F21" s="1175"/>
      <c r="G21" s="1175"/>
      <c r="H21" s="1175"/>
      <c r="I21" s="1177"/>
      <c r="J21" s="1177"/>
      <c r="K21" s="1175"/>
      <c r="L21" s="1177"/>
      <c r="M21" s="1177"/>
      <c r="N21" s="1175"/>
      <c r="O21" s="1175"/>
      <c r="P21" s="1175"/>
      <c r="T21" s="1175"/>
    </row>
    <row r="22" spans="2:26">
      <c r="C22" s="1175"/>
      <c r="D22" s="1175"/>
      <c r="E22" s="1175"/>
      <c r="F22" s="1175"/>
      <c r="G22" s="1175"/>
      <c r="H22" s="1175"/>
      <c r="I22" s="1175"/>
      <c r="J22" s="1175"/>
      <c r="K22" s="1175"/>
      <c r="L22" s="1177"/>
      <c r="M22" s="1177"/>
      <c r="N22" s="1175"/>
      <c r="O22" s="1175"/>
      <c r="P22" s="1175"/>
      <c r="T22" s="1175"/>
    </row>
    <row r="23" spans="2:26" ht="17.25" thickBot="1">
      <c r="C23" s="1175"/>
      <c r="D23" s="1175"/>
      <c r="E23" s="1175"/>
      <c r="F23" s="1175"/>
      <c r="G23" s="1175"/>
      <c r="H23" s="1175"/>
      <c r="I23" s="1175"/>
      <c r="J23" s="1175"/>
      <c r="K23" s="1175"/>
      <c r="L23" s="1177"/>
      <c r="M23" s="1177"/>
      <c r="N23" s="1175"/>
      <c r="O23" s="1175"/>
      <c r="P23" s="1175"/>
      <c r="T23" s="1175"/>
    </row>
    <row r="24" spans="2:26">
      <c r="C24" s="1175"/>
      <c r="D24" s="1175"/>
      <c r="E24" s="1175"/>
      <c r="F24" s="1175"/>
      <c r="G24" s="1175"/>
      <c r="H24" s="1175"/>
      <c r="I24" s="1175"/>
      <c r="J24" s="1175"/>
      <c r="K24" s="1175"/>
      <c r="L24" s="1175"/>
      <c r="M24" s="1175"/>
      <c r="N24" s="1175"/>
      <c r="O24" s="1175"/>
      <c r="P24" s="1175"/>
      <c r="S24" s="1411" t="s">
        <v>130</v>
      </c>
      <c r="T24" s="1412"/>
      <c r="U24" s="1413"/>
      <c r="V24"/>
      <c r="W24"/>
      <c r="X24"/>
      <c r="Y24"/>
      <c r="Z24"/>
    </row>
    <row r="25" spans="2:26">
      <c r="C25" s="1175"/>
      <c r="D25" s="1175"/>
      <c r="E25" s="1175"/>
      <c r="F25" s="1175"/>
      <c r="G25" s="1175"/>
      <c r="H25" s="1175"/>
      <c r="I25" s="1175"/>
      <c r="J25" s="1175"/>
      <c r="K25" s="1175"/>
      <c r="L25" s="1175"/>
      <c r="M25" s="1175"/>
      <c r="N25" s="1175"/>
      <c r="O25" s="1175"/>
      <c r="P25" s="1175"/>
      <c r="S25" s="127" t="s">
        <v>123</v>
      </c>
      <c r="T25" s="128" t="s">
        <v>131</v>
      </c>
      <c r="U25" s="129" t="s">
        <v>132</v>
      </c>
      <c r="V25"/>
      <c r="W25"/>
      <c r="X25"/>
      <c r="Y25"/>
      <c r="Z25"/>
    </row>
    <row r="26" spans="2:26">
      <c r="C26" s="1218"/>
      <c r="D26" s="1218"/>
      <c r="E26" s="1218"/>
      <c r="F26" s="1175"/>
      <c r="G26" s="1175"/>
      <c r="H26" s="1175"/>
      <c r="I26" s="1175"/>
      <c r="J26" s="1175"/>
      <c r="K26" s="1175"/>
      <c r="L26" s="1175"/>
      <c r="M26" s="1175"/>
      <c r="N26" s="1175"/>
      <c r="O26" s="1175"/>
      <c r="P26" s="1175"/>
      <c r="S26" s="127">
        <v>1</v>
      </c>
      <c r="T26" s="128">
        <v>0.8</v>
      </c>
      <c r="U26" s="129">
        <v>0.2</v>
      </c>
      <c r="V26"/>
      <c r="W26"/>
      <c r="X26"/>
      <c r="Y26"/>
      <c r="Z26"/>
    </row>
    <row r="27" spans="2:26" ht="17.25" thickBot="1">
      <c r="C27" s="1175"/>
      <c r="D27" s="1175"/>
      <c r="E27" s="1175"/>
      <c r="F27" s="1175"/>
      <c r="G27" s="1175"/>
      <c r="H27" s="1175"/>
      <c r="I27" s="1175"/>
      <c r="J27" s="1175"/>
      <c r="K27" s="1175"/>
      <c r="L27" s="1175"/>
      <c r="M27" s="1175"/>
      <c r="N27" s="1175"/>
      <c r="O27" s="1175"/>
      <c r="P27" s="1175"/>
      <c r="S27" s="130" t="s">
        <v>133</v>
      </c>
      <c r="T27" s="131"/>
      <c r="U27" s="132"/>
      <c r="V27"/>
      <c r="W27"/>
      <c r="X27"/>
      <c r="Y27"/>
      <c r="Z27"/>
    </row>
    <row r="28" spans="2:26">
      <c r="C28" s="1175"/>
      <c r="D28" s="1175"/>
      <c r="E28" s="1175"/>
      <c r="F28" s="1175"/>
      <c r="G28" s="1175"/>
      <c r="H28" s="1175"/>
      <c r="I28" s="1175"/>
      <c r="J28" s="1175"/>
      <c r="K28" s="1175"/>
      <c r="L28" s="1175"/>
      <c r="M28" s="1175"/>
      <c r="N28" s="1175"/>
      <c r="O28" s="1175"/>
      <c r="P28" s="1175"/>
      <c r="S28" s="133"/>
      <c r="T28" s="133"/>
      <c r="U28"/>
      <c r="V28"/>
      <c r="W28"/>
      <c r="X28"/>
      <c r="Y28"/>
      <c r="Z28"/>
    </row>
    <row r="29" spans="2:26">
      <c r="C29" s="1175"/>
      <c r="D29" s="1175"/>
      <c r="E29" s="1175"/>
      <c r="F29" s="1175"/>
      <c r="G29" s="1175"/>
      <c r="H29" s="1175"/>
      <c r="I29" s="1175"/>
      <c r="J29" s="1175"/>
      <c r="K29" s="1175"/>
      <c r="L29" s="1175"/>
      <c r="M29" s="1175"/>
      <c r="N29" s="1175"/>
      <c r="O29" s="1175"/>
      <c r="P29" s="1175"/>
      <c r="S29" s="1681" t="s">
        <v>134</v>
      </c>
      <c r="T29" s="1682"/>
      <c r="U29" s="1682"/>
      <c r="V29" s="1682"/>
      <c r="W29" s="1682"/>
      <c r="X29" s="1682"/>
      <c r="Y29" s="1682"/>
      <c r="Z29" s="1682"/>
    </row>
    <row r="30" spans="2:26">
      <c r="C30" s="1175"/>
      <c r="D30" s="1175"/>
      <c r="E30" s="1175"/>
      <c r="F30" s="1175"/>
      <c r="G30" s="1175"/>
      <c r="H30" s="1175"/>
      <c r="I30" s="1175"/>
      <c r="J30" s="1175"/>
      <c r="K30" s="1175"/>
      <c r="L30" s="1175"/>
      <c r="M30" s="1175"/>
      <c r="N30" s="1175"/>
      <c r="O30" s="1175"/>
      <c r="P30" s="1175"/>
      <c r="S30" s="134" t="s">
        <v>135</v>
      </c>
      <c r="T30" s="109" t="s">
        <v>136</v>
      </c>
      <c r="U30" s="109" t="s">
        <v>73</v>
      </c>
      <c r="V30" s="128" t="s">
        <v>34</v>
      </c>
      <c r="W30" s="109" t="s">
        <v>137</v>
      </c>
      <c r="X30" s="109" t="s">
        <v>138</v>
      </c>
      <c r="Y30" s="109" t="s">
        <v>139</v>
      </c>
      <c r="Z30" s="135" t="s">
        <v>140</v>
      </c>
    </row>
    <row r="31" spans="2:26">
      <c r="C31" s="1175"/>
      <c r="D31" s="1175"/>
      <c r="E31" s="1175"/>
      <c r="F31" s="1175"/>
      <c r="G31" s="1175"/>
      <c r="H31" s="1175"/>
      <c r="I31" s="1175"/>
      <c r="J31" s="1175"/>
      <c r="K31" s="1175"/>
      <c r="L31" s="1177"/>
      <c r="M31" s="1177"/>
      <c r="N31" s="1175"/>
      <c r="O31" s="1175"/>
      <c r="P31" s="1175"/>
      <c r="S31" s="136">
        <v>1</v>
      </c>
      <c r="T31" s="137">
        <v>1</v>
      </c>
      <c r="U31" s="137">
        <v>1</v>
      </c>
      <c r="V31" s="137">
        <v>1</v>
      </c>
      <c r="W31" s="137">
        <v>1</v>
      </c>
      <c r="X31" s="137">
        <v>0.75</v>
      </c>
      <c r="Y31" s="137">
        <v>0.5</v>
      </c>
      <c r="Z31" s="138">
        <v>0.25</v>
      </c>
    </row>
    <row r="32" spans="2:26">
      <c r="C32" s="1175"/>
      <c r="D32" s="1175"/>
      <c r="E32" s="1175"/>
      <c r="F32" s="1175"/>
      <c r="G32" s="1175"/>
      <c r="H32" s="1175"/>
      <c r="I32" s="1175"/>
      <c r="J32" s="1175"/>
      <c r="K32" s="1175"/>
      <c r="L32" s="1177"/>
      <c r="M32" s="1177"/>
      <c r="N32" s="1175"/>
      <c r="O32" s="1175"/>
      <c r="P32" s="1175"/>
      <c r="S32" s="1683" t="s">
        <v>141</v>
      </c>
      <c r="T32" s="1683"/>
      <c r="U32" s="1683"/>
      <c r="V32" s="1683"/>
      <c r="W32" s="1683"/>
      <c r="X32" s="1683"/>
      <c r="Y32" s="1683"/>
      <c r="Z32" s="1683"/>
    </row>
    <row r="33" spans="3:16">
      <c r="C33" s="1175"/>
      <c r="D33" s="1175"/>
      <c r="E33" s="1175"/>
      <c r="F33" s="1175"/>
      <c r="G33" s="1175"/>
      <c r="H33" s="1175"/>
      <c r="I33" s="1175"/>
      <c r="J33" s="1175"/>
      <c r="K33" s="1175"/>
      <c r="L33" s="1177"/>
      <c r="M33" s="1177"/>
      <c r="N33" s="1175"/>
      <c r="O33" s="1175"/>
      <c r="P33" s="1175"/>
    </row>
    <row r="34" spans="3:16">
      <c r="C34" s="1175"/>
      <c r="D34" s="1175"/>
      <c r="E34" s="1175"/>
      <c r="F34" s="1175"/>
      <c r="G34" s="1175"/>
      <c r="H34" s="1175"/>
      <c r="I34" s="1175"/>
      <c r="J34" s="1175"/>
      <c r="K34" s="1175"/>
      <c r="L34" s="1177"/>
      <c r="M34" s="1177"/>
      <c r="N34" s="1175"/>
      <c r="O34" s="1175"/>
      <c r="P34" s="1175"/>
    </row>
  </sheetData>
  <sheetProtection algorithmName="SHA-512" hashValue="flr5gCEnnXE0QsPoHVBVjVchsedvHt3gIixiiP7k4vRbNpcsjS9S/OHpTG60Me0irmS5QbzzJpDBHILXh2k1IA==" saltValue="yk176sCNOmBtgOWUSIS/Iw==" spinCount="100000" sheet="1" scenarios="1" insertHyperlinks="0"/>
  <mergeCells count="12">
    <mergeCell ref="B1:R1"/>
    <mergeCell ref="L2:M2"/>
    <mergeCell ref="B2:K2"/>
    <mergeCell ref="S29:Z29"/>
    <mergeCell ref="S32:Z32"/>
    <mergeCell ref="N7:N19"/>
    <mergeCell ref="O7:P19"/>
    <mergeCell ref="R5:S5"/>
    <mergeCell ref="R6:S6"/>
    <mergeCell ref="S24:U24"/>
    <mergeCell ref="Q7:R7"/>
    <mergeCell ref="J3:K3"/>
  </mergeCells>
  <dataValidations count="2">
    <dataValidation type="list" allowBlank="1" showInputMessage="1" showErrorMessage="1" sqref="E4:E19" xr:uid="{00000000-0002-0000-1200-000000000000}">
      <formula1>$S$30:$Z$30</formula1>
    </dataValidation>
    <dataValidation type="list" allowBlank="1" showInputMessage="1" showErrorMessage="1" sqref="J4:J19" xr:uid="{00000000-0002-0000-1200-000001000000}">
      <formula1>$S$25:$U$25</formula1>
    </dataValidation>
  </dataValidation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59999389629810485"/>
  </sheetPr>
  <dimension ref="B1:AA740"/>
  <sheetViews>
    <sheetView rightToLeft="1" zoomScale="90" zoomScaleNormal="90" zoomScaleSheetLayoutView="130" workbookViewId="0">
      <selection activeCell="D3" sqref="D3:G3"/>
    </sheetView>
  </sheetViews>
  <sheetFormatPr defaultColWidth="9.140625" defaultRowHeight="24.95" customHeight="1"/>
  <cols>
    <col min="1" max="1" width="2.42578125" style="6" customWidth="1"/>
    <col min="2" max="2" width="9.140625" style="5" customWidth="1"/>
    <col min="3" max="3" width="16.140625" style="6" bestFit="1" customWidth="1"/>
    <col min="4" max="4" width="12.28515625" style="6" bestFit="1" customWidth="1"/>
    <col min="5" max="5" width="9" style="6" customWidth="1"/>
    <col min="6" max="6" width="12.42578125" style="6" customWidth="1"/>
    <col min="7" max="7" width="8.140625" style="6" customWidth="1"/>
    <col min="8" max="8" width="7.85546875" style="6" customWidth="1"/>
    <col min="9" max="9" width="6.85546875" style="437" customWidth="1"/>
    <col min="10" max="10" width="7.42578125" style="437" customWidth="1"/>
    <col min="11" max="14" width="6.85546875" style="6" customWidth="1"/>
    <col min="15" max="15" width="8" style="6" customWidth="1"/>
    <col min="16" max="16" width="20" style="6" customWidth="1"/>
    <col min="17" max="17" width="13.5703125" style="6" bestFit="1" customWidth="1"/>
    <col min="18" max="18" width="9.140625" style="6"/>
    <col min="19" max="19" width="17.28515625" style="5" bestFit="1" customWidth="1"/>
    <col min="20" max="20" width="14.42578125" style="6" customWidth="1"/>
    <col min="21" max="21" width="17.7109375" style="6" bestFit="1" customWidth="1"/>
    <col min="22" max="23" width="9.140625" style="6"/>
    <col min="24" max="24" width="14.5703125" style="6" bestFit="1" customWidth="1"/>
    <col min="25" max="25" width="8.5703125" style="6" bestFit="1" customWidth="1"/>
    <col min="26" max="26" width="8.28515625" style="6" bestFit="1" customWidth="1"/>
    <col min="27" max="27" width="8.140625" style="6" bestFit="1" customWidth="1"/>
    <col min="28" max="16384" width="9.140625" style="6"/>
  </cols>
  <sheetData>
    <row r="1" spans="2:27" ht="22.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2:27" s="8" customFormat="1" ht="24.95" customHeight="1">
      <c r="B2" s="1714" t="s">
        <v>595</v>
      </c>
      <c r="C2" s="1715"/>
      <c r="D2" s="1715"/>
      <c r="E2" s="1715"/>
      <c r="F2" s="624" t="s">
        <v>129</v>
      </c>
      <c r="G2" s="625">
        <f>F14</f>
        <v>0.65999999999999992</v>
      </c>
      <c r="I2" s="448"/>
      <c r="J2" s="448"/>
      <c r="O2" s="476" t="s">
        <v>14</v>
      </c>
      <c r="P2" s="476" t="s">
        <v>578</v>
      </c>
      <c r="Q2" s="477" t="s">
        <v>597</v>
      </c>
      <c r="R2" s="477" t="s">
        <v>598</v>
      </c>
      <c r="S2" s="476" t="s">
        <v>581</v>
      </c>
      <c r="T2" s="478" t="s">
        <v>15</v>
      </c>
      <c r="X2" s="11"/>
    </row>
    <row r="3" spans="2:27" s="11" customFormat="1" ht="31.5" customHeight="1" thickBot="1">
      <c r="B3" s="1707" t="s">
        <v>153</v>
      </c>
      <c r="C3" s="1708"/>
      <c r="D3" s="1709" t="s">
        <v>467</v>
      </c>
      <c r="E3" s="1709"/>
      <c r="F3" s="1709"/>
      <c r="G3" s="1710"/>
      <c r="I3" s="437"/>
      <c r="J3" s="437"/>
      <c r="K3" s="6"/>
      <c r="O3" s="886">
        <f>IF('منابع انسانی'!A2="","",'منابع انسانی'!A2)</f>
        <v>1</v>
      </c>
      <c r="P3" s="886" t="str">
        <f>IF('منابع انسانی'!B2="","",'منابع انسانی'!B2)</f>
        <v>مهدیه بازدرهوا</v>
      </c>
      <c r="Q3" s="886" t="str">
        <f>IF('منابع انسانی'!C2="","",'منابع انسانی'!C2)</f>
        <v>مستقیم</v>
      </c>
      <c r="R3" s="886" t="str">
        <f>IF('منابع انسانی'!D2="","",'منابع انسانی'!D2)</f>
        <v xml:space="preserve">دائمی </v>
      </c>
      <c r="S3" s="886" t="str">
        <f>IF('منابع انسانی'!E2="","",'منابع انسانی'!E2)</f>
        <v>کارشناسی</v>
      </c>
      <c r="T3" s="936" t="str">
        <f t="shared" ref="T3:T66" si="0">IF(OR(S3=$U$4,S3=$U$5,S3=$U$6,S3=$U$7,S3=$U$8,S3=$U$9),"","X")</f>
        <v/>
      </c>
      <c r="W3" s="446"/>
      <c r="X3" s="6"/>
    </row>
    <row r="4" spans="2:27" ht="24.95" customHeight="1">
      <c r="B4" s="598" t="s">
        <v>574</v>
      </c>
      <c r="C4" s="593">
        <f>شاغلین!I4*0.2</f>
        <v>1</v>
      </c>
      <c r="D4" s="1711" t="s">
        <v>575</v>
      </c>
      <c r="E4" s="1711"/>
      <c r="F4" s="1712" t="s">
        <v>202</v>
      </c>
      <c r="G4" s="1713"/>
      <c r="O4" s="886">
        <f>IF('منابع انسانی'!A3="","",'منابع انسانی'!A3)</f>
        <v>2</v>
      </c>
      <c r="P4" s="886" t="str">
        <f>IF('منابع انسانی'!B3="","",'منابع انسانی'!B3)</f>
        <v>عباس حیدری نیا</v>
      </c>
      <c r="Q4" s="886" t="str">
        <f>IF('منابع انسانی'!C3="","",'منابع انسانی'!C3)</f>
        <v>مستقیم</v>
      </c>
      <c r="R4" s="886" t="str">
        <f>IF('منابع انسانی'!D3="","",'منابع انسانی'!D3)</f>
        <v xml:space="preserve">دائمی </v>
      </c>
      <c r="S4" s="886" t="str">
        <f>IF('منابع انسانی'!E3="","",'منابع انسانی'!E3)</f>
        <v>کارشناسی</v>
      </c>
      <c r="T4" s="936" t="str">
        <f t="shared" si="0"/>
        <v/>
      </c>
      <c r="U4" s="473" t="s">
        <v>78</v>
      </c>
      <c r="V4" s="484">
        <f t="shared" ref="V4:V9" si="1">COUNTIF(S:S,U4)</f>
        <v>0</v>
      </c>
      <c r="W4" s="446"/>
    </row>
    <row r="5" spans="2:27" ht="24.95" customHeight="1">
      <c r="B5" s="599" t="s">
        <v>14</v>
      </c>
      <c r="C5" s="594" t="s">
        <v>281</v>
      </c>
      <c r="D5" s="594" t="s">
        <v>121</v>
      </c>
      <c r="E5" s="594" t="s">
        <v>282</v>
      </c>
      <c r="F5" s="594" t="s">
        <v>283</v>
      </c>
      <c r="G5" s="600" t="s">
        <v>284</v>
      </c>
      <c r="O5" s="886">
        <f>IF('منابع انسانی'!A4="","",'منابع انسانی'!A4)</f>
        <v>3</v>
      </c>
      <c r="P5" s="886" t="str">
        <f>IF('منابع انسانی'!B4="","",'منابع انسانی'!B4)</f>
        <v>محمد علی کریمی</v>
      </c>
      <c r="Q5" s="886" t="str">
        <f>IF('منابع انسانی'!C4="","",'منابع انسانی'!C4)</f>
        <v>مستقیم</v>
      </c>
      <c r="R5" s="886" t="str">
        <f>IF('منابع انسانی'!D4="","",'منابع انسانی'!D4)</f>
        <v>موقت</v>
      </c>
      <c r="S5" s="886" t="str">
        <f>IF('منابع انسانی'!E4="","",'منابع انسانی'!E4)</f>
        <v>کارشناسی ارشد</v>
      </c>
      <c r="T5" s="936" t="str">
        <f t="shared" si="0"/>
        <v/>
      </c>
      <c r="U5" s="474" t="s">
        <v>79</v>
      </c>
      <c r="V5" s="485">
        <f t="shared" si="1"/>
        <v>1</v>
      </c>
      <c r="W5" s="446"/>
      <c r="X5"/>
    </row>
    <row r="6" spans="2:27" ht="24.95" customHeight="1">
      <c r="B6" s="481">
        <v>1</v>
      </c>
      <c r="C6" s="479" t="s">
        <v>78</v>
      </c>
      <c r="D6" s="483">
        <f t="shared" ref="D6:D11" si="2">V4</f>
        <v>0</v>
      </c>
      <c r="E6" s="480">
        <f t="shared" ref="E6:E11" si="3">IFERROR((D6/SUM($D$6:$D$11)),0)</f>
        <v>0</v>
      </c>
      <c r="F6" s="480">
        <f>IF($D$3=$C$17,C18,IF($D$3=$D$17,D18,IF($D$3=$E$17,E18,IF($D$3=$F$17,F18,0))))</f>
        <v>0.02</v>
      </c>
      <c r="G6" s="482">
        <f t="shared" ref="G6:G11" si="4">ABS(F6-E6)</f>
        <v>0.02</v>
      </c>
      <c r="O6" s="886">
        <f>IF('منابع انسانی'!A5="","",'منابع انسانی'!A5)</f>
        <v>4</v>
      </c>
      <c r="P6" s="886" t="str">
        <f>IF('منابع انسانی'!B5="","",'منابع انسانی'!B5)</f>
        <v>محمدرضا لیراوی زاده</v>
      </c>
      <c r="Q6" s="886" t="str">
        <f>IF('منابع انسانی'!C5="","",'منابع انسانی'!C5)</f>
        <v>مستقیم</v>
      </c>
      <c r="R6" s="886" t="str">
        <f>IF('منابع انسانی'!D5="","",'منابع انسانی'!D5)</f>
        <v>موقت</v>
      </c>
      <c r="S6" s="886" t="str">
        <f>IF('منابع انسانی'!E5="","",'منابع انسانی'!E5)</f>
        <v>دیپلم</v>
      </c>
      <c r="T6" s="936" t="str">
        <f t="shared" si="0"/>
        <v/>
      </c>
      <c r="U6" s="474" t="s">
        <v>44</v>
      </c>
      <c r="V6" s="485">
        <f t="shared" si="1"/>
        <v>2</v>
      </c>
      <c r="W6" s="446"/>
      <c r="X6"/>
    </row>
    <row r="7" spans="2:27" ht="24.95" customHeight="1">
      <c r="B7" s="481">
        <v>2</v>
      </c>
      <c r="C7" s="479" t="s">
        <v>285</v>
      </c>
      <c r="D7" s="483">
        <f t="shared" si="2"/>
        <v>1</v>
      </c>
      <c r="E7" s="480">
        <f t="shared" si="3"/>
        <v>0.2</v>
      </c>
      <c r="F7" s="480">
        <f t="shared" ref="F7:F11" si="5">IF($D$3=$C$17,C19,IF($D$3=$D$17,D19,IF($D$3=$E$17,E19,IF($D$3=$F$17,F19,0))))</f>
        <v>0.18</v>
      </c>
      <c r="G7" s="482">
        <f t="shared" si="4"/>
        <v>2.0000000000000018E-2</v>
      </c>
      <c r="O7" s="886">
        <f>IF('منابع انسانی'!A6="","",'منابع انسانی'!A6)</f>
        <v>5</v>
      </c>
      <c r="P7" s="886" t="str">
        <f>IF('منابع انسانی'!B6="","",'منابع انسانی'!B6)</f>
        <v>مهدی لیراوی زاده</v>
      </c>
      <c r="Q7" s="886" t="str">
        <f>IF('منابع انسانی'!C6="","",'منابع انسانی'!C6)</f>
        <v>مستقیم</v>
      </c>
      <c r="R7" s="886" t="str">
        <f>IF('منابع انسانی'!D6="","",'منابع انسانی'!D6)</f>
        <v>موقت</v>
      </c>
      <c r="S7" s="886" t="str">
        <f>IF('منابع انسانی'!E6="","",'منابع انسانی'!E6)</f>
        <v>دیپلم</v>
      </c>
      <c r="T7" s="936" t="str">
        <f t="shared" si="0"/>
        <v/>
      </c>
      <c r="U7" s="474" t="s">
        <v>738</v>
      </c>
      <c r="V7" s="485">
        <f t="shared" si="1"/>
        <v>0</v>
      </c>
      <c r="X7"/>
    </row>
    <row r="8" spans="2:27" ht="24.95" customHeight="1">
      <c r="B8" s="481">
        <v>3</v>
      </c>
      <c r="C8" s="479" t="s">
        <v>286</v>
      </c>
      <c r="D8" s="483">
        <f t="shared" si="2"/>
        <v>2</v>
      </c>
      <c r="E8" s="480">
        <f t="shared" si="3"/>
        <v>0.4</v>
      </c>
      <c r="F8" s="480">
        <f t="shared" si="5"/>
        <v>0.5</v>
      </c>
      <c r="G8" s="482">
        <f t="shared" si="4"/>
        <v>9.9999999999999978E-2</v>
      </c>
      <c r="O8" s="886" t="str">
        <f>IF('منابع انسانی'!A7="","",'منابع انسانی'!A7)</f>
        <v/>
      </c>
      <c r="P8" s="886" t="str">
        <f>IF('منابع انسانی'!B7="","",'منابع انسانی'!B7)</f>
        <v/>
      </c>
      <c r="Q8" s="886" t="str">
        <f>IF('منابع انسانی'!C7="","",'منابع انسانی'!C7)</f>
        <v/>
      </c>
      <c r="R8" s="886" t="str">
        <f>IF('منابع انسانی'!D7="","",'منابع انسانی'!D7)</f>
        <v/>
      </c>
      <c r="S8" s="886" t="str">
        <f>IF('منابع انسانی'!E7="","",'منابع انسانی'!E7)</f>
        <v/>
      </c>
      <c r="T8" s="936" t="str">
        <f t="shared" si="0"/>
        <v>X</v>
      </c>
      <c r="U8" s="474" t="s">
        <v>287</v>
      </c>
      <c r="V8" s="485">
        <f t="shared" si="1"/>
        <v>2</v>
      </c>
      <c r="X8" s="472"/>
    </row>
    <row r="9" spans="2:27" ht="24.95" customHeight="1" thickBot="1">
      <c r="B9" s="481">
        <v>4</v>
      </c>
      <c r="C9" s="479" t="s">
        <v>46</v>
      </c>
      <c r="D9" s="483">
        <f t="shared" si="2"/>
        <v>0</v>
      </c>
      <c r="E9" s="480">
        <f t="shared" si="3"/>
        <v>0</v>
      </c>
      <c r="F9" s="480">
        <f t="shared" si="5"/>
        <v>0.1</v>
      </c>
      <c r="G9" s="482">
        <f t="shared" si="4"/>
        <v>0.1</v>
      </c>
      <c r="O9" s="886" t="str">
        <f>IF('منابع انسانی'!A8="","",'منابع انسانی'!A8)</f>
        <v/>
      </c>
      <c r="P9" s="886" t="str">
        <f>IF('منابع انسانی'!B8="","",'منابع انسانی'!B8)</f>
        <v/>
      </c>
      <c r="Q9" s="886" t="str">
        <f>IF('منابع انسانی'!C8="","",'منابع انسانی'!C8)</f>
        <v/>
      </c>
      <c r="R9" s="886" t="str">
        <f>IF('منابع انسانی'!D8="","",'منابع انسانی'!D8)</f>
        <v/>
      </c>
      <c r="S9" s="886" t="str">
        <f>IF('منابع انسانی'!E8="","",'منابع انسانی'!E8)</f>
        <v/>
      </c>
      <c r="T9" s="936" t="str">
        <f t="shared" si="0"/>
        <v>X</v>
      </c>
      <c r="U9" s="474" t="s">
        <v>74</v>
      </c>
      <c r="V9" s="486">
        <f t="shared" si="1"/>
        <v>0</v>
      </c>
      <c r="X9"/>
    </row>
    <row r="10" spans="2:27" s="41" customFormat="1" ht="24.95" customHeight="1" thickBot="1">
      <c r="B10" s="481">
        <v>5</v>
      </c>
      <c r="C10" s="479" t="s">
        <v>287</v>
      </c>
      <c r="D10" s="483">
        <f t="shared" si="2"/>
        <v>2</v>
      </c>
      <c r="E10" s="480">
        <f t="shared" si="3"/>
        <v>0.4</v>
      </c>
      <c r="F10" s="480">
        <f t="shared" si="5"/>
        <v>0.1</v>
      </c>
      <c r="G10" s="482">
        <f t="shared" si="4"/>
        <v>0.30000000000000004</v>
      </c>
      <c r="I10" s="471"/>
      <c r="J10" s="471"/>
      <c r="O10" s="886" t="str">
        <f>IF('منابع انسانی'!A9="","",'منابع انسانی'!A9)</f>
        <v/>
      </c>
      <c r="P10" s="886" t="str">
        <f>IF('منابع انسانی'!B9="","",'منابع انسانی'!B9)</f>
        <v/>
      </c>
      <c r="Q10" s="886" t="str">
        <f>IF('منابع انسانی'!C9="","",'منابع انسانی'!C9)</f>
        <v/>
      </c>
      <c r="R10" s="886" t="str">
        <f>IF('منابع انسانی'!D9="","",'منابع انسانی'!D9)</f>
        <v/>
      </c>
      <c r="S10" s="886" t="str">
        <f>IF('منابع انسانی'!E9="","",'منابع انسانی'!E9)</f>
        <v/>
      </c>
      <c r="T10" s="936" t="str">
        <f t="shared" si="0"/>
        <v>X</v>
      </c>
      <c r="U10" s="487" t="s">
        <v>95</v>
      </c>
      <c r="V10" s="488">
        <f>SUM(V4:V9)</f>
        <v>5</v>
      </c>
      <c r="X10"/>
    </row>
    <row r="11" spans="2:27" s="41" customFormat="1" ht="24.95" customHeight="1">
      <c r="B11" s="481">
        <v>6</v>
      </c>
      <c r="C11" s="479" t="s">
        <v>288</v>
      </c>
      <c r="D11" s="483">
        <f t="shared" si="2"/>
        <v>0</v>
      </c>
      <c r="E11" s="480">
        <f t="shared" si="3"/>
        <v>0</v>
      </c>
      <c r="F11" s="480">
        <f t="shared" si="5"/>
        <v>0.1</v>
      </c>
      <c r="G11" s="482">
        <f t="shared" si="4"/>
        <v>0.1</v>
      </c>
      <c r="I11" s="471"/>
      <c r="J11" s="471"/>
      <c r="O11" s="886" t="str">
        <f>IF('منابع انسانی'!A10="","",'منابع انسانی'!A10)</f>
        <v/>
      </c>
      <c r="P11" s="886" t="str">
        <f>IF('منابع انسانی'!B10="","",'منابع انسانی'!B10)</f>
        <v/>
      </c>
      <c r="Q11" s="886" t="str">
        <f>IF('منابع انسانی'!C10="","",'منابع انسانی'!C10)</f>
        <v/>
      </c>
      <c r="R11" s="886" t="str">
        <f>IF('منابع انسانی'!D10="","",'منابع انسانی'!D10)</f>
        <v/>
      </c>
      <c r="S11" s="886" t="str">
        <f>IF('منابع انسانی'!E10="","",'منابع انسانی'!E10)</f>
        <v/>
      </c>
      <c r="T11" s="936" t="str">
        <f t="shared" si="0"/>
        <v>X</v>
      </c>
      <c r="X11"/>
    </row>
    <row r="12" spans="2:27" ht="24.95" customHeight="1">
      <c r="B12" s="601"/>
      <c r="C12" s="595" t="s">
        <v>95</v>
      </c>
      <c r="D12" s="596">
        <f>SUM(D6:D11)</f>
        <v>5</v>
      </c>
      <c r="E12" s="597">
        <f>SUM(E6:E11)</f>
        <v>1</v>
      </c>
      <c r="F12" s="597">
        <f>SUM(F6:F11)</f>
        <v>0.99999999999999989</v>
      </c>
      <c r="G12" s="602">
        <f>MIN(SUM(G6:G11),1)</f>
        <v>0.64</v>
      </c>
      <c r="O12" s="886" t="str">
        <f>IF('منابع انسانی'!A11="","",'منابع انسانی'!A11)</f>
        <v/>
      </c>
      <c r="P12" s="886" t="str">
        <f>IF('منابع انسانی'!B11="","",'منابع انسانی'!B11)</f>
        <v/>
      </c>
      <c r="Q12" s="886" t="str">
        <f>IF('منابع انسانی'!C11="","",'منابع انسانی'!C11)</f>
        <v/>
      </c>
      <c r="R12" s="886" t="str">
        <f>IF('منابع انسانی'!D11="","",'منابع انسانی'!D11)</f>
        <v/>
      </c>
      <c r="S12" s="886" t="str">
        <f>IF('منابع انسانی'!E11="","",'منابع انسانی'!E11)</f>
        <v/>
      </c>
      <c r="T12" s="936" t="str">
        <f t="shared" si="0"/>
        <v>X</v>
      </c>
      <c r="X12"/>
    </row>
    <row r="13" spans="2:27" ht="24.95" customHeight="1">
      <c r="B13" s="1701" t="s">
        <v>289</v>
      </c>
      <c r="C13" s="1702"/>
      <c r="D13" s="1699">
        <v>0.3</v>
      </c>
      <c r="E13" s="1699"/>
      <c r="F13" s="1699"/>
      <c r="G13" s="1700"/>
      <c r="O13" s="886" t="str">
        <f>IF('منابع انسانی'!A12="","",'منابع انسانی'!A12)</f>
        <v/>
      </c>
      <c r="P13" s="886" t="str">
        <f>IF('منابع انسانی'!B12="","",'منابع انسانی'!B12)</f>
        <v/>
      </c>
      <c r="Q13" s="886" t="str">
        <f>IF('منابع انسانی'!C12="","",'منابع انسانی'!C12)</f>
        <v/>
      </c>
      <c r="R13" s="886" t="str">
        <f>IF('منابع انسانی'!D12="","",'منابع انسانی'!D12)</f>
        <v/>
      </c>
      <c r="S13" s="886" t="str">
        <f>IF('منابع انسانی'!E12="","",'منابع انسانی'!E12)</f>
        <v/>
      </c>
      <c r="T13" s="936" t="str">
        <f t="shared" si="0"/>
        <v>X</v>
      </c>
      <c r="V13" s="11"/>
      <c r="X13"/>
    </row>
    <row r="14" spans="2:27" ht="24.95" customHeight="1" thickBot="1">
      <c r="B14" s="1703" t="s">
        <v>129</v>
      </c>
      <c r="C14" s="1704"/>
      <c r="D14" s="1704"/>
      <c r="E14" s="1704"/>
      <c r="F14" s="1705">
        <f>MAX(IF(D12=0,0,(1-MIN(MAX(G12-D13,0)))),0.3)</f>
        <v>0.65999999999999992</v>
      </c>
      <c r="G14" s="1706"/>
      <c r="O14" s="886" t="str">
        <f>IF('منابع انسانی'!A13="","",'منابع انسانی'!A13)</f>
        <v/>
      </c>
      <c r="P14" s="886" t="str">
        <f>IF('منابع انسانی'!B13="","",'منابع انسانی'!B13)</f>
        <v/>
      </c>
      <c r="Q14" s="886" t="str">
        <f>IF('منابع انسانی'!C13="","",'منابع انسانی'!C13)</f>
        <v/>
      </c>
      <c r="R14" s="886" t="str">
        <f>IF('منابع انسانی'!D13="","",'منابع انسانی'!D13)</f>
        <v/>
      </c>
      <c r="S14" s="886" t="str">
        <f>IF('منابع انسانی'!E13="","",'منابع انسانی'!E13)</f>
        <v/>
      </c>
      <c r="T14" s="936" t="str">
        <f t="shared" si="0"/>
        <v>X</v>
      </c>
      <c r="X14" s="470"/>
      <c r="Y14" s="470" t="s">
        <v>276</v>
      </c>
      <c r="Z14" s="470" t="s">
        <v>277</v>
      </c>
      <c r="AA14" s="470" t="s">
        <v>278</v>
      </c>
    </row>
    <row r="15" spans="2:27" ht="24.95" customHeight="1" thickBot="1">
      <c r="O15" s="886" t="str">
        <f>IF('منابع انسانی'!A14="","",'منابع انسانی'!A14)</f>
        <v/>
      </c>
      <c r="P15" s="886" t="str">
        <f>IF('منابع انسانی'!B14="","",'منابع انسانی'!B14)</f>
        <v/>
      </c>
      <c r="Q15" s="886" t="str">
        <f>IF('منابع انسانی'!C14="","",'منابع انسانی'!C14)</f>
        <v/>
      </c>
      <c r="R15" s="886" t="str">
        <f>IF('منابع انسانی'!D14="","",'منابع انسانی'!D14)</f>
        <v/>
      </c>
      <c r="S15" s="886" t="str">
        <f>IF('منابع انسانی'!E14="","",'منابع انسانی'!E14)</f>
        <v/>
      </c>
      <c r="T15" s="936" t="str">
        <f t="shared" si="0"/>
        <v>X</v>
      </c>
      <c r="X15" s="470" t="s">
        <v>594</v>
      </c>
      <c r="Y15" s="470">
        <f>COUNTIFS($R$3:$R$110,Y$14,$Q$3:$Q$110,$X$15)</f>
        <v>0</v>
      </c>
      <c r="Z15" s="470">
        <f>COUNTIFS($R$3:$R$100,Z$14,$Q$3:$Q$100,$X$15)</f>
        <v>0</v>
      </c>
      <c r="AA15" s="470">
        <f>COUNTIFS($R$3:$R$100,AA$14,$Q$3:$Q$100,$X$15)</f>
        <v>0</v>
      </c>
    </row>
    <row r="16" spans="2:27" ht="24.95" customHeight="1" thickBot="1">
      <c r="B16" s="1696" t="s">
        <v>469</v>
      </c>
      <c r="C16" s="1697"/>
      <c r="D16" s="1697"/>
      <c r="E16" s="1697"/>
      <c r="F16" s="1698"/>
      <c r="O16" s="886" t="str">
        <f>IF('منابع انسانی'!A15="","",'منابع انسانی'!A15)</f>
        <v/>
      </c>
      <c r="P16" s="886" t="str">
        <f>IF('منابع انسانی'!B15="","",'منابع انسانی'!B15)</f>
        <v/>
      </c>
      <c r="Q16" s="886" t="str">
        <f>IF('منابع انسانی'!C15="","",'منابع انسانی'!C15)</f>
        <v/>
      </c>
      <c r="R16" s="886" t="str">
        <f>IF('منابع انسانی'!D15="","",'منابع انسانی'!D15)</f>
        <v/>
      </c>
      <c r="S16" s="886" t="str">
        <f>IF('منابع انسانی'!E15="","",'منابع انسانی'!E15)</f>
        <v/>
      </c>
      <c r="T16" s="936" t="str">
        <f t="shared" si="0"/>
        <v>X</v>
      </c>
      <c r="X16" s="470" t="s">
        <v>593</v>
      </c>
      <c r="Y16" s="470">
        <f>COUNTIFS($R$3:$R$100,Y$14,$Q$3:$Q$100,$X$16)</f>
        <v>0</v>
      </c>
      <c r="Z16" s="470">
        <f>COUNTIFS($R$3:$R$100,Z$14,$Q$3:$Q$100,$X$16)</f>
        <v>0</v>
      </c>
      <c r="AA16" s="470">
        <f>COUNTIFS($R$3:$R$100,AA$14,$Q$3:$Q$100,$X$16)</f>
        <v>0</v>
      </c>
    </row>
    <row r="17" spans="2:24" ht="24.95" customHeight="1">
      <c r="B17" s="339" t="s">
        <v>33</v>
      </c>
      <c r="C17" s="340" t="s">
        <v>468</v>
      </c>
      <c r="D17" s="340" t="s">
        <v>467</v>
      </c>
      <c r="E17" s="339" t="s">
        <v>267</v>
      </c>
      <c r="F17" s="341" t="s">
        <v>466</v>
      </c>
      <c r="O17" s="886" t="str">
        <f>IF('منابع انسانی'!A16="","",'منابع انسانی'!A16)</f>
        <v/>
      </c>
      <c r="P17" s="886" t="str">
        <f>IF('منابع انسانی'!B16="","",'منابع انسانی'!B16)</f>
        <v/>
      </c>
      <c r="Q17" s="886" t="str">
        <f>IF('منابع انسانی'!C16="","",'منابع انسانی'!C16)</f>
        <v/>
      </c>
      <c r="R17" s="886" t="str">
        <f>IF('منابع انسانی'!D16="","",'منابع انسانی'!D16)</f>
        <v/>
      </c>
      <c r="S17" s="886" t="str">
        <f>IF('منابع انسانی'!E16="","",'منابع انسانی'!E16)</f>
        <v/>
      </c>
      <c r="T17" s="936" t="str">
        <f t="shared" si="0"/>
        <v>X</v>
      </c>
      <c r="X17"/>
    </row>
    <row r="18" spans="2:24" ht="24.95" customHeight="1">
      <c r="B18" s="186" t="s">
        <v>78</v>
      </c>
      <c r="C18" s="337">
        <v>0.02</v>
      </c>
      <c r="D18" s="337">
        <v>0.02</v>
      </c>
      <c r="E18" s="338">
        <v>0.02</v>
      </c>
      <c r="F18" s="336">
        <v>0.1</v>
      </c>
      <c r="O18" s="886" t="str">
        <f>IF('منابع انسانی'!A17="","",'منابع انسانی'!A17)</f>
        <v/>
      </c>
      <c r="P18" s="886" t="str">
        <f>IF('منابع انسانی'!B17="","",'منابع انسانی'!B17)</f>
        <v/>
      </c>
      <c r="Q18" s="886" t="str">
        <f>IF('منابع انسانی'!C17="","",'منابع انسانی'!C17)</f>
        <v/>
      </c>
      <c r="R18" s="886" t="str">
        <f>IF('منابع انسانی'!D17="","",'منابع انسانی'!D17)</f>
        <v/>
      </c>
      <c r="S18" s="886" t="str">
        <f>IF('منابع انسانی'!E17="","",'منابع انسانی'!E17)</f>
        <v/>
      </c>
      <c r="T18" s="936" t="str">
        <f t="shared" si="0"/>
        <v>X</v>
      </c>
      <c r="X18"/>
    </row>
    <row r="19" spans="2:24" ht="24.95" customHeight="1">
      <c r="B19" s="186" t="s">
        <v>285</v>
      </c>
      <c r="C19" s="337">
        <v>0.03</v>
      </c>
      <c r="D19" s="337">
        <v>0.18</v>
      </c>
      <c r="E19" s="338">
        <v>0.03</v>
      </c>
      <c r="F19" s="336">
        <v>0.25</v>
      </c>
      <c r="O19" s="886" t="str">
        <f>IF('منابع انسانی'!A18="","",'منابع انسانی'!A18)</f>
        <v/>
      </c>
      <c r="P19" s="886" t="str">
        <f>IF('منابع انسانی'!B18="","",'منابع انسانی'!B18)</f>
        <v/>
      </c>
      <c r="Q19" s="886" t="str">
        <f>IF('منابع انسانی'!C18="","",'منابع انسانی'!C18)</f>
        <v/>
      </c>
      <c r="R19" s="886" t="str">
        <f>IF('منابع انسانی'!D18="","",'منابع انسانی'!D18)</f>
        <v/>
      </c>
      <c r="S19" s="886" t="str">
        <f>IF('منابع انسانی'!E18="","",'منابع انسانی'!E18)</f>
        <v/>
      </c>
      <c r="T19" s="936" t="str">
        <f t="shared" si="0"/>
        <v>X</v>
      </c>
      <c r="X19"/>
    </row>
    <row r="20" spans="2:24" ht="24.95" customHeight="1">
      <c r="B20" s="186" t="s">
        <v>286</v>
      </c>
      <c r="C20" s="338">
        <v>0.2</v>
      </c>
      <c r="D20" s="338">
        <v>0.5</v>
      </c>
      <c r="E20" s="338">
        <v>0.1</v>
      </c>
      <c r="F20" s="338">
        <v>0.5</v>
      </c>
      <c r="O20" s="886" t="str">
        <f>IF('منابع انسانی'!A19="","",'منابع انسانی'!A19)</f>
        <v/>
      </c>
      <c r="P20" s="886" t="str">
        <f>IF('منابع انسانی'!B19="","",'منابع انسانی'!B19)</f>
        <v/>
      </c>
      <c r="Q20" s="886" t="str">
        <f>IF('منابع انسانی'!C19="","",'منابع انسانی'!C19)</f>
        <v/>
      </c>
      <c r="R20" s="886" t="str">
        <f>IF('منابع انسانی'!D19="","",'منابع انسانی'!D19)</f>
        <v/>
      </c>
      <c r="S20" s="886" t="str">
        <f>IF('منابع انسانی'!E19="","",'منابع انسانی'!E19)</f>
        <v/>
      </c>
      <c r="T20" s="936" t="str">
        <f t="shared" si="0"/>
        <v>X</v>
      </c>
      <c r="X20"/>
    </row>
    <row r="21" spans="2:24" ht="24.95" customHeight="1">
      <c r="B21" s="186" t="s">
        <v>46</v>
      </c>
      <c r="C21" s="338">
        <v>0.4</v>
      </c>
      <c r="D21" s="338">
        <v>0.1</v>
      </c>
      <c r="E21" s="338">
        <v>0.3</v>
      </c>
      <c r="F21" s="338">
        <v>0.1</v>
      </c>
      <c r="O21" s="886" t="str">
        <f>IF('منابع انسانی'!A20="","",'منابع انسانی'!A20)</f>
        <v/>
      </c>
      <c r="P21" s="886" t="str">
        <f>IF('منابع انسانی'!B20="","",'منابع انسانی'!B20)</f>
        <v/>
      </c>
      <c r="Q21" s="886" t="str">
        <f>IF('منابع انسانی'!C20="","",'منابع انسانی'!C20)</f>
        <v/>
      </c>
      <c r="R21" s="886" t="str">
        <f>IF('منابع انسانی'!D20="","",'منابع انسانی'!D20)</f>
        <v/>
      </c>
      <c r="S21" s="886" t="str">
        <f>IF('منابع انسانی'!E20="","",'منابع انسانی'!E20)</f>
        <v/>
      </c>
      <c r="T21" s="936" t="str">
        <f t="shared" si="0"/>
        <v>X</v>
      </c>
      <c r="X21"/>
    </row>
    <row r="22" spans="2:24" ht="24.95" customHeight="1">
      <c r="B22" s="186" t="s">
        <v>287</v>
      </c>
      <c r="C22" s="338">
        <v>0.3</v>
      </c>
      <c r="D22" s="338">
        <v>0.1</v>
      </c>
      <c r="E22" s="338">
        <v>0.35</v>
      </c>
      <c r="F22" s="338">
        <v>0.03</v>
      </c>
      <c r="O22" s="886" t="str">
        <f>IF('منابع انسانی'!A21="","",'منابع انسانی'!A21)</f>
        <v/>
      </c>
      <c r="P22" s="886" t="str">
        <f>IF('منابع انسانی'!B21="","",'منابع انسانی'!B21)</f>
        <v/>
      </c>
      <c r="Q22" s="886" t="str">
        <f>IF('منابع انسانی'!C21="","",'منابع انسانی'!C21)</f>
        <v/>
      </c>
      <c r="R22" s="886" t="str">
        <f>IF('منابع انسانی'!D21="","",'منابع انسانی'!D21)</f>
        <v/>
      </c>
      <c r="S22" s="886" t="str">
        <f>IF('منابع انسانی'!E21="","",'منابع انسانی'!E21)</f>
        <v/>
      </c>
      <c r="T22" s="936" t="str">
        <f t="shared" si="0"/>
        <v>X</v>
      </c>
      <c r="X22"/>
    </row>
    <row r="23" spans="2:24" ht="24.95" customHeight="1">
      <c r="B23" s="186" t="s">
        <v>288</v>
      </c>
      <c r="C23" s="338">
        <v>0.05</v>
      </c>
      <c r="D23" s="338">
        <v>0.1</v>
      </c>
      <c r="E23" s="338">
        <v>0.2</v>
      </c>
      <c r="F23" s="338">
        <v>0.02</v>
      </c>
      <c r="O23" s="886" t="str">
        <f>IF('منابع انسانی'!A22="","",'منابع انسانی'!A22)</f>
        <v/>
      </c>
      <c r="P23" s="886" t="str">
        <f>IF('منابع انسانی'!B22="","",'منابع انسانی'!B22)</f>
        <v/>
      </c>
      <c r="Q23" s="886" t="str">
        <f>IF('منابع انسانی'!C22="","",'منابع انسانی'!C22)</f>
        <v/>
      </c>
      <c r="R23" s="886" t="str">
        <f>IF('منابع انسانی'!D22="","",'منابع انسانی'!D22)</f>
        <v/>
      </c>
      <c r="S23" s="886" t="str">
        <f>IF('منابع انسانی'!E22="","",'منابع انسانی'!E22)</f>
        <v/>
      </c>
      <c r="T23" s="936" t="str">
        <f t="shared" si="0"/>
        <v>X</v>
      </c>
      <c r="X23"/>
    </row>
    <row r="24" spans="2:24" ht="24.95" customHeight="1">
      <c r="B24" s="190"/>
      <c r="C24" s="190"/>
      <c r="D24" s="190"/>
      <c r="E24" s="190"/>
      <c r="F24" s="190"/>
      <c r="O24" s="886" t="str">
        <f>IF('منابع انسانی'!A23="","",'منابع انسانی'!A23)</f>
        <v/>
      </c>
      <c r="P24" s="886" t="str">
        <f>IF('منابع انسانی'!B23="","",'منابع انسانی'!B23)</f>
        <v/>
      </c>
      <c r="Q24" s="886" t="str">
        <f>IF('منابع انسانی'!C23="","",'منابع انسانی'!C23)</f>
        <v/>
      </c>
      <c r="R24" s="886" t="str">
        <f>IF('منابع انسانی'!D23="","",'منابع انسانی'!D23)</f>
        <v/>
      </c>
      <c r="S24" s="886" t="str">
        <f>IF('منابع انسانی'!E23="","",'منابع انسانی'!E23)</f>
        <v/>
      </c>
      <c r="T24" s="936" t="str">
        <f t="shared" si="0"/>
        <v>X</v>
      </c>
      <c r="X24"/>
    </row>
    <row r="25" spans="2:24" ht="24.95" customHeight="1">
      <c r="B25" s="435" t="s">
        <v>576</v>
      </c>
      <c r="C25" s="188"/>
      <c r="D25" s="188"/>
      <c r="E25" s="188"/>
      <c r="F25" s="188"/>
      <c r="O25" s="886" t="str">
        <f>IF('منابع انسانی'!A24="","",'منابع انسانی'!A24)</f>
        <v/>
      </c>
      <c r="P25" s="886" t="str">
        <f>IF('منابع انسانی'!B24="","",'منابع انسانی'!B24)</f>
        <v/>
      </c>
      <c r="Q25" s="886" t="str">
        <f>IF('منابع انسانی'!C24="","",'منابع انسانی'!C24)</f>
        <v/>
      </c>
      <c r="R25" s="886" t="str">
        <f>IF('منابع انسانی'!D24="","",'منابع انسانی'!D24)</f>
        <v/>
      </c>
      <c r="S25" s="886" t="str">
        <f>IF('منابع انسانی'!E24="","",'منابع انسانی'!E24)</f>
        <v/>
      </c>
      <c r="T25" s="936" t="str">
        <f t="shared" si="0"/>
        <v>X</v>
      </c>
      <c r="X25"/>
    </row>
    <row r="26" spans="2:24" ht="24.95" customHeight="1">
      <c r="B26" s="435" t="s">
        <v>202</v>
      </c>
      <c r="C26" s="188"/>
      <c r="D26" s="188"/>
      <c r="E26" s="188"/>
      <c r="F26" s="188"/>
      <c r="O26" s="886" t="str">
        <f>IF('منابع انسانی'!A25="","",'منابع انسانی'!A25)</f>
        <v/>
      </c>
      <c r="P26" s="886" t="str">
        <f>IF('منابع انسانی'!B25="","",'منابع انسانی'!B25)</f>
        <v/>
      </c>
      <c r="Q26" s="886" t="str">
        <f>IF('منابع انسانی'!C25="","",'منابع انسانی'!C25)</f>
        <v/>
      </c>
      <c r="R26" s="886" t="str">
        <f>IF('منابع انسانی'!D25="","",'منابع انسانی'!D25)</f>
        <v/>
      </c>
      <c r="S26" s="886" t="str">
        <f>IF('منابع انسانی'!E25="","",'منابع انسانی'!E25)</f>
        <v/>
      </c>
      <c r="T26" s="936" t="str">
        <f t="shared" si="0"/>
        <v>X</v>
      </c>
      <c r="X26"/>
    </row>
    <row r="27" spans="2:24" ht="24.95" customHeight="1">
      <c r="O27" s="886" t="str">
        <f>IF('منابع انسانی'!A26="","",'منابع انسانی'!A26)</f>
        <v/>
      </c>
      <c r="P27" s="886" t="str">
        <f>IF('منابع انسانی'!B26="","",'منابع انسانی'!B26)</f>
        <v/>
      </c>
      <c r="Q27" s="886" t="str">
        <f>IF('منابع انسانی'!C26="","",'منابع انسانی'!C26)</f>
        <v/>
      </c>
      <c r="R27" s="886" t="str">
        <f>IF('منابع انسانی'!D26="","",'منابع انسانی'!D26)</f>
        <v/>
      </c>
      <c r="S27" s="886" t="str">
        <f>IF('منابع انسانی'!E26="","",'منابع انسانی'!E26)</f>
        <v/>
      </c>
      <c r="T27" s="936" t="str">
        <f t="shared" si="0"/>
        <v>X</v>
      </c>
      <c r="X27"/>
    </row>
    <row r="28" spans="2:24" ht="24.95" customHeight="1">
      <c r="O28" s="886" t="str">
        <f>IF('منابع انسانی'!A27="","",'منابع انسانی'!A27)</f>
        <v/>
      </c>
      <c r="P28" s="886" t="str">
        <f>IF('منابع انسانی'!B27="","",'منابع انسانی'!B27)</f>
        <v/>
      </c>
      <c r="Q28" s="886" t="str">
        <f>IF('منابع انسانی'!C27="","",'منابع انسانی'!C27)</f>
        <v/>
      </c>
      <c r="R28" s="886" t="str">
        <f>IF('منابع انسانی'!D27="","",'منابع انسانی'!D27)</f>
        <v/>
      </c>
      <c r="S28" s="886" t="str">
        <f>IF('منابع انسانی'!E27="","",'منابع انسانی'!E27)</f>
        <v/>
      </c>
      <c r="T28" s="936" t="str">
        <f t="shared" si="0"/>
        <v>X</v>
      </c>
      <c r="X28"/>
    </row>
    <row r="29" spans="2:24" ht="24.95" customHeight="1">
      <c r="O29" s="886" t="str">
        <f>IF('منابع انسانی'!A28="","",'منابع انسانی'!A28)</f>
        <v/>
      </c>
      <c r="P29" s="886" t="str">
        <f>IF('منابع انسانی'!B28="","",'منابع انسانی'!B28)</f>
        <v/>
      </c>
      <c r="Q29" s="886" t="str">
        <f>IF('منابع انسانی'!C28="","",'منابع انسانی'!C28)</f>
        <v/>
      </c>
      <c r="R29" s="886" t="str">
        <f>IF('منابع انسانی'!D28="","",'منابع انسانی'!D28)</f>
        <v/>
      </c>
      <c r="S29" s="886" t="str">
        <f>IF('منابع انسانی'!E28="","",'منابع انسانی'!E28)</f>
        <v/>
      </c>
      <c r="T29" s="936" t="str">
        <f t="shared" si="0"/>
        <v>X</v>
      </c>
      <c r="X29"/>
    </row>
    <row r="30" spans="2:24" ht="24.95" customHeight="1">
      <c r="O30" s="886" t="str">
        <f>IF('منابع انسانی'!A29="","",'منابع انسانی'!A29)</f>
        <v/>
      </c>
      <c r="P30" s="886" t="str">
        <f>IF('منابع انسانی'!B29="","",'منابع انسانی'!B29)</f>
        <v/>
      </c>
      <c r="Q30" s="886" t="str">
        <f>IF('منابع انسانی'!C29="","",'منابع انسانی'!C29)</f>
        <v/>
      </c>
      <c r="R30" s="886" t="str">
        <f>IF('منابع انسانی'!D29="","",'منابع انسانی'!D29)</f>
        <v/>
      </c>
      <c r="S30" s="886" t="str">
        <f>IF('منابع انسانی'!E29="","",'منابع انسانی'!E29)</f>
        <v/>
      </c>
      <c r="T30" s="936" t="str">
        <f t="shared" si="0"/>
        <v>X</v>
      </c>
      <c r="X30"/>
    </row>
    <row r="31" spans="2:24" ht="24.95" customHeight="1">
      <c r="O31" s="886" t="str">
        <f>IF('منابع انسانی'!A30="","",'منابع انسانی'!A30)</f>
        <v/>
      </c>
      <c r="P31" s="886" t="str">
        <f>IF('منابع انسانی'!B30="","",'منابع انسانی'!B30)</f>
        <v/>
      </c>
      <c r="Q31" s="886" t="str">
        <f>IF('منابع انسانی'!C30="","",'منابع انسانی'!C30)</f>
        <v/>
      </c>
      <c r="R31" s="886" t="str">
        <f>IF('منابع انسانی'!D30="","",'منابع انسانی'!D30)</f>
        <v/>
      </c>
      <c r="S31" s="886" t="str">
        <f>IF('منابع انسانی'!E30="","",'منابع انسانی'!E30)</f>
        <v/>
      </c>
      <c r="T31" s="936" t="str">
        <f t="shared" si="0"/>
        <v>X</v>
      </c>
      <c r="X31"/>
    </row>
    <row r="32" spans="2:24" ht="24.95" customHeight="1">
      <c r="O32" s="886" t="str">
        <f>IF('منابع انسانی'!A31="","",'منابع انسانی'!A31)</f>
        <v/>
      </c>
      <c r="P32" s="886" t="str">
        <f>IF('منابع انسانی'!B31="","",'منابع انسانی'!B31)</f>
        <v/>
      </c>
      <c r="Q32" s="886" t="str">
        <f>IF('منابع انسانی'!C31="","",'منابع انسانی'!C31)</f>
        <v/>
      </c>
      <c r="R32" s="886" t="str">
        <f>IF('منابع انسانی'!D31="","",'منابع انسانی'!D31)</f>
        <v/>
      </c>
      <c r="S32" s="886" t="str">
        <f>IF('منابع انسانی'!E31="","",'منابع انسانی'!E31)</f>
        <v/>
      </c>
      <c r="T32" s="936" t="str">
        <f t="shared" si="0"/>
        <v>X</v>
      </c>
      <c r="X32"/>
    </row>
    <row r="33" spans="15:24" ht="24.95" customHeight="1">
      <c r="O33" s="886" t="str">
        <f>IF('منابع انسانی'!A32="","",'منابع انسانی'!A32)</f>
        <v/>
      </c>
      <c r="P33" s="886" t="str">
        <f>IF('منابع انسانی'!B32="","",'منابع انسانی'!B32)</f>
        <v/>
      </c>
      <c r="Q33" s="886" t="str">
        <f>IF('منابع انسانی'!C32="","",'منابع انسانی'!C32)</f>
        <v/>
      </c>
      <c r="R33" s="886" t="str">
        <f>IF('منابع انسانی'!D32="","",'منابع انسانی'!D32)</f>
        <v/>
      </c>
      <c r="S33" s="886" t="str">
        <f>IF('منابع انسانی'!E32="","",'منابع انسانی'!E32)</f>
        <v/>
      </c>
      <c r="T33" s="936" t="str">
        <f t="shared" si="0"/>
        <v>X</v>
      </c>
      <c r="X33"/>
    </row>
    <row r="34" spans="15:24" ht="24.95" customHeight="1">
      <c r="O34" s="886" t="str">
        <f>IF('منابع انسانی'!A33="","",'منابع انسانی'!A33)</f>
        <v/>
      </c>
      <c r="P34" s="886" t="str">
        <f>IF('منابع انسانی'!B33="","",'منابع انسانی'!B33)</f>
        <v/>
      </c>
      <c r="Q34" s="886" t="str">
        <f>IF('منابع انسانی'!C33="","",'منابع انسانی'!C33)</f>
        <v/>
      </c>
      <c r="R34" s="886" t="str">
        <f>IF('منابع انسانی'!D33="","",'منابع انسانی'!D33)</f>
        <v/>
      </c>
      <c r="S34" s="886" t="str">
        <f>IF('منابع انسانی'!E33="","",'منابع انسانی'!E33)</f>
        <v/>
      </c>
      <c r="T34" s="936" t="str">
        <f t="shared" si="0"/>
        <v>X</v>
      </c>
      <c r="X34"/>
    </row>
    <row r="35" spans="15:24" ht="24.95" customHeight="1">
      <c r="O35" s="886" t="str">
        <f>IF('منابع انسانی'!A34="","",'منابع انسانی'!A34)</f>
        <v/>
      </c>
      <c r="P35" s="886" t="str">
        <f>IF('منابع انسانی'!B34="","",'منابع انسانی'!B34)</f>
        <v/>
      </c>
      <c r="Q35" s="886" t="str">
        <f>IF('منابع انسانی'!C34="","",'منابع انسانی'!C34)</f>
        <v/>
      </c>
      <c r="R35" s="886" t="str">
        <f>IF('منابع انسانی'!D34="","",'منابع انسانی'!D34)</f>
        <v/>
      </c>
      <c r="S35" s="886" t="str">
        <f>IF('منابع انسانی'!E34="","",'منابع انسانی'!E34)</f>
        <v/>
      </c>
      <c r="T35" s="936" t="str">
        <f t="shared" si="0"/>
        <v>X</v>
      </c>
      <c r="X35"/>
    </row>
    <row r="36" spans="15:24" ht="24.95" customHeight="1">
      <c r="O36" s="886" t="str">
        <f>IF('منابع انسانی'!A35="","",'منابع انسانی'!A35)</f>
        <v/>
      </c>
      <c r="P36" s="886" t="str">
        <f>IF('منابع انسانی'!B35="","",'منابع انسانی'!B35)</f>
        <v/>
      </c>
      <c r="Q36" s="886" t="str">
        <f>IF('منابع انسانی'!C35="","",'منابع انسانی'!C35)</f>
        <v/>
      </c>
      <c r="R36" s="886" t="str">
        <f>IF('منابع انسانی'!D35="","",'منابع انسانی'!D35)</f>
        <v/>
      </c>
      <c r="S36" s="886" t="str">
        <f>IF('منابع انسانی'!E35="","",'منابع انسانی'!E35)</f>
        <v/>
      </c>
      <c r="T36" s="936" t="str">
        <f t="shared" si="0"/>
        <v>X</v>
      </c>
      <c r="X36"/>
    </row>
    <row r="37" spans="15:24" ht="24.95" customHeight="1">
      <c r="O37" s="886" t="str">
        <f>IF('منابع انسانی'!A36="","",'منابع انسانی'!A36)</f>
        <v/>
      </c>
      <c r="P37" s="886" t="str">
        <f>IF('منابع انسانی'!B36="","",'منابع انسانی'!B36)</f>
        <v/>
      </c>
      <c r="Q37" s="886" t="str">
        <f>IF('منابع انسانی'!C36="","",'منابع انسانی'!C36)</f>
        <v/>
      </c>
      <c r="R37" s="886" t="str">
        <f>IF('منابع انسانی'!D36="","",'منابع انسانی'!D36)</f>
        <v/>
      </c>
      <c r="S37" s="886" t="str">
        <f>IF('منابع انسانی'!E36="","",'منابع انسانی'!E36)</f>
        <v/>
      </c>
      <c r="T37" s="936" t="str">
        <f t="shared" si="0"/>
        <v>X</v>
      </c>
      <c r="X37"/>
    </row>
    <row r="38" spans="15:24" ht="24.95" customHeight="1">
      <c r="O38" s="886" t="str">
        <f>IF('منابع انسانی'!A37="","",'منابع انسانی'!A37)</f>
        <v/>
      </c>
      <c r="P38" s="886" t="str">
        <f>IF('منابع انسانی'!B37="","",'منابع انسانی'!B37)</f>
        <v/>
      </c>
      <c r="Q38" s="886" t="str">
        <f>IF('منابع انسانی'!C37="","",'منابع انسانی'!C37)</f>
        <v/>
      </c>
      <c r="R38" s="886" t="str">
        <f>IF('منابع انسانی'!D37="","",'منابع انسانی'!D37)</f>
        <v/>
      </c>
      <c r="S38" s="886" t="str">
        <f>IF('منابع انسانی'!E37="","",'منابع انسانی'!E37)</f>
        <v/>
      </c>
      <c r="T38" s="936" t="str">
        <f t="shared" si="0"/>
        <v>X</v>
      </c>
      <c r="X38"/>
    </row>
    <row r="39" spans="15:24" ht="24.95" customHeight="1">
      <c r="O39" s="886" t="str">
        <f>IF('منابع انسانی'!A38="","",'منابع انسانی'!A38)</f>
        <v/>
      </c>
      <c r="P39" s="886" t="str">
        <f>IF('منابع انسانی'!B38="","",'منابع انسانی'!B38)</f>
        <v/>
      </c>
      <c r="Q39" s="886" t="str">
        <f>IF('منابع انسانی'!C38="","",'منابع انسانی'!C38)</f>
        <v/>
      </c>
      <c r="R39" s="886" t="str">
        <f>IF('منابع انسانی'!D38="","",'منابع انسانی'!D38)</f>
        <v/>
      </c>
      <c r="S39" s="886" t="str">
        <f>IF('منابع انسانی'!E38="","",'منابع انسانی'!E38)</f>
        <v/>
      </c>
      <c r="T39" s="936" t="str">
        <f t="shared" si="0"/>
        <v>X</v>
      </c>
      <c r="X39"/>
    </row>
    <row r="40" spans="15:24" ht="24.95" customHeight="1">
      <c r="O40" s="886" t="str">
        <f>IF('منابع انسانی'!A39="","",'منابع انسانی'!A39)</f>
        <v/>
      </c>
      <c r="P40" s="886" t="str">
        <f>IF('منابع انسانی'!B39="","",'منابع انسانی'!B39)</f>
        <v/>
      </c>
      <c r="Q40" s="886" t="str">
        <f>IF('منابع انسانی'!C39="","",'منابع انسانی'!C39)</f>
        <v/>
      </c>
      <c r="R40" s="886" t="str">
        <f>IF('منابع انسانی'!D39="","",'منابع انسانی'!D39)</f>
        <v/>
      </c>
      <c r="S40" s="886" t="str">
        <f>IF('منابع انسانی'!E39="","",'منابع انسانی'!E39)</f>
        <v/>
      </c>
      <c r="T40" s="936" t="str">
        <f t="shared" si="0"/>
        <v>X</v>
      </c>
      <c r="X40"/>
    </row>
    <row r="41" spans="15:24" ht="24.95" customHeight="1">
      <c r="O41" s="886" t="str">
        <f>IF('منابع انسانی'!A40="","",'منابع انسانی'!A40)</f>
        <v/>
      </c>
      <c r="P41" s="886" t="str">
        <f>IF('منابع انسانی'!B40="","",'منابع انسانی'!B40)</f>
        <v/>
      </c>
      <c r="Q41" s="886" t="str">
        <f>IF('منابع انسانی'!C40="","",'منابع انسانی'!C40)</f>
        <v/>
      </c>
      <c r="R41" s="886" t="str">
        <f>IF('منابع انسانی'!D40="","",'منابع انسانی'!D40)</f>
        <v/>
      </c>
      <c r="S41" s="886" t="str">
        <f>IF('منابع انسانی'!E40="","",'منابع انسانی'!E40)</f>
        <v/>
      </c>
      <c r="T41" s="936" t="str">
        <f t="shared" si="0"/>
        <v>X</v>
      </c>
      <c r="X41"/>
    </row>
    <row r="42" spans="15:24" ht="24.95" customHeight="1">
      <c r="O42" s="886" t="str">
        <f>IF('منابع انسانی'!A41="","",'منابع انسانی'!A41)</f>
        <v/>
      </c>
      <c r="P42" s="886" t="str">
        <f>IF('منابع انسانی'!B41="","",'منابع انسانی'!B41)</f>
        <v/>
      </c>
      <c r="Q42" s="886" t="str">
        <f>IF('منابع انسانی'!C41="","",'منابع انسانی'!C41)</f>
        <v/>
      </c>
      <c r="R42" s="886" t="str">
        <f>IF('منابع انسانی'!D41="","",'منابع انسانی'!D41)</f>
        <v/>
      </c>
      <c r="S42" s="886" t="str">
        <f>IF('منابع انسانی'!E41="","",'منابع انسانی'!E41)</f>
        <v/>
      </c>
      <c r="T42" s="936" t="str">
        <f t="shared" si="0"/>
        <v>X</v>
      </c>
      <c r="X42"/>
    </row>
    <row r="43" spans="15:24" ht="24.95" customHeight="1">
      <c r="O43" s="886" t="str">
        <f>IF('منابع انسانی'!A42="","",'منابع انسانی'!A42)</f>
        <v/>
      </c>
      <c r="P43" s="886" t="str">
        <f>IF('منابع انسانی'!B42="","",'منابع انسانی'!B42)</f>
        <v/>
      </c>
      <c r="Q43" s="886" t="str">
        <f>IF('منابع انسانی'!C42="","",'منابع انسانی'!C42)</f>
        <v/>
      </c>
      <c r="R43" s="886" t="str">
        <f>IF('منابع انسانی'!D42="","",'منابع انسانی'!D42)</f>
        <v/>
      </c>
      <c r="S43" s="886" t="str">
        <f>IF('منابع انسانی'!E42="","",'منابع انسانی'!E42)</f>
        <v/>
      </c>
      <c r="T43" s="936" t="str">
        <f t="shared" si="0"/>
        <v>X</v>
      </c>
      <c r="X43"/>
    </row>
    <row r="44" spans="15:24" ht="24.95" customHeight="1">
      <c r="O44" s="886" t="str">
        <f>IF('منابع انسانی'!A43="","",'منابع انسانی'!A43)</f>
        <v/>
      </c>
      <c r="P44" s="886" t="str">
        <f>IF('منابع انسانی'!B43="","",'منابع انسانی'!B43)</f>
        <v/>
      </c>
      <c r="Q44" s="886" t="str">
        <f>IF('منابع انسانی'!C43="","",'منابع انسانی'!C43)</f>
        <v/>
      </c>
      <c r="R44" s="886" t="str">
        <f>IF('منابع انسانی'!D43="","",'منابع انسانی'!D43)</f>
        <v/>
      </c>
      <c r="S44" s="886" t="str">
        <f>IF('منابع انسانی'!E43="","",'منابع انسانی'!E43)</f>
        <v/>
      </c>
      <c r="T44" s="936" t="str">
        <f t="shared" si="0"/>
        <v>X</v>
      </c>
      <c r="X44"/>
    </row>
    <row r="45" spans="15:24" ht="24.95" customHeight="1">
      <c r="O45" s="886" t="str">
        <f>IF('منابع انسانی'!A44="","",'منابع انسانی'!A44)</f>
        <v/>
      </c>
      <c r="P45" s="886" t="str">
        <f>IF('منابع انسانی'!B44="","",'منابع انسانی'!B44)</f>
        <v/>
      </c>
      <c r="Q45" s="886" t="str">
        <f>IF('منابع انسانی'!C44="","",'منابع انسانی'!C44)</f>
        <v/>
      </c>
      <c r="R45" s="886" t="str">
        <f>IF('منابع انسانی'!D44="","",'منابع انسانی'!D44)</f>
        <v/>
      </c>
      <c r="S45" s="886" t="str">
        <f>IF('منابع انسانی'!E44="","",'منابع انسانی'!E44)</f>
        <v/>
      </c>
      <c r="T45" s="936" t="str">
        <f t="shared" si="0"/>
        <v>X</v>
      </c>
      <c r="X45"/>
    </row>
    <row r="46" spans="15:24" ht="24.95" customHeight="1">
      <c r="O46" s="886" t="str">
        <f>IF('منابع انسانی'!A45="","",'منابع انسانی'!A45)</f>
        <v/>
      </c>
      <c r="P46" s="886" t="str">
        <f>IF('منابع انسانی'!B45="","",'منابع انسانی'!B45)</f>
        <v/>
      </c>
      <c r="Q46" s="886" t="str">
        <f>IF('منابع انسانی'!C45="","",'منابع انسانی'!C45)</f>
        <v/>
      </c>
      <c r="R46" s="886" t="str">
        <f>IF('منابع انسانی'!D45="","",'منابع انسانی'!D45)</f>
        <v/>
      </c>
      <c r="S46" s="886" t="str">
        <f>IF('منابع انسانی'!E45="","",'منابع انسانی'!E45)</f>
        <v/>
      </c>
      <c r="T46" s="936" t="str">
        <f t="shared" si="0"/>
        <v>X</v>
      </c>
      <c r="X46"/>
    </row>
    <row r="47" spans="15:24" ht="24.95" customHeight="1">
      <c r="O47" s="886" t="str">
        <f>IF('منابع انسانی'!A46="","",'منابع انسانی'!A46)</f>
        <v/>
      </c>
      <c r="P47" s="886" t="str">
        <f>IF('منابع انسانی'!B46="","",'منابع انسانی'!B46)</f>
        <v/>
      </c>
      <c r="Q47" s="886" t="str">
        <f>IF('منابع انسانی'!C46="","",'منابع انسانی'!C46)</f>
        <v/>
      </c>
      <c r="R47" s="886" t="str">
        <f>IF('منابع انسانی'!D46="","",'منابع انسانی'!D46)</f>
        <v/>
      </c>
      <c r="S47" s="886" t="str">
        <f>IF('منابع انسانی'!E46="","",'منابع انسانی'!E46)</f>
        <v/>
      </c>
      <c r="T47" s="936" t="str">
        <f t="shared" si="0"/>
        <v>X</v>
      </c>
      <c r="X47"/>
    </row>
    <row r="48" spans="15:24" ht="24.95" customHeight="1">
      <c r="O48" s="886" t="str">
        <f>IF('منابع انسانی'!A47="","",'منابع انسانی'!A47)</f>
        <v/>
      </c>
      <c r="P48" s="886" t="str">
        <f>IF('منابع انسانی'!B47="","",'منابع انسانی'!B47)</f>
        <v/>
      </c>
      <c r="Q48" s="886" t="str">
        <f>IF('منابع انسانی'!C47="","",'منابع انسانی'!C47)</f>
        <v/>
      </c>
      <c r="R48" s="886" t="str">
        <f>IF('منابع انسانی'!D47="","",'منابع انسانی'!D47)</f>
        <v/>
      </c>
      <c r="S48" s="886" t="str">
        <f>IF('منابع انسانی'!E47="","",'منابع انسانی'!E47)</f>
        <v/>
      </c>
      <c r="T48" s="936" t="str">
        <f t="shared" si="0"/>
        <v>X</v>
      </c>
      <c r="X48"/>
    </row>
    <row r="49" spans="15:24" ht="24.95" customHeight="1">
      <c r="O49" s="886" t="str">
        <f>IF('منابع انسانی'!A48="","",'منابع انسانی'!A48)</f>
        <v/>
      </c>
      <c r="P49" s="886" t="str">
        <f>IF('منابع انسانی'!B48="","",'منابع انسانی'!B48)</f>
        <v/>
      </c>
      <c r="Q49" s="886" t="str">
        <f>IF('منابع انسانی'!C48="","",'منابع انسانی'!C48)</f>
        <v/>
      </c>
      <c r="R49" s="886" t="str">
        <f>IF('منابع انسانی'!D48="","",'منابع انسانی'!D48)</f>
        <v/>
      </c>
      <c r="S49" s="886" t="str">
        <f>IF('منابع انسانی'!E48="","",'منابع انسانی'!E48)</f>
        <v/>
      </c>
      <c r="T49" s="936" t="str">
        <f t="shared" si="0"/>
        <v>X</v>
      </c>
      <c r="X49"/>
    </row>
    <row r="50" spans="15:24" ht="24.95" customHeight="1">
      <c r="O50" s="886" t="str">
        <f>IF('منابع انسانی'!A49="","",'منابع انسانی'!A49)</f>
        <v/>
      </c>
      <c r="P50" s="886" t="str">
        <f>IF('منابع انسانی'!B49="","",'منابع انسانی'!B49)</f>
        <v/>
      </c>
      <c r="Q50" s="886" t="str">
        <f>IF('منابع انسانی'!C49="","",'منابع انسانی'!C49)</f>
        <v/>
      </c>
      <c r="R50" s="886" t="str">
        <f>IF('منابع انسانی'!D49="","",'منابع انسانی'!D49)</f>
        <v/>
      </c>
      <c r="S50" s="886" t="str">
        <f>IF('منابع انسانی'!E49="","",'منابع انسانی'!E49)</f>
        <v/>
      </c>
      <c r="T50" s="936" t="str">
        <f t="shared" si="0"/>
        <v>X</v>
      </c>
      <c r="X50"/>
    </row>
    <row r="51" spans="15:24" ht="24.95" customHeight="1">
      <c r="O51" s="886" t="str">
        <f>IF('منابع انسانی'!A50="","",'منابع انسانی'!A50)</f>
        <v/>
      </c>
      <c r="P51" s="886" t="str">
        <f>IF('منابع انسانی'!B50="","",'منابع انسانی'!B50)</f>
        <v/>
      </c>
      <c r="Q51" s="886" t="str">
        <f>IF('منابع انسانی'!C50="","",'منابع انسانی'!C50)</f>
        <v/>
      </c>
      <c r="R51" s="886" t="str">
        <f>IF('منابع انسانی'!D50="","",'منابع انسانی'!D50)</f>
        <v/>
      </c>
      <c r="S51" s="886" t="str">
        <f>IF('منابع انسانی'!E50="","",'منابع انسانی'!E50)</f>
        <v/>
      </c>
      <c r="T51" s="936" t="str">
        <f t="shared" si="0"/>
        <v>X</v>
      </c>
      <c r="X51"/>
    </row>
    <row r="52" spans="15:24" ht="24.95" customHeight="1">
      <c r="O52" s="886" t="str">
        <f>IF('منابع انسانی'!A51="","",'منابع انسانی'!A51)</f>
        <v/>
      </c>
      <c r="P52" s="886" t="str">
        <f>IF('منابع انسانی'!B51="","",'منابع انسانی'!B51)</f>
        <v/>
      </c>
      <c r="Q52" s="886" t="str">
        <f>IF('منابع انسانی'!C51="","",'منابع انسانی'!C51)</f>
        <v/>
      </c>
      <c r="R52" s="886" t="str">
        <f>IF('منابع انسانی'!D51="","",'منابع انسانی'!D51)</f>
        <v/>
      </c>
      <c r="S52" s="886" t="str">
        <f>IF('منابع انسانی'!E51="","",'منابع انسانی'!E51)</f>
        <v/>
      </c>
      <c r="T52" s="936" t="str">
        <f t="shared" si="0"/>
        <v>X</v>
      </c>
      <c r="X52"/>
    </row>
    <row r="53" spans="15:24" ht="24.95" customHeight="1">
      <c r="O53" s="886" t="str">
        <f>IF('منابع انسانی'!A52="","",'منابع انسانی'!A52)</f>
        <v/>
      </c>
      <c r="P53" s="886" t="str">
        <f>IF('منابع انسانی'!B52="","",'منابع انسانی'!B52)</f>
        <v/>
      </c>
      <c r="Q53" s="886" t="str">
        <f>IF('منابع انسانی'!C52="","",'منابع انسانی'!C52)</f>
        <v/>
      </c>
      <c r="R53" s="886" t="str">
        <f>IF('منابع انسانی'!D52="","",'منابع انسانی'!D52)</f>
        <v/>
      </c>
      <c r="S53" s="886" t="str">
        <f>IF('منابع انسانی'!E52="","",'منابع انسانی'!E52)</f>
        <v/>
      </c>
      <c r="T53" s="936" t="str">
        <f t="shared" si="0"/>
        <v>X</v>
      </c>
      <c r="X53"/>
    </row>
    <row r="54" spans="15:24" ht="24.95" customHeight="1">
      <c r="O54" s="886" t="str">
        <f>IF('منابع انسانی'!A53="","",'منابع انسانی'!A53)</f>
        <v/>
      </c>
      <c r="P54" s="886" t="str">
        <f>IF('منابع انسانی'!B53="","",'منابع انسانی'!B53)</f>
        <v/>
      </c>
      <c r="Q54" s="886" t="str">
        <f>IF('منابع انسانی'!C53="","",'منابع انسانی'!C53)</f>
        <v/>
      </c>
      <c r="R54" s="886" t="str">
        <f>IF('منابع انسانی'!D53="","",'منابع انسانی'!D53)</f>
        <v/>
      </c>
      <c r="S54" s="886" t="str">
        <f>IF('منابع انسانی'!E53="","",'منابع انسانی'!E53)</f>
        <v/>
      </c>
      <c r="T54" s="936" t="str">
        <f t="shared" si="0"/>
        <v>X</v>
      </c>
      <c r="X54"/>
    </row>
    <row r="55" spans="15:24" ht="24.95" customHeight="1">
      <c r="O55" s="886" t="str">
        <f>IF('منابع انسانی'!A54="","",'منابع انسانی'!A54)</f>
        <v/>
      </c>
      <c r="P55" s="886" t="str">
        <f>IF('منابع انسانی'!B54="","",'منابع انسانی'!B54)</f>
        <v/>
      </c>
      <c r="Q55" s="886" t="str">
        <f>IF('منابع انسانی'!C54="","",'منابع انسانی'!C54)</f>
        <v/>
      </c>
      <c r="R55" s="886" t="str">
        <f>IF('منابع انسانی'!D54="","",'منابع انسانی'!D54)</f>
        <v/>
      </c>
      <c r="S55" s="886" t="str">
        <f>IF('منابع انسانی'!E54="","",'منابع انسانی'!E54)</f>
        <v/>
      </c>
      <c r="T55" s="936" t="str">
        <f t="shared" si="0"/>
        <v>X</v>
      </c>
      <c r="X55"/>
    </row>
    <row r="56" spans="15:24" ht="24.95" customHeight="1">
      <c r="O56" s="886" t="str">
        <f>IF('منابع انسانی'!A55="","",'منابع انسانی'!A55)</f>
        <v/>
      </c>
      <c r="P56" s="886" t="str">
        <f>IF('منابع انسانی'!B55="","",'منابع انسانی'!B55)</f>
        <v/>
      </c>
      <c r="Q56" s="886" t="str">
        <f>IF('منابع انسانی'!C55="","",'منابع انسانی'!C55)</f>
        <v/>
      </c>
      <c r="R56" s="886" t="str">
        <f>IF('منابع انسانی'!D55="","",'منابع انسانی'!D55)</f>
        <v/>
      </c>
      <c r="S56" s="886" t="str">
        <f>IF('منابع انسانی'!E55="","",'منابع انسانی'!E55)</f>
        <v/>
      </c>
      <c r="T56" s="936" t="str">
        <f t="shared" si="0"/>
        <v>X</v>
      </c>
      <c r="X56"/>
    </row>
    <row r="57" spans="15:24" ht="24.95" customHeight="1">
      <c r="O57" s="886" t="str">
        <f>IF('منابع انسانی'!A56="","",'منابع انسانی'!A56)</f>
        <v/>
      </c>
      <c r="P57" s="886" t="str">
        <f>IF('منابع انسانی'!B56="","",'منابع انسانی'!B56)</f>
        <v/>
      </c>
      <c r="Q57" s="886" t="str">
        <f>IF('منابع انسانی'!C56="","",'منابع انسانی'!C56)</f>
        <v/>
      </c>
      <c r="R57" s="886" t="str">
        <f>IF('منابع انسانی'!D56="","",'منابع انسانی'!D56)</f>
        <v/>
      </c>
      <c r="S57" s="886" t="str">
        <f>IF('منابع انسانی'!E56="","",'منابع انسانی'!E56)</f>
        <v/>
      </c>
      <c r="T57" s="936" t="str">
        <f t="shared" si="0"/>
        <v>X</v>
      </c>
      <c r="X57"/>
    </row>
    <row r="58" spans="15:24" ht="24.95" customHeight="1">
      <c r="O58" s="886" t="str">
        <f>IF('منابع انسانی'!A57="","",'منابع انسانی'!A57)</f>
        <v/>
      </c>
      <c r="P58" s="886" t="str">
        <f>IF('منابع انسانی'!B57="","",'منابع انسانی'!B57)</f>
        <v/>
      </c>
      <c r="Q58" s="886" t="str">
        <f>IF('منابع انسانی'!C57="","",'منابع انسانی'!C57)</f>
        <v/>
      </c>
      <c r="R58" s="886" t="str">
        <f>IF('منابع انسانی'!D57="","",'منابع انسانی'!D57)</f>
        <v/>
      </c>
      <c r="S58" s="886" t="str">
        <f>IF('منابع انسانی'!E57="","",'منابع انسانی'!E57)</f>
        <v/>
      </c>
      <c r="T58" s="936" t="str">
        <f t="shared" si="0"/>
        <v>X</v>
      </c>
      <c r="X58"/>
    </row>
    <row r="59" spans="15:24" ht="24.95" customHeight="1">
      <c r="O59" s="886" t="str">
        <f>IF('منابع انسانی'!A58="","",'منابع انسانی'!A58)</f>
        <v/>
      </c>
      <c r="P59" s="886" t="str">
        <f>IF('منابع انسانی'!B58="","",'منابع انسانی'!B58)</f>
        <v/>
      </c>
      <c r="Q59" s="886" t="str">
        <f>IF('منابع انسانی'!C58="","",'منابع انسانی'!C58)</f>
        <v/>
      </c>
      <c r="R59" s="886" t="str">
        <f>IF('منابع انسانی'!D58="","",'منابع انسانی'!D58)</f>
        <v/>
      </c>
      <c r="S59" s="886" t="str">
        <f>IF('منابع انسانی'!E58="","",'منابع انسانی'!E58)</f>
        <v/>
      </c>
      <c r="T59" s="936" t="str">
        <f t="shared" si="0"/>
        <v>X</v>
      </c>
      <c r="X59"/>
    </row>
    <row r="60" spans="15:24" ht="24.95" customHeight="1">
      <c r="O60" s="886" t="str">
        <f>IF('منابع انسانی'!A59="","",'منابع انسانی'!A59)</f>
        <v/>
      </c>
      <c r="P60" s="886" t="str">
        <f>IF('منابع انسانی'!B59="","",'منابع انسانی'!B59)</f>
        <v/>
      </c>
      <c r="Q60" s="886" t="str">
        <f>IF('منابع انسانی'!C59="","",'منابع انسانی'!C59)</f>
        <v/>
      </c>
      <c r="R60" s="886" t="str">
        <f>IF('منابع انسانی'!D59="","",'منابع انسانی'!D59)</f>
        <v/>
      </c>
      <c r="S60" s="886" t="str">
        <f>IF('منابع انسانی'!E59="","",'منابع انسانی'!E59)</f>
        <v/>
      </c>
      <c r="T60" s="936" t="str">
        <f t="shared" si="0"/>
        <v>X</v>
      </c>
      <c r="X60"/>
    </row>
    <row r="61" spans="15:24" ht="24.95" customHeight="1">
      <c r="O61" s="886" t="str">
        <f>IF('منابع انسانی'!A60="","",'منابع انسانی'!A60)</f>
        <v/>
      </c>
      <c r="P61" s="886" t="str">
        <f>IF('منابع انسانی'!B60="","",'منابع انسانی'!B60)</f>
        <v/>
      </c>
      <c r="Q61" s="886" t="str">
        <f>IF('منابع انسانی'!C60="","",'منابع انسانی'!C60)</f>
        <v/>
      </c>
      <c r="R61" s="886" t="str">
        <f>IF('منابع انسانی'!D60="","",'منابع انسانی'!D60)</f>
        <v/>
      </c>
      <c r="S61" s="886" t="str">
        <f>IF('منابع انسانی'!E60="","",'منابع انسانی'!E60)</f>
        <v/>
      </c>
      <c r="T61" s="936" t="str">
        <f t="shared" si="0"/>
        <v>X</v>
      </c>
      <c r="X61"/>
    </row>
    <row r="62" spans="15:24" ht="24.95" customHeight="1">
      <c r="O62" s="886" t="str">
        <f>IF('منابع انسانی'!A61="","",'منابع انسانی'!A61)</f>
        <v/>
      </c>
      <c r="P62" s="886" t="str">
        <f>IF('منابع انسانی'!B61="","",'منابع انسانی'!B61)</f>
        <v/>
      </c>
      <c r="Q62" s="886" t="str">
        <f>IF('منابع انسانی'!C61="","",'منابع انسانی'!C61)</f>
        <v/>
      </c>
      <c r="R62" s="886" t="str">
        <f>IF('منابع انسانی'!D61="","",'منابع انسانی'!D61)</f>
        <v/>
      </c>
      <c r="S62" s="886" t="str">
        <f>IF('منابع انسانی'!E61="","",'منابع انسانی'!E61)</f>
        <v/>
      </c>
      <c r="T62" s="936" t="str">
        <f t="shared" si="0"/>
        <v>X</v>
      </c>
      <c r="X62"/>
    </row>
    <row r="63" spans="15:24" ht="24.95" customHeight="1">
      <c r="O63" s="886" t="str">
        <f>IF('منابع انسانی'!A62="","",'منابع انسانی'!A62)</f>
        <v/>
      </c>
      <c r="P63" s="886" t="str">
        <f>IF('منابع انسانی'!B62="","",'منابع انسانی'!B62)</f>
        <v/>
      </c>
      <c r="Q63" s="886" t="str">
        <f>IF('منابع انسانی'!C62="","",'منابع انسانی'!C62)</f>
        <v/>
      </c>
      <c r="R63" s="886" t="str">
        <f>IF('منابع انسانی'!D62="","",'منابع انسانی'!D62)</f>
        <v/>
      </c>
      <c r="S63" s="886" t="str">
        <f>IF('منابع انسانی'!E62="","",'منابع انسانی'!E62)</f>
        <v/>
      </c>
      <c r="T63" s="936" t="str">
        <f t="shared" si="0"/>
        <v>X</v>
      </c>
      <c r="X63"/>
    </row>
    <row r="64" spans="15:24" ht="24.95" customHeight="1">
      <c r="O64" s="886" t="str">
        <f>IF('منابع انسانی'!A63="","",'منابع انسانی'!A63)</f>
        <v/>
      </c>
      <c r="P64" s="886" t="str">
        <f>IF('منابع انسانی'!B63="","",'منابع انسانی'!B63)</f>
        <v/>
      </c>
      <c r="Q64" s="886" t="str">
        <f>IF('منابع انسانی'!C63="","",'منابع انسانی'!C63)</f>
        <v/>
      </c>
      <c r="R64" s="886" t="str">
        <f>IF('منابع انسانی'!D63="","",'منابع انسانی'!D63)</f>
        <v/>
      </c>
      <c r="S64" s="886" t="str">
        <f>IF('منابع انسانی'!E63="","",'منابع انسانی'!E63)</f>
        <v/>
      </c>
      <c r="T64" s="936" t="str">
        <f t="shared" si="0"/>
        <v>X</v>
      </c>
      <c r="X64"/>
    </row>
    <row r="65" spans="15:24" ht="24.95" customHeight="1">
      <c r="O65" s="886" t="str">
        <f>IF('منابع انسانی'!A64="","",'منابع انسانی'!A64)</f>
        <v/>
      </c>
      <c r="P65" s="886" t="str">
        <f>IF('منابع انسانی'!B64="","",'منابع انسانی'!B64)</f>
        <v/>
      </c>
      <c r="Q65" s="886" t="str">
        <f>IF('منابع انسانی'!C64="","",'منابع انسانی'!C64)</f>
        <v/>
      </c>
      <c r="R65" s="886" t="str">
        <f>IF('منابع انسانی'!D64="","",'منابع انسانی'!D64)</f>
        <v/>
      </c>
      <c r="S65" s="886" t="str">
        <f>IF('منابع انسانی'!E64="","",'منابع انسانی'!E64)</f>
        <v/>
      </c>
      <c r="T65" s="936" t="str">
        <f t="shared" si="0"/>
        <v>X</v>
      </c>
      <c r="X65"/>
    </row>
    <row r="66" spans="15:24" ht="24.95" customHeight="1">
      <c r="O66" s="886" t="str">
        <f>IF('منابع انسانی'!A65="","",'منابع انسانی'!A65)</f>
        <v/>
      </c>
      <c r="P66" s="886" t="str">
        <f>IF('منابع انسانی'!B65="","",'منابع انسانی'!B65)</f>
        <v/>
      </c>
      <c r="Q66" s="886" t="str">
        <f>IF('منابع انسانی'!C65="","",'منابع انسانی'!C65)</f>
        <v/>
      </c>
      <c r="R66" s="886" t="str">
        <f>IF('منابع انسانی'!D65="","",'منابع انسانی'!D65)</f>
        <v/>
      </c>
      <c r="S66" s="886" t="str">
        <f>IF('منابع انسانی'!E65="","",'منابع انسانی'!E65)</f>
        <v/>
      </c>
      <c r="T66" s="936" t="str">
        <f t="shared" si="0"/>
        <v>X</v>
      </c>
      <c r="X66"/>
    </row>
    <row r="67" spans="15:24" ht="24.95" customHeight="1">
      <c r="O67" s="886" t="str">
        <f>IF('منابع انسانی'!A66="","",'منابع انسانی'!A66)</f>
        <v/>
      </c>
      <c r="P67" s="886" t="str">
        <f>IF('منابع انسانی'!B66="","",'منابع انسانی'!B66)</f>
        <v/>
      </c>
      <c r="Q67" s="886" t="str">
        <f>IF('منابع انسانی'!C66="","",'منابع انسانی'!C66)</f>
        <v/>
      </c>
      <c r="R67" s="886" t="str">
        <f>IF('منابع انسانی'!D66="","",'منابع انسانی'!D66)</f>
        <v/>
      </c>
      <c r="S67" s="886" t="str">
        <f>IF('منابع انسانی'!E66="","",'منابع انسانی'!E66)</f>
        <v/>
      </c>
      <c r="T67" s="936" t="str">
        <f t="shared" ref="T67:T130" si="6">IF(OR(S67=$U$4,S67=$U$5,S67=$U$6,S67=$U$7,S67=$U$8,S67=$U$9),"","X")</f>
        <v>X</v>
      </c>
      <c r="X67"/>
    </row>
    <row r="68" spans="15:24" ht="24.95" customHeight="1">
      <c r="O68" s="886" t="str">
        <f>IF('منابع انسانی'!A67="","",'منابع انسانی'!A67)</f>
        <v/>
      </c>
      <c r="P68" s="886" t="str">
        <f>IF('منابع انسانی'!B67="","",'منابع انسانی'!B67)</f>
        <v/>
      </c>
      <c r="Q68" s="886" t="str">
        <f>IF('منابع انسانی'!C67="","",'منابع انسانی'!C67)</f>
        <v/>
      </c>
      <c r="R68" s="886" t="str">
        <f>IF('منابع انسانی'!D67="","",'منابع انسانی'!D67)</f>
        <v/>
      </c>
      <c r="S68" s="886" t="str">
        <f>IF('منابع انسانی'!E67="","",'منابع انسانی'!E67)</f>
        <v/>
      </c>
      <c r="T68" s="936" t="str">
        <f t="shared" si="6"/>
        <v>X</v>
      </c>
      <c r="X68"/>
    </row>
    <row r="69" spans="15:24" ht="24.95" customHeight="1">
      <c r="O69" s="886" t="str">
        <f>IF('منابع انسانی'!A68="","",'منابع انسانی'!A68)</f>
        <v/>
      </c>
      <c r="P69" s="886" t="str">
        <f>IF('منابع انسانی'!B68="","",'منابع انسانی'!B68)</f>
        <v/>
      </c>
      <c r="Q69" s="886" t="str">
        <f>IF('منابع انسانی'!C68="","",'منابع انسانی'!C68)</f>
        <v/>
      </c>
      <c r="R69" s="886" t="str">
        <f>IF('منابع انسانی'!D68="","",'منابع انسانی'!D68)</f>
        <v/>
      </c>
      <c r="S69" s="886" t="str">
        <f>IF('منابع انسانی'!E68="","",'منابع انسانی'!E68)</f>
        <v/>
      </c>
      <c r="T69" s="936" t="str">
        <f t="shared" si="6"/>
        <v>X</v>
      </c>
      <c r="X69"/>
    </row>
    <row r="70" spans="15:24" ht="24.95" customHeight="1">
      <c r="O70" s="886" t="str">
        <f>IF('منابع انسانی'!A69="","",'منابع انسانی'!A69)</f>
        <v/>
      </c>
      <c r="P70" s="886" t="str">
        <f>IF('منابع انسانی'!B69="","",'منابع انسانی'!B69)</f>
        <v/>
      </c>
      <c r="Q70" s="886" t="str">
        <f>IF('منابع انسانی'!C69="","",'منابع انسانی'!C69)</f>
        <v/>
      </c>
      <c r="R70" s="886" t="str">
        <f>IF('منابع انسانی'!D69="","",'منابع انسانی'!D69)</f>
        <v/>
      </c>
      <c r="S70" s="886" t="str">
        <f>IF('منابع انسانی'!E69="","",'منابع انسانی'!E69)</f>
        <v/>
      </c>
      <c r="T70" s="936" t="str">
        <f t="shared" si="6"/>
        <v>X</v>
      </c>
      <c r="X70"/>
    </row>
    <row r="71" spans="15:24" ht="24.95" customHeight="1">
      <c r="O71" s="886" t="str">
        <f>IF('منابع انسانی'!A70="","",'منابع انسانی'!A70)</f>
        <v/>
      </c>
      <c r="P71" s="886" t="str">
        <f>IF('منابع انسانی'!B70="","",'منابع انسانی'!B70)</f>
        <v/>
      </c>
      <c r="Q71" s="886" t="str">
        <f>IF('منابع انسانی'!C70="","",'منابع انسانی'!C70)</f>
        <v/>
      </c>
      <c r="R71" s="886" t="str">
        <f>IF('منابع انسانی'!D70="","",'منابع انسانی'!D70)</f>
        <v/>
      </c>
      <c r="S71" s="886" t="str">
        <f>IF('منابع انسانی'!E70="","",'منابع انسانی'!E70)</f>
        <v/>
      </c>
      <c r="T71" s="936" t="str">
        <f t="shared" si="6"/>
        <v>X</v>
      </c>
      <c r="X71"/>
    </row>
    <row r="72" spans="15:24" ht="24.95" customHeight="1">
      <c r="O72" s="886" t="str">
        <f>IF('منابع انسانی'!A71="","",'منابع انسانی'!A71)</f>
        <v/>
      </c>
      <c r="P72" s="886" t="str">
        <f>IF('منابع انسانی'!B71="","",'منابع انسانی'!B71)</f>
        <v/>
      </c>
      <c r="Q72" s="886" t="str">
        <f>IF('منابع انسانی'!C71="","",'منابع انسانی'!C71)</f>
        <v/>
      </c>
      <c r="R72" s="886" t="str">
        <f>IF('منابع انسانی'!D71="","",'منابع انسانی'!D71)</f>
        <v/>
      </c>
      <c r="S72" s="886" t="str">
        <f>IF('منابع انسانی'!E71="","",'منابع انسانی'!E71)</f>
        <v/>
      </c>
      <c r="T72" s="936" t="str">
        <f t="shared" si="6"/>
        <v>X</v>
      </c>
      <c r="X72"/>
    </row>
    <row r="73" spans="15:24" ht="24.95" customHeight="1">
      <c r="O73" s="886" t="str">
        <f>IF('منابع انسانی'!A72="","",'منابع انسانی'!A72)</f>
        <v/>
      </c>
      <c r="P73" s="886" t="str">
        <f>IF('منابع انسانی'!B72="","",'منابع انسانی'!B72)</f>
        <v/>
      </c>
      <c r="Q73" s="886" t="str">
        <f>IF('منابع انسانی'!C72="","",'منابع انسانی'!C72)</f>
        <v/>
      </c>
      <c r="R73" s="886" t="str">
        <f>IF('منابع انسانی'!D72="","",'منابع انسانی'!D72)</f>
        <v/>
      </c>
      <c r="S73" s="886" t="str">
        <f>IF('منابع انسانی'!E72="","",'منابع انسانی'!E72)</f>
        <v/>
      </c>
      <c r="T73" s="936" t="str">
        <f t="shared" si="6"/>
        <v>X</v>
      </c>
      <c r="X73"/>
    </row>
    <row r="74" spans="15:24" ht="24.95" customHeight="1">
      <c r="O74" s="886" t="str">
        <f>IF('منابع انسانی'!A73="","",'منابع انسانی'!A73)</f>
        <v/>
      </c>
      <c r="P74" s="886" t="str">
        <f>IF('منابع انسانی'!B73="","",'منابع انسانی'!B73)</f>
        <v/>
      </c>
      <c r="Q74" s="886" t="str">
        <f>IF('منابع انسانی'!C73="","",'منابع انسانی'!C73)</f>
        <v/>
      </c>
      <c r="R74" s="886" t="str">
        <f>IF('منابع انسانی'!D73="","",'منابع انسانی'!D73)</f>
        <v/>
      </c>
      <c r="S74" s="886" t="str">
        <f>IF('منابع انسانی'!E73="","",'منابع انسانی'!E73)</f>
        <v/>
      </c>
      <c r="T74" s="936" t="str">
        <f t="shared" si="6"/>
        <v>X</v>
      </c>
      <c r="X74"/>
    </row>
    <row r="75" spans="15:24" ht="24.95" customHeight="1">
      <c r="O75" s="886" t="str">
        <f>IF('منابع انسانی'!A74="","",'منابع انسانی'!A74)</f>
        <v/>
      </c>
      <c r="P75" s="886" t="str">
        <f>IF('منابع انسانی'!B74="","",'منابع انسانی'!B74)</f>
        <v/>
      </c>
      <c r="Q75" s="886" t="str">
        <f>IF('منابع انسانی'!C74="","",'منابع انسانی'!C74)</f>
        <v/>
      </c>
      <c r="R75" s="886" t="str">
        <f>IF('منابع انسانی'!D74="","",'منابع انسانی'!D74)</f>
        <v/>
      </c>
      <c r="S75" s="886" t="str">
        <f>IF('منابع انسانی'!E74="","",'منابع انسانی'!E74)</f>
        <v/>
      </c>
      <c r="T75" s="936" t="str">
        <f t="shared" si="6"/>
        <v>X</v>
      </c>
      <c r="X75"/>
    </row>
    <row r="76" spans="15:24" ht="24.95" customHeight="1">
      <c r="O76" s="886" t="str">
        <f>IF('منابع انسانی'!A75="","",'منابع انسانی'!A75)</f>
        <v/>
      </c>
      <c r="P76" s="886" t="str">
        <f>IF('منابع انسانی'!B75="","",'منابع انسانی'!B75)</f>
        <v/>
      </c>
      <c r="Q76" s="886" t="str">
        <f>IF('منابع انسانی'!C75="","",'منابع انسانی'!C75)</f>
        <v/>
      </c>
      <c r="R76" s="886" t="str">
        <f>IF('منابع انسانی'!D75="","",'منابع انسانی'!D75)</f>
        <v/>
      </c>
      <c r="S76" s="886" t="str">
        <f>IF('منابع انسانی'!E75="","",'منابع انسانی'!E75)</f>
        <v/>
      </c>
      <c r="T76" s="936" t="str">
        <f t="shared" si="6"/>
        <v>X</v>
      </c>
      <c r="X76"/>
    </row>
    <row r="77" spans="15:24" ht="24.95" customHeight="1">
      <c r="O77" s="886" t="str">
        <f>IF('منابع انسانی'!A76="","",'منابع انسانی'!A76)</f>
        <v/>
      </c>
      <c r="P77" s="886" t="str">
        <f>IF('منابع انسانی'!B76="","",'منابع انسانی'!B76)</f>
        <v/>
      </c>
      <c r="Q77" s="886" t="str">
        <f>IF('منابع انسانی'!C76="","",'منابع انسانی'!C76)</f>
        <v/>
      </c>
      <c r="R77" s="886" t="str">
        <f>IF('منابع انسانی'!D76="","",'منابع انسانی'!D76)</f>
        <v/>
      </c>
      <c r="S77" s="886" t="str">
        <f>IF('منابع انسانی'!E76="","",'منابع انسانی'!E76)</f>
        <v/>
      </c>
      <c r="T77" s="936" t="str">
        <f t="shared" si="6"/>
        <v>X</v>
      </c>
      <c r="X77"/>
    </row>
    <row r="78" spans="15:24" ht="24.95" customHeight="1">
      <c r="O78" s="886" t="str">
        <f>IF('منابع انسانی'!A77="","",'منابع انسانی'!A77)</f>
        <v/>
      </c>
      <c r="P78" s="886" t="str">
        <f>IF('منابع انسانی'!B77="","",'منابع انسانی'!B77)</f>
        <v/>
      </c>
      <c r="Q78" s="886" t="str">
        <f>IF('منابع انسانی'!C77="","",'منابع انسانی'!C77)</f>
        <v/>
      </c>
      <c r="R78" s="886" t="str">
        <f>IF('منابع انسانی'!D77="","",'منابع انسانی'!D77)</f>
        <v/>
      </c>
      <c r="S78" s="886" t="str">
        <f>IF('منابع انسانی'!E77="","",'منابع انسانی'!E77)</f>
        <v/>
      </c>
      <c r="T78" s="936" t="str">
        <f t="shared" si="6"/>
        <v>X</v>
      </c>
      <c r="X78"/>
    </row>
    <row r="79" spans="15:24" ht="24.95" customHeight="1">
      <c r="O79" s="886" t="str">
        <f>IF('منابع انسانی'!A78="","",'منابع انسانی'!A78)</f>
        <v/>
      </c>
      <c r="P79" s="886" t="str">
        <f>IF('منابع انسانی'!B78="","",'منابع انسانی'!B78)</f>
        <v/>
      </c>
      <c r="Q79" s="886" t="str">
        <f>IF('منابع انسانی'!C78="","",'منابع انسانی'!C78)</f>
        <v/>
      </c>
      <c r="R79" s="886" t="str">
        <f>IF('منابع انسانی'!D78="","",'منابع انسانی'!D78)</f>
        <v/>
      </c>
      <c r="S79" s="886" t="str">
        <f>IF('منابع انسانی'!E78="","",'منابع انسانی'!E78)</f>
        <v/>
      </c>
      <c r="T79" s="936" t="str">
        <f t="shared" si="6"/>
        <v>X</v>
      </c>
      <c r="X79"/>
    </row>
    <row r="80" spans="15:24" ht="24.95" customHeight="1">
      <c r="O80" s="886" t="str">
        <f>IF('منابع انسانی'!A79="","",'منابع انسانی'!A79)</f>
        <v/>
      </c>
      <c r="P80" s="886" t="str">
        <f>IF('منابع انسانی'!B79="","",'منابع انسانی'!B79)</f>
        <v/>
      </c>
      <c r="Q80" s="886" t="str">
        <f>IF('منابع انسانی'!C79="","",'منابع انسانی'!C79)</f>
        <v/>
      </c>
      <c r="R80" s="886" t="str">
        <f>IF('منابع انسانی'!D79="","",'منابع انسانی'!D79)</f>
        <v/>
      </c>
      <c r="S80" s="886" t="str">
        <f>IF('منابع انسانی'!E79="","",'منابع انسانی'!E79)</f>
        <v/>
      </c>
      <c r="T80" s="936" t="str">
        <f t="shared" si="6"/>
        <v>X</v>
      </c>
      <c r="X80"/>
    </row>
    <row r="81" spans="15:24" ht="24.95" customHeight="1">
      <c r="O81" s="886" t="str">
        <f>IF('منابع انسانی'!A80="","",'منابع انسانی'!A80)</f>
        <v/>
      </c>
      <c r="P81" s="886" t="str">
        <f>IF('منابع انسانی'!B80="","",'منابع انسانی'!B80)</f>
        <v/>
      </c>
      <c r="Q81" s="886" t="str">
        <f>IF('منابع انسانی'!C80="","",'منابع انسانی'!C80)</f>
        <v/>
      </c>
      <c r="R81" s="886" t="str">
        <f>IF('منابع انسانی'!D80="","",'منابع انسانی'!D80)</f>
        <v/>
      </c>
      <c r="S81" s="886" t="str">
        <f>IF('منابع انسانی'!E80="","",'منابع انسانی'!E80)</f>
        <v/>
      </c>
      <c r="T81" s="936" t="str">
        <f t="shared" si="6"/>
        <v>X</v>
      </c>
      <c r="X81"/>
    </row>
    <row r="82" spans="15:24" ht="24.95" customHeight="1">
      <c r="O82" s="886" t="str">
        <f>IF('منابع انسانی'!A81="","",'منابع انسانی'!A81)</f>
        <v/>
      </c>
      <c r="P82" s="886" t="str">
        <f>IF('منابع انسانی'!B81="","",'منابع انسانی'!B81)</f>
        <v/>
      </c>
      <c r="Q82" s="886" t="str">
        <f>IF('منابع انسانی'!C81="","",'منابع انسانی'!C81)</f>
        <v/>
      </c>
      <c r="R82" s="886" t="str">
        <f>IF('منابع انسانی'!D81="","",'منابع انسانی'!D81)</f>
        <v/>
      </c>
      <c r="S82" s="886" t="str">
        <f>IF('منابع انسانی'!E81="","",'منابع انسانی'!E81)</f>
        <v/>
      </c>
      <c r="T82" s="936" t="str">
        <f t="shared" si="6"/>
        <v>X</v>
      </c>
      <c r="X82"/>
    </row>
    <row r="83" spans="15:24" ht="24.95" customHeight="1">
      <c r="O83" s="886" t="str">
        <f>IF('منابع انسانی'!A82="","",'منابع انسانی'!A82)</f>
        <v/>
      </c>
      <c r="P83" s="886" t="str">
        <f>IF('منابع انسانی'!B82="","",'منابع انسانی'!B82)</f>
        <v/>
      </c>
      <c r="Q83" s="886" t="str">
        <f>IF('منابع انسانی'!C82="","",'منابع انسانی'!C82)</f>
        <v/>
      </c>
      <c r="R83" s="886" t="str">
        <f>IF('منابع انسانی'!D82="","",'منابع انسانی'!D82)</f>
        <v/>
      </c>
      <c r="S83" s="886" t="str">
        <f>IF('منابع انسانی'!E82="","",'منابع انسانی'!E82)</f>
        <v/>
      </c>
      <c r="T83" s="936" t="str">
        <f t="shared" si="6"/>
        <v>X</v>
      </c>
      <c r="X83"/>
    </row>
    <row r="84" spans="15:24" ht="24.95" customHeight="1">
      <c r="O84" s="886" t="str">
        <f>IF('منابع انسانی'!A83="","",'منابع انسانی'!A83)</f>
        <v/>
      </c>
      <c r="P84" s="886" t="str">
        <f>IF('منابع انسانی'!B83="","",'منابع انسانی'!B83)</f>
        <v/>
      </c>
      <c r="Q84" s="886" t="str">
        <f>IF('منابع انسانی'!C83="","",'منابع انسانی'!C83)</f>
        <v/>
      </c>
      <c r="R84" s="886" t="str">
        <f>IF('منابع انسانی'!D83="","",'منابع انسانی'!D83)</f>
        <v/>
      </c>
      <c r="S84" s="886" t="str">
        <f>IF('منابع انسانی'!E83="","",'منابع انسانی'!E83)</f>
        <v/>
      </c>
      <c r="T84" s="936" t="str">
        <f t="shared" si="6"/>
        <v>X</v>
      </c>
      <c r="X84"/>
    </row>
    <row r="85" spans="15:24" ht="24.95" customHeight="1">
      <c r="O85" s="886" t="str">
        <f>IF('منابع انسانی'!A84="","",'منابع انسانی'!A84)</f>
        <v/>
      </c>
      <c r="P85" s="886" t="str">
        <f>IF('منابع انسانی'!B84="","",'منابع انسانی'!B84)</f>
        <v/>
      </c>
      <c r="Q85" s="886" t="str">
        <f>IF('منابع انسانی'!C84="","",'منابع انسانی'!C84)</f>
        <v/>
      </c>
      <c r="R85" s="886" t="str">
        <f>IF('منابع انسانی'!D84="","",'منابع انسانی'!D84)</f>
        <v/>
      </c>
      <c r="S85" s="886" t="str">
        <f>IF('منابع انسانی'!E84="","",'منابع انسانی'!E84)</f>
        <v/>
      </c>
      <c r="T85" s="936" t="str">
        <f t="shared" si="6"/>
        <v>X</v>
      </c>
    </row>
    <row r="86" spans="15:24" ht="24.95" customHeight="1">
      <c r="O86" s="886" t="str">
        <f>IF('منابع انسانی'!A85="","",'منابع انسانی'!A85)</f>
        <v/>
      </c>
      <c r="P86" s="886" t="str">
        <f>IF('منابع انسانی'!B85="","",'منابع انسانی'!B85)</f>
        <v/>
      </c>
      <c r="Q86" s="886" t="str">
        <f>IF('منابع انسانی'!C85="","",'منابع انسانی'!C85)</f>
        <v/>
      </c>
      <c r="R86" s="886" t="str">
        <f>IF('منابع انسانی'!D85="","",'منابع انسانی'!D85)</f>
        <v/>
      </c>
      <c r="S86" s="886" t="str">
        <f>IF('منابع انسانی'!E85="","",'منابع انسانی'!E85)</f>
        <v/>
      </c>
      <c r="T86" s="936" t="str">
        <f t="shared" si="6"/>
        <v>X</v>
      </c>
    </row>
    <row r="87" spans="15:24" ht="24.95" customHeight="1">
      <c r="O87" s="886" t="str">
        <f>IF('منابع انسانی'!A86="","",'منابع انسانی'!A86)</f>
        <v/>
      </c>
      <c r="P87" s="886" t="str">
        <f>IF('منابع انسانی'!B86="","",'منابع انسانی'!B86)</f>
        <v/>
      </c>
      <c r="Q87" s="886" t="str">
        <f>IF('منابع انسانی'!C86="","",'منابع انسانی'!C86)</f>
        <v/>
      </c>
      <c r="R87" s="886" t="str">
        <f>IF('منابع انسانی'!D86="","",'منابع انسانی'!D86)</f>
        <v/>
      </c>
      <c r="S87" s="886" t="str">
        <f>IF('منابع انسانی'!E86="","",'منابع انسانی'!E86)</f>
        <v/>
      </c>
      <c r="T87" s="936" t="str">
        <f t="shared" si="6"/>
        <v>X</v>
      </c>
    </row>
    <row r="88" spans="15:24" ht="24.95" customHeight="1">
      <c r="O88" s="886" t="str">
        <f>IF('منابع انسانی'!A87="","",'منابع انسانی'!A87)</f>
        <v/>
      </c>
      <c r="P88" s="886" t="str">
        <f>IF('منابع انسانی'!B87="","",'منابع انسانی'!B87)</f>
        <v/>
      </c>
      <c r="Q88" s="886" t="str">
        <f>IF('منابع انسانی'!C87="","",'منابع انسانی'!C87)</f>
        <v/>
      </c>
      <c r="R88" s="886" t="str">
        <f>IF('منابع انسانی'!D87="","",'منابع انسانی'!D87)</f>
        <v/>
      </c>
      <c r="S88" s="886" t="str">
        <f>IF('منابع انسانی'!E87="","",'منابع انسانی'!E87)</f>
        <v/>
      </c>
      <c r="T88" s="936" t="str">
        <f t="shared" si="6"/>
        <v>X</v>
      </c>
    </row>
    <row r="89" spans="15:24" ht="24.95" customHeight="1">
      <c r="O89" s="886" t="str">
        <f>IF('منابع انسانی'!A88="","",'منابع انسانی'!A88)</f>
        <v/>
      </c>
      <c r="P89" s="886" t="str">
        <f>IF('منابع انسانی'!B88="","",'منابع انسانی'!B88)</f>
        <v/>
      </c>
      <c r="Q89" s="886" t="str">
        <f>IF('منابع انسانی'!C88="","",'منابع انسانی'!C88)</f>
        <v/>
      </c>
      <c r="R89" s="886" t="str">
        <f>IF('منابع انسانی'!D88="","",'منابع انسانی'!D88)</f>
        <v/>
      </c>
      <c r="S89" s="886" t="str">
        <f>IF('منابع انسانی'!E88="","",'منابع انسانی'!E88)</f>
        <v/>
      </c>
      <c r="T89" s="936" t="str">
        <f t="shared" si="6"/>
        <v>X</v>
      </c>
    </row>
    <row r="90" spans="15:24" ht="24.95" customHeight="1">
      <c r="O90" s="886" t="str">
        <f>IF('منابع انسانی'!A89="","",'منابع انسانی'!A89)</f>
        <v/>
      </c>
      <c r="P90" s="886" t="str">
        <f>IF('منابع انسانی'!B89="","",'منابع انسانی'!B89)</f>
        <v/>
      </c>
      <c r="Q90" s="886" t="str">
        <f>IF('منابع انسانی'!C89="","",'منابع انسانی'!C89)</f>
        <v/>
      </c>
      <c r="R90" s="886" t="str">
        <f>IF('منابع انسانی'!D89="","",'منابع انسانی'!D89)</f>
        <v/>
      </c>
      <c r="S90" s="886" t="str">
        <f>IF('منابع انسانی'!E89="","",'منابع انسانی'!E89)</f>
        <v/>
      </c>
      <c r="T90" s="936" t="str">
        <f t="shared" si="6"/>
        <v>X</v>
      </c>
    </row>
    <row r="91" spans="15:24" ht="24.95" customHeight="1">
      <c r="O91" s="886" t="str">
        <f>IF('منابع انسانی'!A90="","",'منابع انسانی'!A90)</f>
        <v/>
      </c>
      <c r="P91" s="886" t="str">
        <f>IF('منابع انسانی'!B90="","",'منابع انسانی'!B90)</f>
        <v/>
      </c>
      <c r="Q91" s="886" t="str">
        <f>IF('منابع انسانی'!C90="","",'منابع انسانی'!C90)</f>
        <v/>
      </c>
      <c r="R91" s="886" t="str">
        <f>IF('منابع انسانی'!D90="","",'منابع انسانی'!D90)</f>
        <v/>
      </c>
      <c r="S91" s="886" t="str">
        <f>IF('منابع انسانی'!E90="","",'منابع انسانی'!E90)</f>
        <v/>
      </c>
      <c r="T91" s="936" t="str">
        <f t="shared" si="6"/>
        <v>X</v>
      </c>
    </row>
    <row r="92" spans="15:24" ht="24.95" customHeight="1">
      <c r="O92" s="886" t="str">
        <f>IF('منابع انسانی'!A91="","",'منابع انسانی'!A91)</f>
        <v/>
      </c>
      <c r="P92" s="886" t="str">
        <f>IF('منابع انسانی'!B91="","",'منابع انسانی'!B91)</f>
        <v/>
      </c>
      <c r="Q92" s="886" t="str">
        <f>IF('منابع انسانی'!C91="","",'منابع انسانی'!C91)</f>
        <v/>
      </c>
      <c r="R92" s="886" t="str">
        <f>IF('منابع انسانی'!D91="","",'منابع انسانی'!D91)</f>
        <v/>
      </c>
      <c r="S92" s="886" t="str">
        <f>IF('منابع انسانی'!E91="","",'منابع انسانی'!E91)</f>
        <v/>
      </c>
      <c r="T92" s="936" t="str">
        <f t="shared" si="6"/>
        <v>X</v>
      </c>
    </row>
    <row r="93" spans="15:24" ht="24.95" customHeight="1">
      <c r="O93" s="886" t="str">
        <f>IF('منابع انسانی'!A92="","",'منابع انسانی'!A92)</f>
        <v/>
      </c>
      <c r="P93" s="886" t="str">
        <f>IF('منابع انسانی'!B92="","",'منابع انسانی'!B92)</f>
        <v/>
      </c>
      <c r="Q93" s="886" t="str">
        <f>IF('منابع انسانی'!C92="","",'منابع انسانی'!C92)</f>
        <v/>
      </c>
      <c r="R93" s="886" t="str">
        <f>IF('منابع انسانی'!D92="","",'منابع انسانی'!D92)</f>
        <v/>
      </c>
      <c r="S93" s="886" t="str">
        <f>IF('منابع انسانی'!E92="","",'منابع انسانی'!E92)</f>
        <v/>
      </c>
      <c r="T93" s="936" t="str">
        <f t="shared" si="6"/>
        <v>X</v>
      </c>
    </row>
    <row r="94" spans="15:24" ht="24.95" customHeight="1">
      <c r="O94" s="886" t="str">
        <f>IF('منابع انسانی'!A93="","",'منابع انسانی'!A93)</f>
        <v/>
      </c>
      <c r="P94" s="886" t="str">
        <f>IF('منابع انسانی'!B93="","",'منابع انسانی'!B93)</f>
        <v/>
      </c>
      <c r="Q94" s="886" t="str">
        <f>IF('منابع انسانی'!C93="","",'منابع انسانی'!C93)</f>
        <v/>
      </c>
      <c r="R94" s="886" t="str">
        <f>IF('منابع انسانی'!D93="","",'منابع انسانی'!D93)</f>
        <v/>
      </c>
      <c r="S94" s="886" t="str">
        <f>IF('منابع انسانی'!E93="","",'منابع انسانی'!E93)</f>
        <v/>
      </c>
      <c r="T94" s="936" t="str">
        <f t="shared" si="6"/>
        <v>X</v>
      </c>
    </row>
    <row r="95" spans="15:24" ht="24.95" customHeight="1">
      <c r="O95" s="886" t="str">
        <f>IF('منابع انسانی'!A94="","",'منابع انسانی'!A94)</f>
        <v/>
      </c>
      <c r="P95" s="886" t="str">
        <f>IF('منابع انسانی'!B94="","",'منابع انسانی'!B94)</f>
        <v/>
      </c>
      <c r="Q95" s="886" t="str">
        <f>IF('منابع انسانی'!C94="","",'منابع انسانی'!C94)</f>
        <v/>
      </c>
      <c r="R95" s="886" t="str">
        <f>IF('منابع انسانی'!D94="","",'منابع انسانی'!D94)</f>
        <v/>
      </c>
      <c r="S95" s="886" t="str">
        <f>IF('منابع انسانی'!E94="","",'منابع انسانی'!E94)</f>
        <v/>
      </c>
      <c r="T95" s="936" t="str">
        <f t="shared" si="6"/>
        <v>X</v>
      </c>
    </row>
    <row r="96" spans="15:24" ht="24.95" customHeight="1">
      <c r="O96" s="886" t="str">
        <f>IF('منابع انسانی'!A95="","",'منابع انسانی'!A95)</f>
        <v/>
      </c>
      <c r="P96" s="886" t="str">
        <f>IF('منابع انسانی'!B95="","",'منابع انسانی'!B95)</f>
        <v/>
      </c>
      <c r="Q96" s="886" t="str">
        <f>IF('منابع انسانی'!C95="","",'منابع انسانی'!C95)</f>
        <v/>
      </c>
      <c r="R96" s="886" t="str">
        <f>IF('منابع انسانی'!D95="","",'منابع انسانی'!D95)</f>
        <v/>
      </c>
      <c r="S96" s="886" t="str">
        <f>IF('منابع انسانی'!E95="","",'منابع انسانی'!E95)</f>
        <v/>
      </c>
      <c r="T96" s="936" t="str">
        <f t="shared" si="6"/>
        <v>X</v>
      </c>
    </row>
    <row r="97" spans="15:20" ht="24.95" customHeight="1">
      <c r="O97" s="886" t="str">
        <f>IF('منابع انسانی'!A96="","",'منابع انسانی'!A96)</f>
        <v/>
      </c>
      <c r="P97" s="886" t="str">
        <f>IF('منابع انسانی'!B96="","",'منابع انسانی'!B96)</f>
        <v/>
      </c>
      <c r="Q97" s="886" t="str">
        <f>IF('منابع انسانی'!C96="","",'منابع انسانی'!C96)</f>
        <v/>
      </c>
      <c r="R97" s="886" t="str">
        <f>IF('منابع انسانی'!D96="","",'منابع انسانی'!D96)</f>
        <v/>
      </c>
      <c r="S97" s="886" t="str">
        <f>IF('منابع انسانی'!E96="","",'منابع انسانی'!E96)</f>
        <v/>
      </c>
      <c r="T97" s="936" t="str">
        <f t="shared" si="6"/>
        <v>X</v>
      </c>
    </row>
    <row r="98" spans="15:20" ht="24.95" customHeight="1">
      <c r="O98" s="886" t="str">
        <f>IF('منابع انسانی'!A97="","",'منابع انسانی'!A97)</f>
        <v/>
      </c>
      <c r="P98" s="886" t="str">
        <f>IF('منابع انسانی'!B97="","",'منابع انسانی'!B97)</f>
        <v/>
      </c>
      <c r="Q98" s="886" t="str">
        <f>IF('منابع انسانی'!C97="","",'منابع انسانی'!C97)</f>
        <v/>
      </c>
      <c r="R98" s="886" t="str">
        <f>IF('منابع انسانی'!D97="","",'منابع انسانی'!D97)</f>
        <v/>
      </c>
      <c r="S98" s="886" t="str">
        <f>IF('منابع انسانی'!E97="","",'منابع انسانی'!E97)</f>
        <v/>
      </c>
      <c r="T98" s="936" t="str">
        <f t="shared" si="6"/>
        <v>X</v>
      </c>
    </row>
    <row r="99" spans="15:20" ht="24.95" customHeight="1">
      <c r="O99" s="886" t="str">
        <f>IF('منابع انسانی'!A98="","",'منابع انسانی'!A98)</f>
        <v/>
      </c>
      <c r="P99" s="886" t="str">
        <f>IF('منابع انسانی'!B98="","",'منابع انسانی'!B98)</f>
        <v/>
      </c>
      <c r="Q99" s="886" t="str">
        <f>IF('منابع انسانی'!C98="","",'منابع انسانی'!C98)</f>
        <v/>
      </c>
      <c r="R99" s="886" t="str">
        <f>IF('منابع انسانی'!D98="","",'منابع انسانی'!D98)</f>
        <v/>
      </c>
      <c r="S99" s="886" t="str">
        <f>IF('منابع انسانی'!E98="","",'منابع انسانی'!E98)</f>
        <v/>
      </c>
      <c r="T99" s="936" t="str">
        <f t="shared" si="6"/>
        <v>X</v>
      </c>
    </row>
    <row r="100" spans="15:20" ht="24.95" customHeight="1">
      <c r="O100" s="886" t="str">
        <f>IF('منابع انسانی'!A99="","",'منابع انسانی'!A99)</f>
        <v/>
      </c>
      <c r="P100" s="886" t="str">
        <f>IF('منابع انسانی'!B99="","",'منابع انسانی'!B99)</f>
        <v/>
      </c>
      <c r="Q100" s="886" t="str">
        <f>IF('منابع انسانی'!C99="","",'منابع انسانی'!C99)</f>
        <v/>
      </c>
      <c r="R100" s="886" t="str">
        <f>IF('منابع انسانی'!D99="","",'منابع انسانی'!D99)</f>
        <v/>
      </c>
      <c r="S100" s="886" t="str">
        <f>IF('منابع انسانی'!E99="","",'منابع انسانی'!E99)</f>
        <v/>
      </c>
      <c r="T100" s="936" t="str">
        <f t="shared" si="6"/>
        <v>X</v>
      </c>
    </row>
    <row r="101" spans="15:20" ht="24.95" customHeight="1">
      <c r="O101" s="886" t="str">
        <f>IF('منابع انسانی'!A100="","",'منابع انسانی'!A100)</f>
        <v/>
      </c>
      <c r="P101" s="886" t="str">
        <f>IF('منابع انسانی'!B100="","",'منابع انسانی'!B100)</f>
        <v/>
      </c>
      <c r="Q101" s="886" t="str">
        <f>IF('منابع انسانی'!C100="","",'منابع انسانی'!C100)</f>
        <v/>
      </c>
      <c r="R101" s="886" t="str">
        <f>IF('منابع انسانی'!D100="","",'منابع انسانی'!D100)</f>
        <v/>
      </c>
      <c r="S101" s="886" t="str">
        <f>IF('منابع انسانی'!E100="","",'منابع انسانی'!E100)</f>
        <v/>
      </c>
      <c r="T101" s="936" t="str">
        <f t="shared" si="6"/>
        <v>X</v>
      </c>
    </row>
    <row r="102" spans="15:20" ht="24.95" customHeight="1">
      <c r="O102" s="886" t="str">
        <f>IF('منابع انسانی'!A101="","",'منابع انسانی'!A101)</f>
        <v/>
      </c>
      <c r="P102" s="886" t="str">
        <f>IF('منابع انسانی'!B101="","",'منابع انسانی'!B101)</f>
        <v/>
      </c>
      <c r="Q102" s="886" t="str">
        <f>IF('منابع انسانی'!C101="","",'منابع انسانی'!C101)</f>
        <v/>
      </c>
      <c r="R102" s="886" t="str">
        <f>IF('منابع انسانی'!D101="","",'منابع انسانی'!D101)</f>
        <v/>
      </c>
      <c r="S102" s="886" t="str">
        <f>IF('منابع انسانی'!E101="","",'منابع انسانی'!E101)</f>
        <v/>
      </c>
      <c r="T102" s="936" t="str">
        <f t="shared" si="6"/>
        <v>X</v>
      </c>
    </row>
    <row r="103" spans="15:20" ht="24.95" customHeight="1">
      <c r="O103" s="886" t="str">
        <f>IF('منابع انسانی'!A102="","",'منابع انسانی'!A102)</f>
        <v/>
      </c>
      <c r="P103" s="886" t="str">
        <f>IF('منابع انسانی'!B102="","",'منابع انسانی'!B102)</f>
        <v/>
      </c>
      <c r="Q103" s="886" t="str">
        <f>IF('منابع انسانی'!C102="","",'منابع انسانی'!C102)</f>
        <v/>
      </c>
      <c r="R103" s="886" t="str">
        <f>IF('منابع انسانی'!D102="","",'منابع انسانی'!D102)</f>
        <v/>
      </c>
      <c r="S103" s="886" t="str">
        <f>IF('منابع انسانی'!E102="","",'منابع انسانی'!E102)</f>
        <v/>
      </c>
      <c r="T103" s="936" t="str">
        <f t="shared" si="6"/>
        <v>X</v>
      </c>
    </row>
    <row r="104" spans="15:20" ht="24.95" customHeight="1">
      <c r="O104" s="886" t="str">
        <f>IF('منابع انسانی'!A103="","",'منابع انسانی'!A103)</f>
        <v/>
      </c>
      <c r="P104" s="886" t="str">
        <f>IF('منابع انسانی'!B103="","",'منابع انسانی'!B103)</f>
        <v/>
      </c>
      <c r="Q104" s="886" t="str">
        <f>IF('منابع انسانی'!C103="","",'منابع انسانی'!C103)</f>
        <v/>
      </c>
      <c r="R104" s="886" t="str">
        <f>IF('منابع انسانی'!D103="","",'منابع انسانی'!D103)</f>
        <v/>
      </c>
      <c r="S104" s="886" t="str">
        <f>IF('منابع انسانی'!E103="","",'منابع انسانی'!E103)</f>
        <v/>
      </c>
      <c r="T104" s="936" t="str">
        <f t="shared" si="6"/>
        <v>X</v>
      </c>
    </row>
    <row r="105" spans="15:20" ht="24.95" customHeight="1">
      <c r="O105" s="886" t="str">
        <f>IF('منابع انسانی'!A104="","",'منابع انسانی'!A104)</f>
        <v/>
      </c>
      <c r="P105" s="886" t="str">
        <f>IF('منابع انسانی'!B104="","",'منابع انسانی'!B104)</f>
        <v/>
      </c>
      <c r="Q105" s="886" t="str">
        <f>IF('منابع انسانی'!C104="","",'منابع انسانی'!C104)</f>
        <v/>
      </c>
      <c r="R105" s="886" t="str">
        <f>IF('منابع انسانی'!D104="","",'منابع انسانی'!D104)</f>
        <v/>
      </c>
      <c r="S105" s="886" t="str">
        <f>IF('منابع انسانی'!E104="","",'منابع انسانی'!E104)</f>
        <v/>
      </c>
      <c r="T105" s="936" t="str">
        <f t="shared" si="6"/>
        <v>X</v>
      </c>
    </row>
    <row r="106" spans="15:20" ht="24.95" customHeight="1">
      <c r="O106" s="886" t="str">
        <f>IF('منابع انسانی'!A105="","",'منابع انسانی'!A105)</f>
        <v/>
      </c>
      <c r="P106" s="886" t="str">
        <f>IF('منابع انسانی'!B105="","",'منابع انسانی'!B105)</f>
        <v/>
      </c>
      <c r="Q106" s="886" t="str">
        <f>IF('منابع انسانی'!C105="","",'منابع انسانی'!C105)</f>
        <v/>
      </c>
      <c r="R106" s="886" t="str">
        <f>IF('منابع انسانی'!D105="","",'منابع انسانی'!D105)</f>
        <v/>
      </c>
      <c r="S106" s="886" t="str">
        <f>IF('منابع انسانی'!E105="","",'منابع انسانی'!E105)</f>
        <v/>
      </c>
      <c r="T106" s="936" t="str">
        <f t="shared" si="6"/>
        <v>X</v>
      </c>
    </row>
    <row r="107" spans="15:20" ht="24.95" customHeight="1">
      <c r="O107" s="886" t="str">
        <f>IF('منابع انسانی'!A106="","",'منابع انسانی'!A106)</f>
        <v/>
      </c>
      <c r="P107" s="886" t="str">
        <f>IF('منابع انسانی'!B106="","",'منابع انسانی'!B106)</f>
        <v/>
      </c>
      <c r="Q107" s="886" t="str">
        <f>IF('منابع انسانی'!C106="","",'منابع انسانی'!C106)</f>
        <v/>
      </c>
      <c r="R107" s="886" t="str">
        <f>IF('منابع انسانی'!D106="","",'منابع انسانی'!D106)</f>
        <v/>
      </c>
      <c r="S107" s="886" t="str">
        <f>IF('منابع انسانی'!E106="","",'منابع انسانی'!E106)</f>
        <v/>
      </c>
      <c r="T107" s="936" t="str">
        <f t="shared" si="6"/>
        <v>X</v>
      </c>
    </row>
    <row r="108" spans="15:20" ht="24.95" customHeight="1">
      <c r="O108" s="886" t="str">
        <f>IF('منابع انسانی'!A107="","",'منابع انسانی'!A107)</f>
        <v/>
      </c>
      <c r="P108" s="886" t="str">
        <f>IF('منابع انسانی'!B107="","",'منابع انسانی'!B107)</f>
        <v/>
      </c>
      <c r="Q108" s="886" t="str">
        <f>IF('منابع انسانی'!C107="","",'منابع انسانی'!C107)</f>
        <v/>
      </c>
      <c r="R108" s="886" t="str">
        <f>IF('منابع انسانی'!D107="","",'منابع انسانی'!D107)</f>
        <v/>
      </c>
      <c r="S108" s="886" t="str">
        <f>IF('منابع انسانی'!E107="","",'منابع انسانی'!E107)</f>
        <v/>
      </c>
      <c r="T108" s="936" t="str">
        <f t="shared" si="6"/>
        <v>X</v>
      </c>
    </row>
    <row r="109" spans="15:20" ht="24.95" customHeight="1">
      <c r="O109" s="886" t="str">
        <f>IF('منابع انسانی'!A108="","",'منابع انسانی'!A108)</f>
        <v/>
      </c>
      <c r="P109" s="886" t="str">
        <f>IF('منابع انسانی'!B108="","",'منابع انسانی'!B108)</f>
        <v/>
      </c>
      <c r="Q109" s="886" t="str">
        <f>IF('منابع انسانی'!C108="","",'منابع انسانی'!C108)</f>
        <v/>
      </c>
      <c r="R109" s="886" t="str">
        <f>IF('منابع انسانی'!D108="","",'منابع انسانی'!D108)</f>
        <v/>
      </c>
      <c r="S109" s="886" t="str">
        <f>IF('منابع انسانی'!E108="","",'منابع انسانی'!E108)</f>
        <v/>
      </c>
      <c r="T109" s="936" t="str">
        <f t="shared" si="6"/>
        <v>X</v>
      </c>
    </row>
    <row r="110" spans="15:20" ht="24.95" customHeight="1">
      <c r="O110" s="886" t="str">
        <f>IF('منابع انسانی'!A109="","",'منابع انسانی'!A109)</f>
        <v/>
      </c>
      <c r="P110" s="886" t="str">
        <f>IF('منابع انسانی'!B109="","",'منابع انسانی'!B109)</f>
        <v/>
      </c>
      <c r="Q110" s="886" t="str">
        <f>IF('منابع انسانی'!C109="","",'منابع انسانی'!C109)</f>
        <v/>
      </c>
      <c r="R110" s="886" t="str">
        <f>IF('منابع انسانی'!D109="","",'منابع انسانی'!D109)</f>
        <v/>
      </c>
      <c r="S110" s="886" t="str">
        <f>IF('منابع انسانی'!E109="","",'منابع انسانی'!E109)</f>
        <v/>
      </c>
      <c r="T110" s="936" t="str">
        <f t="shared" si="6"/>
        <v>X</v>
      </c>
    </row>
    <row r="111" spans="15:20" ht="24.95" customHeight="1">
      <c r="O111" s="886" t="str">
        <f>IF('منابع انسانی'!A110="","",'منابع انسانی'!A110)</f>
        <v/>
      </c>
      <c r="P111" s="886" t="str">
        <f>IF('منابع انسانی'!B110="","",'منابع انسانی'!B110)</f>
        <v/>
      </c>
      <c r="Q111" s="886" t="str">
        <f>IF('منابع انسانی'!C110="","",'منابع انسانی'!C110)</f>
        <v/>
      </c>
      <c r="R111" s="886" t="str">
        <f>IF('منابع انسانی'!D110="","",'منابع انسانی'!D110)</f>
        <v/>
      </c>
      <c r="S111" s="886" t="str">
        <f>IF('منابع انسانی'!E110="","",'منابع انسانی'!E110)</f>
        <v/>
      </c>
      <c r="T111" s="936" t="str">
        <f t="shared" si="6"/>
        <v>X</v>
      </c>
    </row>
    <row r="112" spans="15:20" ht="24.95" customHeight="1">
      <c r="O112" s="886" t="str">
        <f>IF('منابع انسانی'!A111="","",'منابع انسانی'!A111)</f>
        <v/>
      </c>
      <c r="P112" s="886" t="str">
        <f>IF('منابع انسانی'!B111="","",'منابع انسانی'!B111)</f>
        <v/>
      </c>
      <c r="Q112" s="886" t="str">
        <f>IF('منابع انسانی'!C111="","",'منابع انسانی'!C111)</f>
        <v/>
      </c>
      <c r="R112" s="886" t="str">
        <f>IF('منابع انسانی'!D111="","",'منابع انسانی'!D111)</f>
        <v/>
      </c>
      <c r="S112" s="886" t="str">
        <f>IF('منابع انسانی'!E111="","",'منابع انسانی'!E111)</f>
        <v/>
      </c>
      <c r="T112" s="936" t="str">
        <f t="shared" si="6"/>
        <v>X</v>
      </c>
    </row>
    <row r="113" spans="15:20" ht="24.95" customHeight="1">
      <c r="O113" s="886" t="str">
        <f>IF('منابع انسانی'!A112="","",'منابع انسانی'!A112)</f>
        <v/>
      </c>
      <c r="P113" s="886" t="str">
        <f>IF('منابع انسانی'!B112="","",'منابع انسانی'!B112)</f>
        <v/>
      </c>
      <c r="Q113" s="886" t="str">
        <f>IF('منابع انسانی'!C112="","",'منابع انسانی'!C112)</f>
        <v/>
      </c>
      <c r="R113" s="886" t="str">
        <f>IF('منابع انسانی'!D112="","",'منابع انسانی'!D112)</f>
        <v/>
      </c>
      <c r="S113" s="886" t="str">
        <f>IF('منابع انسانی'!E112="","",'منابع انسانی'!E112)</f>
        <v/>
      </c>
      <c r="T113" s="936" t="str">
        <f t="shared" si="6"/>
        <v>X</v>
      </c>
    </row>
    <row r="114" spans="15:20" ht="24.95" customHeight="1">
      <c r="O114" s="886" t="str">
        <f>IF('منابع انسانی'!A113="","",'منابع انسانی'!A113)</f>
        <v/>
      </c>
      <c r="P114" s="886" t="str">
        <f>IF('منابع انسانی'!B113="","",'منابع انسانی'!B113)</f>
        <v/>
      </c>
      <c r="Q114" s="886" t="str">
        <f>IF('منابع انسانی'!C113="","",'منابع انسانی'!C113)</f>
        <v/>
      </c>
      <c r="R114" s="886" t="str">
        <f>IF('منابع انسانی'!D113="","",'منابع انسانی'!D113)</f>
        <v/>
      </c>
      <c r="S114" s="886" t="str">
        <f>IF('منابع انسانی'!E113="","",'منابع انسانی'!E113)</f>
        <v/>
      </c>
      <c r="T114" s="936" t="str">
        <f t="shared" si="6"/>
        <v>X</v>
      </c>
    </row>
    <row r="115" spans="15:20" ht="24.95" customHeight="1">
      <c r="O115" s="886" t="str">
        <f>IF('منابع انسانی'!A114="","",'منابع انسانی'!A114)</f>
        <v/>
      </c>
      <c r="P115" s="886" t="str">
        <f>IF('منابع انسانی'!B114="","",'منابع انسانی'!B114)</f>
        <v/>
      </c>
      <c r="Q115" s="886" t="str">
        <f>IF('منابع انسانی'!C114="","",'منابع انسانی'!C114)</f>
        <v/>
      </c>
      <c r="R115" s="886" t="str">
        <f>IF('منابع انسانی'!D114="","",'منابع انسانی'!D114)</f>
        <v/>
      </c>
      <c r="S115" s="886" t="str">
        <f>IF('منابع انسانی'!E114="","",'منابع انسانی'!E114)</f>
        <v/>
      </c>
      <c r="T115" s="936" t="str">
        <f t="shared" si="6"/>
        <v>X</v>
      </c>
    </row>
    <row r="116" spans="15:20" ht="24.95" customHeight="1">
      <c r="O116" s="886" t="str">
        <f>IF('منابع انسانی'!A115="","",'منابع انسانی'!A115)</f>
        <v/>
      </c>
      <c r="P116" s="886" t="str">
        <f>IF('منابع انسانی'!B115="","",'منابع انسانی'!B115)</f>
        <v/>
      </c>
      <c r="Q116" s="886" t="str">
        <f>IF('منابع انسانی'!C115="","",'منابع انسانی'!C115)</f>
        <v/>
      </c>
      <c r="R116" s="886" t="str">
        <f>IF('منابع انسانی'!D115="","",'منابع انسانی'!D115)</f>
        <v/>
      </c>
      <c r="S116" s="886" t="str">
        <f>IF('منابع انسانی'!E115="","",'منابع انسانی'!E115)</f>
        <v/>
      </c>
      <c r="T116" s="936" t="str">
        <f t="shared" si="6"/>
        <v>X</v>
      </c>
    </row>
    <row r="117" spans="15:20" ht="24.95" customHeight="1">
      <c r="O117" s="886" t="str">
        <f>IF('منابع انسانی'!A116="","",'منابع انسانی'!A116)</f>
        <v/>
      </c>
      <c r="P117" s="886" t="str">
        <f>IF('منابع انسانی'!B116="","",'منابع انسانی'!B116)</f>
        <v/>
      </c>
      <c r="Q117" s="886" t="str">
        <f>IF('منابع انسانی'!C116="","",'منابع انسانی'!C116)</f>
        <v/>
      </c>
      <c r="R117" s="886" t="str">
        <f>IF('منابع انسانی'!D116="","",'منابع انسانی'!D116)</f>
        <v/>
      </c>
      <c r="S117" s="886" t="str">
        <f>IF('منابع انسانی'!E116="","",'منابع انسانی'!E116)</f>
        <v/>
      </c>
      <c r="T117" s="936" t="str">
        <f t="shared" si="6"/>
        <v>X</v>
      </c>
    </row>
    <row r="118" spans="15:20" ht="24.95" customHeight="1">
      <c r="O118" s="886" t="str">
        <f>IF('منابع انسانی'!A117="","",'منابع انسانی'!A117)</f>
        <v/>
      </c>
      <c r="P118" s="886" t="str">
        <f>IF('منابع انسانی'!B117="","",'منابع انسانی'!B117)</f>
        <v/>
      </c>
      <c r="Q118" s="886" t="str">
        <f>IF('منابع انسانی'!C117="","",'منابع انسانی'!C117)</f>
        <v/>
      </c>
      <c r="R118" s="886" t="str">
        <f>IF('منابع انسانی'!D117="","",'منابع انسانی'!D117)</f>
        <v/>
      </c>
      <c r="S118" s="886" t="str">
        <f>IF('منابع انسانی'!E117="","",'منابع انسانی'!E117)</f>
        <v/>
      </c>
      <c r="T118" s="936" t="str">
        <f t="shared" si="6"/>
        <v>X</v>
      </c>
    </row>
    <row r="119" spans="15:20" ht="24.95" customHeight="1">
      <c r="O119" s="886" t="str">
        <f>IF('منابع انسانی'!A118="","",'منابع انسانی'!A118)</f>
        <v/>
      </c>
      <c r="P119" s="886" t="str">
        <f>IF('منابع انسانی'!B118="","",'منابع انسانی'!B118)</f>
        <v/>
      </c>
      <c r="Q119" s="886" t="str">
        <f>IF('منابع انسانی'!C118="","",'منابع انسانی'!C118)</f>
        <v/>
      </c>
      <c r="R119" s="886" t="str">
        <f>IF('منابع انسانی'!D118="","",'منابع انسانی'!D118)</f>
        <v/>
      </c>
      <c r="S119" s="886" t="str">
        <f>IF('منابع انسانی'!E118="","",'منابع انسانی'!E118)</f>
        <v/>
      </c>
      <c r="T119" s="936" t="str">
        <f t="shared" si="6"/>
        <v>X</v>
      </c>
    </row>
    <row r="120" spans="15:20" ht="24.95" customHeight="1">
      <c r="O120" s="886" t="str">
        <f>IF('منابع انسانی'!A119="","",'منابع انسانی'!A119)</f>
        <v/>
      </c>
      <c r="P120" s="886" t="str">
        <f>IF('منابع انسانی'!B119="","",'منابع انسانی'!B119)</f>
        <v/>
      </c>
      <c r="Q120" s="886" t="str">
        <f>IF('منابع انسانی'!C119="","",'منابع انسانی'!C119)</f>
        <v/>
      </c>
      <c r="R120" s="886" t="str">
        <f>IF('منابع انسانی'!D119="","",'منابع انسانی'!D119)</f>
        <v/>
      </c>
      <c r="S120" s="886" t="str">
        <f>IF('منابع انسانی'!E119="","",'منابع انسانی'!E119)</f>
        <v/>
      </c>
      <c r="T120" s="936" t="str">
        <f t="shared" si="6"/>
        <v>X</v>
      </c>
    </row>
    <row r="121" spans="15:20" ht="24.95" customHeight="1">
      <c r="O121" s="886" t="str">
        <f>IF('منابع انسانی'!A120="","",'منابع انسانی'!A120)</f>
        <v/>
      </c>
      <c r="P121" s="886" t="str">
        <f>IF('منابع انسانی'!B120="","",'منابع انسانی'!B120)</f>
        <v/>
      </c>
      <c r="Q121" s="886" t="str">
        <f>IF('منابع انسانی'!C120="","",'منابع انسانی'!C120)</f>
        <v/>
      </c>
      <c r="R121" s="886" t="str">
        <f>IF('منابع انسانی'!D120="","",'منابع انسانی'!D120)</f>
        <v/>
      </c>
      <c r="S121" s="886" t="str">
        <f>IF('منابع انسانی'!E120="","",'منابع انسانی'!E120)</f>
        <v/>
      </c>
      <c r="T121" s="936" t="str">
        <f t="shared" si="6"/>
        <v>X</v>
      </c>
    </row>
    <row r="122" spans="15:20" ht="24.95" customHeight="1">
      <c r="O122" s="886" t="str">
        <f>IF('منابع انسانی'!A121="","",'منابع انسانی'!A121)</f>
        <v/>
      </c>
      <c r="P122" s="886" t="str">
        <f>IF('منابع انسانی'!B121="","",'منابع انسانی'!B121)</f>
        <v/>
      </c>
      <c r="Q122" s="886" t="str">
        <f>IF('منابع انسانی'!C121="","",'منابع انسانی'!C121)</f>
        <v/>
      </c>
      <c r="R122" s="886" t="str">
        <f>IF('منابع انسانی'!D121="","",'منابع انسانی'!D121)</f>
        <v/>
      </c>
      <c r="S122" s="886" t="str">
        <f>IF('منابع انسانی'!E121="","",'منابع انسانی'!E121)</f>
        <v/>
      </c>
      <c r="T122" s="936" t="str">
        <f t="shared" si="6"/>
        <v>X</v>
      </c>
    </row>
    <row r="123" spans="15:20" ht="24.95" customHeight="1">
      <c r="O123" s="886" t="str">
        <f>IF('منابع انسانی'!A122="","",'منابع انسانی'!A122)</f>
        <v/>
      </c>
      <c r="P123" s="886" t="str">
        <f>IF('منابع انسانی'!B122="","",'منابع انسانی'!B122)</f>
        <v/>
      </c>
      <c r="Q123" s="886" t="str">
        <f>IF('منابع انسانی'!C122="","",'منابع انسانی'!C122)</f>
        <v/>
      </c>
      <c r="R123" s="886" t="str">
        <f>IF('منابع انسانی'!D122="","",'منابع انسانی'!D122)</f>
        <v/>
      </c>
      <c r="S123" s="886" t="str">
        <f>IF('منابع انسانی'!E122="","",'منابع انسانی'!E122)</f>
        <v/>
      </c>
      <c r="T123" s="936" t="str">
        <f t="shared" si="6"/>
        <v>X</v>
      </c>
    </row>
    <row r="124" spans="15:20" ht="24.95" customHeight="1">
      <c r="O124" s="886" t="str">
        <f>IF('منابع انسانی'!A123="","",'منابع انسانی'!A123)</f>
        <v/>
      </c>
      <c r="P124" s="886" t="str">
        <f>IF('منابع انسانی'!B123="","",'منابع انسانی'!B123)</f>
        <v/>
      </c>
      <c r="Q124" s="886" t="str">
        <f>IF('منابع انسانی'!C123="","",'منابع انسانی'!C123)</f>
        <v/>
      </c>
      <c r="R124" s="886" t="str">
        <f>IF('منابع انسانی'!D123="","",'منابع انسانی'!D123)</f>
        <v/>
      </c>
      <c r="S124" s="886" t="str">
        <f>IF('منابع انسانی'!E123="","",'منابع انسانی'!E123)</f>
        <v/>
      </c>
      <c r="T124" s="936" t="str">
        <f t="shared" si="6"/>
        <v>X</v>
      </c>
    </row>
    <row r="125" spans="15:20" ht="24.95" customHeight="1">
      <c r="O125" s="886" t="str">
        <f>IF('منابع انسانی'!A124="","",'منابع انسانی'!A124)</f>
        <v/>
      </c>
      <c r="P125" s="886" t="str">
        <f>IF('منابع انسانی'!B124="","",'منابع انسانی'!B124)</f>
        <v/>
      </c>
      <c r="Q125" s="886" t="str">
        <f>IF('منابع انسانی'!C124="","",'منابع انسانی'!C124)</f>
        <v/>
      </c>
      <c r="R125" s="886" t="str">
        <f>IF('منابع انسانی'!D124="","",'منابع انسانی'!D124)</f>
        <v/>
      </c>
      <c r="S125" s="886" t="str">
        <f>IF('منابع انسانی'!E124="","",'منابع انسانی'!E124)</f>
        <v/>
      </c>
      <c r="T125" s="936" t="str">
        <f t="shared" si="6"/>
        <v>X</v>
      </c>
    </row>
    <row r="126" spans="15:20" ht="24.95" customHeight="1">
      <c r="O126" s="886" t="str">
        <f>IF('منابع انسانی'!A125="","",'منابع انسانی'!A125)</f>
        <v/>
      </c>
      <c r="P126" s="886" t="str">
        <f>IF('منابع انسانی'!B125="","",'منابع انسانی'!B125)</f>
        <v/>
      </c>
      <c r="Q126" s="886" t="str">
        <f>IF('منابع انسانی'!C125="","",'منابع انسانی'!C125)</f>
        <v/>
      </c>
      <c r="R126" s="886" t="str">
        <f>IF('منابع انسانی'!D125="","",'منابع انسانی'!D125)</f>
        <v/>
      </c>
      <c r="S126" s="886" t="str">
        <f>IF('منابع انسانی'!E125="","",'منابع انسانی'!E125)</f>
        <v/>
      </c>
      <c r="T126" s="936" t="str">
        <f t="shared" si="6"/>
        <v>X</v>
      </c>
    </row>
    <row r="127" spans="15:20" ht="24.95" customHeight="1">
      <c r="O127" s="886" t="str">
        <f>IF('منابع انسانی'!A126="","",'منابع انسانی'!A126)</f>
        <v/>
      </c>
      <c r="P127" s="886" t="str">
        <f>IF('منابع انسانی'!B126="","",'منابع انسانی'!B126)</f>
        <v/>
      </c>
      <c r="Q127" s="886" t="str">
        <f>IF('منابع انسانی'!C126="","",'منابع انسانی'!C126)</f>
        <v/>
      </c>
      <c r="R127" s="886" t="str">
        <f>IF('منابع انسانی'!D126="","",'منابع انسانی'!D126)</f>
        <v/>
      </c>
      <c r="S127" s="886" t="str">
        <f>IF('منابع انسانی'!E126="","",'منابع انسانی'!E126)</f>
        <v/>
      </c>
      <c r="T127" s="936" t="str">
        <f t="shared" si="6"/>
        <v>X</v>
      </c>
    </row>
    <row r="128" spans="15:20" ht="24.95" customHeight="1">
      <c r="O128" s="886" t="str">
        <f>IF('منابع انسانی'!A127="","",'منابع انسانی'!A127)</f>
        <v/>
      </c>
      <c r="P128" s="886" t="str">
        <f>IF('منابع انسانی'!B127="","",'منابع انسانی'!B127)</f>
        <v/>
      </c>
      <c r="Q128" s="886" t="str">
        <f>IF('منابع انسانی'!C127="","",'منابع انسانی'!C127)</f>
        <v/>
      </c>
      <c r="R128" s="886" t="str">
        <f>IF('منابع انسانی'!D127="","",'منابع انسانی'!D127)</f>
        <v/>
      </c>
      <c r="S128" s="886" t="str">
        <f>IF('منابع انسانی'!E127="","",'منابع انسانی'!E127)</f>
        <v/>
      </c>
      <c r="T128" s="936" t="str">
        <f t="shared" si="6"/>
        <v>X</v>
      </c>
    </row>
    <row r="129" spans="15:20" ht="24.95" customHeight="1">
      <c r="O129" s="886" t="str">
        <f>IF('منابع انسانی'!A128="","",'منابع انسانی'!A128)</f>
        <v/>
      </c>
      <c r="P129" s="886" t="str">
        <f>IF('منابع انسانی'!B128="","",'منابع انسانی'!B128)</f>
        <v/>
      </c>
      <c r="Q129" s="886" t="str">
        <f>IF('منابع انسانی'!C128="","",'منابع انسانی'!C128)</f>
        <v/>
      </c>
      <c r="R129" s="886" t="str">
        <f>IF('منابع انسانی'!D128="","",'منابع انسانی'!D128)</f>
        <v/>
      </c>
      <c r="S129" s="886" t="str">
        <f>IF('منابع انسانی'!E128="","",'منابع انسانی'!E128)</f>
        <v/>
      </c>
      <c r="T129" s="936" t="str">
        <f t="shared" si="6"/>
        <v>X</v>
      </c>
    </row>
    <row r="130" spans="15:20" ht="24.95" customHeight="1">
      <c r="O130" s="886" t="str">
        <f>IF('منابع انسانی'!A129="","",'منابع انسانی'!A129)</f>
        <v/>
      </c>
      <c r="P130" s="886" t="str">
        <f>IF('منابع انسانی'!B129="","",'منابع انسانی'!B129)</f>
        <v/>
      </c>
      <c r="Q130" s="886" t="str">
        <f>IF('منابع انسانی'!C129="","",'منابع انسانی'!C129)</f>
        <v/>
      </c>
      <c r="R130" s="886" t="str">
        <f>IF('منابع انسانی'!D129="","",'منابع انسانی'!D129)</f>
        <v/>
      </c>
      <c r="S130" s="886" t="str">
        <f>IF('منابع انسانی'!E129="","",'منابع انسانی'!E129)</f>
        <v/>
      </c>
      <c r="T130" s="936" t="str">
        <f t="shared" si="6"/>
        <v>X</v>
      </c>
    </row>
    <row r="131" spans="15:20" ht="24.95" customHeight="1">
      <c r="O131" s="886" t="str">
        <f>IF('منابع انسانی'!A130="","",'منابع انسانی'!A130)</f>
        <v/>
      </c>
      <c r="P131" s="886" t="str">
        <f>IF('منابع انسانی'!B130="","",'منابع انسانی'!B130)</f>
        <v/>
      </c>
      <c r="Q131" s="886" t="str">
        <f>IF('منابع انسانی'!C130="","",'منابع انسانی'!C130)</f>
        <v/>
      </c>
      <c r="R131" s="886" t="str">
        <f>IF('منابع انسانی'!D130="","",'منابع انسانی'!D130)</f>
        <v/>
      </c>
      <c r="S131" s="886" t="str">
        <f>IF('منابع انسانی'!E130="","",'منابع انسانی'!E130)</f>
        <v/>
      </c>
      <c r="T131" s="936" t="str">
        <f t="shared" ref="T131:T194" si="7">IF(OR(S131=$U$4,S131=$U$5,S131=$U$6,S131=$U$7,S131=$U$8,S131=$U$9),"","X")</f>
        <v>X</v>
      </c>
    </row>
    <row r="132" spans="15:20" ht="24.95" customHeight="1">
      <c r="O132" s="886" t="str">
        <f>IF('منابع انسانی'!A131="","",'منابع انسانی'!A131)</f>
        <v/>
      </c>
      <c r="P132" s="886" t="str">
        <f>IF('منابع انسانی'!B131="","",'منابع انسانی'!B131)</f>
        <v/>
      </c>
      <c r="Q132" s="886" t="str">
        <f>IF('منابع انسانی'!C131="","",'منابع انسانی'!C131)</f>
        <v/>
      </c>
      <c r="R132" s="886" t="str">
        <f>IF('منابع انسانی'!D131="","",'منابع انسانی'!D131)</f>
        <v/>
      </c>
      <c r="S132" s="886" t="str">
        <f>IF('منابع انسانی'!E131="","",'منابع انسانی'!E131)</f>
        <v/>
      </c>
      <c r="T132" s="936" t="str">
        <f t="shared" si="7"/>
        <v>X</v>
      </c>
    </row>
    <row r="133" spans="15:20" ht="24.95" customHeight="1">
      <c r="O133" s="886" t="str">
        <f>IF('منابع انسانی'!A132="","",'منابع انسانی'!A132)</f>
        <v/>
      </c>
      <c r="P133" s="886" t="str">
        <f>IF('منابع انسانی'!B132="","",'منابع انسانی'!B132)</f>
        <v/>
      </c>
      <c r="Q133" s="886" t="str">
        <f>IF('منابع انسانی'!C132="","",'منابع انسانی'!C132)</f>
        <v/>
      </c>
      <c r="R133" s="886" t="str">
        <f>IF('منابع انسانی'!D132="","",'منابع انسانی'!D132)</f>
        <v/>
      </c>
      <c r="S133" s="886" t="str">
        <f>IF('منابع انسانی'!E132="","",'منابع انسانی'!E132)</f>
        <v/>
      </c>
      <c r="T133" s="936" t="str">
        <f t="shared" si="7"/>
        <v>X</v>
      </c>
    </row>
    <row r="134" spans="15:20" ht="24.95" customHeight="1">
      <c r="O134" s="886" t="str">
        <f>IF('منابع انسانی'!A133="","",'منابع انسانی'!A133)</f>
        <v/>
      </c>
      <c r="P134" s="886" t="str">
        <f>IF('منابع انسانی'!B133="","",'منابع انسانی'!B133)</f>
        <v/>
      </c>
      <c r="Q134" s="886" t="str">
        <f>IF('منابع انسانی'!C133="","",'منابع انسانی'!C133)</f>
        <v/>
      </c>
      <c r="R134" s="886" t="str">
        <f>IF('منابع انسانی'!D133="","",'منابع انسانی'!D133)</f>
        <v/>
      </c>
      <c r="S134" s="886" t="str">
        <f>IF('منابع انسانی'!E133="","",'منابع انسانی'!E133)</f>
        <v/>
      </c>
      <c r="T134" s="936" t="str">
        <f t="shared" si="7"/>
        <v>X</v>
      </c>
    </row>
    <row r="135" spans="15:20" ht="24.95" customHeight="1">
      <c r="O135" s="886" t="str">
        <f>IF('منابع انسانی'!A134="","",'منابع انسانی'!A134)</f>
        <v/>
      </c>
      <c r="P135" s="886" t="str">
        <f>IF('منابع انسانی'!B134="","",'منابع انسانی'!B134)</f>
        <v/>
      </c>
      <c r="Q135" s="886" t="str">
        <f>IF('منابع انسانی'!C134="","",'منابع انسانی'!C134)</f>
        <v/>
      </c>
      <c r="R135" s="886" t="str">
        <f>IF('منابع انسانی'!D134="","",'منابع انسانی'!D134)</f>
        <v/>
      </c>
      <c r="S135" s="886" t="str">
        <f>IF('منابع انسانی'!E134="","",'منابع انسانی'!E134)</f>
        <v/>
      </c>
      <c r="T135" s="936" t="str">
        <f t="shared" si="7"/>
        <v>X</v>
      </c>
    </row>
    <row r="136" spans="15:20" ht="24.95" customHeight="1">
      <c r="O136" s="886" t="str">
        <f>IF('منابع انسانی'!A135="","",'منابع انسانی'!A135)</f>
        <v/>
      </c>
      <c r="P136" s="886" t="str">
        <f>IF('منابع انسانی'!B135="","",'منابع انسانی'!B135)</f>
        <v/>
      </c>
      <c r="Q136" s="886" t="str">
        <f>IF('منابع انسانی'!C135="","",'منابع انسانی'!C135)</f>
        <v/>
      </c>
      <c r="R136" s="886" t="str">
        <f>IF('منابع انسانی'!D135="","",'منابع انسانی'!D135)</f>
        <v/>
      </c>
      <c r="S136" s="886" t="str">
        <f>IF('منابع انسانی'!E135="","",'منابع انسانی'!E135)</f>
        <v/>
      </c>
      <c r="T136" s="936" t="str">
        <f t="shared" si="7"/>
        <v>X</v>
      </c>
    </row>
    <row r="137" spans="15:20" ht="24.95" customHeight="1">
      <c r="O137" s="886" t="str">
        <f>IF('منابع انسانی'!A136="","",'منابع انسانی'!A136)</f>
        <v/>
      </c>
      <c r="P137" s="886" t="str">
        <f>IF('منابع انسانی'!B136="","",'منابع انسانی'!B136)</f>
        <v/>
      </c>
      <c r="Q137" s="886" t="str">
        <f>IF('منابع انسانی'!C136="","",'منابع انسانی'!C136)</f>
        <v/>
      </c>
      <c r="R137" s="886" t="str">
        <f>IF('منابع انسانی'!D136="","",'منابع انسانی'!D136)</f>
        <v/>
      </c>
      <c r="S137" s="886" t="str">
        <f>IF('منابع انسانی'!E136="","",'منابع انسانی'!E136)</f>
        <v/>
      </c>
      <c r="T137" s="936" t="str">
        <f t="shared" si="7"/>
        <v>X</v>
      </c>
    </row>
    <row r="138" spans="15:20" ht="24.95" customHeight="1">
      <c r="O138" s="886" t="str">
        <f>IF('منابع انسانی'!A137="","",'منابع انسانی'!A137)</f>
        <v/>
      </c>
      <c r="P138" s="886" t="str">
        <f>IF('منابع انسانی'!B137="","",'منابع انسانی'!B137)</f>
        <v/>
      </c>
      <c r="Q138" s="886" t="str">
        <f>IF('منابع انسانی'!C137="","",'منابع انسانی'!C137)</f>
        <v/>
      </c>
      <c r="R138" s="886" t="str">
        <f>IF('منابع انسانی'!D137="","",'منابع انسانی'!D137)</f>
        <v/>
      </c>
      <c r="S138" s="886" t="str">
        <f>IF('منابع انسانی'!E137="","",'منابع انسانی'!E137)</f>
        <v/>
      </c>
      <c r="T138" s="936" t="str">
        <f t="shared" si="7"/>
        <v>X</v>
      </c>
    </row>
    <row r="139" spans="15:20" ht="24.95" customHeight="1">
      <c r="O139" s="886" t="str">
        <f>IF('منابع انسانی'!A138="","",'منابع انسانی'!A138)</f>
        <v/>
      </c>
      <c r="P139" s="886" t="str">
        <f>IF('منابع انسانی'!B138="","",'منابع انسانی'!B138)</f>
        <v/>
      </c>
      <c r="Q139" s="886" t="str">
        <f>IF('منابع انسانی'!C138="","",'منابع انسانی'!C138)</f>
        <v/>
      </c>
      <c r="R139" s="886" t="str">
        <f>IF('منابع انسانی'!D138="","",'منابع انسانی'!D138)</f>
        <v/>
      </c>
      <c r="S139" s="886" t="str">
        <f>IF('منابع انسانی'!E138="","",'منابع انسانی'!E138)</f>
        <v/>
      </c>
      <c r="T139" s="936" t="str">
        <f t="shared" si="7"/>
        <v>X</v>
      </c>
    </row>
    <row r="140" spans="15:20" ht="24.95" customHeight="1">
      <c r="O140" s="886" t="str">
        <f>IF('منابع انسانی'!A139="","",'منابع انسانی'!A139)</f>
        <v/>
      </c>
      <c r="P140" s="886" t="str">
        <f>IF('منابع انسانی'!B139="","",'منابع انسانی'!B139)</f>
        <v/>
      </c>
      <c r="Q140" s="886" t="str">
        <f>IF('منابع انسانی'!C139="","",'منابع انسانی'!C139)</f>
        <v/>
      </c>
      <c r="R140" s="886" t="str">
        <f>IF('منابع انسانی'!D139="","",'منابع انسانی'!D139)</f>
        <v/>
      </c>
      <c r="S140" s="886" t="str">
        <f>IF('منابع انسانی'!E139="","",'منابع انسانی'!E139)</f>
        <v/>
      </c>
      <c r="T140" s="936" t="str">
        <f t="shared" si="7"/>
        <v>X</v>
      </c>
    </row>
    <row r="141" spans="15:20" ht="24.95" customHeight="1">
      <c r="O141" s="886" t="str">
        <f>IF('منابع انسانی'!A140="","",'منابع انسانی'!A140)</f>
        <v/>
      </c>
      <c r="P141" s="886" t="str">
        <f>IF('منابع انسانی'!B140="","",'منابع انسانی'!B140)</f>
        <v/>
      </c>
      <c r="Q141" s="886" t="str">
        <f>IF('منابع انسانی'!C140="","",'منابع انسانی'!C140)</f>
        <v/>
      </c>
      <c r="R141" s="886" t="str">
        <f>IF('منابع انسانی'!D140="","",'منابع انسانی'!D140)</f>
        <v/>
      </c>
      <c r="S141" s="886" t="str">
        <f>IF('منابع انسانی'!E140="","",'منابع انسانی'!E140)</f>
        <v/>
      </c>
      <c r="T141" s="936" t="str">
        <f t="shared" si="7"/>
        <v>X</v>
      </c>
    </row>
    <row r="142" spans="15:20" ht="24.95" customHeight="1">
      <c r="O142" s="886" t="str">
        <f>IF('منابع انسانی'!A141="","",'منابع انسانی'!A141)</f>
        <v/>
      </c>
      <c r="P142" s="886" t="str">
        <f>IF('منابع انسانی'!B141="","",'منابع انسانی'!B141)</f>
        <v/>
      </c>
      <c r="Q142" s="886" t="str">
        <f>IF('منابع انسانی'!C141="","",'منابع انسانی'!C141)</f>
        <v/>
      </c>
      <c r="R142" s="886" t="str">
        <f>IF('منابع انسانی'!D141="","",'منابع انسانی'!D141)</f>
        <v/>
      </c>
      <c r="S142" s="886" t="str">
        <f>IF('منابع انسانی'!E141="","",'منابع انسانی'!E141)</f>
        <v/>
      </c>
      <c r="T142" s="936" t="str">
        <f t="shared" si="7"/>
        <v>X</v>
      </c>
    </row>
    <row r="143" spans="15:20" ht="24.95" customHeight="1">
      <c r="O143" s="886" t="str">
        <f>IF('منابع انسانی'!A142="","",'منابع انسانی'!A142)</f>
        <v/>
      </c>
      <c r="P143" s="886" t="str">
        <f>IF('منابع انسانی'!B142="","",'منابع انسانی'!B142)</f>
        <v/>
      </c>
      <c r="Q143" s="886" t="str">
        <f>IF('منابع انسانی'!C142="","",'منابع انسانی'!C142)</f>
        <v/>
      </c>
      <c r="R143" s="886" t="str">
        <f>IF('منابع انسانی'!D142="","",'منابع انسانی'!D142)</f>
        <v/>
      </c>
      <c r="S143" s="886" t="str">
        <f>IF('منابع انسانی'!E142="","",'منابع انسانی'!E142)</f>
        <v/>
      </c>
      <c r="T143" s="936" t="str">
        <f t="shared" si="7"/>
        <v>X</v>
      </c>
    </row>
    <row r="144" spans="15:20" ht="24.95" customHeight="1">
      <c r="O144" s="886" t="str">
        <f>IF('منابع انسانی'!A143="","",'منابع انسانی'!A143)</f>
        <v/>
      </c>
      <c r="P144" s="886" t="str">
        <f>IF('منابع انسانی'!B143="","",'منابع انسانی'!B143)</f>
        <v/>
      </c>
      <c r="Q144" s="886" t="str">
        <f>IF('منابع انسانی'!C143="","",'منابع انسانی'!C143)</f>
        <v/>
      </c>
      <c r="R144" s="886" t="str">
        <f>IF('منابع انسانی'!D143="","",'منابع انسانی'!D143)</f>
        <v/>
      </c>
      <c r="S144" s="886" t="str">
        <f>IF('منابع انسانی'!E143="","",'منابع انسانی'!E143)</f>
        <v/>
      </c>
      <c r="T144" s="936" t="str">
        <f t="shared" si="7"/>
        <v>X</v>
      </c>
    </row>
    <row r="145" spans="15:20" ht="24.95" customHeight="1">
      <c r="O145" s="886" t="str">
        <f>IF('منابع انسانی'!A144="","",'منابع انسانی'!A144)</f>
        <v/>
      </c>
      <c r="P145" s="886" t="str">
        <f>IF('منابع انسانی'!B144="","",'منابع انسانی'!B144)</f>
        <v/>
      </c>
      <c r="Q145" s="886" t="str">
        <f>IF('منابع انسانی'!C144="","",'منابع انسانی'!C144)</f>
        <v/>
      </c>
      <c r="R145" s="886" t="str">
        <f>IF('منابع انسانی'!D144="","",'منابع انسانی'!D144)</f>
        <v/>
      </c>
      <c r="S145" s="886" t="str">
        <f>IF('منابع انسانی'!E144="","",'منابع انسانی'!E144)</f>
        <v/>
      </c>
      <c r="T145" s="936" t="str">
        <f t="shared" si="7"/>
        <v>X</v>
      </c>
    </row>
    <row r="146" spans="15:20" ht="24.95" customHeight="1">
      <c r="O146" s="886" t="str">
        <f>IF('منابع انسانی'!A145="","",'منابع انسانی'!A145)</f>
        <v/>
      </c>
      <c r="P146" s="886" t="str">
        <f>IF('منابع انسانی'!B145="","",'منابع انسانی'!B145)</f>
        <v/>
      </c>
      <c r="Q146" s="886" t="str">
        <f>IF('منابع انسانی'!C145="","",'منابع انسانی'!C145)</f>
        <v/>
      </c>
      <c r="R146" s="886" t="str">
        <f>IF('منابع انسانی'!D145="","",'منابع انسانی'!D145)</f>
        <v/>
      </c>
      <c r="S146" s="886" t="str">
        <f>IF('منابع انسانی'!E145="","",'منابع انسانی'!E145)</f>
        <v/>
      </c>
      <c r="T146" s="936" t="str">
        <f t="shared" si="7"/>
        <v>X</v>
      </c>
    </row>
    <row r="147" spans="15:20" ht="24.95" customHeight="1">
      <c r="O147" s="886" t="str">
        <f>IF('منابع انسانی'!A146="","",'منابع انسانی'!A146)</f>
        <v/>
      </c>
      <c r="P147" s="886" t="str">
        <f>IF('منابع انسانی'!B146="","",'منابع انسانی'!B146)</f>
        <v/>
      </c>
      <c r="Q147" s="886" t="str">
        <f>IF('منابع انسانی'!C146="","",'منابع انسانی'!C146)</f>
        <v/>
      </c>
      <c r="R147" s="886" t="str">
        <f>IF('منابع انسانی'!D146="","",'منابع انسانی'!D146)</f>
        <v/>
      </c>
      <c r="S147" s="886" t="str">
        <f>IF('منابع انسانی'!E146="","",'منابع انسانی'!E146)</f>
        <v/>
      </c>
      <c r="T147" s="936" t="str">
        <f t="shared" si="7"/>
        <v>X</v>
      </c>
    </row>
    <row r="148" spans="15:20" ht="24.95" customHeight="1">
      <c r="O148" s="886" t="str">
        <f>IF('منابع انسانی'!A147="","",'منابع انسانی'!A147)</f>
        <v/>
      </c>
      <c r="P148" s="886" t="str">
        <f>IF('منابع انسانی'!B147="","",'منابع انسانی'!B147)</f>
        <v/>
      </c>
      <c r="Q148" s="886" t="str">
        <f>IF('منابع انسانی'!C147="","",'منابع انسانی'!C147)</f>
        <v/>
      </c>
      <c r="R148" s="886" t="str">
        <f>IF('منابع انسانی'!D147="","",'منابع انسانی'!D147)</f>
        <v/>
      </c>
      <c r="S148" s="886" t="str">
        <f>IF('منابع انسانی'!E147="","",'منابع انسانی'!E147)</f>
        <v/>
      </c>
      <c r="T148" s="936" t="str">
        <f t="shared" si="7"/>
        <v>X</v>
      </c>
    </row>
    <row r="149" spans="15:20" ht="24.95" customHeight="1">
      <c r="O149" s="886" t="str">
        <f>IF('منابع انسانی'!A148="","",'منابع انسانی'!A148)</f>
        <v/>
      </c>
      <c r="P149" s="886" t="str">
        <f>IF('منابع انسانی'!B148="","",'منابع انسانی'!B148)</f>
        <v/>
      </c>
      <c r="Q149" s="886" t="str">
        <f>IF('منابع انسانی'!C148="","",'منابع انسانی'!C148)</f>
        <v/>
      </c>
      <c r="R149" s="886" t="str">
        <f>IF('منابع انسانی'!D148="","",'منابع انسانی'!D148)</f>
        <v/>
      </c>
      <c r="S149" s="886" t="str">
        <f>IF('منابع انسانی'!E148="","",'منابع انسانی'!E148)</f>
        <v/>
      </c>
      <c r="T149" s="936" t="str">
        <f t="shared" si="7"/>
        <v>X</v>
      </c>
    </row>
    <row r="150" spans="15:20" ht="24.95" customHeight="1">
      <c r="O150" s="886" t="str">
        <f>IF('منابع انسانی'!A149="","",'منابع انسانی'!A149)</f>
        <v/>
      </c>
      <c r="P150" s="886" t="str">
        <f>IF('منابع انسانی'!B149="","",'منابع انسانی'!B149)</f>
        <v/>
      </c>
      <c r="Q150" s="886" t="str">
        <f>IF('منابع انسانی'!C149="","",'منابع انسانی'!C149)</f>
        <v/>
      </c>
      <c r="R150" s="886" t="str">
        <f>IF('منابع انسانی'!D149="","",'منابع انسانی'!D149)</f>
        <v/>
      </c>
      <c r="S150" s="886" t="str">
        <f>IF('منابع انسانی'!E149="","",'منابع انسانی'!E149)</f>
        <v/>
      </c>
      <c r="T150" s="936" t="str">
        <f t="shared" si="7"/>
        <v>X</v>
      </c>
    </row>
    <row r="151" spans="15:20" ht="24.95" customHeight="1">
      <c r="O151" s="886" t="str">
        <f>IF('منابع انسانی'!A150="","",'منابع انسانی'!A150)</f>
        <v/>
      </c>
      <c r="P151" s="886" t="str">
        <f>IF('منابع انسانی'!B150="","",'منابع انسانی'!B150)</f>
        <v/>
      </c>
      <c r="Q151" s="886" t="str">
        <f>IF('منابع انسانی'!C150="","",'منابع انسانی'!C150)</f>
        <v/>
      </c>
      <c r="R151" s="886" t="str">
        <f>IF('منابع انسانی'!D150="","",'منابع انسانی'!D150)</f>
        <v/>
      </c>
      <c r="S151" s="886" t="str">
        <f>IF('منابع انسانی'!E150="","",'منابع انسانی'!E150)</f>
        <v/>
      </c>
      <c r="T151" s="936" t="str">
        <f t="shared" si="7"/>
        <v>X</v>
      </c>
    </row>
    <row r="152" spans="15:20" ht="24.95" customHeight="1">
      <c r="O152" s="886" t="str">
        <f>IF('منابع انسانی'!A151="","",'منابع انسانی'!A151)</f>
        <v/>
      </c>
      <c r="P152" s="886" t="str">
        <f>IF('منابع انسانی'!B151="","",'منابع انسانی'!B151)</f>
        <v/>
      </c>
      <c r="Q152" s="886" t="str">
        <f>IF('منابع انسانی'!C151="","",'منابع انسانی'!C151)</f>
        <v/>
      </c>
      <c r="R152" s="886" t="str">
        <f>IF('منابع انسانی'!D151="","",'منابع انسانی'!D151)</f>
        <v/>
      </c>
      <c r="S152" s="886" t="str">
        <f>IF('منابع انسانی'!E151="","",'منابع انسانی'!E151)</f>
        <v/>
      </c>
      <c r="T152" s="936" t="str">
        <f t="shared" si="7"/>
        <v>X</v>
      </c>
    </row>
    <row r="153" spans="15:20" ht="24.95" customHeight="1">
      <c r="O153" s="886" t="str">
        <f>IF('منابع انسانی'!A152="","",'منابع انسانی'!A152)</f>
        <v/>
      </c>
      <c r="P153" s="886" t="str">
        <f>IF('منابع انسانی'!B152="","",'منابع انسانی'!B152)</f>
        <v/>
      </c>
      <c r="Q153" s="886" t="str">
        <f>IF('منابع انسانی'!C152="","",'منابع انسانی'!C152)</f>
        <v/>
      </c>
      <c r="R153" s="886" t="str">
        <f>IF('منابع انسانی'!D152="","",'منابع انسانی'!D152)</f>
        <v/>
      </c>
      <c r="S153" s="886" t="str">
        <f>IF('منابع انسانی'!E152="","",'منابع انسانی'!E152)</f>
        <v/>
      </c>
      <c r="T153" s="936" t="str">
        <f t="shared" si="7"/>
        <v>X</v>
      </c>
    </row>
    <row r="154" spans="15:20" ht="24.95" customHeight="1">
      <c r="O154" s="886" t="str">
        <f>IF('منابع انسانی'!A153="","",'منابع انسانی'!A153)</f>
        <v/>
      </c>
      <c r="P154" s="886" t="str">
        <f>IF('منابع انسانی'!B153="","",'منابع انسانی'!B153)</f>
        <v/>
      </c>
      <c r="Q154" s="886" t="str">
        <f>IF('منابع انسانی'!C153="","",'منابع انسانی'!C153)</f>
        <v/>
      </c>
      <c r="R154" s="886" t="str">
        <f>IF('منابع انسانی'!D153="","",'منابع انسانی'!D153)</f>
        <v/>
      </c>
      <c r="S154" s="886" t="str">
        <f>IF('منابع انسانی'!E153="","",'منابع انسانی'!E153)</f>
        <v/>
      </c>
      <c r="T154" s="936" t="str">
        <f t="shared" si="7"/>
        <v>X</v>
      </c>
    </row>
    <row r="155" spans="15:20" ht="24.95" customHeight="1">
      <c r="O155" s="886" t="str">
        <f>IF('منابع انسانی'!A154="","",'منابع انسانی'!A154)</f>
        <v/>
      </c>
      <c r="P155" s="886" t="str">
        <f>IF('منابع انسانی'!B154="","",'منابع انسانی'!B154)</f>
        <v/>
      </c>
      <c r="Q155" s="886" t="str">
        <f>IF('منابع انسانی'!C154="","",'منابع انسانی'!C154)</f>
        <v/>
      </c>
      <c r="R155" s="886" t="str">
        <f>IF('منابع انسانی'!D154="","",'منابع انسانی'!D154)</f>
        <v/>
      </c>
      <c r="S155" s="886" t="str">
        <f>IF('منابع انسانی'!E154="","",'منابع انسانی'!E154)</f>
        <v/>
      </c>
      <c r="T155" s="936" t="str">
        <f t="shared" si="7"/>
        <v>X</v>
      </c>
    </row>
    <row r="156" spans="15:20" ht="24.95" customHeight="1">
      <c r="O156" s="886" t="str">
        <f>IF('منابع انسانی'!A155="","",'منابع انسانی'!A155)</f>
        <v/>
      </c>
      <c r="P156" s="886" t="str">
        <f>IF('منابع انسانی'!B155="","",'منابع انسانی'!B155)</f>
        <v/>
      </c>
      <c r="Q156" s="886" t="str">
        <f>IF('منابع انسانی'!C155="","",'منابع انسانی'!C155)</f>
        <v/>
      </c>
      <c r="R156" s="886" t="str">
        <f>IF('منابع انسانی'!D155="","",'منابع انسانی'!D155)</f>
        <v/>
      </c>
      <c r="S156" s="886" t="str">
        <f>IF('منابع انسانی'!E155="","",'منابع انسانی'!E155)</f>
        <v/>
      </c>
      <c r="T156" s="936" t="str">
        <f t="shared" si="7"/>
        <v>X</v>
      </c>
    </row>
    <row r="157" spans="15:20" ht="24.95" customHeight="1">
      <c r="O157" s="886" t="str">
        <f>IF('منابع انسانی'!A156="","",'منابع انسانی'!A156)</f>
        <v/>
      </c>
      <c r="P157" s="886" t="str">
        <f>IF('منابع انسانی'!B156="","",'منابع انسانی'!B156)</f>
        <v/>
      </c>
      <c r="Q157" s="886" t="str">
        <f>IF('منابع انسانی'!C156="","",'منابع انسانی'!C156)</f>
        <v/>
      </c>
      <c r="R157" s="886" t="str">
        <f>IF('منابع انسانی'!D156="","",'منابع انسانی'!D156)</f>
        <v/>
      </c>
      <c r="S157" s="886" t="str">
        <f>IF('منابع انسانی'!E156="","",'منابع انسانی'!E156)</f>
        <v/>
      </c>
      <c r="T157" s="936" t="str">
        <f t="shared" si="7"/>
        <v>X</v>
      </c>
    </row>
    <row r="158" spans="15:20" ht="24.95" customHeight="1">
      <c r="O158" s="886" t="str">
        <f>IF('منابع انسانی'!A157="","",'منابع انسانی'!A157)</f>
        <v/>
      </c>
      <c r="P158" s="886" t="str">
        <f>IF('منابع انسانی'!B157="","",'منابع انسانی'!B157)</f>
        <v/>
      </c>
      <c r="Q158" s="886" t="str">
        <f>IF('منابع انسانی'!C157="","",'منابع انسانی'!C157)</f>
        <v/>
      </c>
      <c r="R158" s="886" t="str">
        <f>IF('منابع انسانی'!D157="","",'منابع انسانی'!D157)</f>
        <v/>
      </c>
      <c r="S158" s="886" t="str">
        <f>IF('منابع انسانی'!E157="","",'منابع انسانی'!E157)</f>
        <v/>
      </c>
      <c r="T158" s="936" t="str">
        <f t="shared" si="7"/>
        <v>X</v>
      </c>
    </row>
    <row r="159" spans="15:20" ht="24.95" customHeight="1">
      <c r="O159" s="886" t="str">
        <f>IF('منابع انسانی'!A158="","",'منابع انسانی'!A158)</f>
        <v/>
      </c>
      <c r="P159" s="886" t="str">
        <f>IF('منابع انسانی'!B158="","",'منابع انسانی'!B158)</f>
        <v/>
      </c>
      <c r="Q159" s="886" t="str">
        <f>IF('منابع انسانی'!C158="","",'منابع انسانی'!C158)</f>
        <v/>
      </c>
      <c r="R159" s="886" t="str">
        <f>IF('منابع انسانی'!D158="","",'منابع انسانی'!D158)</f>
        <v/>
      </c>
      <c r="S159" s="886" t="str">
        <f>IF('منابع انسانی'!E158="","",'منابع انسانی'!E158)</f>
        <v/>
      </c>
      <c r="T159" s="936" t="str">
        <f t="shared" si="7"/>
        <v>X</v>
      </c>
    </row>
    <row r="160" spans="15:20" ht="24.95" customHeight="1">
      <c r="O160" s="886" t="str">
        <f>IF('منابع انسانی'!A159="","",'منابع انسانی'!A159)</f>
        <v/>
      </c>
      <c r="P160" s="886" t="str">
        <f>IF('منابع انسانی'!B159="","",'منابع انسانی'!B159)</f>
        <v/>
      </c>
      <c r="Q160" s="886" t="str">
        <f>IF('منابع انسانی'!C159="","",'منابع انسانی'!C159)</f>
        <v/>
      </c>
      <c r="R160" s="886" t="str">
        <f>IF('منابع انسانی'!D159="","",'منابع انسانی'!D159)</f>
        <v/>
      </c>
      <c r="S160" s="886" t="str">
        <f>IF('منابع انسانی'!E159="","",'منابع انسانی'!E159)</f>
        <v/>
      </c>
      <c r="T160" s="936" t="str">
        <f t="shared" si="7"/>
        <v>X</v>
      </c>
    </row>
    <row r="161" spans="15:20" ht="24.95" customHeight="1">
      <c r="O161" s="886" t="str">
        <f>IF('منابع انسانی'!A160="","",'منابع انسانی'!A160)</f>
        <v/>
      </c>
      <c r="P161" s="886" t="str">
        <f>IF('منابع انسانی'!B160="","",'منابع انسانی'!B160)</f>
        <v/>
      </c>
      <c r="Q161" s="886" t="str">
        <f>IF('منابع انسانی'!C160="","",'منابع انسانی'!C160)</f>
        <v/>
      </c>
      <c r="R161" s="886" t="str">
        <f>IF('منابع انسانی'!D160="","",'منابع انسانی'!D160)</f>
        <v/>
      </c>
      <c r="S161" s="886" t="str">
        <f>IF('منابع انسانی'!E160="","",'منابع انسانی'!E160)</f>
        <v/>
      </c>
      <c r="T161" s="936" t="str">
        <f t="shared" si="7"/>
        <v>X</v>
      </c>
    </row>
    <row r="162" spans="15:20" ht="24.95" customHeight="1">
      <c r="O162" s="886" t="str">
        <f>IF('منابع انسانی'!A161="","",'منابع انسانی'!A161)</f>
        <v/>
      </c>
      <c r="P162" s="886" t="str">
        <f>IF('منابع انسانی'!B161="","",'منابع انسانی'!B161)</f>
        <v/>
      </c>
      <c r="Q162" s="886" t="str">
        <f>IF('منابع انسانی'!C161="","",'منابع انسانی'!C161)</f>
        <v/>
      </c>
      <c r="R162" s="886" t="str">
        <f>IF('منابع انسانی'!D161="","",'منابع انسانی'!D161)</f>
        <v/>
      </c>
      <c r="S162" s="886" t="str">
        <f>IF('منابع انسانی'!E161="","",'منابع انسانی'!E161)</f>
        <v/>
      </c>
      <c r="T162" s="936" t="str">
        <f t="shared" si="7"/>
        <v>X</v>
      </c>
    </row>
    <row r="163" spans="15:20" ht="24.95" customHeight="1">
      <c r="O163" s="886" t="str">
        <f>IF('منابع انسانی'!A162="","",'منابع انسانی'!A162)</f>
        <v/>
      </c>
      <c r="P163" s="886" t="str">
        <f>IF('منابع انسانی'!B162="","",'منابع انسانی'!B162)</f>
        <v/>
      </c>
      <c r="Q163" s="886" t="str">
        <f>IF('منابع انسانی'!C162="","",'منابع انسانی'!C162)</f>
        <v/>
      </c>
      <c r="R163" s="886" t="str">
        <f>IF('منابع انسانی'!D162="","",'منابع انسانی'!D162)</f>
        <v/>
      </c>
      <c r="S163" s="886" t="str">
        <f>IF('منابع انسانی'!E162="","",'منابع انسانی'!E162)</f>
        <v/>
      </c>
      <c r="T163" s="936" t="str">
        <f t="shared" si="7"/>
        <v>X</v>
      </c>
    </row>
    <row r="164" spans="15:20" ht="24.95" customHeight="1">
      <c r="O164" s="886" t="str">
        <f>IF('منابع انسانی'!A163="","",'منابع انسانی'!A163)</f>
        <v/>
      </c>
      <c r="P164" s="886" t="str">
        <f>IF('منابع انسانی'!B163="","",'منابع انسانی'!B163)</f>
        <v/>
      </c>
      <c r="Q164" s="886" t="str">
        <f>IF('منابع انسانی'!C163="","",'منابع انسانی'!C163)</f>
        <v/>
      </c>
      <c r="R164" s="886" t="str">
        <f>IF('منابع انسانی'!D163="","",'منابع انسانی'!D163)</f>
        <v/>
      </c>
      <c r="S164" s="886" t="str">
        <f>IF('منابع انسانی'!E163="","",'منابع انسانی'!E163)</f>
        <v/>
      </c>
      <c r="T164" s="936" t="str">
        <f t="shared" si="7"/>
        <v>X</v>
      </c>
    </row>
    <row r="165" spans="15:20" ht="24.95" customHeight="1">
      <c r="O165" s="886" t="str">
        <f>IF('منابع انسانی'!A164="","",'منابع انسانی'!A164)</f>
        <v/>
      </c>
      <c r="P165" s="886" t="str">
        <f>IF('منابع انسانی'!B164="","",'منابع انسانی'!B164)</f>
        <v/>
      </c>
      <c r="Q165" s="886" t="str">
        <f>IF('منابع انسانی'!C164="","",'منابع انسانی'!C164)</f>
        <v/>
      </c>
      <c r="R165" s="886" t="str">
        <f>IF('منابع انسانی'!D164="","",'منابع انسانی'!D164)</f>
        <v/>
      </c>
      <c r="S165" s="886" t="str">
        <f>IF('منابع انسانی'!E164="","",'منابع انسانی'!E164)</f>
        <v/>
      </c>
      <c r="T165" s="936" t="str">
        <f t="shared" si="7"/>
        <v>X</v>
      </c>
    </row>
    <row r="166" spans="15:20" ht="24.95" customHeight="1">
      <c r="O166" s="886" t="str">
        <f>IF('منابع انسانی'!A165="","",'منابع انسانی'!A165)</f>
        <v/>
      </c>
      <c r="P166" s="886" t="str">
        <f>IF('منابع انسانی'!B165="","",'منابع انسانی'!B165)</f>
        <v/>
      </c>
      <c r="Q166" s="886" t="str">
        <f>IF('منابع انسانی'!C165="","",'منابع انسانی'!C165)</f>
        <v/>
      </c>
      <c r="R166" s="886" t="str">
        <f>IF('منابع انسانی'!D165="","",'منابع انسانی'!D165)</f>
        <v/>
      </c>
      <c r="S166" s="886" t="str">
        <f>IF('منابع انسانی'!E165="","",'منابع انسانی'!E165)</f>
        <v/>
      </c>
      <c r="T166" s="936" t="str">
        <f t="shared" si="7"/>
        <v>X</v>
      </c>
    </row>
    <row r="167" spans="15:20" ht="24.95" customHeight="1">
      <c r="O167" s="886" t="str">
        <f>IF('منابع انسانی'!A166="","",'منابع انسانی'!A166)</f>
        <v/>
      </c>
      <c r="P167" s="886" t="str">
        <f>IF('منابع انسانی'!B166="","",'منابع انسانی'!B166)</f>
        <v/>
      </c>
      <c r="Q167" s="886" t="str">
        <f>IF('منابع انسانی'!C166="","",'منابع انسانی'!C166)</f>
        <v/>
      </c>
      <c r="R167" s="886" t="str">
        <f>IF('منابع انسانی'!D166="","",'منابع انسانی'!D166)</f>
        <v/>
      </c>
      <c r="S167" s="886" t="str">
        <f>IF('منابع انسانی'!E166="","",'منابع انسانی'!E166)</f>
        <v/>
      </c>
      <c r="T167" s="936" t="str">
        <f t="shared" si="7"/>
        <v>X</v>
      </c>
    </row>
    <row r="168" spans="15:20" ht="24.95" customHeight="1">
      <c r="O168" s="886" t="str">
        <f>IF('منابع انسانی'!A167="","",'منابع انسانی'!A167)</f>
        <v/>
      </c>
      <c r="P168" s="886" t="str">
        <f>IF('منابع انسانی'!B167="","",'منابع انسانی'!B167)</f>
        <v/>
      </c>
      <c r="Q168" s="886" t="str">
        <f>IF('منابع انسانی'!C167="","",'منابع انسانی'!C167)</f>
        <v/>
      </c>
      <c r="R168" s="886" t="str">
        <f>IF('منابع انسانی'!D167="","",'منابع انسانی'!D167)</f>
        <v/>
      </c>
      <c r="S168" s="886" t="str">
        <f>IF('منابع انسانی'!E167="","",'منابع انسانی'!E167)</f>
        <v/>
      </c>
      <c r="T168" s="936" t="str">
        <f t="shared" si="7"/>
        <v>X</v>
      </c>
    </row>
    <row r="169" spans="15:20" ht="24.95" customHeight="1">
      <c r="O169" s="886" t="str">
        <f>IF('منابع انسانی'!A168="","",'منابع انسانی'!A168)</f>
        <v/>
      </c>
      <c r="P169" s="886" t="str">
        <f>IF('منابع انسانی'!B168="","",'منابع انسانی'!B168)</f>
        <v/>
      </c>
      <c r="Q169" s="886" t="str">
        <f>IF('منابع انسانی'!C168="","",'منابع انسانی'!C168)</f>
        <v/>
      </c>
      <c r="R169" s="886" t="str">
        <f>IF('منابع انسانی'!D168="","",'منابع انسانی'!D168)</f>
        <v/>
      </c>
      <c r="S169" s="886" t="str">
        <f>IF('منابع انسانی'!E168="","",'منابع انسانی'!E168)</f>
        <v/>
      </c>
      <c r="T169" s="936" t="str">
        <f t="shared" si="7"/>
        <v>X</v>
      </c>
    </row>
    <row r="170" spans="15:20" ht="24.95" customHeight="1">
      <c r="O170" s="886" t="str">
        <f>IF('منابع انسانی'!A169="","",'منابع انسانی'!A169)</f>
        <v/>
      </c>
      <c r="P170" s="886" t="str">
        <f>IF('منابع انسانی'!B169="","",'منابع انسانی'!B169)</f>
        <v/>
      </c>
      <c r="Q170" s="886" t="str">
        <f>IF('منابع انسانی'!C169="","",'منابع انسانی'!C169)</f>
        <v/>
      </c>
      <c r="R170" s="886" t="str">
        <f>IF('منابع انسانی'!D169="","",'منابع انسانی'!D169)</f>
        <v/>
      </c>
      <c r="S170" s="886" t="str">
        <f>IF('منابع انسانی'!E169="","",'منابع انسانی'!E169)</f>
        <v/>
      </c>
      <c r="T170" s="936" t="str">
        <f t="shared" si="7"/>
        <v>X</v>
      </c>
    </row>
    <row r="171" spans="15:20" ht="24.95" customHeight="1">
      <c r="O171" s="886" t="str">
        <f>IF('منابع انسانی'!A170="","",'منابع انسانی'!A170)</f>
        <v/>
      </c>
      <c r="P171" s="886" t="str">
        <f>IF('منابع انسانی'!B170="","",'منابع انسانی'!B170)</f>
        <v/>
      </c>
      <c r="Q171" s="886" t="str">
        <f>IF('منابع انسانی'!C170="","",'منابع انسانی'!C170)</f>
        <v/>
      </c>
      <c r="R171" s="886" t="str">
        <f>IF('منابع انسانی'!D170="","",'منابع انسانی'!D170)</f>
        <v/>
      </c>
      <c r="S171" s="886" t="str">
        <f>IF('منابع انسانی'!E170="","",'منابع انسانی'!E170)</f>
        <v/>
      </c>
      <c r="T171" s="936" t="str">
        <f t="shared" si="7"/>
        <v>X</v>
      </c>
    </row>
    <row r="172" spans="15:20" ht="24.95" customHeight="1">
      <c r="O172" s="886" t="str">
        <f>IF('منابع انسانی'!A171="","",'منابع انسانی'!A171)</f>
        <v/>
      </c>
      <c r="P172" s="886" t="str">
        <f>IF('منابع انسانی'!B171="","",'منابع انسانی'!B171)</f>
        <v/>
      </c>
      <c r="Q172" s="886" t="str">
        <f>IF('منابع انسانی'!C171="","",'منابع انسانی'!C171)</f>
        <v/>
      </c>
      <c r="R172" s="886" t="str">
        <f>IF('منابع انسانی'!D171="","",'منابع انسانی'!D171)</f>
        <v/>
      </c>
      <c r="S172" s="886" t="str">
        <f>IF('منابع انسانی'!E171="","",'منابع انسانی'!E171)</f>
        <v/>
      </c>
      <c r="T172" s="936" t="str">
        <f t="shared" si="7"/>
        <v>X</v>
      </c>
    </row>
    <row r="173" spans="15:20" ht="24.95" customHeight="1">
      <c r="O173" s="886" t="str">
        <f>IF('منابع انسانی'!A172="","",'منابع انسانی'!A172)</f>
        <v/>
      </c>
      <c r="P173" s="886" t="str">
        <f>IF('منابع انسانی'!B172="","",'منابع انسانی'!B172)</f>
        <v/>
      </c>
      <c r="Q173" s="886" t="str">
        <f>IF('منابع انسانی'!C172="","",'منابع انسانی'!C172)</f>
        <v/>
      </c>
      <c r="R173" s="886" t="str">
        <f>IF('منابع انسانی'!D172="","",'منابع انسانی'!D172)</f>
        <v/>
      </c>
      <c r="S173" s="886" t="str">
        <f>IF('منابع انسانی'!E172="","",'منابع انسانی'!E172)</f>
        <v/>
      </c>
      <c r="T173" s="936" t="str">
        <f t="shared" si="7"/>
        <v>X</v>
      </c>
    </row>
    <row r="174" spans="15:20" ht="24.95" customHeight="1">
      <c r="O174" s="886" t="str">
        <f>IF('منابع انسانی'!A173="","",'منابع انسانی'!A173)</f>
        <v/>
      </c>
      <c r="P174" s="886" t="str">
        <f>IF('منابع انسانی'!B173="","",'منابع انسانی'!B173)</f>
        <v/>
      </c>
      <c r="Q174" s="886" t="str">
        <f>IF('منابع انسانی'!C173="","",'منابع انسانی'!C173)</f>
        <v/>
      </c>
      <c r="R174" s="886" t="str">
        <f>IF('منابع انسانی'!D173="","",'منابع انسانی'!D173)</f>
        <v/>
      </c>
      <c r="S174" s="886" t="str">
        <f>IF('منابع انسانی'!E173="","",'منابع انسانی'!E173)</f>
        <v/>
      </c>
      <c r="T174" s="936" t="str">
        <f t="shared" si="7"/>
        <v>X</v>
      </c>
    </row>
    <row r="175" spans="15:20" ht="24.95" customHeight="1">
      <c r="O175" s="886" t="str">
        <f>IF('منابع انسانی'!A174="","",'منابع انسانی'!A174)</f>
        <v/>
      </c>
      <c r="P175" s="886" t="str">
        <f>IF('منابع انسانی'!B174="","",'منابع انسانی'!B174)</f>
        <v/>
      </c>
      <c r="Q175" s="886" t="str">
        <f>IF('منابع انسانی'!C174="","",'منابع انسانی'!C174)</f>
        <v/>
      </c>
      <c r="R175" s="886" t="str">
        <f>IF('منابع انسانی'!D174="","",'منابع انسانی'!D174)</f>
        <v/>
      </c>
      <c r="S175" s="886" t="str">
        <f>IF('منابع انسانی'!E174="","",'منابع انسانی'!E174)</f>
        <v/>
      </c>
      <c r="T175" s="936" t="str">
        <f t="shared" si="7"/>
        <v>X</v>
      </c>
    </row>
    <row r="176" spans="15:20" ht="24.95" customHeight="1">
      <c r="O176" s="886" t="str">
        <f>IF('منابع انسانی'!A175="","",'منابع انسانی'!A175)</f>
        <v/>
      </c>
      <c r="P176" s="886" t="str">
        <f>IF('منابع انسانی'!B175="","",'منابع انسانی'!B175)</f>
        <v/>
      </c>
      <c r="Q176" s="886" t="str">
        <f>IF('منابع انسانی'!C175="","",'منابع انسانی'!C175)</f>
        <v/>
      </c>
      <c r="R176" s="886" t="str">
        <f>IF('منابع انسانی'!D175="","",'منابع انسانی'!D175)</f>
        <v/>
      </c>
      <c r="S176" s="886" t="str">
        <f>IF('منابع انسانی'!E175="","",'منابع انسانی'!E175)</f>
        <v/>
      </c>
      <c r="T176" s="936" t="str">
        <f t="shared" si="7"/>
        <v>X</v>
      </c>
    </row>
    <row r="177" spans="15:20" ht="24.95" customHeight="1">
      <c r="O177" s="886" t="str">
        <f>IF('منابع انسانی'!A176="","",'منابع انسانی'!A176)</f>
        <v/>
      </c>
      <c r="P177" s="886" t="str">
        <f>IF('منابع انسانی'!B176="","",'منابع انسانی'!B176)</f>
        <v/>
      </c>
      <c r="Q177" s="886" t="str">
        <f>IF('منابع انسانی'!C176="","",'منابع انسانی'!C176)</f>
        <v/>
      </c>
      <c r="R177" s="886" t="str">
        <f>IF('منابع انسانی'!D176="","",'منابع انسانی'!D176)</f>
        <v/>
      </c>
      <c r="S177" s="886" t="str">
        <f>IF('منابع انسانی'!E176="","",'منابع انسانی'!E176)</f>
        <v/>
      </c>
      <c r="T177" s="936" t="str">
        <f t="shared" si="7"/>
        <v>X</v>
      </c>
    </row>
    <row r="178" spans="15:20" ht="24.95" customHeight="1">
      <c r="O178" s="886" t="str">
        <f>IF('منابع انسانی'!A177="","",'منابع انسانی'!A177)</f>
        <v/>
      </c>
      <c r="P178" s="886" t="str">
        <f>IF('منابع انسانی'!B177="","",'منابع انسانی'!B177)</f>
        <v/>
      </c>
      <c r="Q178" s="886" t="str">
        <f>IF('منابع انسانی'!C177="","",'منابع انسانی'!C177)</f>
        <v/>
      </c>
      <c r="R178" s="886" t="str">
        <f>IF('منابع انسانی'!D177="","",'منابع انسانی'!D177)</f>
        <v/>
      </c>
      <c r="S178" s="886" t="str">
        <f>IF('منابع انسانی'!E177="","",'منابع انسانی'!E177)</f>
        <v/>
      </c>
      <c r="T178" s="936" t="str">
        <f t="shared" si="7"/>
        <v>X</v>
      </c>
    </row>
    <row r="179" spans="15:20" ht="24.95" customHeight="1">
      <c r="O179" s="886" t="str">
        <f>IF('منابع انسانی'!A178="","",'منابع انسانی'!A178)</f>
        <v/>
      </c>
      <c r="P179" s="886" t="str">
        <f>IF('منابع انسانی'!B178="","",'منابع انسانی'!B178)</f>
        <v/>
      </c>
      <c r="Q179" s="886" t="str">
        <f>IF('منابع انسانی'!C178="","",'منابع انسانی'!C178)</f>
        <v/>
      </c>
      <c r="R179" s="886" t="str">
        <f>IF('منابع انسانی'!D178="","",'منابع انسانی'!D178)</f>
        <v/>
      </c>
      <c r="S179" s="886" t="str">
        <f>IF('منابع انسانی'!E178="","",'منابع انسانی'!E178)</f>
        <v/>
      </c>
      <c r="T179" s="936" t="str">
        <f t="shared" si="7"/>
        <v>X</v>
      </c>
    </row>
    <row r="180" spans="15:20" ht="24.95" customHeight="1">
      <c r="O180" s="886" t="str">
        <f>IF('منابع انسانی'!A179="","",'منابع انسانی'!A179)</f>
        <v/>
      </c>
      <c r="P180" s="886" t="str">
        <f>IF('منابع انسانی'!B179="","",'منابع انسانی'!B179)</f>
        <v/>
      </c>
      <c r="Q180" s="886" t="str">
        <f>IF('منابع انسانی'!C179="","",'منابع انسانی'!C179)</f>
        <v/>
      </c>
      <c r="R180" s="886" t="str">
        <f>IF('منابع انسانی'!D179="","",'منابع انسانی'!D179)</f>
        <v/>
      </c>
      <c r="S180" s="886" t="str">
        <f>IF('منابع انسانی'!E179="","",'منابع انسانی'!E179)</f>
        <v/>
      </c>
      <c r="T180" s="936" t="str">
        <f t="shared" si="7"/>
        <v>X</v>
      </c>
    </row>
    <row r="181" spans="15:20" ht="24.95" customHeight="1">
      <c r="O181" s="886" t="str">
        <f>IF('منابع انسانی'!A180="","",'منابع انسانی'!A180)</f>
        <v/>
      </c>
      <c r="P181" s="886" t="str">
        <f>IF('منابع انسانی'!B180="","",'منابع انسانی'!B180)</f>
        <v/>
      </c>
      <c r="Q181" s="886" t="str">
        <f>IF('منابع انسانی'!C180="","",'منابع انسانی'!C180)</f>
        <v/>
      </c>
      <c r="R181" s="886" t="str">
        <f>IF('منابع انسانی'!D180="","",'منابع انسانی'!D180)</f>
        <v/>
      </c>
      <c r="S181" s="886" t="str">
        <f>IF('منابع انسانی'!E180="","",'منابع انسانی'!E180)</f>
        <v/>
      </c>
      <c r="T181" s="936" t="str">
        <f t="shared" si="7"/>
        <v>X</v>
      </c>
    </row>
    <row r="182" spans="15:20" ht="24.95" customHeight="1">
      <c r="O182" s="886" t="str">
        <f>IF('منابع انسانی'!A181="","",'منابع انسانی'!A181)</f>
        <v/>
      </c>
      <c r="P182" s="886" t="str">
        <f>IF('منابع انسانی'!B181="","",'منابع انسانی'!B181)</f>
        <v/>
      </c>
      <c r="Q182" s="886" t="str">
        <f>IF('منابع انسانی'!C181="","",'منابع انسانی'!C181)</f>
        <v/>
      </c>
      <c r="R182" s="886" t="str">
        <f>IF('منابع انسانی'!D181="","",'منابع انسانی'!D181)</f>
        <v/>
      </c>
      <c r="S182" s="886" t="str">
        <f>IF('منابع انسانی'!E181="","",'منابع انسانی'!E181)</f>
        <v/>
      </c>
      <c r="T182" s="936" t="str">
        <f t="shared" si="7"/>
        <v>X</v>
      </c>
    </row>
    <row r="183" spans="15:20" ht="24.95" customHeight="1">
      <c r="O183" s="886" t="str">
        <f>IF('منابع انسانی'!A182="","",'منابع انسانی'!A182)</f>
        <v/>
      </c>
      <c r="P183" s="886" t="str">
        <f>IF('منابع انسانی'!B182="","",'منابع انسانی'!B182)</f>
        <v/>
      </c>
      <c r="Q183" s="886" t="str">
        <f>IF('منابع انسانی'!C182="","",'منابع انسانی'!C182)</f>
        <v/>
      </c>
      <c r="R183" s="886" t="str">
        <f>IF('منابع انسانی'!D182="","",'منابع انسانی'!D182)</f>
        <v/>
      </c>
      <c r="S183" s="886" t="str">
        <f>IF('منابع انسانی'!E182="","",'منابع انسانی'!E182)</f>
        <v/>
      </c>
      <c r="T183" s="936" t="str">
        <f t="shared" si="7"/>
        <v>X</v>
      </c>
    </row>
    <row r="184" spans="15:20" ht="24.95" customHeight="1">
      <c r="O184" s="886" t="str">
        <f>IF('منابع انسانی'!A183="","",'منابع انسانی'!A183)</f>
        <v/>
      </c>
      <c r="P184" s="886" t="str">
        <f>IF('منابع انسانی'!B183="","",'منابع انسانی'!B183)</f>
        <v/>
      </c>
      <c r="Q184" s="886" t="str">
        <f>IF('منابع انسانی'!C183="","",'منابع انسانی'!C183)</f>
        <v/>
      </c>
      <c r="R184" s="886" t="str">
        <f>IF('منابع انسانی'!D183="","",'منابع انسانی'!D183)</f>
        <v/>
      </c>
      <c r="S184" s="886" t="str">
        <f>IF('منابع انسانی'!E183="","",'منابع انسانی'!E183)</f>
        <v/>
      </c>
      <c r="T184" s="936" t="str">
        <f t="shared" si="7"/>
        <v>X</v>
      </c>
    </row>
    <row r="185" spans="15:20" ht="24.95" customHeight="1">
      <c r="O185" s="886" t="str">
        <f>IF('منابع انسانی'!A184="","",'منابع انسانی'!A184)</f>
        <v/>
      </c>
      <c r="P185" s="886" t="str">
        <f>IF('منابع انسانی'!B184="","",'منابع انسانی'!B184)</f>
        <v/>
      </c>
      <c r="Q185" s="886" t="str">
        <f>IF('منابع انسانی'!C184="","",'منابع انسانی'!C184)</f>
        <v/>
      </c>
      <c r="R185" s="886" t="str">
        <f>IF('منابع انسانی'!D184="","",'منابع انسانی'!D184)</f>
        <v/>
      </c>
      <c r="S185" s="886" t="str">
        <f>IF('منابع انسانی'!E184="","",'منابع انسانی'!E184)</f>
        <v/>
      </c>
      <c r="T185" s="936" t="str">
        <f t="shared" si="7"/>
        <v>X</v>
      </c>
    </row>
    <row r="186" spans="15:20" ht="24.95" customHeight="1">
      <c r="O186" s="886" t="str">
        <f>IF('منابع انسانی'!A185="","",'منابع انسانی'!A185)</f>
        <v/>
      </c>
      <c r="P186" s="886" t="str">
        <f>IF('منابع انسانی'!B185="","",'منابع انسانی'!B185)</f>
        <v/>
      </c>
      <c r="Q186" s="886" t="str">
        <f>IF('منابع انسانی'!C185="","",'منابع انسانی'!C185)</f>
        <v/>
      </c>
      <c r="R186" s="886" t="str">
        <f>IF('منابع انسانی'!D185="","",'منابع انسانی'!D185)</f>
        <v/>
      </c>
      <c r="S186" s="886" t="str">
        <f>IF('منابع انسانی'!E185="","",'منابع انسانی'!E185)</f>
        <v/>
      </c>
      <c r="T186" s="936" t="str">
        <f t="shared" si="7"/>
        <v>X</v>
      </c>
    </row>
    <row r="187" spans="15:20" ht="24.95" customHeight="1">
      <c r="O187" s="886" t="str">
        <f>IF('منابع انسانی'!A186="","",'منابع انسانی'!A186)</f>
        <v/>
      </c>
      <c r="P187" s="886" t="str">
        <f>IF('منابع انسانی'!B186="","",'منابع انسانی'!B186)</f>
        <v/>
      </c>
      <c r="Q187" s="886" t="str">
        <f>IF('منابع انسانی'!C186="","",'منابع انسانی'!C186)</f>
        <v/>
      </c>
      <c r="R187" s="886" t="str">
        <f>IF('منابع انسانی'!D186="","",'منابع انسانی'!D186)</f>
        <v/>
      </c>
      <c r="S187" s="886" t="str">
        <f>IF('منابع انسانی'!E186="","",'منابع انسانی'!E186)</f>
        <v/>
      </c>
      <c r="T187" s="936" t="str">
        <f t="shared" si="7"/>
        <v>X</v>
      </c>
    </row>
    <row r="188" spans="15:20" ht="24.95" customHeight="1">
      <c r="O188" s="886" t="str">
        <f>IF('منابع انسانی'!A187="","",'منابع انسانی'!A187)</f>
        <v/>
      </c>
      <c r="P188" s="886" t="str">
        <f>IF('منابع انسانی'!B187="","",'منابع انسانی'!B187)</f>
        <v/>
      </c>
      <c r="Q188" s="886" t="str">
        <f>IF('منابع انسانی'!C187="","",'منابع انسانی'!C187)</f>
        <v/>
      </c>
      <c r="R188" s="886" t="str">
        <f>IF('منابع انسانی'!D187="","",'منابع انسانی'!D187)</f>
        <v/>
      </c>
      <c r="S188" s="886" t="str">
        <f>IF('منابع انسانی'!E187="","",'منابع انسانی'!E187)</f>
        <v/>
      </c>
      <c r="T188" s="936" t="str">
        <f t="shared" si="7"/>
        <v>X</v>
      </c>
    </row>
    <row r="189" spans="15:20" ht="24.95" customHeight="1">
      <c r="O189" s="886" t="str">
        <f>IF('منابع انسانی'!A188="","",'منابع انسانی'!A188)</f>
        <v/>
      </c>
      <c r="P189" s="886" t="str">
        <f>IF('منابع انسانی'!B188="","",'منابع انسانی'!B188)</f>
        <v/>
      </c>
      <c r="Q189" s="886" t="str">
        <f>IF('منابع انسانی'!C188="","",'منابع انسانی'!C188)</f>
        <v/>
      </c>
      <c r="R189" s="886" t="str">
        <f>IF('منابع انسانی'!D188="","",'منابع انسانی'!D188)</f>
        <v/>
      </c>
      <c r="S189" s="886" t="str">
        <f>IF('منابع انسانی'!E188="","",'منابع انسانی'!E188)</f>
        <v/>
      </c>
      <c r="T189" s="936" t="str">
        <f t="shared" si="7"/>
        <v>X</v>
      </c>
    </row>
    <row r="190" spans="15:20" ht="24.95" customHeight="1">
      <c r="O190" s="886" t="str">
        <f>IF('منابع انسانی'!A189="","",'منابع انسانی'!A189)</f>
        <v/>
      </c>
      <c r="P190" s="886" t="str">
        <f>IF('منابع انسانی'!B189="","",'منابع انسانی'!B189)</f>
        <v/>
      </c>
      <c r="Q190" s="886" t="str">
        <f>IF('منابع انسانی'!C189="","",'منابع انسانی'!C189)</f>
        <v/>
      </c>
      <c r="R190" s="886" t="str">
        <f>IF('منابع انسانی'!D189="","",'منابع انسانی'!D189)</f>
        <v/>
      </c>
      <c r="S190" s="886" t="str">
        <f>IF('منابع انسانی'!E189="","",'منابع انسانی'!E189)</f>
        <v/>
      </c>
      <c r="T190" s="936" t="str">
        <f t="shared" si="7"/>
        <v>X</v>
      </c>
    </row>
    <row r="191" spans="15:20" ht="24.95" customHeight="1">
      <c r="O191" s="886" t="str">
        <f>IF('منابع انسانی'!A190="","",'منابع انسانی'!A190)</f>
        <v/>
      </c>
      <c r="P191" s="886" t="str">
        <f>IF('منابع انسانی'!B190="","",'منابع انسانی'!B190)</f>
        <v/>
      </c>
      <c r="Q191" s="886" t="str">
        <f>IF('منابع انسانی'!C190="","",'منابع انسانی'!C190)</f>
        <v/>
      </c>
      <c r="R191" s="886" t="str">
        <f>IF('منابع انسانی'!D190="","",'منابع انسانی'!D190)</f>
        <v/>
      </c>
      <c r="S191" s="886" t="str">
        <f>IF('منابع انسانی'!E190="","",'منابع انسانی'!E190)</f>
        <v/>
      </c>
      <c r="T191" s="936" t="str">
        <f t="shared" si="7"/>
        <v>X</v>
      </c>
    </row>
    <row r="192" spans="15:20" ht="24.95" customHeight="1">
      <c r="O192" s="886" t="str">
        <f>IF('منابع انسانی'!A191="","",'منابع انسانی'!A191)</f>
        <v/>
      </c>
      <c r="P192" s="886" t="str">
        <f>IF('منابع انسانی'!B191="","",'منابع انسانی'!B191)</f>
        <v/>
      </c>
      <c r="Q192" s="886" t="str">
        <f>IF('منابع انسانی'!C191="","",'منابع انسانی'!C191)</f>
        <v/>
      </c>
      <c r="R192" s="886" t="str">
        <f>IF('منابع انسانی'!D191="","",'منابع انسانی'!D191)</f>
        <v/>
      </c>
      <c r="S192" s="886" t="str">
        <f>IF('منابع انسانی'!E191="","",'منابع انسانی'!E191)</f>
        <v/>
      </c>
      <c r="T192" s="936" t="str">
        <f t="shared" si="7"/>
        <v>X</v>
      </c>
    </row>
    <row r="193" spans="15:20" ht="24.95" customHeight="1">
      <c r="O193" s="886" t="str">
        <f>IF('منابع انسانی'!A192="","",'منابع انسانی'!A192)</f>
        <v/>
      </c>
      <c r="P193" s="886" t="str">
        <f>IF('منابع انسانی'!B192="","",'منابع انسانی'!B192)</f>
        <v/>
      </c>
      <c r="Q193" s="886" t="str">
        <f>IF('منابع انسانی'!C192="","",'منابع انسانی'!C192)</f>
        <v/>
      </c>
      <c r="R193" s="886" t="str">
        <f>IF('منابع انسانی'!D192="","",'منابع انسانی'!D192)</f>
        <v/>
      </c>
      <c r="S193" s="886" t="str">
        <f>IF('منابع انسانی'!E192="","",'منابع انسانی'!E192)</f>
        <v/>
      </c>
      <c r="T193" s="936" t="str">
        <f t="shared" si="7"/>
        <v>X</v>
      </c>
    </row>
    <row r="194" spans="15:20" ht="24.95" customHeight="1">
      <c r="O194" s="886" t="str">
        <f>IF('منابع انسانی'!A193="","",'منابع انسانی'!A193)</f>
        <v/>
      </c>
      <c r="P194" s="886" t="str">
        <f>IF('منابع انسانی'!B193="","",'منابع انسانی'!B193)</f>
        <v/>
      </c>
      <c r="Q194" s="886" t="str">
        <f>IF('منابع انسانی'!C193="","",'منابع انسانی'!C193)</f>
        <v/>
      </c>
      <c r="R194" s="886" t="str">
        <f>IF('منابع انسانی'!D193="","",'منابع انسانی'!D193)</f>
        <v/>
      </c>
      <c r="S194" s="886" t="str">
        <f>IF('منابع انسانی'!E193="","",'منابع انسانی'!E193)</f>
        <v/>
      </c>
      <c r="T194" s="936" t="str">
        <f t="shared" si="7"/>
        <v>X</v>
      </c>
    </row>
    <row r="195" spans="15:20" ht="24.95" customHeight="1">
      <c r="O195" s="886" t="str">
        <f>IF('منابع انسانی'!A194="","",'منابع انسانی'!A194)</f>
        <v/>
      </c>
      <c r="P195" s="886" t="str">
        <f>IF('منابع انسانی'!B194="","",'منابع انسانی'!B194)</f>
        <v/>
      </c>
      <c r="Q195" s="886" t="str">
        <f>IF('منابع انسانی'!C194="","",'منابع انسانی'!C194)</f>
        <v/>
      </c>
      <c r="R195" s="886" t="str">
        <f>IF('منابع انسانی'!D194="","",'منابع انسانی'!D194)</f>
        <v/>
      </c>
      <c r="S195" s="886" t="str">
        <f>IF('منابع انسانی'!E194="","",'منابع انسانی'!E194)</f>
        <v/>
      </c>
      <c r="T195" s="936" t="str">
        <f t="shared" ref="T195:T258" si="8">IF(OR(S195=$U$4,S195=$U$5,S195=$U$6,S195=$U$7,S195=$U$8,S195=$U$9),"","X")</f>
        <v>X</v>
      </c>
    </row>
    <row r="196" spans="15:20" ht="24.95" customHeight="1">
      <c r="O196" s="886" t="str">
        <f>IF('منابع انسانی'!A195="","",'منابع انسانی'!A195)</f>
        <v/>
      </c>
      <c r="P196" s="886" t="str">
        <f>IF('منابع انسانی'!B195="","",'منابع انسانی'!B195)</f>
        <v/>
      </c>
      <c r="Q196" s="886" t="str">
        <f>IF('منابع انسانی'!C195="","",'منابع انسانی'!C195)</f>
        <v/>
      </c>
      <c r="R196" s="886" t="str">
        <f>IF('منابع انسانی'!D195="","",'منابع انسانی'!D195)</f>
        <v/>
      </c>
      <c r="S196" s="886" t="str">
        <f>IF('منابع انسانی'!E195="","",'منابع انسانی'!E195)</f>
        <v/>
      </c>
      <c r="T196" s="936" t="str">
        <f t="shared" si="8"/>
        <v>X</v>
      </c>
    </row>
    <row r="197" spans="15:20" ht="24.95" customHeight="1">
      <c r="O197" s="886" t="str">
        <f>IF('منابع انسانی'!A196="","",'منابع انسانی'!A196)</f>
        <v/>
      </c>
      <c r="P197" s="886" t="str">
        <f>IF('منابع انسانی'!B196="","",'منابع انسانی'!B196)</f>
        <v/>
      </c>
      <c r="Q197" s="886" t="str">
        <f>IF('منابع انسانی'!C196="","",'منابع انسانی'!C196)</f>
        <v/>
      </c>
      <c r="R197" s="886" t="str">
        <f>IF('منابع انسانی'!D196="","",'منابع انسانی'!D196)</f>
        <v/>
      </c>
      <c r="S197" s="886" t="str">
        <f>IF('منابع انسانی'!E196="","",'منابع انسانی'!E196)</f>
        <v/>
      </c>
      <c r="T197" s="936" t="str">
        <f t="shared" si="8"/>
        <v>X</v>
      </c>
    </row>
    <row r="198" spans="15:20" ht="24.95" customHeight="1">
      <c r="O198" s="886" t="str">
        <f>IF('منابع انسانی'!A197="","",'منابع انسانی'!A197)</f>
        <v/>
      </c>
      <c r="P198" s="886" t="str">
        <f>IF('منابع انسانی'!B197="","",'منابع انسانی'!B197)</f>
        <v/>
      </c>
      <c r="Q198" s="886" t="str">
        <f>IF('منابع انسانی'!C197="","",'منابع انسانی'!C197)</f>
        <v/>
      </c>
      <c r="R198" s="886" t="str">
        <f>IF('منابع انسانی'!D197="","",'منابع انسانی'!D197)</f>
        <v/>
      </c>
      <c r="S198" s="886" t="str">
        <f>IF('منابع انسانی'!E197="","",'منابع انسانی'!E197)</f>
        <v/>
      </c>
      <c r="T198" s="936" t="str">
        <f t="shared" si="8"/>
        <v>X</v>
      </c>
    </row>
    <row r="199" spans="15:20" ht="24.95" customHeight="1">
      <c r="O199" s="886" t="str">
        <f>IF('منابع انسانی'!A198="","",'منابع انسانی'!A198)</f>
        <v/>
      </c>
      <c r="P199" s="886" t="str">
        <f>IF('منابع انسانی'!B198="","",'منابع انسانی'!B198)</f>
        <v/>
      </c>
      <c r="Q199" s="886" t="str">
        <f>IF('منابع انسانی'!C198="","",'منابع انسانی'!C198)</f>
        <v/>
      </c>
      <c r="R199" s="886" t="str">
        <f>IF('منابع انسانی'!D198="","",'منابع انسانی'!D198)</f>
        <v/>
      </c>
      <c r="S199" s="886" t="str">
        <f>IF('منابع انسانی'!E198="","",'منابع انسانی'!E198)</f>
        <v/>
      </c>
      <c r="T199" s="936" t="str">
        <f t="shared" si="8"/>
        <v>X</v>
      </c>
    </row>
    <row r="200" spans="15:20" ht="24.95" customHeight="1">
      <c r="O200" s="886" t="str">
        <f>IF('منابع انسانی'!A199="","",'منابع انسانی'!A199)</f>
        <v/>
      </c>
      <c r="P200" s="886" t="str">
        <f>IF('منابع انسانی'!B199="","",'منابع انسانی'!B199)</f>
        <v/>
      </c>
      <c r="Q200" s="886" t="str">
        <f>IF('منابع انسانی'!C199="","",'منابع انسانی'!C199)</f>
        <v/>
      </c>
      <c r="R200" s="886" t="str">
        <f>IF('منابع انسانی'!D199="","",'منابع انسانی'!D199)</f>
        <v/>
      </c>
      <c r="S200" s="886" t="str">
        <f>IF('منابع انسانی'!E199="","",'منابع انسانی'!E199)</f>
        <v/>
      </c>
      <c r="T200" s="936" t="str">
        <f t="shared" si="8"/>
        <v>X</v>
      </c>
    </row>
    <row r="201" spans="15:20" ht="24.95" customHeight="1">
      <c r="O201" s="886" t="str">
        <f>IF('منابع انسانی'!A200="","",'منابع انسانی'!A200)</f>
        <v/>
      </c>
      <c r="P201" s="886" t="str">
        <f>IF('منابع انسانی'!B200="","",'منابع انسانی'!B200)</f>
        <v/>
      </c>
      <c r="Q201" s="886" t="str">
        <f>IF('منابع انسانی'!C200="","",'منابع انسانی'!C200)</f>
        <v/>
      </c>
      <c r="R201" s="886" t="str">
        <f>IF('منابع انسانی'!D200="","",'منابع انسانی'!D200)</f>
        <v/>
      </c>
      <c r="S201" s="886" t="str">
        <f>IF('منابع انسانی'!E200="","",'منابع انسانی'!E200)</f>
        <v/>
      </c>
      <c r="T201" s="936" t="str">
        <f t="shared" si="8"/>
        <v>X</v>
      </c>
    </row>
    <row r="202" spans="15:20" ht="24.95" customHeight="1">
      <c r="O202" s="886" t="str">
        <f>IF('منابع انسانی'!A201="","",'منابع انسانی'!A201)</f>
        <v/>
      </c>
      <c r="P202" s="886" t="str">
        <f>IF('منابع انسانی'!B201="","",'منابع انسانی'!B201)</f>
        <v/>
      </c>
      <c r="Q202" s="886" t="str">
        <f>IF('منابع انسانی'!C201="","",'منابع انسانی'!C201)</f>
        <v/>
      </c>
      <c r="R202" s="886" t="str">
        <f>IF('منابع انسانی'!D201="","",'منابع انسانی'!D201)</f>
        <v/>
      </c>
      <c r="S202" s="886" t="str">
        <f>IF('منابع انسانی'!E201="","",'منابع انسانی'!E201)</f>
        <v/>
      </c>
      <c r="T202" s="936" t="str">
        <f t="shared" si="8"/>
        <v>X</v>
      </c>
    </row>
    <row r="203" spans="15:20" ht="24.95" customHeight="1">
      <c r="O203" s="886" t="str">
        <f>IF('منابع انسانی'!A202="","",'منابع انسانی'!A202)</f>
        <v/>
      </c>
      <c r="P203" s="886" t="str">
        <f>IF('منابع انسانی'!B202="","",'منابع انسانی'!B202)</f>
        <v/>
      </c>
      <c r="Q203" s="886" t="str">
        <f>IF('منابع انسانی'!C202="","",'منابع انسانی'!C202)</f>
        <v/>
      </c>
      <c r="R203" s="886" t="str">
        <f>IF('منابع انسانی'!D202="","",'منابع انسانی'!D202)</f>
        <v/>
      </c>
      <c r="S203" s="886" t="str">
        <f>IF('منابع انسانی'!E202="","",'منابع انسانی'!E202)</f>
        <v/>
      </c>
      <c r="T203" s="936" t="str">
        <f t="shared" si="8"/>
        <v>X</v>
      </c>
    </row>
    <row r="204" spans="15:20" ht="24.95" customHeight="1">
      <c r="O204" s="886" t="str">
        <f>IF('منابع انسانی'!A203="","",'منابع انسانی'!A203)</f>
        <v/>
      </c>
      <c r="P204" s="886" t="str">
        <f>IF('منابع انسانی'!B203="","",'منابع انسانی'!B203)</f>
        <v/>
      </c>
      <c r="Q204" s="886" t="str">
        <f>IF('منابع انسانی'!C203="","",'منابع انسانی'!C203)</f>
        <v/>
      </c>
      <c r="R204" s="886" t="str">
        <f>IF('منابع انسانی'!D203="","",'منابع انسانی'!D203)</f>
        <v/>
      </c>
      <c r="S204" s="886" t="str">
        <f>IF('منابع انسانی'!E203="","",'منابع انسانی'!E203)</f>
        <v/>
      </c>
      <c r="T204" s="936" t="str">
        <f t="shared" si="8"/>
        <v>X</v>
      </c>
    </row>
    <row r="205" spans="15:20" ht="24.95" customHeight="1">
      <c r="O205" s="886" t="str">
        <f>IF('منابع انسانی'!A204="","",'منابع انسانی'!A204)</f>
        <v/>
      </c>
      <c r="P205" s="886" t="str">
        <f>IF('منابع انسانی'!B204="","",'منابع انسانی'!B204)</f>
        <v/>
      </c>
      <c r="Q205" s="886" t="str">
        <f>IF('منابع انسانی'!C204="","",'منابع انسانی'!C204)</f>
        <v/>
      </c>
      <c r="R205" s="886" t="str">
        <f>IF('منابع انسانی'!D204="","",'منابع انسانی'!D204)</f>
        <v/>
      </c>
      <c r="S205" s="886" t="str">
        <f>IF('منابع انسانی'!E204="","",'منابع انسانی'!E204)</f>
        <v/>
      </c>
      <c r="T205" s="936" t="str">
        <f t="shared" si="8"/>
        <v>X</v>
      </c>
    </row>
    <row r="206" spans="15:20" ht="24.95" customHeight="1">
      <c r="O206" s="886" t="str">
        <f>IF('منابع انسانی'!A205="","",'منابع انسانی'!A205)</f>
        <v/>
      </c>
      <c r="P206" s="886" t="str">
        <f>IF('منابع انسانی'!B205="","",'منابع انسانی'!B205)</f>
        <v/>
      </c>
      <c r="Q206" s="886" t="str">
        <f>IF('منابع انسانی'!C205="","",'منابع انسانی'!C205)</f>
        <v/>
      </c>
      <c r="R206" s="886" t="str">
        <f>IF('منابع انسانی'!D205="","",'منابع انسانی'!D205)</f>
        <v/>
      </c>
      <c r="S206" s="886" t="str">
        <f>IF('منابع انسانی'!E205="","",'منابع انسانی'!E205)</f>
        <v/>
      </c>
      <c r="T206" s="936" t="str">
        <f t="shared" si="8"/>
        <v>X</v>
      </c>
    </row>
    <row r="207" spans="15:20" ht="24.95" customHeight="1">
      <c r="O207" s="886" t="str">
        <f>IF('منابع انسانی'!A206="","",'منابع انسانی'!A206)</f>
        <v/>
      </c>
      <c r="P207" s="886" t="str">
        <f>IF('منابع انسانی'!B206="","",'منابع انسانی'!B206)</f>
        <v/>
      </c>
      <c r="Q207" s="886" t="str">
        <f>IF('منابع انسانی'!C206="","",'منابع انسانی'!C206)</f>
        <v/>
      </c>
      <c r="R207" s="886" t="str">
        <f>IF('منابع انسانی'!D206="","",'منابع انسانی'!D206)</f>
        <v/>
      </c>
      <c r="S207" s="886" t="str">
        <f>IF('منابع انسانی'!E206="","",'منابع انسانی'!E206)</f>
        <v/>
      </c>
      <c r="T207" s="936" t="str">
        <f t="shared" si="8"/>
        <v>X</v>
      </c>
    </row>
    <row r="208" spans="15:20" ht="24.95" customHeight="1">
      <c r="O208" s="886" t="str">
        <f>IF('منابع انسانی'!A207="","",'منابع انسانی'!A207)</f>
        <v/>
      </c>
      <c r="P208" s="886" t="str">
        <f>IF('منابع انسانی'!B207="","",'منابع انسانی'!B207)</f>
        <v/>
      </c>
      <c r="Q208" s="886" t="str">
        <f>IF('منابع انسانی'!C207="","",'منابع انسانی'!C207)</f>
        <v/>
      </c>
      <c r="R208" s="886" t="str">
        <f>IF('منابع انسانی'!D207="","",'منابع انسانی'!D207)</f>
        <v/>
      </c>
      <c r="S208" s="886" t="str">
        <f>IF('منابع انسانی'!E207="","",'منابع انسانی'!E207)</f>
        <v/>
      </c>
      <c r="T208" s="936" t="str">
        <f t="shared" si="8"/>
        <v>X</v>
      </c>
    </row>
    <row r="209" spans="15:20" ht="24.95" customHeight="1">
      <c r="O209" s="886" t="str">
        <f>IF('منابع انسانی'!A208="","",'منابع انسانی'!A208)</f>
        <v/>
      </c>
      <c r="P209" s="886" t="str">
        <f>IF('منابع انسانی'!B208="","",'منابع انسانی'!B208)</f>
        <v/>
      </c>
      <c r="Q209" s="886" t="str">
        <f>IF('منابع انسانی'!C208="","",'منابع انسانی'!C208)</f>
        <v/>
      </c>
      <c r="R209" s="886" t="str">
        <f>IF('منابع انسانی'!D208="","",'منابع انسانی'!D208)</f>
        <v/>
      </c>
      <c r="S209" s="886" t="str">
        <f>IF('منابع انسانی'!E208="","",'منابع انسانی'!E208)</f>
        <v/>
      </c>
      <c r="T209" s="936" t="str">
        <f t="shared" si="8"/>
        <v>X</v>
      </c>
    </row>
    <row r="210" spans="15:20" ht="24.95" customHeight="1">
      <c r="O210" s="886" t="str">
        <f>IF('منابع انسانی'!A209="","",'منابع انسانی'!A209)</f>
        <v/>
      </c>
      <c r="P210" s="886" t="str">
        <f>IF('منابع انسانی'!B209="","",'منابع انسانی'!B209)</f>
        <v/>
      </c>
      <c r="Q210" s="886" t="str">
        <f>IF('منابع انسانی'!C209="","",'منابع انسانی'!C209)</f>
        <v/>
      </c>
      <c r="R210" s="886" t="str">
        <f>IF('منابع انسانی'!D209="","",'منابع انسانی'!D209)</f>
        <v/>
      </c>
      <c r="S210" s="886" t="str">
        <f>IF('منابع انسانی'!E209="","",'منابع انسانی'!E209)</f>
        <v/>
      </c>
      <c r="T210" s="936" t="str">
        <f t="shared" si="8"/>
        <v>X</v>
      </c>
    </row>
    <row r="211" spans="15:20" ht="24.95" customHeight="1">
      <c r="O211" s="886" t="str">
        <f>IF('منابع انسانی'!A210="","",'منابع انسانی'!A210)</f>
        <v/>
      </c>
      <c r="P211" s="886" t="str">
        <f>IF('منابع انسانی'!B210="","",'منابع انسانی'!B210)</f>
        <v/>
      </c>
      <c r="Q211" s="886" t="str">
        <f>IF('منابع انسانی'!C210="","",'منابع انسانی'!C210)</f>
        <v/>
      </c>
      <c r="R211" s="886" t="str">
        <f>IF('منابع انسانی'!D210="","",'منابع انسانی'!D210)</f>
        <v/>
      </c>
      <c r="S211" s="886" t="str">
        <f>IF('منابع انسانی'!E210="","",'منابع انسانی'!E210)</f>
        <v/>
      </c>
      <c r="T211" s="936" t="str">
        <f t="shared" si="8"/>
        <v>X</v>
      </c>
    </row>
    <row r="212" spans="15:20" ht="24.95" customHeight="1">
      <c r="O212" s="886" t="str">
        <f>IF('منابع انسانی'!A211="","",'منابع انسانی'!A211)</f>
        <v/>
      </c>
      <c r="P212" s="886" t="str">
        <f>IF('منابع انسانی'!B211="","",'منابع انسانی'!B211)</f>
        <v/>
      </c>
      <c r="Q212" s="886" t="str">
        <f>IF('منابع انسانی'!C211="","",'منابع انسانی'!C211)</f>
        <v/>
      </c>
      <c r="R212" s="886" t="str">
        <f>IF('منابع انسانی'!D211="","",'منابع انسانی'!D211)</f>
        <v/>
      </c>
      <c r="S212" s="886" t="str">
        <f>IF('منابع انسانی'!E211="","",'منابع انسانی'!E211)</f>
        <v/>
      </c>
      <c r="T212" s="936" t="str">
        <f t="shared" si="8"/>
        <v>X</v>
      </c>
    </row>
    <row r="213" spans="15:20" ht="24.95" customHeight="1">
      <c r="O213" s="886" t="str">
        <f>IF('منابع انسانی'!A212="","",'منابع انسانی'!A212)</f>
        <v/>
      </c>
      <c r="P213" s="886" t="str">
        <f>IF('منابع انسانی'!B212="","",'منابع انسانی'!B212)</f>
        <v/>
      </c>
      <c r="Q213" s="886" t="str">
        <f>IF('منابع انسانی'!C212="","",'منابع انسانی'!C212)</f>
        <v/>
      </c>
      <c r="R213" s="886" t="str">
        <f>IF('منابع انسانی'!D212="","",'منابع انسانی'!D212)</f>
        <v/>
      </c>
      <c r="S213" s="886" t="str">
        <f>IF('منابع انسانی'!E212="","",'منابع انسانی'!E212)</f>
        <v/>
      </c>
      <c r="T213" s="936" t="str">
        <f t="shared" si="8"/>
        <v>X</v>
      </c>
    </row>
    <row r="214" spans="15:20" ht="24.95" customHeight="1">
      <c r="O214" s="886" t="str">
        <f>IF('منابع انسانی'!A213="","",'منابع انسانی'!A213)</f>
        <v/>
      </c>
      <c r="P214" s="886" t="str">
        <f>IF('منابع انسانی'!B213="","",'منابع انسانی'!B213)</f>
        <v/>
      </c>
      <c r="Q214" s="886" t="str">
        <f>IF('منابع انسانی'!C213="","",'منابع انسانی'!C213)</f>
        <v/>
      </c>
      <c r="R214" s="886" t="str">
        <f>IF('منابع انسانی'!D213="","",'منابع انسانی'!D213)</f>
        <v/>
      </c>
      <c r="S214" s="886" t="str">
        <f>IF('منابع انسانی'!E213="","",'منابع انسانی'!E213)</f>
        <v/>
      </c>
      <c r="T214" s="936" t="str">
        <f t="shared" si="8"/>
        <v>X</v>
      </c>
    </row>
    <row r="215" spans="15:20" ht="24.95" customHeight="1">
      <c r="O215" s="886" t="str">
        <f>IF('منابع انسانی'!A214="","",'منابع انسانی'!A214)</f>
        <v/>
      </c>
      <c r="P215" s="886" t="str">
        <f>IF('منابع انسانی'!B214="","",'منابع انسانی'!B214)</f>
        <v/>
      </c>
      <c r="Q215" s="886" t="str">
        <f>IF('منابع انسانی'!C214="","",'منابع انسانی'!C214)</f>
        <v/>
      </c>
      <c r="R215" s="886" t="str">
        <f>IF('منابع انسانی'!D214="","",'منابع انسانی'!D214)</f>
        <v/>
      </c>
      <c r="S215" s="886" t="str">
        <f>IF('منابع انسانی'!E214="","",'منابع انسانی'!E214)</f>
        <v/>
      </c>
      <c r="T215" s="936" t="str">
        <f t="shared" si="8"/>
        <v>X</v>
      </c>
    </row>
    <row r="216" spans="15:20" ht="24.95" customHeight="1">
      <c r="O216" s="886" t="str">
        <f>IF('منابع انسانی'!A215="","",'منابع انسانی'!A215)</f>
        <v/>
      </c>
      <c r="P216" s="886" t="str">
        <f>IF('منابع انسانی'!B215="","",'منابع انسانی'!B215)</f>
        <v/>
      </c>
      <c r="Q216" s="886" t="str">
        <f>IF('منابع انسانی'!C215="","",'منابع انسانی'!C215)</f>
        <v/>
      </c>
      <c r="R216" s="886" t="str">
        <f>IF('منابع انسانی'!D215="","",'منابع انسانی'!D215)</f>
        <v/>
      </c>
      <c r="S216" s="886" t="str">
        <f>IF('منابع انسانی'!E215="","",'منابع انسانی'!E215)</f>
        <v/>
      </c>
      <c r="T216" s="936" t="str">
        <f t="shared" si="8"/>
        <v>X</v>
      </c>
    </row>
    <row r="217" spans="15:20" ht="24.95" customHeight="1">
      <c r="O217" s="886" t="str">
        <f>IF('منابع انسانی'!A216="","",'منابع انسانی'!A216)</f>
        <v/>
      </c>
      <c r="P217" s="886" t="str">
        <f>IF('منابع انسانی'!B216="","",'منابع انسانی'!B216)</f>
        <v/>
      </c>
      <c r="Q217" s="886" t="str">
        <f>IF('منابع انسانی'!C216="","",'منابع انسانی'!C216)</f>
        <v/>
      </c>
      <c r="R217" s="886" t="str">
        <f>IF('منابع انسانی'!D216="","",'منابع انسانی'!D216)</f>
        <v/>
      </c>
      <c r="S217" s="886" t="str">
        <f>IF('منابع انسانی'!E216="","",'منابع انسانی'!E216)</f>
        <v/>
      </c>
      <c r="T217" s="936" t="str">
        <f t="shared" si="8"/>
        <v>X</v>
      </c>
    </row>
    <row r="218" spans="15:20" ht="24.95" customHeight="1">
      <c r="O218" s="886" t="str">
        <f>IF('منابع انسانی'!A217="","",'منابع انسانی'!A217)</f>
        <v/>
      </c>
      <c r="P218" s="886" t="str">
        <f>IF('منابع انسانی'!B217="","",'منابع انسانی'!B217)</f>
        <v/>
      </c>
      <c r="Q218" s="886" t="str">
        <f>IF('منابع انسانی'!C217="","",'منابع انسانی'!C217)</f>
        <v/>
      </c>
      <c r="R218" s="886" t="str">
        <f>IF('منابع انسانی'!D217="","",'منابع انسانی'!D217)</f>
        <v/>
      </c>
      <c r="S218" s="886" t="str">
        <f>IF('منابع انسانی'!E217="","",'منابع انسانی'!E217)</f>
        <v/>
      </c>
      <c r="T218" s="936" t="str">
        <f t="shared" si="8"/>
        <v>X</v>
      </c>
    </row>
    <row r="219" spans="15:20" ht="24.95" customHeight="1">
      <c r="O219" s="886" t="str">
        <f>IF('منابع انسانی'!A218="","",'منابع انسانی'!A218)</f>
        <v/>
      </c>
      <c r="P219" s="886" t="str">
        <f>IF('منابع انسانی'!B218="","",'منابع انسانی'!B218)</f>
        <v/>
      </c>
      <c r="Q219" s="886" t="str">
        <f>IF('منابع انسانی'!C218="","",'منابع انسانی'!C218)</f>
        <v/>
      </c>
      <c r="R219" s="886" t="str">
        <f>IF('منابع انسانی'!D218="","",'منابع انسانی'!D218)</f>
        <v/>
      </c>
      <c r="S219" s="886" t="str">
        <f>IF('منابع انسانی'!E218="","",'منابع انسانی'!E218)</f>
        <v/>
      </c>
      <c r="T219" s="936" t="str">
        <f t="shared" si="8"/>
        <v>X</v>
      </c>
    </row>
    <row r="220" spans="15:20" ht="24.95" customHeight="1">
      <c r="O220" s="886" t="str">
        <f>IF('منابع انسانی'!A219="","",'منابع انسانی'!A219)</f>
        <v/>
      </c>
      <c r="P220" s="886" t="str">
        <f>IF('منابع انسانی'!B219="","",'منابع انسانی'!B219)</f>
        <v/>
      </c>
      <c r="Q220" s="886" t="str">
        <f>IF('منابع انسانی'!C219="","",'منابع انسانی'!C219)</f>
        <v/>
      </c>
      <c r="R220" s="886" t="str">
        <f>IF('منابع انسانی'!D219="","",'منابع انسانی'!D219)</f>
        <v/>
      </c>
      <c r="S220" s="886" t="str">
        <f>IF('منابع انسانی'!E219="","",'منابع انسانی'!E219)</f>
        <v/>
      </c>
      <c r="T220" s="936" t="str">
        <f t="shared" si="8"/>
        <v>X</v>
      </c>
    </row>
    <row r="221" spans="15:20" ht="24.95" customHeight="1">
      <c r="O221" s="886" t="str">
        <f>IF('منابع انسانی'!A220="","",'منابع انسانی'!A220)</f>
        <v/>
      </c>
      <c r="P221" s="886" t="str">
        <f>IF('منابع انسانی'!B220="","",'منابع انسانی'!B220)</f>
        <v/>
      </c>
      <c r="Q221" s="886" t="str">
        <f>IF('منابع انسانی'!C220="","",'منابع انسانی'!C220)</f>
        <v/>
      </c>
      <c r="R221" s="886" t="str">
        <f>IF('منابع انسانی'!D220="","",'منابع انسانی'!D220)</f>
        <v/>
      </c>
      <c r="S221" s="886" t="str">
        <f>IF('منابع انسانی'!E220="","",'منابع انسانی'!E220)</f>
        <v/>
      </c>
      <c r="T221" s="936" t="str">
        <f t="shared" si="8"/>
        <v>X</v>
      </c>
    </row>
    <row r="222" spans="15:20" ht="24.95" customHeight="1">
      <c r="O222" s="886" t="str">
        <f>IF('منابع انسانی'!A221="","",'منابع انسانی'!A221)</f>
        <v/>
      </c>
      <c r="P222" s="886" t="str">
        <f>IF('منابع انسانی'!B221="","",'منابع انسانی'!B221)</f>
        <v/>
      </c>
      <c r="Q222" s="886" t="str">
        <f>IF('منابع انسانی'!C221="","",'منابع انسانی'!C221)</f>
        <v/>
      </c>
      <c r="R222" s="886" t="str">
        <f>IF('منابع انسانی'!D221="","",'منابع انسانی'!D221)</f>
        <v/>
      </c>
      <c r="S222" s="886" t="str">
        <f>IF('منابع انسانی'!E221="","",'منابع انسانی'!E221)</f>
        <v/>
      </c>
      <c r="T222" s="936" t="str">
        <f t="shared" si="8"/>
        <v>X</v>
      </c>
    </row>
    <row r="223" spans="15:20" ht="24.95" customHeight="1">
      <c r="O223" s="886" t="str">
        <f>IF('منابع انسانی'!A222="","",'منابع انسانی'!A222)</f>
        <v/>
      </c>
      <c r="P223" s="886" t="str">
        <f>IF('منابع انسانی'!B222="","",'منابع انسانی'!B222)</f>
        <v/>
      </c>
      <c r="Q223" s="886" t="str">
        <f>IF('منابع انسانی'!C222="","",'منابع انسانی'!C222)</f>
        <v/>
      </c>
      <c r="R223" s="886" t="str">
        <f>IF('منابع انسانی'!D222="","",'منابع انسانی'!D222)</f>
        <v/>
      </c>
      <c r="S223" s="886" t="str">
        <f>IF('منابع انسانی'!E222="","",'منابع انسانی'!E222)</f>
        <v/>
      </c>
      <c r="T223" s="936" t="str">
        <f t="shared" si="8"/>
        <v>X</v>
      </c>
    </row>
    <row r="224" spans="15:20" ht="24.95" customHeight="1">
      <c r="O224" s="886" t="str">
        <f>IF('منابع انسانی'!A223="","",'منابع انسانی'!A223)</f>
        <v/>
      </c>
      <c r="P224" s="886" t="str">
        <f>IF('منابع انسانی'!B223="","",'منابع انسانی'!B223)</f>
        <v/>
      </c>
      <c r="Q224" s="886" t="str">
        <f>IF('منابع انسانی'!C223="","",'منابع انسانی'!C223)</f>
        <v/>
      </c>
      <c r="R224" s="886" t="str">
        <f>IF('منابع انسانی'!D223="","",'منابع انسانی'!D223)</f>
        <v/>
      </c>
      <c r="S224" s="886" t="str">
        <f>IF('منابع انسانی'!E223="","",'منابع انسانی'!E223)</f>
        <v/>
      </c>
      <c r="T224" s="936" t="str">
        <f t="shared" si="8"/>
        <v>X</v>
      </c>
    </row>
    <row r="225" spans="15:20" ht="24.95" customHeight="1">
      <c r="O225" s="886" t="str">
        <f>IF('منابع انسانی'!A224="","",'منابع انسانی'!A224)</f>
        <v/>
      </c>
      <c r="P225" s="886" t="str">
        <f>IF('منابع انسانی'!B224="","",'منابع انسانی'!B224)</f>
        <v/>
      </c>
      <c r="Q225" s="886" t="str">
        <f>IF('منابع انسانی'!C224="","",'منابع انسانی'!C224)</f>
        <v/>
      </c>
      <c r="R225" s="886" t="str">
        <f>IF('منابع انسانی'!D224="","",'منابع انسانی'!D224)</f>
        <v/>
      </c>
      <c r="S225" s="886" t="str">
        <f>IF('منابع انسانی'!E224="","",'منابع انسانی'!E224)</f>
        <v/>
      </c>
      <c r="T225" s="936" t="str">
        <f t="shared" si="8"/>
        <v>X</v>
      </c>
    </row>
    <row r="226" spans="15:20" ht="24.95" customHeight="1">
      <c r="O226" s="886" t="str">
        <f>IF('منابع انسانی'!A225="","",'منابع انسانی'!A225)</f>
        <v/>
      </c>
      <c r="P226" s="886" t="str">
        <f>IF('منابع انسانی'!B225="","",'منابع انسانی'!B225)</f>
        <v/>
      </c>
      <c r="Q226" s="886" t="str">
        <f>IF('منابع انسانی'!C225="","",'منابع انسانی'!C225)</f>
        <v/>
      </c>
      <c r="R226" s="886" t="str">
        <f>IF('منابع انسانی'!D225="","",'منابع انسانی'!D225)</f>
        <v/>
      </c>
      <c r="S226" s="886" t="str">
        <f>IF('منابع انسانی'!E225="","",'منابع انسانی'!E225)</f>
        <v/>
      </c>
      <c r="T226" s="936" t="str">
        <f t="shared" si="8"/>
        <v>X</v>
      </c>
    </row>
    <row r="227" spans="15:20" ht="24.95" customHeight="1">
      <c r="O227" s="886" t="str">
        <f>IF('منابع انسانی'!A226="","",'منابع انسانی'!A226)</f>
        <v/>
      </c>
      <c r="P227" s="886" t="str">
        <f>IF('منابع انسانی'!B226="","",'منابع انسانی'!B226)</f>
        <v/>
      </c>
      <c r="Q227" s="886" t="str">
        <f>IF('منابع انسانی'!C226="","",'منابع انسانی'!C226)</f>
        <v/>
      </c>
      <c r="R227" s="886" t="str">
        <f>IF('منابع انسانی'!D226="","",'منابع انسانی'!D226)</f>
        <v/>
      </c>
      <c r="S227" s="886" t="str">
        <f>IF('منابع انسانی'!E226="","",'منابع انسانی'!E226)</f>
        <v/>
      </c>
      <c r="T227" s="936" t="str">
        <f t="shared" si="8"/>
        <v>X</v>
      </c>
    </row>
    <row r="228" spans="15:20" ht="24.95" customHeight="1">
      <c r="O228" s="886" t="str">
        <f>IF('منابع انسانی'!A227="","",'منابع انسانی'!A227)</f>
        <v/>
      </c>
      <c r="P228" s="886" t="str">
        <f>IF('منابع انسانی'!B227="","",'منابع انسانی'!B227)</f>
        <v/>
      </c>
      <c r="Q228" s="886" t="str">
        <f>IF('منابع انسانی'!C227="","",'منابع انسانی'!C227)</f>
        <v/>
      </c>
      <c r="R228" s="886" t="str">
        <f>IF('منابع انسانی'!D227="","",'منابع انسانی'!D227)</f>
        <v/>
      </c>
      <c r="S228" s="886" t="str">
        <f>IF('منابع انسانی'!E227="","",'منابع انسانی'!E227)</f>
        <v/>
      </c>
      <c r="T228" s="936" t="str">
        <f t="shared" si="8"/>
        <v>X</v>
      </c>
    </row>
    <row r="229" spans="15:20" ht="24.95" customHeight="1">
      <c r="O229" s="886" t="str">
        <f>IF('منابع انسانی'!A228="","",'منابع انسانی'!A228)</f>
        <v/>
      </c>
      <c r="P229" s="886" t="str">
        <f>IF('منابع انسانی'!B228="","",'منابع انسانی'!B228)</f>
        <v/>
      </c>
      <c r="Q229" s="886" t="str">
        <f>IF('منابع انسانی'!C228="","",'منابع انسانی'!C228)</f>
        <v/>
      </c>
      <c r="R229" s="886" t="str">
        <f>IF('منابع انسانی'!D228="","",'منابع انسانی'!D228)</f>
        <v/>
      </c>
      <c r="S229" s="886" t="str">
        <f>IF('منابع انسانی'!E228="","",'منابع انسانی'!E228)</f>
        <v/>
      </c>
      <c r="T229" s="936" t="str">
        <f t="shared" si="8"/>
        <v>X</v>
      </c>
    </row>
    <row r="230" spans="15:20" ht="24.95" customHeight="1">
      <c r="O230" s="886" t="str">
        <f>IF('منابع انسانی'!A229="","",'منابع انسانی'!A229)</f>
        <v/>
      </c>
      <c r="P230" s="886" t="str">
        <f>IF('منابع انسانی'!B229="","",'منابع انسانی'!B229)</f>
        <v/>
      </c>
      <c r="Q230" s="886" t="str">
        <f>IF('منابع انسانی'!C229="","",'منابع انسانی'!C229)</f>
        <v/>
      </c>
      <c r="R230" s="886" t="str">
        <f>IF('منابع انسانی'!D229="","",'منابع انسانی'!D229)</f>
        <v/>
      </c>
      <c r="S230" s="886" t="str">
        <f>IF('منابع انسانی'!E229="","",'منابع انسانی'!E229)</f>
        <v/>
      </c>
      <c r="T230" s="936" t="str">
        <f t="shared" si="8"/>
        <v>X</v>
      </c>
    </row>
    <row r="231" spans="15:20" ht="24.95" customHeight="1">
      <c r="O231" s="886" t="str">
        <f>IF('منابع انسانی'!A230="","",'منابع انسانی'!A230)</f>
        <v/>
      </c>
      <c r="P231" s="886" t="str">
        <f>IF('منابع انسانی'!B230="","",'منابع انسانی'!B230)</f>
        <v/>
      </c>
      <c r="Q231" s="886" t="str">
        <f>IF('منابع انسانی'!C230="","",'منابع انسانی'!C230)</f>
        <v/>
      </c>
      <c r="R231" s="886" t="str">
        <f>IF('منابع انسانی'!D230="","",'منابع انسانی'!D230)</f>
        <v/>
      </c>
      <c r="S231" s="886" t="str">
        <f>IF('منابع انسانی'!E230="","",'منابع انسانی'!E230)</f>
        <v/>
      </c>
      <c r="T231" s="936" t="str">
        <f t="shared" si="8"/>
        <v>X</v>
      </c>
    </row>
    <row r="232" spans="15:20" ht="24.95" customHeight="1">
      <c r="O232" s="886" t="str">
        <f>IF('منابع انسانی'!A231="","",'منابع انسانی'!A231)</f>
        <v/>
      </c>
      <c r="P232" s="886" t="str">
        <f>IF('منابع انسانی'!B231="","",'منابع انسانی'!B231)</f>
        <v/>
      </c>
      <c r="Q232" s="886" t="str">
        <f>IF('منابع انسانی'!C231="","",'منابع انسانی'!C231)</f>
        <v/>
      </c>
      <c r="R232" s="886" t="str">
        <f>IF('منابع انسانی'!D231="","",'منابع انسانی'!D231)</f>
        <v/>
      </c>
      <c r="S232" s="886" t="str">
        <f>IF('منابع انسانی'!E231="","",'منابع انسانی'!E231)</f>
        <v/>
      </c>
      <c r="T232" s="936" t="str">
        <f t="shared" si="8"/>
        <v>X</v>
      </c>
    </row>
    <row r="233" spans="15:20" ht="24.95" customHeight="1">
      <c r="O233" s="886" t="str">
        <f>IF('منابع انسانی'!A232="","",'منابع انسانی'!A232)</f>
        <v/>
      </c>
      <c r="P233" s="886" t="str">
        <f>IF('منابع انسانی'!B232="","",'منابع انسانی'!B232)</f>
        <v/>
      </c>
      <c r="Q233" s="886" t="str">
        <f>IF('منابع انسانی'!C232="","",'منابع انسانی'!C232)</f>
        <v/>
      </c>
      <c r="R233" s="886" t="str">
        <f>IF('منابع انسانی'!D232="","",'منابع انسانی'!D232)</f>
        <v/>
      </c>
      <c r="S233" s="886" t="str">
        <f>IF('منابع انسانی'!E232="","",'منابع انسانی'!E232)</f>
        <v/>
      </c>
      <c r="T233" s="936" t="str">
        <f t="shared" si="8"/>
        <v>X</v>
      </c>
    </row>
    <row r="234" spans="15:20" ht="24.95" customHeight="1">
      <c r="O234" s="886" t="str">
        <f>IF('منابع انسانی'!A233="","",'منابع انسانی'!A233)</f>
        <v/>
      </c>
      <c r="P234" s="886" t="str">
        <f>IF('منابع انسانی'!B233="","",'منابع انسانی'!B233)</f>
        <v/>
      </c>
      <c r="Q234" s="886" t="str">
        <f>IF('منابع انسانی'!C233="","",'منابع انسانی'!C233)</f>
        <v/>
      </c>
      <c r="R234" s="886" t="str">
        <f>IF('منابع انسانی'!D233="","",'منابع انسانی'!D233)</f>
        <v/>
      </c>
      <c r="S234" s="886" t="str">
        <f>IF('منابع انسانی'!E233="","",'منابع انسانی'!E233)</f>
        <v/>
      </c>
      <c r="T234" s="936" t="str">
        <f t="shared" si="8"/>
        <v>X</v>
      </c>
    </row>
    <row r="235" spans="15:20" ht="24.95" customHeight="1">
      <c r="O235" s="886" t="str">
        <f>IF('منابع انسانی'!A234="","",'منابع انسانی'!A234)</f>
        <v/>
      </c>
      <c r="P235" s="886" t="str">
        <f>IF('منابع انسانی'!B234="","",'منابع انسانی'!B234)</f>
        <v/>
      </c>
      <c r="Q235" s="886" t="str">
        <f>IF('منابع انسانی'!C234="","",'منابع انسانی'!C234)</f>
        <v/>
      </c>
      <c r="R235" s="886" t="str">
        <f>IF('منابع انسانی'!D234="","",'منابع انسانی'!D234)</f>
        <v/>
      </c>
      <c r="S235" s="886" t="str">
        <f>IF('منابع انسانی'!E234="","",'منابع انسانی'!E234)</f>
        <v/>
      </c>
      <c r="T235" s="936" t="str">
        <f t="shared" si="8"/>
        <v>X</v>
      </c>
    </row>
    <row r="236" spans="15:20" ht="24.95" customHeight="1">
      <c r="O236" s="886" t="str">
        <f>IF('منابع انسانی'!A235="","",'منابع انسانی'!A235)</f>
        <v/>
      </c>
      <c r="P236" s="886" t="str">
        <f>IF('منابع انسانی'!B235="","",'منابع انسانی'!B235)</f>
        <v/>
      </c>
      <c r="Q236" s="886" t="str">
        <f>IF('منابع انسانی'!C235="","",'منابع انسانی'!C235)</f>
        <v/>
      </c>
      <c r="R236" s="886" t="str">
        <f>IF('منابع انسانی'!D235="","",'منابع انسانی'!D235)</f>
        <v/>
      </c>
      <c r="S236" s="886" t="str">
        <f>IF('منابع انسانی'!E235="","",'منابع انسانی'!E235)</f>
        <v/>
      </c>
      <c r="T236" s="936" t="str">
        <f t="shared" si="8"/>
        <v>X</v>
      </c>
    </row>
    <row r="237" spans="15:20" ht="24.95" customHeight="1">
      <c r="O237" s="886" t="str">
        <f>IF('منابع انسانی'!A236="","",'منابع انسانی'!A236)</f>
        <v/>
      </c>
      <c r="P237" s="886" t="str">
        <f>IF('منابع انسانی'!B236="","",'منابع انسانی'!B236)</f>
        <v/>
      </c>
      <c r="Q237" s="886" t="str">
        <f>IF('منابع انسانی'!C236="","",'منابع انسانی'!C236)</f>
        <v/>
      </c>
      <c r="R237" s="886" t="str">
        <f>IF('منابع انسانی'!D236="","",'منابع انسانی'!D236)</f>
        <v/>
      </c>
      <c r="S237" s="886" t="str">
        <f>IF('منابع انسانی'!E236="","",'منابع انسانی'!E236)</f>
        <v/>
      </c>
      <c r="T237" s="936" t="str">
        <f t="shared" si="8"/>
        <v>X</v>
      </c>
    </row>
    <row r="238" spans="15:20" ht="24.95" customHeight="1">
      <c r="O238" s="886" t="str">
        <f>IF('منابع انسانی'!A237="","",'منابع انسانی'!A237)</f>
        <v/>
      </c>
      <c r="P238" s="886" t="str">
        <f>IF('منابع انسانی'!B237="","",'منابع انسانی'!B237)</f>
        <v/>
      </c>
      <c r="Q238" s="886" t="str">
        <f>IF('منابع انسانی'!C237="","",'منابع انسانی'!C237)</f>
        <v/>
      </c>
      <c r="R238" s="886" t="str">
        <f>IF('منابع انسانی'!D237="","",'منابع انسانی'!D237)</f>
        <v/>
      </c>
      <c r="S238" s="886" t="str">
        <f>IF('منابع انسانی'!E237="","",'منابع انسانی'!E237)</f>
        <v/>
      </c>
      <c r="T238" s="936" t="str">
        <f t="shared" si="8"/>
        <v>X</v>
      </c>
    </row>
    <row r="239" spans="15:20" ht="24.95" customHeight="1">
      <c r="O239" s="886" t="str">
        <f>IF('منابع انسانی'!A238="","",'منابع انسانی'!A238)</f>
        <v/>
      </c>
      <c r="P239" s="886" t="str">
        <f>IF('منابع انسانی'!B238="","",'منابع انسانی'!B238)</f>
        <v/>
      </c>
      <c r="Q239" s="886" t="str">
        <f>IF('منابع انسانی'!C238="","",'منابع انسانی'!C238)</f>
        <v/>
      </c>
      <c r="R239" s="886" t="str">
        <f>IF('منابع انسانی'!D238="","",'منابع انسانی'!D238)</f>
        <v/>
      </c>
      <c r="S239" s="886" t="str">
        <f>IF('منابع انسانی'!E238="","",'منابع انسانی'!E238)</f>
        <v/>
      </c>
      <c r="T239" s="936" t="str">
        <f t="shared" si="8"/>
        <v>X</v>
      </c>
    </row>
    <row r="240" spans="15:20" ht="24.95" customHeight="1">
      <c r="O240" s="886" t="str">
        <f>IF('منابع انسانی'!A239="","",'منابع انسانی'!A239)</f>
        <v/>
      </c>
      <c r="P240" s="886" t="str">
        <f>IF('منابع انسانی'!B239="","",'منابع انسانی'!B239)</f>
        <v/>
      </c>
      <c r="Q240" s="886" t="str">
        <f>IF('منابع انسانی'!C239="","",'منابع انسانی'!C239)</f>
        <v/>
      </c>
      <c r="R240" s="886" t="str">
        <f>IF('منابع انسانی'!D239="","",'منابع انسانی'!D239)</f>
        <v/>
      </c>
      <c r="S240" s="886" t="str">
        <f>IF('منابع انسانی'!E239="","",'منابع انسانی'!E239)</f>
        <v/>
      </c>
      <c r="T240" s="936" t="str">
        <f t="shared" si="8"/>
        <v>X</v>
      </c>
    </row>
    <row r="241" spans="15:20" ht="24.95" customHeight="1">
      <c r="O241" s="886" t="str">
        <f>IF('منابع انسانی'!A240="","",'منابع انسانی'!A240)</f>
        <v/>
      </c>
      <c r="P241" s="886" t="str">
        <f>IF('منابع انسانی'!B240="","",'منابع انسانی'!B240)</f>
        <v/>
      </c>
      <c r="Q241" s="886" t="str">
        <f>IF('منابع انسانی'!C240="","",'منابع انسانی'!C240)</f>
        <v/>
      </c>
      <c r="R241" s="886" t="str">
        <f>IF('منابع انسانی'!D240="","",'منابع انسانی'!D240)</f>
        <v/>
      </c>
      <c r="S241" s="886" t="str">
        <f>IF('منابع انسانی'!E240="","",'منابع انسانی'!E240)</f>
        <v/>
      </c>
      <c r="T241" s="936" t="str">
        <f t="shared" si="8"/>
        <v>X</v>
      </c>
    </row>
    <row r="242" spans="15:20" ht="24.95" customHeight="1">
      <c r="O242" s="886" t="str">
        <f>IF('منابع انسانی'!A241="","",'منابع انسانی'!A241)</f>
        <v/>
      </c>
      <c r="P242" s="886" t="str">
        <f>IF('منابع انسانی'!B241="","",'منابع انسانی'!B241)</f>
        <v/>
      </c>
      <c r="Q242" s="886" t="str">
        <f>IF('منابع انسانی'!C241="","",'منابع انسانی'!C241)</f>
        <v/>
      </c>
      <c r="R242" s="886" t="str">
        <f>IF('منابع انسانی'!D241="","",'منابع انسانی'!D241)</f>
        <v/>
      </c>
      <c r="S242" s="886" t="str">
        <f>IF('منابع انسانی'!E241="","",'منابع انسانی'!E241)</f>
        <v/>
      </c>
      <c r="T242" s="936" t="str">
        <f t="shared" si="8"/>
        <v>X</v>
      </c>
    </row>
    <row r="243" spans="15:20" ht="24.95" customHeight="1">
      <c r="O243" s="886" t="str">
        <f>IF('منابع انسانی'!A242="","",'منابع انسانی'!A242)</f>
        <v/>
      </c>
      <c r="P243" s="886" t="str">
        <f>IF('منابع انسانی'!B242="","",'منابع انسانی'!B242)</f>
        <v/>
      </c>
      <c r="Q243" s="886" t="str">
        <f>IF('منابع انسانی'!C242="","",'منابع انسانی'!C242)</f>
        <v/>
      </c>
      <c r="R243" s="886" t="str">
        <f>IF('منابع انسانی'!D242="","",'منابع انسانی'!D242)</f>
        <v/>
      </c>
      <c r="S243" s="886" t="str">
        <f>IF('منابع انسانی'!E242="","",'منابع انسانی'!E242)</f>
        <v/>
      </c>
      <c r="T243" s="936" t="str">
        <f t="shared" si="8"/>
        <v>X</v>
      </c>
    </row>
    <row r="244" spans="15:20" ht="24.95" customHeight="1">
      <c r="O244" s="886" t="str">
        <f>IF('منابع انسانی'!A243="","",'منابع انسانی'!A243)</f>
        <v/>
      </c>
      <c r="P244" s="886" t="str">
        <f>IF('منابع انسانی'!B243="","",'منابع انسانی'!B243)</f>
        <v/>
      </c>
      <c r="Q244" s="886" t="str">
        <f>IF('منابع انسانی'!C243="","",'منابع انسانی'!C243)</f>
        <v/>
      </c>
      <c r="R244" s="886" t="str">
        <f>IF('منابع انسانی'!D243="","",'منابع انسانی'!D243)</f>
        <v/>
      </c>
      <c r="S244" s="886" t="str">
        <f>IF('منابع انسانی'!E243="","",'منابع انسانی'!E243)</f>
        <v/>
      </c>
      <c r="T244" s="936" t="str">
        <f t="shared" si="8"/>
        <v>X</v>
      </c>
    </row>
    <row r="245" spans="15:20" ht="24.95" customHeight="1">
      <c r="O245" s="886" t="str">
        <f>IF('منابع انسانی'!A244="","",'منابع انسانی'!A244)</f>
        <v/>
      </c>
      <c r="P245" s="886" t="str">
        <f>IF('منابع انسانی'!B244="","",'منابع انسانی'!B244)</f>
        <v/>
      </c>
      <c r="Q245" s="886" t="str">
        <f>IF('منابع انسانی'!C244="","",'منابع انسانی'!C244)</f>
        <v/>
      </c>
      <c r="R245" s="886" t="str">
        <f>IF('منابع انسانی'!D244="","",'منابع انسانی'!D244)</f>
        <v/>
      </c>
      <c r="S245" s="886" t="str">
        <f>IF('منابع انسانی'!E244="","",'منابع انسانی'!E244)</f>
        <v/>
      </c>
      <c r="T245" s="936" t="str">
        <f t="shared" si="8"/>
        <v>X</v>
      </c>
    </row>
    <row r="246" spans="15:20" ht="24.95" customHeight="1">
      <c r="O246" s="886" t="str">
        <f>IF('منابع انسانی'!A245="","",'منابع انسانی'!A245)</f>
        <v/>
      </c>
      <c r="P246" s="886" t="str">
        <f>IF('منابع انسانی'!B245="","",'منابع انسانی'!B245)</f>
        <v/>
      </c>
      <c r="Q246" s="886" t="str">
        <f>IF('منابع انسانی'!C245="","",'منابع انسانی'!C245)</f>
        <v/>
      </c>
      <c r="R246" s="886" t="str">
        <f>IF('منابع انسانی'!D245="","",'منابع انسانی'!D245)</f>
        <v/>
      </c>
      <c r="S246" s="886" t="str">
        <f>IF('منابع انسانی'!E245="","",'منابع انسانی'!E245)</f>
        <v/>
      </c>
      <c r="T246" s="936" t="str">
        <f t="shared" si="8"/>
        <v>X</v>
      </c>
    </row>
    <row r="247" spans="15:20" ht="24.95" customHeight="1">
      <c r="O247" s="886" t="str">
        <f>IF('منابع انسانی'!A246="","",'منابع انسانی'!A246)</f>
        <v/>
      </c>
      <c r="P247" s="886" t="str">
        <f>IF('منابع انسانی'!B246="","",'منابع انسانی'!B246)</f>
        <v/>
      </c>
      <c r="Q247" s="886" t="str">
        <f>IF('منابع انسانی'!C246="","",'منابع انسانی'!C246)</f>
        <v/>
      </c>
      <c r="R247" s="886" t="str">
        <f>IF('منابع انسانی'!D246="","",'منابع انسانی'!D246)</f>
        <v/>
      </c>
      <c r="S247" s="886" t="str">
        <f>IF('منابع انسانی'!E246="","",'منابع انسانی'!E246)</f>
        <v/>
      </c>
      <c r="T247" s="936" t="str">
        <f t="shared" si="8"/>
        <v>X</v>
      </c>
    </row>
    <row r="248" spans="15:20" ht="24.95" customHeight="1">
      <c r="O248" s="886" t="str">
        <f>IF('منابع انسانی'!A247="","",'منابع انسانی'!A247)</f>
        <v/>
      </c>
      <c r="P248" s="886" t="str">
        <f>IF('منابع انسانی'!B247="","",'منابع انسانی'!B247)</f>
        <v/>
      </c>
      <c r="Q248" s="886" t="str">
        <f>IF('منابع انسانی'!C247="","",'منابع انسانی'!C247)</f>
        <v/>
      </c>
      <c r="R248" s="886" t="str">
        <f>IF('منابع انسانی'!D247="","",'منابع انسانی'!D247)</f>
        <v/>
      </c>
      <c r="S248" s="886" t="str">
        <f>IF('منابع انسانی'!E247="","",'منابع انسانی'!E247)</f>
        <v/>
      </c>
      <c r="T248" s="936" t="str">
        <f t="shared" si="8"/>
        <v>X</v>
      </c>
    </row>
    <row r="249" spans="15:20" ht="24.95" customHeight="1">
      <c r="O249" s="886" t="str">
        <f>IF('منابع انسانی'!A248="","",'منابع انسانی'!A248)</f>
        <v/>
      </c>
      <c r="P249" s="886" t="str">
        <f>IF('منابع انسانی'!B248="","",'منابع انسانی'!B248)</f>
        <v/>
      </c>
      <c r="Q249" s="886" t="str">
        <f>IF('منابع انسانی'!C248="","",'منابع انسانی'!C248)</f>
        <v/>
      </c>
      <c r="R249" s="886" t="str">
        <f>IF('منابع انسانی'!D248="","",'منابع انسانی'!D248)</f>
        <v/>
      </c>
      <c r="S249" s="886" t="str">
        <f>IF('منابع انسانی'!E248="","",'منابع انسانی'!E248)</f>
        <v/>
      </c>
      <c r="T249" s="936" t="str">
        <f t="shared" si="8"/>
        <v>X</v>
      </c>
    </row>
    <row r="250" spans="15:20" ht="24.95" customHeight="1">
      <c r="O250" s="886" t="str">
        <f>IF('منابع انسانی'!A249="","",'منابع انسانی'!A249)</f>
        <v/>
      </c>
      <c r="P250" s="886" t="str">
        <f>IF('منابع انسانی'!B249="","",'منابع انسانی'!B249)</f>
        <v/>
      </c>
      <c r="Q250" s="886" t="str">
        <f>IF('منابع انسانی'!C249="","",'منابع انسانی'!C249)</f>
        <v/>
      </c>
      <c r="R250" s="886" t="str">
        <f>IF('منابع انسانی'!D249="","",'منابع انسانی'!D249)</f>
        <v/>
      </c>
      <c r="S250" s="886" t="str">
        <f>IF('منابع انسانی'!E249="","",'منابع انسانی'!E249)</f>
        <v/>
      </c>
      <c r="T250" s="936" t="str">
        <f t="shared" si="8"/>
        <v>X</v>
      </c>
    </row>
    <row r="251" spans="15:20" ht="24.95" customHeight="1">
      <c r="O251" s="886" t="str">
        <f>IF('منابع انسانی'!A250="","",'منابع انسانی'!A250)</f>
        <v/>
      </c>
      <c r="P251" s="886" t="str">
        <f>IF('منابع انسانی'!B250="","",'منابع انسانی'!B250)</f>
        <v/>
      </c>
      <c r="Q251" s="886" t="str">
        <f>IF('منابع انسانی'!C250="","",'منابع انسانی'!C250)</f>
        <v/>
      </c>
      <c r="R251" s="886" t="str">
        <f>IF('منابع انسانی'!D250="","",'منابع انسانی'!D250)</f>
        <v/>
      </c>
      <c r="S251" s="886" t="str">
        <f>IF('منابع انسانی'!E250="","",'منابع انسانی'!E250)</f>
        <v/>
      </c>
      <c r="T251" s="936" t="str">
        <f t="shared" si="8"/>
        <v>X</v>
      </c>
    </row>
    <row r="252" spans="15:20" ht="24.95" customHeight="1">
      <c r="O252" s="886" t="str">
        <f>IF('منابع انسانی'!A251="","",'منابع انسانی'!A251)</f>
        <v/>
      </c>
      <c r="P252" s="886" t="str">
        <f>IF('منابع انسانی'!B251="","",'منابع انسانی'!B251)</f>
        <v/>
      </c>
      <c r="Q252" s="886" t="str">
        <f>IF('منابع انسانی'!C251="","",'منابع انسانی'!C251)</f>
        <v/>
      </c>
      <c r="R252" s="886" t="str">
        <f>IF('منابع انسانی'!D251="","",'منابع انسانی'!D251)</f>
        <v/>
      </c>
      <c r="S252" s="886" t="str">
        <f>IF('منابع انسانی'!E251="","",'منابع انسانی'!E251)</f>
        <v/>
      </c>
      <c r="T252" s="936" t="str">
        <f t="shared" si="8"/>
        <v>X</v>
      </c>
    </row>
    <row r="253" spans="15:20" ht="24.95" customHeight="1">
      <c r="O253" s="886" t="str">
        <f>IF('منابع انسانی'!A252="","",'منابع انسانی'!A252)</f>
        <v/>
      </c>
      <c r="P253" s="886" t="str">
        <f>IF('منابع انسانی'!B252="","",'منابع انسانی'!B252)</f>
        <v/>
      </c>
      <c r="Q253" s="886" t="str">
        <f>IF('منابع انسانی'!C252="","",'منابع انسانی'!C252)</f>
        <v/>
      </c>
      <c r="R253" s="886" t="str">
        <f>IF('منابع انسانی'!D252="","",'منابع انسانی'!D252)</f>
        <v/>
      </c>
      <c r="S253" s="886" t="str">
        <f>IF('منابع انسانی'!E252="","",'منابع انسانی'!E252)</f>
        <v/>
      </c>
      <c r="T253" s="936" t="str">
        <f t="shared" si="8"/>
        <v>X</v>
      </c>
    </row>
    <row r="254" spans="15:20" ht="24.95" customHeight="1">
      <c r="O254" s="886" t="str">
        <f>IF('منابع انسانی'!A253="","",'منابع انسانی'!A253)</f>
        <v/>
      </c>
      <c r="P254" s="886" t="str">
        <f>IF('منابع انسانی'!B253="","",'منابع انسانی'!B253)</f>
        <v/>
      </c>
      <c r="Q254" s="886" t="str">
        <f>IF('منابع انسانی'!C253="","",'منابع انسانی'!C253)</f>
        <v/>
      </c>
      <c r="R254" s="886" t="str">
        <f>IF('منابع انسانی'!D253="","",'منابع انسانی'!D253)</f>
        <v/>
      </c>
      <c r="S254" s="886" t="str">
        <f>IF('منابع انسانی'!E253="","",'منابع انسانی'!E253)</f>
        <v/>
      </c>
      <c r="T254" s="936" t="str">
        <f t="shared" si="8"/>
        <v>X</v>
      </c>
    </row>
    <row r="255" spans="15:20" ht="24.95" customHeight="1">
      <c r="O255" s="886" t="str">
        <f>IF('منابع انسانی'!A254="","",'منابع انسانی'!A254)</f>
        <v/>
      </c>
      <c r="P255" s="886" t="str">
        <f>IF('منابع انسانی'!B254="","",'منابع انسانی'!B254)</f>
        <v/>
      </c>
      <c r="Q255" s="886" t="str">
        <f>IF('منابع انسانی'!C254="","",'منابع انسانی'!C254)</f>
        <v/>
      </c>
      <c r="R255" s="886" t="str">
        <f>IF('منابع انسانی'!D254="","",'منابع انسانی'!D254)</f>
        <v/>
      </c>
      <c r="S255" s="886" t="str">
        <f>IF('منابع انسانی'!E254="","",'منابع انسانی'!E254)</f>
        <v/>
      </c>
      <c r="T255" s="936" t="str">
        <f t="shared" si="8"/>
        <v>X</v>
      </c>
    </row>
    <row r="256" spans="15:20" ht="24.95" customHeight="1">
      <c r="O256" s="886" t="str">
        <f>IF('منابع انسانی'!A255="","",'منابع انسانی'!A255)</f>
        <v/>
      </c>
      <c r="P256" s="886" t="str">
        <f>IF('منابع انسانی'!B255="","",'منابع انسانی'!B255)</f>
        <v/>
      </c>
      <c r="Q256" s="886" t="str">
        <f>IF('منابع انسانی'!C255="","",'منابع انسانی'!C255)</f>
        <v/>
      </c>
      <c r="R256" s="886" t="str">
        <f>IF('منابع انسانی'!D255="","",'منابع انسانی'!D255)</f>
        <v/>
      </c>
      <c r="S256" s="886" t="str">
        <f>IF('منابع انسانی'!E255="","",'منابع انسانی'!E255)</f>
        <v/>
      </c>
      <c r="T256" s="936" t="str">
        <f t="shared" si="8"/>
        <v>X</v>
      </c>
    </row>
    <row r="257" spans="15:20" ht="24.95" customHeight="1">
      <c r="O257" s="886" t="str">
        <f>IF('منابع انسانی'!A256="","",'منابع انسانی'!A256)</f>
        <v/>
      </c>
      <c r="P257" s="886" t="str">
        <f>IF('منابع انسانی'!B256="","",'منابع انسانی'!B256)</f>
        <v/>
      </c>
      <c r="Q257" s="886" t="str">
        <f>IF('منابع انسانی'!C256="","",'منابع انسانی'!C256)</f>
        <v/>
      </c>
      <c r="R257" s="886" t="str">
        <f>IF('منابع انسانی'!D256="","",'منابع انسانی'!D256)</f>
        <v/>
      </c>
      <c r="S257" s="886" t="str">
        <f>IF('منابع انسانی'!E256="","",'منابع انسانی'!E256)</f>
        <v/>
      </c>
      <c r="T257" s="936" t="str">
        <f t="shared" si="8"/>
        <v>X</v>
      </c>
    </row>
    <row r="258" spans="15:20" ht="24.95" customHeight="1">
      <c r="O258" s="886" t="str">
        <f>IF('منابع انسانی'!A257="","",'منابع انسانی'!A257)</f>
        <v/>
      </c>
      <c r="P258" s="886" t="str">
        <f>IF('منابع انسانی'!B257="","",'منابع انسانی'!B257)</f>
        <v/>
      </c>
      <c r="Q258" s="886" t="str">
        <f>IF('منابع انسانی'!C257="","",'منابع انسانی'!C257)</f>
        <v/>
      </c>
      <c r="R258" s="886" t="str">
        <f>IF('منابع انسانی'!D257="","",'منابع انسانی'!D257)</f>
        <v/>
      </c>
      <c r="S258" s="886" t="str">
        <f>IF('منابع انسانی'!E257="","",'منابع انسانی'!E257)</f>
        <v/>
      </c>
      <c r="T258" s="936" t="str">
        <f t="shared" si="8"/>
        <v>X</v>
      </c>
    </row>
    <row r="259" spans="15:20" ht="24.95" customHeight="1">
      <c r="O259" s="886" t="str">
        <f>IF('منابع انسانی'!A258="","",'منابع انسانی'!A258)</f>
        <v/>
      </c>
      <c r="P259" s="886" t="str">
        <f>IF('منابع انسانی'!B258="","",'منابع انسانی'!B258)</f>
        <v/>
      </c>
      <c r="Q259" s="886" t="str">
        <f>IF('منابع انسانی'!C258="","",'منابع انسانی'!C258)</f>
        <v/>
      </c>
      <c r="R259" s="886" t="str">
        <f>IF('منابع انسانی'!D258="","",'منابع انسانی'!D258)</f>
        <v/>
      </c>
      <c r="S259" s="886" t="str">
        <f>IF('منابع انسانی'!E258="","",'منابع انسانی'!E258)</f>
        <v/>
      </c>
      <c r="T259" s="936" t="str">
        <f t="shared" ref="T259:T322" si="9">IF(OR(S259=$U$4,S259=$U$5,S259=$U$6,S259=$U$7,S259=$U$8,S259=$U$9),"","X")</f>
        <v>X</v>
      </c>
    </row>
    <row r="260" spans="15:20" ht="24.95" customHeight="1">
      <c r="O260" s="886" t="str">
        <f>IF('منابع انسانی'!A259="","",'منابع انسانی'!A259)</f>
        <v/>
      </c>
      <c r="P260" s="886" t="str">
        <f>IF('منابع انسانی'!B259="","",'منابع انسانی'!B259)</f>
        <v/>
      </c>
      <c r="Q260" s="886" t="str">
        <f>IF('منابع انسانی'!C259="","",'منابع انسانی'!C259)</f>
        <v/>
      </c>
      <c r="R260" s="886" t="str">
        <f>IF('منابع انسانی'!D259="","",'منابع انسانی'!D259)</f>
        <v/>
      </c>
      <c r="S260" s="886" t="str">
        <f>IF('منابع انسانی'!E259="","",'منابع انسانی'!E259)</f>
        <v/>
      </c>
      <c r="T260" s="936" t="str">
        <f t="shared" si="9"/>
        <v>X</v>
      </c>
    </row>
    <row r="261" spans="15:20" ht="24.95" customHeight="1">
      <c r="O261" s="886" t="str">
        <f>IF('منابع انسانی'!A260="","",'منابع انسانی'!A260)</f>
        <v/>
      </c>
      <c r="P261" s="886" t="str">
        <f>IF('منابع انسانی'!B260="","",'منابع انسانی'!B260)</f>
        <v/>
      </c>
      <c r="Q261" s="886" t="str">
        <f>IF('منابع انسانی'!C260="","",'منابع انسانی'!C260)</f>
        <v/>
      </c>
      <c r="R261" s="886" t="str">
        <f>IF('منابع انسانی'!D260="","",'منابع انسانی'!D260)</f>
        <v/>
      </c>
      <c r="S261" s="886" t="str">
        <f>IF('منابع انسانی'!E260="","",'منابع انسانی'!E260)</f>
        <v/>
      </c>
      <c r="T261" s="936" t="str">
        <f t="shared" si="9"/>
        <v>X</v>
      </c>
    </row>
    <row r="262" spans="15:20" ht="24.95" customHeight="1">
      <c r="O262" s="886" t="str">
        <f>IF('منابع انسانی'!A261="","",'منابع انسانی'!A261)</f>
        <v/>
      </c>
      <c r="P262" s="886" t="str">
        <f>IF('منابع انسانی'!B261="","",'منابع انسانی'!B261)</f>
        <v/>
      </c>
      <c r="Q262" s="886" t="str">
        <f>IF('منابع انسانی'!C261="","",'منابع انسانی'!C261)</f>
        <v/>
      </c>
      <c r="R262" s="886" t="str">
        <f>IF('منابع انسانی'!D261="","",'منابع انسانی'!D261)</f>
        <v/>
      </c>
      <c r="S262" s="886" t="str">
        <f>IF('منابع انسانی'!E261="","",'منابع انسانی'!E261)</f>
        <v/>
      </c>
      <c r="T262" s="936" t="str">
        <f t="shared" si="9"/>
        <v>X</v>
      </c>
    </row>
    <row r="263" spans="15:20" ht="24.95" customHeight="1">
      <c r="O263" s="886" t="str">
        <f>IF('منابع انسانی'!A262="","",'منابع انسانی'!A262)</f>
        <v/>
      </c>
      <c r="P263" s="886" t="str">
        <f>IF('منابع انسانی'!B262="","",'منابع انسانی'!B262)</f>
        <v/>
      </c>
      <c r="Q263" s="886" t="str">
        <f>IF('منابع انسانی'!C262="","",'منابع انسانی'!C262)</f>
        <v/>
      </c>
      <c r="R263" s="886" t="str">
        <f>IF('منابع انسانی'!D262="","",'منابع انسانی'!D262)</f>
        <v/>
      </c>
      <c r="S263" s="886" t="str">
        <f>IF('منابع انسانی'!E262="","",'منابع انسانی'!E262)</f>
        <v/>
      </c>
      <c r="T263" s="936" t="str">
        <f t="shared" si="9"/>
        <v>X</v>
      </c>
    </row>
    <row r="264" spans="15:20" ht="24.95" customHeight="1">
      <c r="O264" s="886" t="str">
        <f>IF('منابع انسانی'!A263="","",'منابع انسانی'!A263)</f>
        <v/>
      </c>
      <c r="P264" s="886" t="str">
        <f>IF('منابع انسانی'!B263="","",'منابع انسانی'!B263)</f>
        <v/>
      </c>
      <c r="Q264" s="886" t="str">
        <f>IF('منابع انسانی'!C263="","",'منابع انسانی'!C263)</f>
        <v/>
      </c>
      <c r="R264" s="886" t="str">
        <f>IF('منابع انسانی'!D263="","",'منابع انسانی'!D263)</f>
        <v/>
      </c>
      <c r="S264" s="886" t="str">
        <f>IF('منابع انسانی'!E263="","",'منابع انسانی'!E263)</f>
        <v/>
      </c>
      <c r="T264" s="936" t="str">
        <f t="shared" si="9"/>
        <v>X</v>
      </c>
    </row>
    <row r="265" spans="15:20" ht="24.95" customHeight="1">
      <c r="O265" s="886" t="str">
        <f>IF('منابع انسانی'!A264="","",'منابع انسانی'!A264)</f>
        <v/>
      </c>
      <c r="P265" s="886" t="str">
        <f>IF('منابع انسانی'!B264="","",'منابع انسانی'!B264)</f>
        <v/>
      </c>
      <c r="Q265" s="886" t="str">
        <f>IF('منابع انسانی'!C264="","",'منابع انسانی'!C264)</f>
        <v/>
      </c>
      <c r="R265" s="886" t="str">
        <f>IF('منابع انسانی'!D264="","",'منابع انسانی'!D264)</f>
        <v/>
      </c>
      <c r="S265" s="886" t="str">
        <f>IF('منابع انسانی'!E264="","",'منابع انسانی'!E264)</f>
        <v/>
      </c>
      <c r="T265" s="936" t="str">
        <f t="shared" si="9"/>
        <v>X</v>
      </c>
    </row>
    <row r="266" spans="15:20" ht="24.95" customHeight="1">
      <c r="O266" s="886" t="str">
        <f>IF('منابع انسانی'!A265="","",'منابع انسانی'!A265)</f>
        <v/>
      </c>
      <c r="P266" s="886" t="str">
        <f>IF('منابع انسانی'!B265="","",'منابع انسانی'!B265)</f>
        <v/>
      </c>
      <c r="Q266" s="886" t="str">
        <f>IF('منابع انسانی'!C265="","",'منابع انسانی'!C265)</f>
        <v/>
      </c>
      <c r="R266" s="886" t="str">
        <f>IF('منابع انسانی'!D265="","",'منابع انسانی'!D265)</f>
        <v/>
      </c>
      <c r="S266" s="886" t="str">
        <f>IF('منابع انسانی'!E265="","",'منابع انسانی'!E265)</f>
        <v/>
      </c>
      <c r="T266" s="936" t="str">
        <f t="shared" si="9"/>
        <v>X</v>
      </c>
    </row>
    <row r="267" spans="15:20" ht="24.95" customHeight="1">
      <c r="O267" s="886" t="str">
        <f>IF('منابع انسانی'!A266="","",'منابع انسانی'!A266)</f>
        <v/>
      </c>
      <c r="P267" s="886" t="str">
        <f>IF('منابع انسانی'!B266="","",'منابع انسانی'!B266)</f>
        <v/>
      </c>
      <c r="Q267" s="886" t="str">
        <f>IF('منابع انسانی'!C266="","",'منابع انسانی'!C266)</f>
        <v/>
      </c>
      <c r="R267" s="886" t="str">
        <f>IF('منابع انسانی'!D266="","",'منابع انسانی'!D266)</f>
        <v/>
      </c>
      <c r="S267" s="886" t="str">
        <f>IF('منابع انسانی'!E266="","",'منابع انسانی'!E266)</f>
        <v/>
      </c>
      <c r="T267" s="936" t="str">
        <f t="shared" si="9"/>
        <v>X</v>
      </c>
    </row>
    <row r="268" spans="15:20" ht="24.95" customHeight="1">
      <c r="O268" s="886" t="str">
        <f>IF('منابع انسانی'!A267="","",'منابع انسانی'!A267)</f>
        <v/>
      </c>
      <c r="P268" s="886" t="str">
        <f>IF('منابع انسانی'!B267="","",'منابع انسانی'!B267)</f>
        <v/>
      </c>
      <c r="Q268" s="886" t="str">
        <f>IF('منابع انسانی'!C267="","",'منابع انسانی'!C267)</f>
        <v/>
      </c>
      <c r="R268" s="886" t="str">
        <f>IF('منابع انسانی'!D267="","",'منابع انسانی'!D267)</f>
        <v/>
      </c>
      <c r="S268" s="886" t="str">
        <f>IF('منابع انسانی'!E267="","",'منابع انسانی'!E267)</f>
        <v/>
      </c>
      <c r="T268" s="936" t="str">
        <f t="shared" si="9"/>
        <v>X</v>
      </c>
    </row>
    <row r="269" spans="15:20" ht="24.95" customHeight="1">
      <c r="O269" s="886" t="str">
        <f>IF('منابع انسانی'!A268="","",'منابع انسانی'!A268)</f>
        <v/>
      </c>
      <c r="P269" s="886" t="str">
        <f>IF('منابع انسانی'!B268="","",'منابع انسانی'!B268)</f>
        <v/>
      </c>
      <c r="Q269" s="886" t="str">
        <f>IF('منابع انسانی'!C268="","",'منابع انسانی'!C268)</f>
        <v/>
      </c>
      <c r="R269" s="886" t="str">
        <f>IF('منابع انسانی'!D268="","",'منابع انسانی'!D268)</f>
        <v/>
      </c>
      <c r="S269" s="886" t="str">
        <f>IF('منابع انسانی'!E268="","",'منابع انسانی'!E268)</f>
        <v/>
      </c>
      <c r="T269" s="936" t="str">
        <f t="shared" si="9"/>
        <v>X</v>
      </c>
    </row>
    <row r="270" spans="15:20" ht="24.95" customHeight="1">
      <c r="O270" s="886" t="str">
        <f>IF('منابع انسانی'!A269="","",'منابع انسانی'!A269)</f>
        <v/>
      </c>
      <c r="P270" s="886" t="str">
        <f>IF('منابع انسانی'!B269="","",'منابع انسانی'!B269)</f>
        <v/>
      </c>
      <c r="Q270" s="886" t="str">
        <f>IF('منابع انسانی'!C269="","",'منابع انسانی'!C269)</f>
        <v/>
      </c>
      <c r="R270" s="886" t="str">
        <f>IF('منابع انسانی'!D269="","",'منابع انسانی'!D269)</f>
        <v/>
      </c>
      <c r="S270" s="886" t="str">
        <f>IF('منابع انسانی'!E269="","",'منابع انسانی'!E269)</f>
        <v/>
      </c>
      <c r="T270" s="936" t="str">
        <f t="shared" si="9"/>
        <v>X</v>
      </c>
    </row>
    <row r="271" spans="15:20" ht="24.95" customHeight="1">
      <c r="O271" s="886" t="str">
        <f>IF('منابع انسانی'!A270="","",'منابع انسانی'!A270)</f>
        <v/>
      </c>
      <c r="P271" s="886" t="str">
        <f>IF('منابع انسانی'!B270="","",'منابع انسانی'!B270)</f>
        <v/>
      </c>
      <c r="Q271" s="886" t="str">
        <f>IF('منابع انسانی'!C270="","",'منابع انسانی'!C270)</f>
        <v/>
      </c>
      <c r="R271" s="886" t="str">
        <f>IF('منابع انسانی'!D270="","",'منابع انسانی'!D270)</f>
        <v/>
      </c>
      <c r="S271" s="886" t="str">
        <f>IF('منابع انسانی'!E270="","",'منابع انسانی'!E270)</f>
        <v/>
      </c>
      <c r="T271" s="936" t="str">
        <f t="shared" si="9"/>
        <v>X</v>
      </c>
    </row>
    <row r="272" spans="15:20" ht="24.95" customHeight="1">
      <c r="O272" s="886" t="str">
        <f>IF('منابع انسانی'!A271="","",'منابع انسانی'!A271)</f>
        <v/>
      </c>
      <c r="P272" s="886" t="str">
        <f>IF('منابع انسانی'!B271="","",'منابع انسانی'!B271)</f>
        <v/>
      </c>
      <c r="Q272" s="886" t="str">
        <f>IF('منابع انسانی'!C271="","",'منابع انسانی'!C271)</f>
        <v/>
      </c>
      <c r="R272" s="886" t="str">
        <f>IF('منابع انسانی'!D271="","",'منابع انسانی'!D271)</f>
        <v/>
      </c>
      <c r="S272" s="886" t="str">
        <f>IF('منابع انسانی'!E271="","",'منابع انسانی'!E271)</f>
        <v/>
      </c>
      <c r="T272" s="936" t="str">
        <f t="shared" si="9"/>
        <v>X</v>
      </c>
    </row>
    <row r="273" spans="15:20" ht="24.95" customHeight="1">
      <c r="O273" s="886" t="str">
        <f>IF('منابع انسانی'!A272="","",'منابع انسانی'!A272)</f>
        <v/>
      </c>
      <c r="P273" s="886" t="str">
        <f>IF('منابع انسانی'!B272="","",'منابع انسانی'!B272)</f>
        <v/>
      </c>
      <c r="Q273" s="886" t="str">
        <f>IF('منابع انسانی'!C272="","",'منابع انسانی'!C272)</f>
        <v/>
      </c>
      <c r="R273" s="886" t="str">
        <f>IF('منابع انسانی'!D272="","",'منابع انسانی'!D272)</f>
        <v/>
      </c>
      <c r="S273" s="886" t="str">
        <f>IF('منابع انسانی'!E272="","",'منابع انسانی'!E272)</f>
        <v/>
      </c>
      <c r="T273" s="936" t="str">
        <f t="shared" si="9"/>
        <v>X</v>
      </c>
    </row>
    <row r="274" spans="15:20" ht="24.95" customHeight="1">
      <c r="O274" s="886" t="str">
        <f>IF('منابع انسانی'!A273="","",'منابع انسانی'!A273)</f>
        <v/>
      </c>
      <c r="P274" s="886" t="str">
        <f>IF('منابع انسانی'!B273="","",'منابع انسانی'!B273)</f>
        <v/>
      </c>
      <c r="Q274" s="886" t="str">
        <f>IF('منابع انسانی'!C273="","",'منابع انسانی'!C273)</f>
        <v/>
      </c>
      <c r="R274" s="886" t="str">
        <f>IF('منابع انسانی'!D273="","",'منابع انسانی'!D273)</f>
        <v/>
      </c>
      <c r="S274" s="886" t="str">
        <f>IF('منابع انسانی'!E273="","",'منابع انسانی'!E273)</f>
        <v/>
      </c>
      <c r="T274" s="936" t="str">
        <f t="shared" si="9"/>
        <v>X</v>
      </c>
    </row>
    <row r="275" spans="15:20" ht="24.95" customHeight="1">
      <c r="O275" s="886" t="str">
        <f>IF('منابع انسانی'!A274="","",'منابع انسانی'!A274)</f>
        <v/>
      </c>
      <c r="P275" s="886" t="str">
        <f>IF('منابع انسانی'!B274="","",'منابع انسانی'!B274)</f>
        <v/>
      </c>
      <c r="Q275" s="886" t="str">
        <f>IF('منابع انسانی'!C274="","",'منابع انسانی'!C274)</f>
        <v/>
      </c>
      <c r="R275" s="886" t="str">
        <f>IF('منابع انسانی'!D274="","",'منابع انسانی'!D274)</f>
        <v/>
      </c>
      <c r="S275" s="886" t="str">
        <f>IF('منابع انسانی'!E274="","",'منابع انسانی'!E274)</f>
        <v/>
      </c>
      <c r="T275" s="936" t="str">
        <f t="shared" si="9"/>
        <v>X</v>
      </c>
    </row>
    <row r="276" spans="15:20" ht="24.95" customHeight="1">
      <c r="O276" s="886" t="str">
        <f>IF('منابع انسانی'!A275="","",'منابع انسانی'!A275)</f>
        <v/>
      </c>
      <c r="P276" s="886" t="str">
        <f>IF('منابع انسانی'!B275="","",'منابع انسانی'!B275)</f>
        <v/>
      </c>
      <c r="Q276" s="886" t="str">
        <f>IF('منابع انسانی'!C275="","",'منابع انسانی'!C275)</f>
        <v/>
      </c>
      <c r="R276" s="886" t="str">
        <f>IF('منابع انسانی'!D275="","",'منابع انسانی'!D275)</f>
        <v/>
      </c>
      <c r="S276" s="886" t="str">
        <f>IF('منابع انسانی'!E275="","",'منابع انسانی'!E275)</f>
        <v/>
      </c>
      <c r="T276" s="936" t="str">
        <f t="shared" si="9"/>
        <v>X</v>
      </c>
    </row>
    <row r="277" spans="15:20" ht="24.95" customHeight="1">
      <c r="O277" s="886" t="str">
        <f>IF('منابع انسانی'!A276="","",'منابع انسانی'!A276)</f>
        <v/>
      </c>
      <c r="P277" s="886" t="str">
        <f>IF('منابع انسانی'!B276="","",'منابع انسانی'!B276)</f>
        <v/>
      </c>
      <c r="Q277" s="886" t="str">
        <f>IF('منابع انسانی'!C276="","",'منابع انسانی'!C276)</f>
        <v/>
      </c>
      <c r="R277" s="886" t="str">
        <f>IF('منابع انسانی'!D276="","",'منابع انسانی'!D276)</f>
        <v/>
      </c>
      <c r="S277" s="886" t="str">
        <f>IF('منابع انسانی'!E276="","",'منابع انسانی'!E276)</f>
        <v/>
      </c>
      <c r="T277" s="936" t="str">
        <f t="shared" si="9"/>
        <v>X</v>
      </c>
    </row>
    <row r="278" spans="15:20" ht="24.95" customHeight="1">
      <c r="O278" s="886" t="str">
        <f>IF('منابع انسانی'!A277="","",'منابع انسانی'!A277)</f>
        <v/>
      </c>
      <c r="P278" s="886" t="str">
        <f>IF('منابع انسانی'!B277="","",'منابع انسانی'!B277)</f>
        <v/>
      </c>
      <c r="Q278" s="886" t="str">
        <f>IF('منابع انسانی'!C277="","",'منابع انسانی'!C277)</f>
        <v/>
      </c>
      <c r="R278" s="886" t="str">
        <f>IF('منابع انسانی'!D277="","",'منابع انسانی'!D277)</f>
        <v/>
      </c>
      <c r="S278" s="886" t="str">
        <f>IF('منابع انسانی'!E277="","",'منابع انسانی'!E277)</f>
        <v/>
      </c>
      <c r="T278" s="936" t="str">
        <f t="shared" si="9"/>
        <v>X</v>
      </c>
    </row>
    <row r="279" spans="15:20" ht="24.95" customHeight="1">
      <c r="O279" s="886" t="str">
        <f>IF('منابع انسانی'!A278="","",'منابع انسانی'!A278)</f>
        <v/>
      </c>
      <c r="P279" s="886" t="str">
        <f>IF('منابع انسانی'!B278="","",'منابع انسانی'!B278)</f>
        <v/>
      </c>
      <c r="Q279" s="886" t="str">
        <f>IF('منابع انسانی'!C278="","",'منابع انسانی'!C278)</f>
        <v/>
      </c>
      <c r="R279" s="886" t="str">
        <f>IF('منابع انسانی'!D278="","",'منابع انسانی'!D278)</f>
        <v/>
      </c>
      <c r="S279" s="886" t="str">
        <f>IF('منابع انسانی'!E278="","",'منابع انسانی'!E278)</f>
        <v/>
      </c>
      <c r="T279" s="936" t="str">
        <f t="shared" si="9"/>
        <v>X</v>
      </c>
    </row>
    <row r="280" spans="15:20" ht="24.95" customHeight="1">
      <c r="O280" s="886" t="str">
        <f>IF('منابع انسانی'!A279="","",'منابع انسانی'!A279)</f>
        <v/>
      </c>
      <c r="P280" s="886" t="str">
        <f>IF('منابع انسانی'!B279="","",'منابع انسانی'!B279)</f>
        <v/>
      </c>
      <c r="Q280" s="886" t="str">
        <f>IF('منابع انسانی'!C279="","",'منابع انسانی'!C279)</f>
        <v/>
      </c>
      <c r="R280" s="886" t="str">
        <f>IF('منابع انسانی'!D279="","",'منابع انسانی'!D279)</f>
        <v/>
      </c>
      <c r="S280" s="886" t="str">
        <f>IF('منابع انسانی'!E279="","",'منابع انسانی'!E279)</f>
        <v/>
      </c>
      <c r="T280" s="936" t="str">
        <f t="shared" si="9"/>
        <v>X</v>
      </c>
    </row>
    <row r="281" spans="15:20" ht="24.95" customHeight="1">
      <c r="O281" s="886" t="str">
        <f>IF('منابع انسانی'!A280="","",'منابع انسانی'!A280)</f>
        <v/>
      </c>
      <c r="P281" s="886" t="str">
        <f>IF('منابع انسانی'!B280="","",'منابع انسانی'!B280)</f>
        <v/>
      </c>
      <c r="Q281" s="886" t="str">
        <f>IF('منابع انسانی'!C280="","",'منابع انسانی'!C280)</f>
        <v/>
      </c>
      <c r="R281" s="886" t="str">
        <f>IF('منابع انسانی'!D280="","",'منابع انسانی'!D280)</f>
        <v/>
      </c>
      <c r="S281" s="886" t="str">
        <f>IF('منابع انسانی'!E280="","",'منابع انسانی'!E280)</f>
        <v/>
      </c>
      <c r="T281" s="936" t="str">
        <f t="shared" si="9"/>
        <v>X</v>
      </c>
    </row>
    <row r="282" spans="15:20" ht="24.95" customHeight="1">
      <c r="O282" s="886" t="str">
        <f>IF('منابع انسانی'!A281="","",'منابع انسانی'!A281)</f>
        <v/>
      </c>
      <c r="P282" s="886" t="str">
        <f>IF('منابع انسانی'!B281="","",'منابع انسانی'!B281)</f>
        <v/>
      </c>
      <c r="Q282" s="886" t="str">
        <f>IF('منابع انسانی'!C281="","",'منابع انسانی'!C281)</f>
        <v/>
      </c>
      <c r="R282" s="886" t="str">
        <f>IF('منابع انسانی'!D281="","",'منابع انسانی'!D281)</f>
        <v/>
      </c>
      <c r="S282" s="886" t="str">
        <f>IF('منابع انسانی'!E281="","",'منابع انسانی'!E281)</f>
        <v/>
      </c>
      <c r="T282" s="936" t="str">
        <f t="shared" si="9"/>
        <v>X</v>
      </c>
    </row>
    <row r="283" spans="15:20" ht="24.95" customHeight="1">
      <c r="O283" s="886" t="str">
        <f>IF('منابع انسانی'!A282="","",'منابع انسانی'!A282)</f>
        <v/>
      </c>
      <c r="P283" s="886" t="str">
        <f>IF('منابع انسانی'!B282="","",'منابع انسانی'!B282)</f>
        <v/>
      </c>
      <c r="Q283" s="886" t="str">
        <f>IF('منابع انسانی'!C282="","",'منابع انسانی'!C282)</f>
        <v/>
      </c>
      <c r="R283" s="886" t="str">
        <f>IF('منابع انسانی'!D282="","",'منابع انسانی'!D282)</f>
        <v/>
      </c>
      <c r="S283" s="886" t="str">
        <f>IF('منابع انسانی'!E282="","",'منابع انسانی'!E282)</f>
        <v/>
      </c>
      <c r="T283" s="936" t="str">
        <f t="shared" si="9"/>
        <v>X</v>
      </c>
    </row>
    <row r="284" spans="15:20" ht="24.95" customHeight="1">
      <c r="O284" s="886" t="str">
        <f>IF('منابع انسانی'!A283="","",'منابع انسانی'!A283)</f>
        <v/>
      </c>
      <c r="P284" s="886" t="str">
        <f>IF('منابع انسانی'!B283="","",'منابع انسانی'!B283)</f>
        <v/>
      </c>
      <c r="Q284" s="886" t="str">
        <f>IF('منابع انسانی'!C283="","",'منابع انسانی'!C283)</f>
        <v/>
      </c>
      <c r="R284" s="886" t="str">
        <f>IF('منابع انسانی'!D283="","",'منابع انسانی'!D283)</f>
        <v/>
      </c>
      <c r="S284" s="886" t="str">
        <f>IF('منابع انسانی'!E283="","",'منابع انسانی'!E283)</f>
        <v/>
      </c>
      <c r="T284" s="936" t="str">
        <f t="shared" si="9"/>
        <v>X</v>
      </c>
    </row>
    <row r="285" spans="15:20" ht="24.95" customHeight="1">
      <c r="O285" s="886" t="str">
        <f>IF('منابع انسانی'!A284="","",'منابع انسانی'!A284)</f>
        <v/>
      </c>
      <c r="P285" s="886" t="str">
        <f>IF('منابع انسانی'!B284="","",'منابع انسانی'!B284)</f>
        <v/>
      </c>
      <c r="Q285" s="886" t="str">
        <f>IF('منابع انسانی'!C284="","",'منابع انسانی'!C284)</f>
        <v/>
      </c>
      <c r="R285" s="886" t="str">
        <f>IF('منابع انسانی'!D284="","",'منابع انسانی'!D284)</f>
        <v/>
      </c>
      <c r="S285" s="886" t="str">
        <f>IF('منابع انسانی'!E284="","",'منابع انسانی'!E284)</f>
        <v/>
      </c>
      <c r="T285" s="936" t="str">
        <f t="shared" si="9"/>
        <v>X</v>
      </c>
    </row>
    <row r="286" spans="15:20" ht="24.95" customHeight="1">
      <c r="O286" s="886" t="str">
        <f>IF('منابع انسانی'!A285="","",'منابع انسانی'!A285)</f>
        <v/>
      </c>
      <c r="P286" s="886" t="str">
        <f>IF('منابع انسانی'!B285="","",'منابع انسانی'!B285)</f>
        <v/>
      </c>
      <c r="Q286" s="886" t="str">
        <f>IF('منابع انسانی'!C285="","",'منابع انسانی'!C285)</f>
        <v/>
      </c>
      <c r="R286" s="886" t="str">
        <f>IF('منابع انسانی'!D285="","",'منابع انسانی'!D285)</f>
        <v/>
      </c>
      <c r="S286" s="886" t="str">
        <f>IF('منابع انسانی'!E285="","",'منابع انسانی'!E285)</f>
        <v/>
      </c>
      <c r="T286" s="936" t="str">
        <f t="shared" si="9"/>
        <v>X</v>
      </c>
    </row>
    <row r="287" spans="15:20" ht="24.95" customHeight="1">
      <c r="O287" s="886" t="str">
        <f>IF('منابع انسانی'!A286="","",'منابع انسانی'!A286)</f>
        <v/>
      </c>
      <c r="P287" s="886" t="str">
        <f>IF('منابع انسانی'!B286="","",'منابع انسانی'!B286)</f>
        <v/>
      </c>
      <c r="Q287" s="886" t="str">
        <f>IF('منابع انسانی'!C286="","",'منابع انسانی'!C286)</f>
        <v/>
      </c>
      <c r="R287" s="886" t="str">
        <f>IF('منابع انسانی'!D286="","",'منابع انسانی'!D286)</f>
        <v/>
      </c>
      <c r="S287" s="886" t="str">
        <f>IF('منابع انسانی'!E286="","",'منابع انسانی'!E286)</f>
        <v/>
      </c>
      <c r="T287" s="936" t="str">
        <f t="shared" si="9"/>
        <v>X</v>
      </c>
    </row>
    <row r="288" spans="15:20" ht="24.95" customHeight="1">
      <c r="O288" s="886" t="str">
        <f>IF('منابع انسانی'!A287="","",'منابع انسانی'!A287)</f>
        <v/>
      </c>
      <c r="P288" s="886" t="str">
        <f>IF('منابع انسانی'!B287="","",'منابع انسانی'!B287)</f>
        <v/>
      </c>
      <c r="Q288" s="886" t="str">
        <f>IF('منابع انسانی'!C287="","",'منابع انسانی'!C287)</f>
        <v/>
      </c>
      <c r="R288" s="886" t="str">
        <f>IF('منابع انسانی'!D287="","",'منابع انسانی'!D287)</f>
        <v/>
      </c>
      <c r="S288" s="886" t="str">
        <f>IF('منابع انسانی'!E287="","",'منابع انسانی'!E287)</f>
        <v/>
      </c>
      <c r="T288" s="936" t="str">
        <f t="shared" si="9"/>
        <v>X</v>
      </c>
    </row>
    <row r="289" spans="15:20" ht="24.95" customHeight="1">
      <c r="O289" s="886" t="str">
        <f>IF('منابع انسانی'!A288="","",'منابع انسانی'!A288)</f>
        <v/>
      </c>
      <c r="P289" s="886" t="str">
        <f>IF('منابع انسانی'!B288="","",'منابع انسانی'!B288)</f>
        <v/>
      </c>
      <c r="Q289" s="886" t="str">
        <f>IF('منابع انسانی'!C288="","",'منابع انسانی'!C288)</f>
        <v/>
      </c>
      <c r="R289" s="886" t="str">
        <f>IF('منابع انسانی'!D288="","",'منابع انسانی'!D288)</f>
        <v/>
      </c>
      <c r="S289" s="886" t="str">
        <f>IF('منابع انسانی'!E288="","",'منابع انسانی'!E288)</f>
        <v/>
      </c>
      <c r="T289" s="936" t="str">
        <f t="shared" si="9"/>
        <v>X</v>
      </c>
    </row>
    <row r="290" spans="15:20" ht="24.95" customHeight="1">
      <c r="O290" s="886" t="str">
        <f>IF('منابع انسانی'!A289="","",'منابع انسانی'!A289)</f>
        <v/>
      </c>
      <c r="P290" s="886" t="str">
        <f>IF('منابع انسانی'!B289="","",'منابع انسانی'!B289)</f>
        <v/>
      </c>
      <c r="Q290" s="886" t="str">
        <f>IF('منابع انسانی'!C289="","",'منابع انسانی'!C289)</f>
        <v/>
      </c>
      <c r="R290" s="886" t="str">
        <f>IF('منابع انسانی'!D289="","",'منابع انسانی'!D289)</f>
        <v/>
      </c>
      <c r="S290" s="886" t="str">
        <f>IF('منابع انسانی'!E289="","",'منابع انسانی'!E289)</f>
        <v/>
      </c>
      <c r="T290" s="936" t="str">
        <f t="shared" si="9"/>
        <v>X</v>
      </c>
    </row>
    <row r="291" spans="15:20" ht="24.95" customHeight="1">
      <c r="O291" s="886" t="str">
        <f>IF('منابع انسانی'!A290="","",'منابع انسانی'!A290)</f>
        <v/>
      </c>
      <c r="P291" s="886" t="str">
        <f>IF('منابع انسانی'!B290="","",'منابع انسانی'!B290)</f>
        <v/>
      </c>
      <c r="Q291" s="886" t="str">
        <f>IF('منابع انسانی'!C290="","",'منابع انسانی'!C290)</f>
        <v/>
      </c>
      <c r="R291" s="886" t="str">
        <f>IF('منابع انسانی'!D290="","",'منابع انسانی'!D290)</f>
        <v/>
      </c>
      <c r="S291" s="886" t="str">
        <f>IF('منابع انسانی'!E290="","",'منابع انسانی'!E290)</f>
        <v/>
      </c>
      <c r="T291" s="936" t="str">
        <f t="shared" si="9"/>
        <v>X</v>
      </c>
    </row>
    <row r="292" spans="15:20" ht="24.95" customHeight="1">
      <c r="O292" s="886" t="str">
        <f>IF('منابع انسانی'!A291="","",'منابع انسانی'!A291)</f>
        <v/>
      </c>
      <c r="P292" s="886" t="str">
        <f>IF('منابع انسانی'!B291="","",'منابع انسانی'!B291)</f>
        <v/>
      </c>
      <c r="Q292" s="886" t="str">
        <f>IF('منابع انسانی'!C291="","",'منابع انسانی'!C291)</f>
        <v/>
      </c>
      <c r="R292" s="886" t="str">
        <f>IF('منابع انسانی'!D291="","",'منابع انسانی'!D291)</f>
        <v/>
      </c>
      <c r="S292" s="886" t="str">
        <f>IF('منابع انسانی'!E291="","",'منابع انسانی'!E291)</f>
        <v/>
      </c>
      <c r="T292" s="936" t="str">
        <f t="shared" si="9"/>
        <v>X</v>
      </c>
    </row>
    <row r="293" spans="15:20" ht="24.95" customHeight="1">
      <c r="O293" s="886" t="str">
        <f>IF('منابع انسانی'!A292="","",'منابع انسانی'!A292)</f>
        <v/>
      </c>
      <c r="P293" s="886" t="str">
        <f>IF('منابع انسانی'!B292="","",'منابع انسانی'!B292)</f>
        <v/>
      </c>
      <c r="Q293" s="886" t="str">
        <f>IF('منابع انسانی'!C292="","",'منابع انسانی'!C292)</f>
        <v/>
      </c>
      <c r="R293" s="886" t="str">
        <f>IF('منابع انسانی'!D292="","",'منابع انسانی'!D292)</f>
        <v/>
      </c>
      <c r="S293" s="886" t="str">
        <f>IF('منابع انسانی'!E292="","",'منابع انسانی'!E292)</f>
        <v/>
      </c>
      <c r="T293" s="936" t="str">
        <f t="shared" si="9"/>
        <v>X</v>
      </c>
    </row>
    <row r="294" spans="15:20" ht="24.95" customHeight="1">
      <c r="O294" s="886" t="str">
        <f>IF('منابع انسانی'!A293="","",'منابع انسانی'!A293)</f>
        <v/>
      </c>
      <c r="P294" s="886" t="str">
        <f>IF('منابع انسانی'!B293="","",'منابع انسانی'!B293)</f>
        <v/>
      </c>
      <c r="Q294" s="886" t="str">
        <f>IF('منابع انسانی'!C293="","",'منابع انسانی'!C293)</f>
        <v/>
      </c>
      <c r="R294" s="886" t="str">
        <f>IF('منابع انسانی'!D293="","",'منابع انسانی'!D293)</f>
        <v/>
      </c>
      <c r="S294" s="886" t="str">
        <f>IF('منابع انسانی'!E293="","",'منابع انسانی'!E293)</f>
        <v/>
      </c>
      <c r="T294" s="936" t="str">
        <f t="shared" si="9"/>
        <v>X</v>
      </c>
    </row>
    <row r="295" spans="15:20" ht="24.95" customHeight="1">
      <c r="O295" s="886" t="str">
        <f>IF('منابع انسانی'!A294="","",'منابع انسانی'!A294)</f>
        <v/>
      </c>
      <c r="P295" s="886" t="str">
        <f>IF('منابع انسانی'!B294="","",'منابع انسانی'!B294)</f>
        <v/>
      </c>
      <c r="Q295" s="886" t="str">
        <f>IF('منابع انسانی'!C294="","",'منابع انسانی'!C294)</f>
        <v/>
      </c>
      <c r="R295" s="886" t="str">
        <f>IF('منابع انسانی'!D294="","",'منابع انسانی'!D294)</f>
        <v/>
      </c>
      <c r="S295" s="886" t="str">
        <f>IF('منابع انسانی'!E294="","",'منابع انسانی'!E294)</f>
        <v/>
      </c>
      <c r="T295" s="936" t="str">
        <f t="shared" si="9"/>
        <v>X</v>
      </c>
    </row>
    <row r="296" spans="15:20" ht="24.95" customHeight="1">
      <c r="O296" s="886" t="str">
        <f>IF('منابع انسانی'!A295="","",'منابع انسانی'!A295)</f>
        <v/>
      </c>
      <c r="P296" s="886" t="str">
        <f>IF('منابع انسانی'!B295="","",'منابع انسانی'!B295)</f>
        <v/>
      </c>
      <c r="Q296" s="886" t="str">
        <f>IF('منابع انسانی'!C295="","",'منابع انسانی'!C295)</f>
        <v/>
      </c>
      <c r="R296" s="886" t="str">
        <f>IF('منابع انسانی'!D295="","",'منابع انسانی'!D295)</f>
        <v/>
      </c>
      <c r="S296" s="886" t="str">
        <f>IF('منابع انسانی'!E295="","",'منابع انسانی'!E295)</f>
        <v/>
      </c>
      <c r="T296" s="936" t="str">
        <f t="shared" si="9"/>
        <v>X</v>
      </c>
    </row>
    <row r="297" spans="15:20" ht="24.95" customHeight="1">
      <c r="O297" s="886" t="str">
        <f>IF('منابع انسانی'!A296="","",'منابع انسانی'!A296)</f>
        <v/>
      </c>
      <c r="P297" s="886" t="str">
        <f>IF('منابع انسانی'!B296="","",'منابع انسانی'!B296)</f>
        <v/>
      </c>
      <c r="Q297" s="886" t="str">
        <f>IF('منابع انسانی'!C296="","",'منابع انسانی'!C296)</f>
        <v/>
      </c>
      <c r="R297" s="886" t="str">
        <f>IF('منابع انسانی'!D296="","",'منابع انسانی'!D296)</f>
        <v/>
      </c>
      <c r="S297" s="886" t="str">
        <f>IF('منابع انسانی'!E296="","",'منابع انسانی'!E296)</f>
        <v/>
      </c>
      <c r="T297" s="936" t="str">
        <f t="shared" si="9"/>
        <v>X</v>
      </c>
    </row>
    <row r="298" spans="15:20" ht="24.95" customHeight="1">
      <c r="O298" s="886" t="str">
        <f>IF('منابع انسانی'!A297="","",'منابع انسانی'!A297)</f>
        <v/>
      </c>
      <c r="P298" s="886" t="str">
        <f>IF('منابع انسانی'!B297="","",'منابع انسانی'!B297)</f>
        <v/>
      </c>
      <c r="Q298" s="886" t="str">
        <f>IF('منابع انسانی'!C297="","",'منابع انسانی'!C297)</f>
        <v/>
      </c>
      <c r="R298" s="886" t="str">
        <f>IF('منابع انسانی'!D297="","",'منابع انسانی'!D297)</f>
        <v/>
      </c>
      <c r="S298" s="886" t="str">
        <f>IF('منابع انسانی'!E297="","",'منابع انسانی'!E297)</f>
        <v/>
      </c>
      <c r="T298" s="936" t="str">
        <f t="shared" si="9"/>
        <v>X</v>
      </c>
    </row>
    <row r="299" spans="15:20" ht="24.95" customHeight="1">
      <c r="O299" s="886" t="str">
        <f>IF('منابع انسانی'!A298="","",'منابع انسانی'!A298)</f>
        <v/>
      </c>
      <c r="P299" s="886" t="str">
        <f>IF('منابع انسانی'!B298="","",'منابع انسانی'!B298)</f>
        <v/>
      </c>
      <c r="Q299" s="886" t="str">
        <f>IF('منابع انسانی'!C298="","",'منابع انسانی'!C298)</f>
        <v/>
      </c>
      <c r="R299" s="886" t="str">
        <f>IF('منابع انسانی'!D298="","",'منابع انسانی'!D298)</f>
        <v/>
      </c>
      <c r="S299" s="886" t="str">
        <f>IF('منابع انسانی'!E298="","",'منابع انسانی'!E298)</f>
        <v/>
      </c>
      <c r="T299" s="936" t="str">
        <f t="shared" si="9"/>
        <v>X</v>
      </c>
    </row>
    <row r="300" spans="15:20" ht="24.95" customHeight="1">
      <c r="O300" s="886" t="str">
        <f>IF('منابع انسانی'!A299="","",'منابع انسانی'!A299)</f>
        <v/>
      </c>
      <c r="P300" s="886" t="str">
        <f>IF('منابع انسانی'!B299="","",'منابع انسانی'!B299)</f>
        <v/>
      </c>
      <c r="Q300" s="886" t="str">
        <f>IF('منابع انسانی'!C299="","",'منابع انسانی'!C299)</f>
        <v/>
      </c>
      <c r="R300" s="886" t="str">
        <f>IF('منابع انسانی'!D299="","",'منابع انسانی'!D299)</f>
        <v/>
      </c>
      <c r="S300" s="886" t="str">
        <f>IF('منابع انسانی'!E299="","",'منابع انسانی'!E299)</f>
        <v/>
      </c>
      <c r="T300" s="936" t="str">
        <f t="shared" si="9"/>
        <v>X</v>
      </c>
    </row>
    <row r="301" spans="15:20" ht="24.95" customHeight="1">
      <c r="O301" s="886" t="str">
        <f>IF('منابع انسانی'!A300="","",'منابع انسانی'!A300)</f>
        <v/>
      </c>
      <c r="P301" s="886" t="str">
        <f>IF('منابع انسانی'!B300="","",'منابع انسانی'!B300)</f>
        <v/>
      </c>
      <c r="Q301" s="886" t="str">
        <f>IF('منابع انسانی'!C300="","",'منابع انسانی'!C300)</f>
        <v/>
      </c>
      <c r="R301" s="886" t="str">
        <f>IF('منابع انسانی'!D300="","",'منابع انسانی'!D300)</f>
        <v/>
      </c>
      <c r="S301" s="886" t="str">
        <f>IF('منابع انسانی'!E300="","",'منابع انسانی'!E300)</f>
        <v/>
      </c>
      <c r="T301" s="936" t="str">
        <f t="shared" si="9"/>
        <v>X</v>
      </c>
    </row>
    <row r="302" spans="15:20" ht="24.95" customHeight="1">
      <c r="O302" s="886" t="str">
        <f>IF('منابع انسانی'!A301="","",'منابع انسانی'!A301)</f>
        <v/>
      </c>
      <c r="P302" s="886" t="str">
        <f>IF('منابع انسانی'!B301="","",'منابع انسانی'!B301)</f>
        <v/>
      </c>
      <c r="Q302" s="886" t="str">
        <f>IF('منابع انسانی'!C301="","",'منابع انسانی'!C301)</f>
        <v/>
      </c>
      <c r="R302" s="886" t="str">
        <f>IF('منابع انسانی'!D301="","",'منابع انسانی'!D301)</f>
        <v/>
      </c>
      <c r="S302" s="886" t="str">
        <f>IF('منابع انسانی'!E301="","",'منابع انسانی'!E301)</f>
        <v/>
      </c>
      <c r="T302" s="936" t="str">
        <f t="shared" si="9"/>
        <v>X</v>
      </c>
    </row>
    <row r="303" spans="15:20" ht="24.95" customHeight="1">
      <c r="O303" s="886" t="str">
        <f>IF('منابع انسانی'!A302="","",'منابع انسانی'!A302)</f>
        <v/>
      </c>
      <c r="P303" s="886" t="str">
        <f>IF('منابع انسانی'!B302="","",'منابع انسانی'!B302)</f>
        <v/>
      </c>
      <c r="Q303" s="886" t="str">
        <f>IF('منابع انسانی'!C302="","",'منابع انسانی'!C302)</f>
        <v/>
      </c>
      <c r="R303" s="886" t="str">
        <f>IF('منابع انسانی'!D302="","",'منابع انسانی'!D302)</f>
        <v/>
      </c>
      <c r="S303" s="886" t="str">
        <f>IF('منابع انسانی'!E302="","",'منابع انسانی'!E302)</f>
        <v/>
      </c>
      <c r="T303" s="936" t="str">
        <f t="shared" si="9"/>
        <v>X</v>
      </c>
    </row>
    <row r="304" spans="15:20" ht="24.95" customHeight="1">
      <c r="O304" s="886" t="str">
        <f>IF('منابع انسانی'!A303="","",'منابع انسانی'!A303)</f>
        <v/>
      </c>
      <c r="P304" s="886" t="str">
        <f>IF('منابع انسانی'!B303="","",'منابع انسانی'!B303)</f>
        <v/>
      </c>
      <c r="Q304" s="886" t="str">
        <f>IF('منابع انسانی'!C303="","",'منابع انسانی'!C303)</f>
        <v/>
      </c>
      <c r="R304" s="886" t="str">
        <f>IF('منابع انسانی'!D303="","",'منابع انسانی'!D303)</f>
        <v/>
      </c>
      <c r="S304" s="886" t="str">
        <f>IF('منابع انسانی'!E303="","",'منابع انسانی'!E303)</f>
        <v/>
      </c>
      <c r="T304" s="936" t="str">
        <f t="shared" si="9"/>
        <v>X</v>
      </c>
    </row>
    <row r="305" spans="15:20" ht="24.95" customHeight="1">
      <c r="O305" s="886" t="str">
        <f>IF('منابع انسانی'!A304="","",'منابع انسانی'!A304)</f>
        <v/>
      </c>
      <c r="P305" s="886" t="str">
        <f>IF('منابع انسانی'!B304="","",'منابع انسانی'!B304)</f>
        <v/>
      </c>
      <c r="Q305" s="886" t="str">
        <f>IF('منابع انسانی'!C304="","",'منابع انسانی'!C304)</f>
        <v/>
      </c>
      <c r="R305" s="886" t="str">
        <f>IF('منابع انسانی'!D304="","",'منابع انسانی'!D304)</f>
        <v/>
      </c>
      <c r="S305" s="886" t="str">
        <f>IF('منابع انسانی'!E304="","",'منابع انسانی'!E304)</f>
        <v/>
      </c>
      <c r="T305" s="936" t="str">
        <f t="shared" si="9"/>
        <v>X</v>
      </c>
    </row>
    <row r="306" spans="15:20" ht="24.95" customHeight="1">
      <c r="O306" s="886" t="str">
        <f>IF('منابع انسانی'!A305="","",'منابع انسانی'!A305)</f>
        <v/>
      </c>
      <c r="P306" s="886" t="str">
        <f>IF('منابع انسانی'!B305="","",'منابع انسانی'!B305)</f>
        <v/>
      </c>
      <c r="Q306" s="886" t="str">
        <f>IF('منابع انسانی'!C305="","",'منابع انسانی'!C305)</f>
        <v/>
      </c>
      <c r="R306" s="886" t="str">
        <f>IF('منابع انسانی'!D305="","",'منابع انسانی'!D305)</f>
        <v/>
      </c>
      <c r="S306" s="886" t="str">
        <f>IF('منابع انسانی'!E305="","",'منابع انسانی'!E305)</f>
        <v/>
      </c>
      <c r="T306" s="936" t="str">
        <f t="shared" si="9"/>
        <v>X</v>
      </c>
    </row>
    <row r="307" spans="15:20" ht="24.95" customHeight="1">
      <c r="O307" s="886" t="str">
        <f>IF('منابع انسانی'!A306="","",'منابع انسانی'!A306)</f>
        <v/>
      </c>
      <c r="P307" s="886" t="str">
        <f>IF('منابع انسانی'!B306="","",'منابع انسانی'!B306)</f>
        <v/>
      </c>
      <c r="Q307" s="886" t="str">
        <f>IF('منابع انسانی'!C306="","",'منابع انسانی'!C306)</f>
        <v/>
      </c>
      <c r="R307" s="886" t="str">
        <f>IF('منابع انسانی'!D306="","",'منابع انسانی'!D306)</f>
        <v/>
      </c>
      <c r="S307" s="886" t="str">
        <f>IF('منابع انسانی'!E306="","",'منابع انسانی'!E306)</f>
        <v/>
      </c>
      <c r="T307" s="936" t="str">
        <f t="shared" si="9"/>
        <v>X</v>
      </c>
    </row>
    <row r="308" spans="15:20" ht="24.95" customHeight="1">
      <c r="O308" s="886" t="str">
        <f>IF('منابع انسانی'!A307="","",'منابع انسانی'!A307)</f>
        <v/>
      </c>
      <c r="P308" s="886" t="str">
        <f>IF('منابع انسانی'!B307="","",'منابع انسانی'!B307)</f>
        <v/>
      </c>
      <c r="Q308" s="886" t="str">
        <f>IF('منابع انسانی'!C307="","",'منابع انسانی'!C307)</f>
        <v/>
      </c>
      <c r="R308" s="886" t="str">
        <f>IF('منابع انسانی'!D307="","",'منابع انسانی'!D307)</f>
        <v/>
      </c>
      <c r="S308" s="886" t="str">
        <f>IF('منابع انسانی'!E307="","",'منابع انسانی'!E307)</f>
        <v/>
      </c>
      <c r="T308" s="936" t="str">
        <f t="shared" si="9"/>
        <v>X</v>
      </c>
    </row>
    <row r="309" spans="15:20" ht="24.95" customHeight="1">
      <c r="O309" s="886" t="str">
        <f>IF('منابع انسانی'!A308="","",'منابع انسانی'!A308)</f>
        <v/>
      </c>
      <c r="P309" s="886" t="str">
        <f>IF('منابع انسانی'!B308="","",'منابع انسانی'!B308)</f>
        <v/>
      </c>
      <c r="Q309" s="886" t="str">
        <f>IF('منابع انسانی'!C308="","",'منابع انسانی'!C308)</f>
        <v/>
      </c>
      <c r="R309" s="886" t="str">
        <f>IF('منابع انسانی'!D308="","",'منابع انسانی'!D308)</f>
        <v/>
      </c>
      <c r="S309" s="886" t="str">
        <f>IF('منابع انسانی'!E308="","",'منابع انسانی'!E308)</f>
        <v/>
      </c>
      <c r="T309" s="936" t="str">
        <f t="shared" si="9"/>
        <v>X</v>
      </c>
    </row>
    <row r="310" spans="15:20" ht="24.95" customHeight="1">
      <c r="O310" s="886" t="str">
        <f>IF('منابع انسانی'!A309="","",'منابع انسانی'!A309)</f>
        <v/>
      </c>
      <c r="P310" s="886" t="str">
        <f>IF('منابع انسانی'!B309="","",'منابع انسانی'!B309)</f>
        <v/>
      </c>
      <c r="Q310" s="886" t="str">
        <f>IF('منابع انسانی'!C309="","",'منابع انسانی'!C309)</f>
        <v/>
      </c>
      <c r="R310" s="886" t="str">
        <f>IF('منابع انسانی'!D309="","",'منابع انسانی'!D309)</f>
        <v/>
      </c>
      <c r="S310" s="886" t="str">
        <f>IF('منابع انسانی'!E309="","",'منابع انسانی'!E309)</f>
        <v/>
      </c>
      <c r="T310" s="936" t="str">
        <f t="shared" si="9"/>
        <v>X</v>
      </c>
    </row>
    <row r="311" spans="15:20" ht="24.95" customHeight="1">
      <c r="O311" s="886" t="str">
        <f>IF('منابع انسانی'!A310="","",'منابع انسانی'!A310)</f>
        <v/>
      </c>
      <c r="P311" s="886" t="str">
        <f>IF('منابع انسانی'!B310="","",'منابع انسانی'!B310)</f>
        <v/>
      </c>
      <c r="Q311" s="886" t="str">
        <f>IF('منابع انسانی'!C310="","",'منابع انسانی'!C310)</f>
        <v/>
      </c>
      <c r="R311" s="886" t="str">
        <f>IF('منابع انسانی'!D310="","",'منابع انسانی'!D310)</f>
        <v/>
      </c>
      <c r="S311" s="886" t="str">
        <f>IF('منابع انسانی'!E310="","",'منابع انسانی'!E310)</f>
        <v/>
      </c>
      <c r="T311" s="936" t="str">
        <f t="shared" si="9"/>
        <v>X</v>
      </c>
    </row>
    <row r="312" spans="15:20" ht="24.95" customHeight="1">
      <c r="O312" s="886" t="str">
        <f>IF('منابع انسانی'!A311="","",'منابع انسانی'!A311)</f>
        <v/>
      </c>
      <c r="P312" s="886" t="str">
        <f>IF('منابع انسانی'!B311="","",'منابع انسانی'!B311)</f>
        <v/>
      </c>
      <c r="Q312" s="886" t="str">
        <f>IF('منابع انسانی'!C311="","",'منابع انسانی'!C311)</f>
        <v/>
      </c>
      <c r="R312" s="886" t="str">
        <f>IF('منابع انسانی'!D311="","",'منابع انسانی'!D311)</f>
        <v/>
      </c>
      <c r="S312" s="886" t="str">
        <f>IF('منابع انسانی'!E311="","",'منابع انسانی'!E311)</f>
        <v/>
      </c>
      <c r="T312" s="936" t="str">
        <f t="shared" si="9"/>
        <v>X</v>
      </c>
    </row>
    <row r="313" spans="15:20" ht="24.95" customHeight="1">
      <c r="O313" s="886" t="str">
        <f>IF('منابع انسانی'!A312="","",'منابع انسانی'!A312)</f>
        <v/>
      </c>
      <c r="P313" s="886" t="str">
        <f>IF('منابع انسانی'!B312="","",'منابع انسانی'!B312)</f>
        <v/>
      </c>
      <c r="Q313" s="886" t="str">
        <f>IF('منابع انسانی'!C312="","",'منابع انسانی'!C312)</f>
        <v/>
      </c>
      <c r="R313" s="886" t="str">
        <f>IF('منابع انسانی'!D312="","",'منابع انسانی'!D312)</f>
        <v/>
      </c>
      <c r="S313" s="886" t="str">
        <f>IF('منابع انسانی'!E312="","",'منابع انسانی'!E312)</f>
        <v/>
      </c>
      <c r="T313" s="936" t="str">
        <f t="shared" si="9"/>
        <v>X</v>
      </c>
    </row>
    <row r="314" spans="15:20" ht="24.95" customHeight="1">
      <c r="O314" s="886" t="str">
        <f>IF('منابع انسانی'!A313="","",'منابع انسانی'!A313)</f>
        <v/>
      </c>
      <c r="P314" s="886" t="str">
        <f>IF('منابع انسانی'!B313="","",'منابع انسانی'!B313)</f>
        <v/>
      </c>
      <c r="Q314" s="886" t="str">
        <f>IF('منابع انسانی'!C313="","",'منابع انسانی'!C313)</f>
        <v/>
      </c>
      <c r="R314" s="886" t="str">
        <f>IF('منابع انسانی'!D313="","",'منابع انسانی'!D313)</f>
        <v/>
      </c>
      <c r="S314" s="886" t="str">
        <f>IF('منابع انسانی'!E313="","",'منابع انسانی'!E313)</f>
        <v/>
      </c>
      <c r="T314" s="936" t="str">
        <f t="shared" si="9"/>
        <v>X</v>
      </c>
    </row>
    <row r="315" spans="15:20" ht="24.95" customHeight="1">
      <c r="O315" s="886" t="str">
        <f>IF('منابع انسانی'!A314="","",'منابع انسانی'!A314)</f>
        <v/>
      </c>
      <c r="P315" s="886" t="str">
        <f>IF('منابع انسانی'!B314="","",'منابع انسانی'!B314)</f>
        <v/>
      </c>
      <c r="Q315" s="886" t="str">
        <f>IF('منابع انسانی'!C314="","",'منابع انسانی'!C314)</f>
        <v/>
      </c>
      <c r="R315" s="886" t="str">
        <f>IF('منابع انسانی'!D314="","",'منابع انسانی'!D314)</f>
        <v/>
      </c>
      <c r="S315" s="886" t="str">
        <f>IF('منابع انسانی'!E314="","",'منابع انسانی'!E314)</f>
        <v/>
      </c>
      <c r="T315" s="936" t="str">
        <f t="shared" si="9"/>
        <v>X</v>
      </c>
    </row>
    <row r="316" spans="15:20" ht="24.95" customHeight="1">
      <c r="O316" s="886" t="str">
        <f>IF('منابع انسانی'!A315="","",'منابع انسانی'!A315)</f>
        <v/>
      </c>
      <c r="P316" s="886" t="str">
        <f>IF('منابع انسانی'!B315="","",'منابع انسانی'!B315)</f>
        <v/>
      </c>
      <c r="Q316" s="886" t="str">
        <f>IF('منابع انسانی'!C315="","",'منابع انسانی'!C315)</f>
        <v/>
      </c>
      <c r="R316" s="886" t="str">
        <f>IF('منابع انسانی'!D315="","",'منابع انسانی'!D315)</f>
        <v/>
      </c>
      <c r="S316" s="886" t="str">
        <f>IF('منابع انسانی'!E315="","",'منابع انسانی'!E315)</f>
        <v/>
      </c>
      <c r="T316" s="936" t="str">
        <f t="shared" si="9"/>
        <v>X</v>
      </c>
    </row>
    <row r="317" spans="15:20" ht="24.95" customHeight="1">
      <c r="O317" s="886" t="str">
        <f>IF('منابع انسانی'!A316="","",'منابع انسانی'!A316)</f>
        <v/>
      </c>
      <c r="P317" s="886" t="str">
        <f>IF('منابع انسانی'!B316="","",'منابع انسانی'!B316)</f>
        <v/>
      </c>
      <c r="Q317" s="886" t="str">
        <f>IF('منابع انسانی'!C316="","",'منابع انسانی'!C316)</f>
        <v/>
      </c>
      <c r="R317" s="886" t="str">
        <f>IF('منابع انسانی'!D316="","",'منابع انسانی'!D316)</f>
        <v/>
      </c>
      <c r="S317" s="886" t="str">
        <f>IF('منابع انسانی'!E316="","",'منابع انسانی'!E316)</f>
        <v/>
      </c>
      <c r="T317" s="936" t="str">
        <f t="shared" si="9"/>
        <v>X</v>
      </c>
    </row>
    <row r="318" spans="15:20" ht="24.95" customHeight="1">
      <c r="O318" s="886" t="str">
        <f>IF('منابع انسانی'!A317="","",'منابع انسانی'!A317)</f>
        <v/>
      </c>
      <c r="P318" s="886" t="str">
        <f>IF('منابع انسانی'!B317="","",'منابع انسانی'!B317)</f>
        <v/>
      </c>
      <c r="Q318" s="886" t="str">
        <f>IF('منابع انسانی'!C317="","",'منابع انسانی'!C317)</f>
        <v/>
      </c>
      <c r="R318" s="886" t="str">
        <f>IF('منابع انسانی'!D317="","",'منابع انسانی'!D317)</f>
        <v/>
      </c>
      <c r="S318" s="886" t="str">
        <f>IF('منابع انسانی'!E317="","",'منابع انسانی'!E317)</f>
        <v/>
      </c>
      <c r="T318" s="936" t="str">
        <f t="shared" si="9"/>
        <v>X</v>
      </c>
    </row>
    <row r="319" spans="15:20" ht="24.95" customHeight="1">
      <c r="O319" s="886" t="str">
        <f>IF('منابع انسانی'!A318="","",'منابع انسانی'!A318)</f>
        <v/>
      </c>
      <c r="P319" s="886" t="str">
        <f>IF('منابع انسانی'!B318="","",'منابع انسانی'!B318)</f>
        <v/>
      </c>
      <c r="Q319" s="886" t="str">
        <f>IF('منابع انسانی'!C318="","",'منابع انسانی'!C318)</f>
        <v/>
      </c>
      <c r="R319" s="886" t="str">
        <f>IF('منابع انسانی'!D318="","",'منابع انسانی'!D318)</f>
        <v/>
      </c>
      <c r="S319" s="886" t="str">
        <f>IF('منابع انسانی'!E318="","",'منابع انسانی'!E318)</f>
        <v/>
      </c>
      <c r="T319" s="936" t="str">
        <f t="shared" si="9"/>
        <v>X</v>
      </c>
    </row>
    <row r="320" spans="15:20" ht="24.95" customHeight="1">
      <c r="O320" s="886" t="str">
        <f>IF('منابع انسانی'!A319="","",'منابع انسانی'!A319)</f>
        <v/>
      </c>
      <c r="P320" s="886" t="str">
        <f>IF('منابع انسانی'!B319="","",'منابع انسانی'!B319)</f>
        <v/>
      </c>
      <c r="Q320" s="886" t="str">
        <f>IF('منابع انسانی'!C319="","",'منابع انسانی'!C319)</f>
        <v/>
      </c>
      <c r="R320" s="886" t="str">
        <f>IF('منابع انسانی'!D319="","",'منابع انسانی'!D319)</f>
        <v/>
      </c>
      <c r="S320" s="886" t="str">
        <f>IF('منابع انسانی'!E319="","",'منابع انسانی'!E319)</f>
        <v/>
      </c>
      <c r="T320" s="936" t="str">
        <f t="shared" si="9"/>
        <v>X</v>
      </c>
    </row>
    <row r="321" spans="15:20" ht="24.95" customHeight="1">
      <c r="O321" s="886" t="str">
        <f>IF('منابع انسانی'!A320="","",'منابع انسانی'!A320)</f>
        <v/>
      </c>
      <c r="P321" s="886" t="str">
        <f>IF('منابع انسانی'!B320="","",'منابع انسانی'!B320)</f>
        <v/>
      </c>
      <c r="Q321" s="886" t="str">
        <f>IF('منابع انسانی'!C320="","",'منابع انسانی'!C320)</f>
        <v/>
      </c>
      <c r="R321" s="886" t="str">
        <f>IF('منابع انسانی'!D320="","",'منابع انسانی'!D320)</f>
        <v/>
      </c>
      <c r="S321" s="886" t="str">
        <f>IF('منابع انسانی'!E320="","",'منابع انسانی'!E320)</f>
        <v/>
      </c>
      <c r="T321" s="936" t="str">
        <f t="shared" si="9"/>
        <v>X</v>
      </c>
    </row>
    <row r="322" spans="15:20" ht="24.95" customHeight="1">
      <c r="O322" s="886" t="str">
        <f>IF('منابع انسانی'!A321="","",'منابع انسانی'!A321)</f>
        <v/>
      </c>
      <c r="P322" s="886" t="str">
        <f>IF('منابع انسانی'!B321="","",'منابع انسانی'!B321)</f>
        <v/>
      </c>
      <c r="Q322" s="886" t="str">
        <f>IF('منابع انسانی'!C321="","",'منابع انسانی'!C321)</f>
        <v/>
      </c>
      <c r="R322" s="886" t="str">
        <f>IF('منابع انسانی'!D321="","",'منابع انسانی'!D321)</f>
        <v/>
      </c>
      <c r="S322" s="886" t="str">
        <f>IF('منابع انسانی'!E321="","",'منابع انسانی'!E321)</f>
        <v/>
      </c>
      <c r="T322" s="936" t="str">
        <f t="shared" si="9"/>
        <v>X</v>
      </c>
    </row>
    <row r="323" spans="15:20" ht="24.95" customHeight="1">
      <c r="O323" s="886" t="str">
        <f>IF('منابع انسانی'!A322="","",'منابع انسانی'!A322)</f>
        <v/>
      </c>
      <c r="P323" s="886" t="str">
        <f>IF('منابع انسانی'!B322="","",'منابع انسانی'!B322)</f>
        <v/>
      </c>
      <c r="Q323" s="886" t="str">
        <f>IF('منابع انسانی'!C322="","",'منابع انسانی'!C322)</f>
        <v/>
      </c>
      <c r="R323" s="886" t="str">
        <f>IF('منابع انسانی'!D322="","",'منابع انسانی'!D322)</f>
        <v/>
      </c>
      <c r="S323" s="886" t="str">
        <f>IF('منابع انسانی'!E322="","",'منابع انسانی'!E322)</f>
        <v/>
      </c>
      <c r="T323" s="936" t="str">
        <f t="shared" ref="T323:T386" si="10">IF(OR(S323=$U$4,S323=$U$5,S323=$U$6,S323=$U$7,S323=$U$8,S323=$U$9),"","X")</f>
        <v>X</v>
      </c>
    </row>
    <row r="324" spans="15:20" ht="24.95" customHeight="1">
      <c r="O324" s="886" t="str">
        <f>IF('منابع انسانی'!A323="","",'منابع انسانی'!A323)</f>
        <v/>
      </c>
      <c r="P324" s="886" t="str">
        <f>IF('منابع انسانی'!B323="","",'منابع انسانی'!B323)</f>
        <v/>
      </c>
      <c r="Q324" s="886" t="str">
        <f>IF('منابع انسانی'!C323="","",'منابع انسانی'!C323)</f>
        <v/>
      </c>
      <c r="R324" s="886" t="str">
        <f>IF('منابع انسانی'!D323="","",'منابع انسانی'!D323)</f>
        <v/>
      </c>
      <c r="S324" s="886" t="str">
        <f>IF('منابع انسانی'!E323="","",'منابع انسانی'!E323)</f>
        <v/>
      </c>
      <c r="T324" s="936" t="str">
        <f t="shared" si="10"/>
        <v>X</v>
      </c>
    </row>
    <row r="325" spans="15:20" ht="24.95" customHeight="1">
      <c r="O325" s="886" t="str">
        <f>IF('منابع انسانی'!A324="","",'منابع انسانی'!A324)</f>
        <v/>
      </c>
      <c r="P325" s="886" t="str">
        <f>IF('منابع انسانی'!B324="","",'منابع انسانی'!B324)</f>
        <v/>
      </c>
      <c r="Q325" s="886" t="str">
        <f>IF('منابع انسانی'!C324="","",'منابع انسانی'!C324)</f>
        <v/>
      </c>
      <c r="R325" s="886" t="str">
        <f>IF('منابع انسانی'!D324="","",'منابع انسانی'!D324)</f>
        <v/>
      </c>
      <c r="S325" s="886" t="str">
        <f>IF('منابع انسانی'!E324="","",'منابع انسانی'!E324)</f>
        <v/>
      </c>
      <c r="T325" s="936" t="str">
        <f t="shared" si="10"/>
        <v>X</v>
      </c>
    </row>
    <row r="326" spans="15:20" ht="24.95" customHeight="1">
      <c r="O326" s="886" t="str">
        <f>IF('منابع انسانی'!A325="","",'منابع انسانی'!A325)</f>
        <v/>
      </c>
      <c r="P326" s="886" t="str">
        <f>IF('منابع انسانی'!B325="","",'منابع انسانی'!B325)</f>
        <v/>
      </c>
      <c r="Q326" s="886" t="str">
        <f>IF('منابع انسانی'!C325="","",'منابع انسانی'!C325)</f>
        <v/>
      </c>
      <c r="R326" s="886" t="str">
        <f>IF('منابع انسانی'!D325="","",'منابع انسانی'!D325)</f>
        <v/>
      </c>
      <c r="S326" s="886" t="str">
        <f>IF('منابع انسانی'!E325="","",'منابع انسانی'!E325)</f>
        <v/>
      </c>
      <c r="T326" s="936" t="str">
        <f t="shared" si="10"/>
        <v>X</v>
      </c>
    </row>
    <row r="327" spans="15:20" ht="24.95" customHeight="1">
      <c r="O327" s="886" t="str">
        <f>IF('منابع انسانی'!A326="","",'منابع انسانی'!A326)</f>
        <v/>
      </c>
      <c r="P327" s="886" t="str">
        <f>IF('منابع انسانی'!B326="","",'منابع انسانی'!B326)</f>
        <v/>
      </c>
      <c r="Q327" s="886" t="str">
        <f>IF('منابع انسانی'!C326="","",'منابع انسانی'!C326)</f>
        <v/>
      </c>
      <c r="R327" s="886" t="str">
        <f>IF('منابع انسانی'!D326="","",'منابع انسانی'!D326)</f>
        <v/>
      </c>
      <c r="S327" s="886" t="str">
        <f>IF('منابع انسانی'!E326="","",'منابع انسانی'!E326)</f>
        <v/>
      </c>
      <c r="T327" s="936" t="str">
        <f t="shared" si="10"/>
        <v>X</v>
      </c>
    </row>
    <row r="328" spans="15:20" ht="24.95" customHeight="1">
      <c r="O328" s="886" t="str">
        <f>IF('منابع انسانی'!A327="","",'منابع انسانی'!A327)</f>
        <v/>
      </c>
      <c r="P328" s="886" t="str">
        <f>IF('منابع انسانی'!B327="","",'منابع انسانی'!B327)</f>
        <v/>
      </c>
      <c r="Q328" s="886" t="str">
        <f>IF('منابع انسانی'!C327="","",'منابع انسانی'!C327)</f>
        <v/>
      </c>
      <c r="R328" s="886" t="str">
        <f>IF('منابع انسانی'!D327="","",'منابع انسانی'!D327)</f>
        <v/>
      </c>
      <c r="S328" s="886" t="str">
        <f>IF('منابع انسانی'!E327="","",'منابع انسانی'!E327)</f>
        <v/>
      </c>
      <c r="T328" s="936" t="str">
        <f t="shared" si="10"/>
        <v>X</v>
      </c>
    </row>
    <row r="329" spans="15:20" ht="24.95" customHeight="1">
      <c r="O329" s="886" t="str">
        <f>IF('منابع انسانی'!A328="","",'منابع انسانی'!A328)</f>
        <v/>
      </c>
      <c r="P329" s="886" t="str">
        <f>IF('منابع انسانی'!B328="","",'منابع انسانی'!B328)</f>
        <v/>
      </c>
      <c r="Q329" s="886" t="str">
        <f>IF('منابع انسانی'!C328="","",'منابع انسانی'!C328)</f>
        <v/>
      </c>
      <c r="R329" s="886" t="str">
        <f>IF('منابع انسانی'!D328="","",'منابع انسانی'!D328)</f>
        <v/>
      </c>
      <c r="S329" s="886" t="str">
        <f>IF('منابع انسانی'!E328="","",'منابع انسانی'!E328)</f>
        <v/>
      </c>
      <c r="T329" s="936" t="str">
        <f t="shared" si="10"/>
        <v>X</v>
      </c>
    </row>
    <row r="330" spans="15:20" ht="24.95" customHeight="1">
      <c r="O330" s="886" t="str">
        <f>IF('منابع انسانی'!A329="","",'منابع انسانی'!A329)</f>
        <v/>
      </c>
      <c r="P330" s="886" t="str">
        <f>IF('منابع انسانی'!B329="","",'منابع انسانی'!B329)</f>
        <v/>
      </c>
      <c r="Q330" s="886" t="str">
        <f>IF('منابع انسانی'!C329="","",'منابع انسانی'!C329)</f>
        <v/>
      </c>
      <c r="R330" s="886" t="str">
        <f>IF('منابع انسانی'!D329="","",'منابع انسانی'!D329)</f>
        <v/>
      </c>
      <c r="S330" s="886" t="str">
        <f>IF('منابع انسانی'!E329="","",'منابع انسانی'!E329)</f>
        <v/>
      </c>
      <c r="T330" s="936" t="str">
        <f t="shared" si="10"/>
        <v>X</v>
      </c>
    </row>
    <row r="331" spans="15:20" ht="24.95" customHeight="1">
      <c r="O331" s="886" t="str">
        <f>IF('منابع انسانی'!A330="","",'منابع انسانی'!A330)</f>
        <v/>
      </c>
      <c r="P331" s="886" t="str">
        <f>IF('منابع انسانی'!B330="","",'منابع انسانی'!B330)</f>
        <v/>
      </c>
      <c r="Q331" s="886" t="str">
        <f>IF('منابع انسانی'!C330="","",'منابع انسانی'!C330)</f>
        <v/>
      </c>
      <c r="R331" s="886" t="str">
        <f>IF('منابع انسانی'!D330="","",'منابع انسانی'!D330)</f>
        <v/>
      </c>
      <c r="S331" s="886" t="str">
        <f>IF('منابع انسانی'!E330="","",'منابع انسانی'!E330)</f>
        <v/>
      </c>
      <c r="T331" s="936" t="str">
        <f t="shared" si="10"/>
        <v>X</v>
      </c>
    </row>
    <row r="332" spans="15:20" ht="24.95" customHeight="1">
      <c r="O332" s="886" t="str">
        <f>IF('منابع انسانی'!A331="","",'منابع انسانی'!A331)</f>
        <v/>
      </c>
      <c r="P332" s="886" t="str">
        <f>IF('منابع انسانی'!B331="","",'منابع انسانی'!B331)</f>
        <v/>
      </c>
      <c r="Q332" s="886" t="str">
        <f>IF('منابع انسانی'!C331="","",'منابع انسانی'!C331)</f>
        <v/>
      </c>
      <c r="R332" s="886" t="str">
        <f>IF('منابع انسانی'!D331="","",'منابع انسانی'!D331)</f>
        <v/>
      </c>
      <c r="S332" s="886" t="str">
        <f>IF('منابع انسانی'!E331="","",'منابع انسانی'!E331)</f>
        <v/>
      </c>
      <c r="T332" s="936" t="str">
        <f t="shared" si="10"/>
        <v>X</v>
      </c>
    </row>
    <row r="333" spans="15:20" ht="24.95" customHeight="1">
      <c r="O333" s="886" t="str">
        <f>IF('منابع انسانی'!A332="","",'منابع انسانی'!A332)</f>
        <v/>
      </c>
      <c r="P333" s="886" t="str">
        <f>IF('منابع انسانی'!B332="","",'منابع انسانی'!B332)</f>
        <v/>
      </c>
      <c r="Q333" s="886" t="str">
        <f>IF('منابع انسانی'!C332="","",'منابع انسانی'!C332)</f>
        <v/>
      </c>
      <c r="R333" s="886" t="str">
        <f>IF('منابع انسانی'!D332="","",'منابع انسانی'!D332)</f>
        <v/>
      </c>
      <c r="S333" s="886" t="str">
        <f>IF('منابع انسانی'!E332="","",'منابع انسانی'!E332)</f>
        <v/>
      </c>
      <c r="T333" s="936" t="str">
        <f t="shared" si="10"/>
        <v>X</v>
      </c>
    </row>
    <row r="334" spans="15:20" ht="24.95" customHeight="1">
      <c r="O334" s="886" t="str">
        <f>IF('منابع انسانی'!A333="","",'منابع انسانی'!A333)</f>
        <v/>
      </c>
      <c r="P334" s="886" t="str">
        <f>IF('منابع انسانی'!B333="","",'منابع انسانی'!B333)</f>
        <v/>
      </c>
      <c r="Q334" s="886" t="str">
        <f>IF('منابع انسانی'!C333="","",'منابع انسانی'!C333)</f>
        <v/>
      </c>
      <c r="R334" s="886" t="str">
        <f>IF('منابع انسانی'!D333="","",'منابع انسانی'!D333)</f>
        <v/>
      </c>
      <c r="S334" s="886" t="str">
        <f>IF('منابع انسانی'!E333="","",'منابع انسانی'!E333)</f>
        <v/>
      </c>
      <c r="T334" s="936" t="str">
        <f t="shared" si="10"/>
        <v>X</v>
      </c>
    </row>
    <row r="335" spans="15:20" ht="24.95" customHeight="1">
      <c r="O335" s="886" t="str">
        <f>IF('منابع انسانی'!A334="","",'منابع انسانی'!A334)</f>
        <v/>
      </c>
      <c r="P335" s="886" t="str">
        <f>IF('منابع انسانی'!B334="","",'منابع انسانی'!B334)</f>
        <v/>
      </c>
      <c r="Q335" s="886" t="str">
        <f>IF('منابع انسانی'!C334="","",'منابع انسانی'!C334)</f>
        <v/>
      </c>
      <c r="R335" s="886" t="str">
        <f>IF('منابع انسانی'!D334="","",'منابع انسانی'!D334)</f>
        <v/>
      </c>
      <c r="S335" s="886" t="str">
        <f>IF('منابع انسانی'!E334="","",'منابع انسانی'!E334)</f>
        <v/>
      </c>
      <c r="T335" s="936" t="str">
        <f t="shared" si="10"/>
        <v>X</v>
      </c>
    </row>
    <row r="336" spans="15:20" ht="24.95" customHeight="1">
      <c r="O336" s="886" t="str">
        <f>IF('منابع انسانی'!A335="","",'منابع انسانی'!A335)</f>
        <v/>
      </c>
      <c r="P336" s="886" t="str">
        <f>IF('منابع انسانی'!B335="","",'منابع انسانی'!B335)</f>
        <v/>
      </c>
      <c r="Q336" s="886" t="str">
        <f>IF('منابع انسانی'!C335="","",'منابع انسانی'!C335)</f>
        <v/>
      </c>
      <c r="R336" s="886" t="str">
        <f>IF('منابع انسانی'!D335="","",'منابع انسانی'!D335)</f>
        <v/>
      </c>
      <c r="S336" s="886" t="str">
        <f>IF('منابع انسانی'!E335="","",'منابع انسانی'!E335)</f>
        <v/>
      </c>
      <c r="T336" s="936" t="str">
        <f t="shared" si="10"/>
        <v>X</v>
      </c>
    </row>
    <row r="337" spans="15:20" ht="24.95" customHeight="1">
      <c r="O337" s="886" t="str">
        <f>IF('منابع انسانی'!A336="","",'منابع انسانی'!A336)</f>
        <v/>
      </c>
      <c r="P337" s="886" t="str">
        <f>IF('منابع انسانی'!B336="","",'منابع انسانی'!B336)</f>
        <v/>
      </c>
      <c r="Q337" s="886" t="str">
        <f>IF('منابع انسانی'!C336="","",'منابع انسانی'!C336)</f>
        <v/>
      </c>
      <c r="R337" s="886" t="str">
        <f>IF('منابع انسانی'!D336="","",'منابع انسانی'!D336)</f>
        <v/>
      </c>
      <c r="S337" s="886" t="str">
        <f>IF('منابع انسانی'!E336="","",'منابع انسانی'!E336)</f>
        <v/>
      </c>
      <c r="T337" s="936" t="str">
        <f t="shared" si="10"/>
        <v>X</v>
      </c>
    </row>
    <row r="338" spans="15:20" ht="24.95" customHeight="1">
      <c r="O338" s="886" t="str">
        <f>IF('منابع انسانی'!A337="","",'منابع انسانی'!A337)</f>
        <v/>
      </c>
      <c r="P338" s="886" t="str">
        <f>IF('منابع انسانی'!B337="","",'منابع انسانی'!B337)</f>
        <v/>
      </c>
      <c r="Q338" s="886" t="str">
        <f>IF('منابع انسانی'!C337="","",'منابع انسانی'!C337)</f>
        <v/>
      </c>
      <c r="R338" s="886" t="str">
        <f>IF('منابع انسانی'!D337="","",'منابع انسانی'!D337)</f>
        <v/>
      </c>
      <c r="S338" s="886" t="str">
        <f>IF('منابع انسانی'!E337="","",'منابع انسانی'!E337)</f>
        <v/>
      </c>
      <c r="T338" s="936" t="str">
        <f t="shared" si="10"/>
        <v>X</v>
      </c>
    </row>
    <row r="339" spans="15:20" ht="24.95" customHeight="1">
      <c r="O339" s="886" t="str">
        <f>IF('منابع انسانی'!A338="","",'منابع انسانی'!A338)</f>
        <v/>
      </c>
      <c r="P339" s="886" t="str">
        <f>IF('منابع انسانی'!B338="","",'منابع انسانی'!B338)</f>
        <v/>
      </c>
      <c r="Q339" s="886" t="str">
        <f>IF('منابع انسانی'!C338="","",'منابع انسانی'!C338)</f>
        <v/>
      </c>
      <c r="R339" s="886" t="str">
        <f>IF('منابع انسانی'!D338="","",'منابع انسانی'!D338)</f>
        <v/>
      </c>
      <c r="S339" s="886" t="str">
        <f>IF('منابع انسانی'!E338="","",'منابع انسانی'!E338)</f>
        <v/>
      </c>
      <c r="T339" s="936" t="str">
        <f t="shared" si="10"/>
        <v>X</v>
      </c>
    </row>
    <row r="340" spans="15:20" ht="24.95" customHeight="1">
      <c r="O340" s="886" t="str">
        <f>IF('منابع انسانی'!A339="","",'منابع انسانی'!A339)</f>
        <v/>
      </c>
      <c r="P340" s="886" t="str">
        <f>IF('منابع انسانی'!B339="","",'منابع انسانی'!B339)</f>
        <v/>
      </c>
      <c r="Q340" s="886" t="str">
        <f>IF('منابع انسانی'!C339="","",'منابع انسانی'!C339)</f>
        <v/>
      </c>
      <c r="R340" s="886" t="str">
        <f>IF('منابع انسانی'!D339="","",'منابع انسانی'!D339)</f>
        <v/>
      </c>
      <c r="S340" s="886" t="str">
        <f>IF('منابع انسانی'!E339="","",'منابع انسانی'!E339)</f>
        <v/>
      </c>
      <c r="T340" s="936" t="str">
        <f t="shared" si="10"/>
        <v>X</v>
      </c>
    </row>
    <row r="341" spans="15:20" ht="24.95" customHeight="1">
      <c r="O341" s="886" t="str">
        <f>IF('منابع انسانی'!A340="","",'منابع انسانی'!A340)</f>
        <v/>
      </c>
      <c r="P341" s="886" t="str">
        <f>IF('منابع انسانی'!B340="","",'منابع انسانی'!B340)</f>
        <v/>
      </c>
      <c r="Q341" s="886" t="str">
        <f>IF('منابع انسانی'!C340="","",'منابع انسانی'!C340)</f>
        <v/>
      </c>
      <c r="R341" s="886" t="str">
        <f>IF('منابع انسانی'!D340="","",'منابع انسانی'!D340)</f>
        <v/>
      </c>
      <c r="S341" s="886" t="str">
        <f>IF('منابع انسانی'!E340="","",'منابع انسانی'!E340)</f>
        <v/>
      </c>
      <c r="T341" s="936" t="str">
        <f t="shared" si="10"/>
        <v>X</v>
      </c>
    </row>
    <row r="342" spans="15:20" ht="24.95" customHeight="1">
      <c r="O342" s="886" t="str">
        <f>IF('منابع انسانی'!A341="","",'منابع انسانی'!A341)</f>
        <v/>
      </c>
      <c r="P342" s="886" t="str">
        <f>IF('منابع انسانی'!B341="","",'منابع انسانی'!B341)</f>
        <v/>
      </c>
      <c r="Q342" s="886" t="str">
        <f>IF('منابع انسانی'!C341="","",'منابع انسانی'!C341)</f>
        <v/>
      </c>
      <c r="R342" s="886" t="str">
        <f>IF('منابع انسانی'!D341="","",'منابع انسانی'!D341)</f>
        <v/>
      </c>
      <c r="S342" s="886" t="str">
        <f>IF('منابع انسانی'!E341="","",'منابع انسانی'!E341)</f>
        <v/>
      </c>
      <c r="T342" s="936" t="str">
        <f t="shared" si="10"/>
        <v>X</v>
      </c>
    </row>
    <row r="343" spans="15:20" ht="24.95" customHeight="1">
      <c r="O343" s="886" t="str">
        <f>IF('منابع انسانی'!A342="","",'منابع انسانی'!A342)</f>
        <v/>
      </c>
      <c r="P343" s="886" t="str">
        <f>IF('منابع انسانی'!B342="","",'منابع انسانی'!B342)</f>
        <v/>
      </c>
      <c r="Q343" s="886" t="str">
        <f>IF('منابع انسانی'!C342="","",'منابع انسانی'!C342)</f>
        <v/>
      </c>
      <c r="R343" s="886" t="str">
        <f>IF('منابع انسانی'!D342="","",'منابع انسانی'!D342)</f>
        <v/>
      </c>
      <c r="S343" s="886" t="str">
        <f>IF('منابع انسانی'!E342="","",'منابع انسانی'!E342)</f>
        <v/>
      </c>
      <c r="T343" s="936" t="str">
        <f t="shared" si="10"/>
        <v>X</v>
      </c>
    </row>
    <row r="344" spans="15:20" ht="24.95" customHeight="1">
      <c r="O344" s="886" t="str">
        <f>IF('منابع انسانی'!A343="","",'منابع انسانی'!A343)</f>
        <v/>
      </c>
      <c r="P344" s="886" t="str">
        <f>IF('منابع انسانی'!B343="","",'منابع انسانی'!B343)</f>
        <v/>
      </c>
      <c r="Q344" s="886" t="str">
        <f>IF('منابع انسانی'!C343="","",'منابع انسانی'!C343)</f>
        <v/>
      </c>
      <c r="R344" s="886" t="str">
        <f>IF('منابع انسانی'!D343="","",'منابع انسانی'!D343)</f>
        <v/>
      </c>
      <c r="S344" s="886" t="str">
        <f>IF('منابع انسانی'!E343="","",'منابع انسانی'!E343)</f>
        <v/>
      </c>
      <c r="T344" s="936" t="str">
        <f t="shared" si="10"/>
        <v>X</v>
      </c>
    </row>
    <row r="345" spans="15:20" ht="24.95" customHeight="1">
      <c r="O345" s="886" t="str">
        <f>IF('منابع انسانی'!A344="","",'منابع انسانی'!A344)</f>
        <v/>
      </c>
      <c r="P345" s="886" t="str">
        <f>IF('منابع انسانی'!B344="","",'منابع انسانی'!B344)</f>
        <v/>
      </c>
      <c r="Q345" s="886" t="str">
        <f>IF('منابع انسانی'!C344="","",'منابع انسانی'!C344)</f>
        <v/>
      </c>
      <c r="R345" s="886" t="str">
        <f>IF('منابع انسانی'!D344="","",'منابع انسانی'!D344)</f>
        <v/>
      </c>
      <c r="S345" s="886" t="str">
        <f>IF('منابع انسانی'!E344="","",'منابع انسانی'!E344)</f>
        <v/>
      </c>
      <c r="T345" s="936" t="str">
        <f t="shared" si="10"/>
        <v>X</v>
      </c>
    </row>
    <row r="346" spans="15:20" ht="24.95" customHeight="1">
      <c r="O346" s="886" t="str">
        <f>IF('منابع انسانی'!A345="","",'منابع انسانی'!A345)</f>
        <v/>
      </c>
      <c r="P346" s="886" t="str">
        <f>IF('منابع انسانی'!B345="","",'منابع انسانی'!B345)</f>
        <v/>
      </c>
      <c r="Q346" s="886" t="str">
        <f>IF('منابع انسانی'!C345="","",'منابع انسانی'!C345)</f>
        <v/>
      </c>
      <c r="R346" s="886" t="str">
        <f>IF('منابع انسانی'!D345="","",'منابع انسانی'!D345)</f>
        <v/>
      </c>
      <c r="S346" s="886" t="str">
        <f>IF('منابع انسانی'!E345="","",'منابع انسانی'!E345)</f>
        <v/>
      </c>
      <c r="T346" s="936" t="str">
        <f t="shared" si="10"/>
        <v>X</v>
      </c>
    </row>
    <row r="347" spans="15:20" ht="24.95" customHeight="1">
      <c r="O347" s="886" t="str">
        <f>IF('منابع انسانی'!A346="","",'منابع انسانی'!A346)</f>
        <v/>
      </c>
      <c r="P347" s="886" t="str">
        <f>IF('منابع انسانی'!B346="","",'منابع انسانی'!B346)</f>
        <v/>
      </c>
      <c r="Q347" s="886" t="str">
        <f>IF('منابع انسانی'!C346="","",'منابع انسانی'!C346)</f>
        <v/>
      </c>
      <c r="R347" s="886" t="str">
        <f>IF('منابع انسانی'!D346="","",'منابع انسانی'!D346)</f>
        <v/>
      </c>
      <c r="S347" s="886" t="str">
        <f>IF('منابع انسانی'!E346="","",'منابع انسانی'!E346)</f>
        <v/>
      </c>
      <c r="T347" s="936" t="str">
        <f t="shared" si="10"/>
        <v>X</v>
      </c>
    </row>
    <row r="348" spans="15:20" ht="24.95" customHeight="1">
      <c r="O348" s="886" t="str">
        <f>IF('منابع انسانی'!A347="","",'منابع انسانی'!A347)</f>
        <v/>
      </c>
      <c r="P348" s="886" t="str">
        <f>IF('منابع انسانی'!B347="","",'منابع انسانی'!B347)</f>
        <v/>
      </c>
      <c r="Q348" s="886" t="str">
        <f>IF('منابع انسانی'!C347="","",'منابع انسانی'!C347)</f>
        <v/>
      </c>
      <c r="R348" s="886" t="str">
        <f>IF('منابع انسانی'!D347="","",'منابع انسانی'!D347)</f>
        <v/>
      </c>
      <c r="S348" s="886" t="str">
        <f>IF('منابع انسانی'!E347="","",'منابع انسانی'!E347)</f>
        <v/>
      </c>
      <c r="T348" s="936" t="str">
        <f t="shared" si="10"/>
        <v>X</v>
      </c>
    </row>
    <row r="349" spans="15:20" ht="24.95" customHeight="1">
      <c r="O349" s="886" t="str">
        <f>IF('منابع انسانی'!A348="","",'منابع انسانی'!A348)</f>
        <v/>
      </c>
      <c r="P349" s="886" t="str">
        <f>IF('منابع انسانی'!B348="","",'منابع انسانی'!B348)</f>
        <v/>
      </c>
      <c r="Q349" s="886" t="str">
        <f>IF('منابع انسانی'!C348="","",'منابع انسانی'!C348)</f>
        <v/>
      </c>
      <c r="R349" s="886" t="str">
        <f>IF('منابع انسانی'!D348="","",'منابع انسانی'!D348)</f>
        <v/>
      </c>
      <c r="S349" s="886" t="str">
        <f>IF('منابع انسانی'!E348="","",'منابع انسانی'!E348)</f>
        <v/>
      </c>
      <c r="T349" s="936" t="str">
        <f t="shared" si="10"/>
        <v>X</v>
      </c>
    </row>
    <row r="350" spans="15:20" ht="24.95" customHeight="1">
      <c r="O350" s="886" t="str">
        <f>IF('منابع انسانی'!A349="","",'منابع انسانی'!A349)</f>
        <v/>
      </c>
      <c r="P350" s="886" t="str">
        <f>IF('منابع انسانی'!B349="","",'منابع انسانی'!B349)</f>
        <v/>
      </c>
      <c r="Q350" s="886" t="str">
        <f>IF('منابع انسانی'!C349="","",'منابع انسانی'!C349)</f>
        <v/>
      </c>
      <c r="R350" s="886" t="str">
        <f>IF('منابع انسانی'!D349="","",'منابع انسانی'!D349)</f>
        <v/>
      </c>
      <c r="S350" s="886" t="str">
        <f>IF('منابع انسانی'!E349="","",'منابع انسانی'!E349)</f>
        <v/>
      </c>
      <c r="T350" s="936" t="str">
        <f t="shared" si="10"/>
        <v>X</v>
      </c>
    </row>
    <row r="351" spans="15:20" ht="24.95" customHeight="1">
      <c r="O351" s="886" t="str">
        <f>IF('منابع انسانی'!A350="","",'منابع انسانی'!A350)</f>
        <v/>
      </c>
      <c r="P351" s="886" t="str">
        <f>IF('منابع انسانی'!B350="","",'منابع انسانی'!B350)</f>
        <v/>
      </c>
      <c r="Q351" s="886" t="str">
        <f>IF('منابع انسانی'!C350="","",'منابع انسانی'!C350)</f>
        <v/>
      </c>
      <c r="R351" s="886" t="str">
        <f>IF('منابع انسانی'!D350="","",'منابع انسانی'!D350)</f>
        <v/>
      </c>
      <c r="S351" s="886" t="str">
        <f>IF('منابع انسانی'!E350="","",'منابع انسانی'!E350)</f>
        <v/>
      </c>
      <c r="T351" s="936" t="str">
        <f t="shared" si="10"/>
        <v>X</v>
      </c>
    </row>
    <row r="352" spans="15:20" ht="24.95" customHeight="1">
      <c r="O352" s="886" t="str">
        <f>IF('منابع انسانی'!A351="","",'منابع انسانی'!A351)</f>
        <v/>
      </c>
      <c r="P352" s="886" t="str">
        <f>IF('منابع انسانی'!B351="","",'منابع انسانی'!B351)</f>
        <v/>
      </c>
      <c r="Q352" s="886" t="str">
        <f>IF('منابع انسانی'!C351="","",'منابع انسانی'!C351)</f>
        <v/>
      </c>
      <c r="R352" s="886" t="str">
        <f>IF('منابع انسانی'!D351="","",'منابع انسانی'!D351)</f>
        <v/>
      </c>
      <c r="S352" s="886" t="str">
        <f>IF('منابع انسانی'!E351="","",'منابع انسانی'!E351)</f>
        <v/>
      </c>
      <c r="T352" s="936" t="str">
        <f t="shared" si="10"/>
        <v>X</v>
      </c>
    </row>
    <row r="353" spans="15:20" ht="24.95" customHeight="1">
      <c r="O353" s="886" t="str">
        <f>IF('منابع انسانی'!A352="","",'منابع انسانی'!A352)</f>
        <v/>
      </c>
      <c r="P353" s="886" t="str">
        <f>IF('منابع انسانی'!B352="","",'منابع انسانی'!B352)</f>
        <v/>
      </c>
      <c r="Q353" s="886" t="str">
        <f>IF('منابع انسانی'!C352="","",'منابع انسانی'!C352)</f>
        <v/>
      </c>
      <c r="R353" s="886" t="str">
        <f>IF('منابع انسانی'!D352="","",'منابع انسانی'!D352)</f>
        <v/>
      </c>
      <c r="S353" s="886" t="str">
        <f>IF('منابع انسانی'!E352="","",'منابع انسانی'!E352)</f>
        <v/>
      </c>
      <c r="T353" s="936" t="str">
        <f t="shared" si="10"/>
        <v>X</v>
      </c>
    </row>
    <row r="354" spans="15:20" ht="24.95" customHeight="1">
      <c r="O354" s="886" t="str">
        <f>IF('منابع انسانی'!A353="","",'منابع انسانی'!A353)</f>
        <v/>
      </c>
      <c r="P354" s="886" t="str">
        <f>IF('منابع انسانی'!B353="","",'منابع انسانی'!B353)</f>
        <v/>
      </c>
      <c r="Q354" s="886" t="str">
        <f>IF('منابع انسانی'!C353="","",'منابع انسانی'!C353)</f>
        <v/>
      </c>
      <c r="R354" s="886" t="str">
        <f>IF('منابع انسانی'!D353="","",'منابع انسانی'!D353)</f>
        <v/>
      </c>
      <c r="S354" s="886" t="str">
        <f>IF('منابع انسانی'!E353="","",'منابع انسانی'!E353)</f>
        <v/>
      </c>
      <c r="T354" s="936" t="str">
        <f t="shared" si="10"/>
        <v>X</v>
      </c>
    </row>
    <row r="355" spans="15:20" ht="24.95" customHeight="1">
      <c r="O355" s="886" t="str">
        <f>IF('منابع انسانی'!A354="","",'منابع انسانی'!A354)</f>
        <v/>
      </c>
      <c r="P355" s="886" t="str">
        <f>IF('منابع انسانی'!B354="","",'منابع انسانی'!B354)</f>
        <v/>
      </c>
      <c r="Q355" s="886" t="str">
        <f>IF('منابع انسانی'!C354="","",'منابع انسانی'!C354)</f>
        <v/>
      </c>
      <c r="R355" s="886" t="str">
        <f>IF('منابع انسانی'!D354="","",'منابع انسانی'!D354)</f>
        <v/>
      </c>
      <c r="S355" s="886" t="str">
        <f>IF('منابع انسانی'!E354="","",'منابع انسانی'!E354)</f>
        <v/>
      </c>
      <c r="T355" s="936" t="str">
        <f t="shared" si="10"/>
        <v>X</v>
      </c>
    </row>
    <row r="356" spans="15:20" ht="24.95" customHeight="1">
      <c r="O356" s="886" t="str">
        <f>IF('منابع انسانی'!A355="","",'منابع انسانی'!A355)</f>
        <v/>
      </c>
      <c r="P356" s="886" t="str">
        <f>IF('منابع انسانی'!B355="","",'منابع انسانی'!B355)</f>
        <v/>
      </c>
      <c r="Q356" s="886" t="str">
        <f>IF('منابع انسانی'!C355="","",'منابع انسانی'!C355)</f>
        <v/>
      </c>
      <c r="R356" s="886" t="str">
        <f>IF('منابع انسانی'!D355="","",'منابع انسانی'!D355)</f>
        <v/>
      </c>
      <c r="S356" s="886" t="str">
        <f>IF('منابع انسانی'!E355="","",'منابع انسانی'!E355)</f>
        <v/>
      </c>
      <c r="T356" s="936" t="str">
        <f t="shared" si="10"/>
        <v>X</v>
      </c>
    </row>
    <row r="357" spans="15:20" ht="24.95" customHeight="1">
      <c r="O357" s="886" t="str">
        <f>IF('منابع انسانی'!A356="","",'منابع انسانی'!A356)</f>
        <v/>
      </c>
      <c r="P357" s="886" t="str">
        <f>IF('منابع انسانی'!B356="","",'منابع انسانی'!B356)</f>
        <v/>
      </c>
      <c r="Q357" s="886" t="str">
        <f>IF('منابع انسانی'!C356="","",'منابع انسانی'!C356)</f>
        <v/>
      </c>
      <c r="R357" s="886" t="str">
        <f>IF('منابع انسانی'!D356="","",'منابع انسانی'!D356)</f>
        <v/>
      </c>
      <c r="S357" s="886" t="str">
        <f>IF('منابع انسانی'!E356="","",'منابع انسانی'!E356)</f>
        <v/>
      </c>
      <c r="T357" s="936" t="str">
        <f t="shared" si="10"/>
        <v>X</v>
      </c>
    </row>
    <row r="358" spans="15:20" ht="24.95" customHeight="1">
      <c r="O358" s="886" t="str">
        <f>IF('منابع انسانی'!A357="","",'منابع انسانی'!A357)</f>
        <v/>
      </c>
      <c r="P358" s="886" t="str">
        <f>IF('منابع انسانی'!B357="","",'منابع انسانی'!B357)</f>
        <v/>
      </c>
      <c r="Q358" s="886" t="str">
        <f>IF('منابع انسانی'!C357="","",'منابع انسانی'!C357)</f>
        <v/>
      </c>
      <c r="R358" s="886" t="str">
        <f>IF('منابع انسانی'!D357="","",'منابع انسانی'!D357)</f>
        <v/>
      </c>
      <c r="S358" s="886" t="str">
        <f>IF('منابع انسانی'!E357="","",'منابع انسانی'!E357)</f>
        <v/>
      </c>
      <c r="T358" s="936" t="str">
        <f t="shared" si="10"/>
        <v>X</v>
      </c>
    </row>
    <row r="359" spans="15:20" ht="24.95" customHeight="1">
      <c r="O359" s="886" t="str">
        <f>IF('منابع انسانی'!A358="","",'منابع انسانی'!A358)</f>
        <v/>
      </c>
      <c r="P359" s="886" t="str">
        <f>IF('منابع انسانی'!B358="","",'منابع انسانی'!B358)</f>
        <v/>
      </c>
      <c r="Q359" s="886" t="str">
        <f>IF('منابع انسانی'!C358="","",'منابع انسانی'!C358)</f>
        <v/>
      </c>
      <c r="R359" s="886" t="str">
        <f>IF('منابع انسانی'!D358="","",'منابع انسانی'!D358)</f>
        <v/>
      </c>
      <c r="S359" s="886" t="str">
        <f>IF('منابع انسانی'!E358="","",'منابع انسانی'!E358)</f>
        <v/>
      </c>
      <c r="T359" s="936" t="str">
        <f t="shared" si="10"/>
        <v>X</v>
      </c>
    </row>
    <row r="360" spans="15:20" ht="24.95" customHeight="1">
      <c r="O360" s="886" t="str">
        <f>IF('منابع انسانی'!A359="","",'منابع انسانی'!A359)</f>
        <v/>
      </c>
      <c r="P360" s="886" t="str">
        <f>IF('منابع انسانی'!B359="","",'منابع انسانی'!B359)</f>
        <v/>
      </c>
      <c r="Q360" s="886" t="str">
        <f>IF('منابع انسانی'!C359="","",'منابع انسانی'!C359)</f>
        <v/>
      </c>
      <c r="R360" s="886" t="str">
        <f>IF('منابع انسانی'!D359="","",'منابع انسانی'!D359)</f>
        <v/>
      </c>
      <c r="S360" s="886" t="str">
        <f>IF('منابع انسانی'!E359="","",'منابع انسانی'!E359)</f>
        <v/>
      </c>
      <c r="T360" s="936" t="str">
        <f t="shared" si="10"/>
        <v>X</v>
      </c>
    </row>
    <row r="361" spans="15:20" ht="24.95" customHeight="1">
      <c r="O361" s="886" t="str">
        <f>IF('منابع انسانی'!A360="","",'منابع انسانی'!A360)</f>
        <v/>
      </c>
      <c r="P361" s="886" t="str">
        <f>IF('منابع انسانی'!B360="","",'منابع انسانی'!B360)</f>
        <v/>
      </c>
      <c r="Q361" s="886" t="str">
        <f>IF('منابع انسانی'!C360="","",'منابع انسانی'!C360)</f>
        <v/>
      </c>
      <c r="R361" s="886" t="str">
        <f>IF('منابع انسانی'!D360="","",'منابع انسانی'!D360)</f>
        <v/>
      </c>
      <c r="S361" s="886" t="str">
        <f>IF('منابع انسانی'!E360="","",'منابع انسانی'!E360)</f>
        <v/>
      </c>
      <c r="T361" s="936" t="str">
        <f t="shared" si="10"/>
        <v>X</v>
      </c>
    </row>
    <row r="362" spans="15:20" ht="24.95" customHeight="1">
      <c r="O362" s="886" t="str">
        <f>IF('منابع انسانی'!A361="","",'منابع انسانی'!A361)</f>
        <v/>
      </c>
      <c r="P362" s="886" t="str">
        <f>IF('منابع انسانی'!B361="","",'منابع انسانی'!B361)</f>
        <v/>
      </c>
      <c r="Q362" s="886" t="str">
        <f>IF('منابع انسانی'!C361="","",'منابع انسانی'!C361)</f>
        <v/>
      </c>
      <c r="R362" s="886" t="str">
        <f>IF('منابع انسانی'!D361="","",'منابع انسانی'!D361)</f>
        <v/>
      </c>
      <c r="S362" s="886" t="str">
        <f>IF('منابع انسانی'!E361="","",'منابع انسانی'!E361)</f>
        <v/>
      </c>
      <c r="T362" s="936" t="str">
        <f t="shared" si="10"/>
        <v>X</v>
      </c>
    </row>
    <row r="363" spans="15:20" ht="24.95" customHeight="1">
      <c r="O363" s="886" t="str">
        <f>IF('منابع انسانی'!A362="","",'منابع انسانی'!A362)</f>
        <v/>
      </c>
      <c r="P363" s="886" t="str">
        <f>IF('منابع انسانی'!B362="","",'منابع انسانی'!B362)</f>
        <v/>
      </c>
      <c r="Q363" s="886" t="str">
        <f>IF('منابع انسانی'!C362="","",'منابع انسانی'!C362)</f>
        <v/>
      </c>
      <c r="R363" s="886" t="str">
        <f>IF('منابع انسانی'!D362="","",'منابع انسانی'!D362)</f>
        <v/>
      </c>
      <c r="S363" s="886" t="str">
        <f>IF('منابع انسانی'!E362="","",'منابع انسانی'!E362)</f>
        <v/>
      </c>
      <c r="T363" s="936" t="str">
        <f t="shared" si="10"/>
        <v>X</v>
      </c>
    </row>
    <row r="364" spans="15:20" ht="24.95" customHeight="1">
      <c r="O364" s="886" t="str">
        <f>IF('منابع انسانی'!A363="","",'منابع انسانی'!A363)</f>
        <v/>
      </c>
      <c r="P364" s="886" t="str">
        <f>IF('منابع انسانی'!B363="","",'منابع انسانی'!B363)</f>
        <v/>
      </c>
      <c r="Q364" s="886" t="str">
        <f>IF('منابع انسانی'!C363="","",'منابع انسانی'!C363)</f>
        <v/>
      </c>
      <c r="R364" s="886" t="str">
        <f>IF('منابع انسانی'!D363="","",'منابع انسانی'!D363)</f>
        <v/>
      </c>
      <c r="S364" s="886" t="str">
        <f>IF('منابع انسانی'!E363="","",'منابع انسانی'!E363)</f>
        <v/>
      </c>
      <c r="T364" s="936" t="str">
        <f t="shared" si="10"/>
        <v>X</v>
      </c>
    </row>
    <row r="365" spans="15:20" ht="24.95" customHeight="1">
      <c r="O365" s="886" t="str">
        <f>IF('منابع انسانی'!A364="","",'منابع انسانی'!A364)</f>
        <v/>
      </c>
      <c r="P365" s="886" t="str">
        <f>IF('منابع انسانی'!B364="","",'منابع انسانی'!B364)</f>
        <v/>
      </c>
      <c r="Q365" s="886" t="str">
        <f>IF('منابع انسانی'!C364="","",'منابع انسانی'!C364)</f>
        <v/>
      </c>
      <c r="R365" s="886" t="str">
        <f>IF('منابع انسانی'!D364="","",'منابع انسانی'!D364)</f>
        <v/>
      </c>
      <c r="S365" s="886" t="str">
        <f>IF('منابع انسانی'!E364="","",'منابع انسانی'!E364)</f>
        <v/>
      </c>
      <c r="T365" s="936" t="str">
        <f t="shared" si="10"/>
        <v>X</v>
      </c>
    </row>
    <row r="366" spans="15:20" ht="24.95" customHeight="1">
      <c r="O366" s="886" t="str">
        <f>IF('منابع انسانی'!A365="","",'منابع انسانی'!A365)</f>
        <v/>
      </c>
      <c r="P366" s="886" t="str">
        <f>IF('منابع انسانی'!B365="","",'منابع انسانی'!B365)</f>
        <v/>
      </c>
      <c r="Q366" s="886" t="str">
        <f>IF('منابع انسانی'!C365="","",'منابع انسانی'!C365)</f>
        <v/>
      </c>
      <c r="R366" s="886" t="str">
        <f>IF('منابع انسانی'!D365="","",'منابع انسانی'!D365)</f>
        <v/>
      </c>
      <c r="S366" s="886" t="str">
        <f>IF('منابع انسانی'!E365="","",'منابع انسانی'!E365)</f>
        <v/>
      </c>
      <c r="T366" s="936" t="str">
        <f t="shared" si="10"/>
        <v>X</v>
      </c>
    </row>
    <row r="367" spans="15:20" ht="24.95" customHeight="1">
      <c r="O367" s="886" t="str">
        <f>IF('منابع انسانی'!A366="","",'منابع انسانی'!A366)</f>
        <v/>
      </c>
      <c r="P367" s="886" t="str">
        <f>IF('منابع انسانی'!B366="","",'منابع انسانی'!B366)</f>
        <v/>
      </c>
      <c r="Q367" s="886" t="str">
        <f>IF('منابع انسانی'!C366="","",'منابع انسانی'!C366)</f>
        <v/>
      </c>
      <c r="R367" s="886" t="str">
        <f>IF('منابع انسانی'!D366="","",'منابع انسانی'!D366)</f>
        <v/>
      </c>
      <c r="S367" s="886" t="str">
        <f>IF('منابع انسانی'!E366="","",'منابع انسانی'!E366)</f>
        <v/>
      </c>
      <c r="T367" s="936" t="str">
        <f t="shared" si="10"/>
        <v>X</v>
      </c>
    </row>
    <row r="368" spans="15:20" ht="24.95" customHeight="1">
      <c r="O368" s="886" t="str">
        <f>IF('منابع انسانی'!A367="","",'منابع انسانی'!A367)</f>
        <v/>
      </c>
      <c r="P368" s="886" t="str">
        <f>IF('منابع انسانی'!B367="","",'منابع انسانی'!B367)</f>
        <v/>
      </c>
      <c r="Q368" s="886" t="str">
        <f>IF('منابع انسانی'!C367="","",'منابع انسانی'!C367)</f>
        <v/>
      </c>
      <c r="R368" s="886" t="str">
        <f>IF('منابع انسانی'!D367="","",'منابع انسانی'!D367)</f>
        <v/>
      </c>
      <c r="S368" s="886" t="str">
        <f>IF('منابع انسانی'!E367="","",'منابع انسانی'!E367)</f>
        <v/>
      </c>
      <c r="T368" s="936" t="str">
        <f t="shared" si="10"/>
        <v>X</v>
      </c>
    </row>
    <row r="369" spans="15:20" ht="24.95" customHeight="1">
      <c r="O369" s="886" t="str">
        <f>IF('منابع انسانی'!A368="","",'منابع انسانی'!A368)</f>
        <v/>
      </c>
      <c r="P369" s="886" t="str">
        <f>IF('منابع انسانی'!B368="","",'منابع انسانی'!B368)</f>
        <v/>
      </c>
      <c r="Q369" s="886" t="str">
        <f>IF('منابع انسانی'!C368="","",'منابع انسانی'!C368)</f>
        <v/>
      </c>
      <c r="R369" s="886" t="str">
        <f>IF('منابع انسانی'!D368="","",'منابع انسانی'!D368)</f>
        <v/>
      </c>
      <c r="S369" s="886" t="str">
        <f>IF('منابع انسانی'!E368="","",'منابع انسانی'!E368)</f>
        <v/>
      </c>
      <c r="T369" s="936" t="str">
        <f t="shared" si="10"/>
        <v>X</v>
      </c>
    </row>
    <row r="370" spans="15:20" ht="24.95" customHeight="1">
      <c r="O370" s="886" t="str">
        <f>IF('منابع انسانی'!A369="","",'منابع انسانی'!A369)</f>
        <v/>
      </c>
      <c r="P370" s="886" t="str">
        <f>IF('منابع انسانی'!B369="","",'منابع انسانی'!B369)</f>
        <v/>
      </c>
      <c r="Q370" s="886" t="str">
        <f>IF('منابع انسانی'!C369="","",'منابع انسانی'!C369)</f>
        <v/>
      </c>
      <c r="R370" s="886" t="str">
        <f>IF('منابع انسانی'!D369="","",'منابع انسانی'!D369)</f>
        <v/>
      </c>
      <c r="S370" s="886" t="str">
        <f>IF('منابع انسانی'!E369="","",'منابع انسانی'!E369)</f>
        <v/>
      </c>
      <c r="T370" s="936" t="str">
        <f t="shared" si="10"/>
        <v>X</v>
      </c>
    </row>
    <row r="371" spans="15:20" ht="24.95" customHeight="1">
      <c r="O371" s="886" t="str">
        <f>IF('منابع انسانی'!A370="","",'منابع انسانی'!A370)</f>
        <v/>
      </c>
      <c r="P371" s="886" t="str">
        <f>IF('منابع انسانی'!B370="","",'منابع انسانی'!B370)</f>
        <v/>
      </c>
      <c r="Q371" s="886" t="str">
        <f>IF('منابع انسانی'!C370="","",'منابع انسانی'!C370)</f>
        <v/>
      </c>
      <c r="R371" s="886" t="str">
        <f>IF('منابع انسانی'!D370="","",'منابع انسانی'!D370)</f>
        <v/>
      </c>
      <c r="S371" s="886" t="str">
        <f>IF('منابع انسانی'!E370="","",'منابع انسانی'!E370)</f>
        <v/>
      </c>
      <c r="T371" s="936" t="str">
        <f t="shared" si="10"/>
        <v>X</v>
      </c>
    </row>
    <row r="372" spans="15:20" ht="24.95" customHeight="1">
      <c r="O372" s="886" t="str">
        <f>IF('منابع انسانی'!A371="","",'منابع انسانی'!A371)</f>
        <v/>
      </c>
      <c r="P372" s="886" t="str">
        <f>IF('منابع انسانی'!B371="","",'منابع انسانی'!B371)</f>
        <v/>
      </c>
      <c r="Q372" s="886" t="str">
        <f>IF('منابع انسانی'!C371="","",'منابع انسانی'!C371)</f>
        <v/>
      </c>
      <c r="R372" s="886" t="str">
        <f>IF('منابع انسانی'!D371="","",'منابع انسانی'!D371)</f>
        <v/>
      </c>
      <c r="S372" s="886" t="str">
        <f>IF('منابع انسانی'!E371="","",'منابع انسانی'!E371)</f>
        <v/>
      </c>
      <c r="T372" s="936" t="str">
        <f t="shared" si="10"/>
        <v>X</v>
      </c>
    </row>
    <row r="373" spans="15:20" ht="24.95" customHeight="1">
      <c r="O373" s="886" t="str">
        <f>IF('منابع انسانی'!A372="","",'منابع انسانی'!A372)</f>
        <v/>
      </c>
      <c r="P373" s="886" t="str">
        <f>IF('منابع انسانی'!B372="","",'منابع انسانی'!B372)</f>
        <v/>
      </c>
      <c r="Q373" s="886" t="str">
        <f>IF('منابع انسانی'!C372="","",'منابع انسانی'!C372)</f>
        <v/>
      </c>
      <c r="R373" s="886" t="str">
        <f>IF('منابع انسانی'!D372="","",'منابع انسانی'!D372)</f>
        <v/>
      </c>
      <c r="S373" s="886" t="str">
        <f>IF('منابع انسانی'!E372="","",'منابع انسانی'!E372)</f>
        <v/>
      </c>
      <c r="T373" s="936" t="str">
        <f t="shared" si="10"/>
        <v>X</v>
      </c>
    </row>
    <row r="374" spans="15:20" ht="24.95" customHeight="1">
      <c r="O374" s="886" t="str">
        <f>IF('منابع انسانی'!A373="","",'منابع انسانی'!A373)</f>
        <v/>
      </c>
      <c r="P374" s="886" t="str">
        <f>IF('منابع انسانی'!B373="","",'منابع انسانی'!B373)</f>
        <v/>
      </c>
      <c r="Q374" s="886" t="str">
        <f>IF('منابع انسانی'!C373="","",'منابع انسانی'!C373)</f>
        <v/>
      </c>
      <c r="R374" s="886" t="str">
        <f>IF('منابع انسانی'!D373="","",'منابع انسانی'!D373)</f>
        <v/>
      </c>
      <c r="S374" s="886" t="str">
        <f>IF('منابع انسانی'!E373="","",'منابع انسانی'!E373)</f>
        <v/>
      </c>
      <c r="T374" s="936" t="str">
        <f t="shared" si="10"/>
        <v>X</v>
      </c>
    </row>
    <row r="375" spans="15:20" ht="24.95" customHeight="1">
      <c r="O375" s="886" t="str">
        <f>IF('منابع انسانی'!A374="","",'منابع انسانی'!A374)</f>
        <v/>
      </c>
      <c r="P375" s="886" t="str">
        <f>IF('منابع انسانی'!B374="","",'منابع انسانی'!B374)</f>
        <v/>
      </c>
      <c r="Q375" s="886" t="str">
        <f>IF('منابع انسانی'!C374="","",'منابع انسانی'!C374)</f>
        <v/>
      </c>
      <c r="R375" s="886" t="str">
        <f>IF('منابع انسانی'!D374="","",'منابع انسانی'!D374)</f>
        <v/>
      </c>
      <c r="S375" s="886" t="str">
        <f>IF('منابع انسانی'!E374="","",'منابع انسانی'!E374)</f>
        <v/>
      </c>
      <c r="T375" s="936" t="str">
        <f t="shared" si="10"/>
        <v>X</v>
      </c>
    </row>
    <row r="376" spans="15:20" ht="24.95" customHeight="1">
      <c r="O376" s="886" t="str">
        <f>IF('منابع انسانی'!A375="","",'منابع انسانی'!A375)</f>
        <v/>
      </c>
      <c r="P376" s="886" t="str">
        <f>IF('منابع انسانی'!B375="","",'منابع انسانی'!B375)</f>
        <v/>
      </c>
      <c r="Q376" s="886" t="str">
        <f>IF('منابع انسانی'!C375="","",'منابع انسانی'!C375)</f>
        <v/>
      </c>
      <c r="R376" s="886" t="str">
        <f>IF('منابع انسانی'!D375="","",'منابع انسانی'!D375)</f>
        <v/>
      </c>
      <c r="S376" s="886" t="str">
        <f>IF('منابع انسانی'!E375="","",'منابع انسانی'!E375)</f>
        <v/>
      </c>
      <c r="T376" s="936" t="str">
        <f t="shared" si="10"/>
        <v>X</v>
      </c>
    </row>
    <row r="377" spans="15:20" ht="24.95" customHeight="1">
      <c r="O377" s="886" t="str">
        <f>IF('منابع انسانی'!A376="","",'منابع انسانی'!A376)</f>
        <v/>
      </c>
      <c r="P377" s="886" t="str">
        <f>IF('منابع انسانی'!B376="","",'منابع انسانی'!B376)</f>
        <v/>
      </c>
      <c r="Q377" s="886" t="str">
        <f>IF('منابع انسانی'!C376="","",'منابع انسانی'!C376)</f>
        <v/>
      </c>
      <c r="R377" s="886" t="str">
        <f>IF('منابع انسانی'!D376="","",'منابع انسانی'!D376)</f>
        <v/>
      </c>
      <c r="S377" s="886" t="str">
        <f>IF('منابع انسانی'!E376="","",'منابع انسانی'!E376)</f>
        <v/>
      </c>
      <c r="T377" s="936" t="str">
        <f t="shared" si="10"/>
        <v>X</v>
      </c>
    </row>
    <row r="378" spans="15:20" ht="24.95" customHeight="1">
      <c r="O378" s="886" t="str">
        <f>IF('منابع انسانی'!A377="","",'منابع انسانی'!A377)</f>
        <v/>
      </c>
      <c r="P378" s="886" t="str">
        <f>IF('منابع انسانی'!B377="","",'منابع انسانی'!B377)</f>
        <v/>
      </c>
      <c r="Q378" s="886" t="str">
        <f>IF('منابع انسانی'!C377="","",'منابع انسانی'!C377)</f>
        <v/>
      </c>
      <c r="R378" s="886" t="str">
        <f>IF('منابع انسانی'!D377="","",'منابع انسانی'!D377)</f>
        <v/>
      </c>
      <c r="S378" s="886" t="str">
        <f>IF('منابع انسانی'!E377="","",'منابع انسانی'!E377)</f>
        <v/>
      </c>
      <c r="T378" s="936" t="str">
        <f t="shared" si="10"/>
        <v>X</v>
      </c>
    </row>
    <row r="379" spans="15:20" ht="24.95" customHeight="1">
      <c r="O379" s="886" t="str">
        <f>IF('منابع انسانی'!A378="","",'منابع انسانی'!A378)</f>
        <v/>
      </c>
      <c r="P379" s="886" t="str">
        <f>IF('منابع انسانی'!B378="","",'منابع انسانی'!B378)</f>
        <v/>
      </c>
      <c r="Q379" s="886" t="str">
        <f>IF('منابع انسانی'!C378="","",'منابع انسانی'!C378)</f>
        <v/>
      </c>
      <c r="R379" s="886" t="str">
        <f>IF('منابع انسانی'!D378="","",'منابع انسانی'!D378)</f>
        <v/>
      </c>
      <c r="S379" s="886" t="str">
        <f>IF('منابع انسانی'!E378="","",'منابع انسانی'!E378)</f>
        <v/>
      </c>
      <c r="T379" s="936" t="str">
        <f t="shared" si="10"/>
        <v>X</v>
      </c>
    </row>
    <row r="380" spans="15:20" ht="24.95" customHeight="1">
      <c r="O380" s="886" t="str">
        <f>IF('منابع انسانی'!A379="","",'منابع انسانی'!A379)</f>
        <v/>
      </c>
      <c r="P380" s="886" t="str">
        <f>IF('منابع انسانی'!B379="","",'منابع انسانی'!B379)</f>
        <v/>
      </c>
      <c r="Q380" s="886" t="str">
        <f>IF('منابع انسانی'!C379="","",'منابع انسانی'!C379)</f>
        <v/>
      </c>
      <c r="R380" s="886" t="str">
        <f>IF('منابع انسانی'!D379="","",'منابع انسانی'!D379)</f>
        <v/>
      </c>
      <c r="S380" s="886" t="str">
        <f>IF('منابع انسانی'!E379="","",'منابع انسانی'!E379)</f>
        <v/>
      </c>
      <c r="T380" s="936" t="str">
        <f t="shared" si="10"/>
        <v>X</v>
      </c>
    </row>
    <row r="381" spans="15:20" ht="24.95" customHeight="1">
      <c r="O381" s="886" t="str">
        <f>IF('منابع انسانی'!A380="","",'منابع انسانی'!A380)</f>
        <v/>
      </c>
      <c r="P381" s="886" t="str">
        <f>IF('منابع انسانی'!B380="","",'منابع انسانی'!B380)</f>
        <v/>
      </c>
      <c r="Q381" s="886" t="str">
        <f>IF('منابع انسانی'!C380="","",'منابع انسانی'!C380)</f>
        <v/>
      </c>
      <c r="R381" s="886" t="str">
        <f>IF('منابع انسانی'!D380="","",'منابع انسانی'!D380)</f>
        <v/>
      </c>
      <c r="S381" s="886" t="str">
        <f>IF('منابع انسانی'!E380="","",'منابع انسانی'!E380)</f>
        <v/>
      </c>
      <c r="T381" s="936" t="str">
        <f t="shared" si="10"/>
        <v>X</v>
      </c>
    </row>
    <row r="382" spans="15:20" ht="24.95" customHeight="1">
      <c r="O382" s="886" t="str">
        <f>IF('منابع انسانی'!A381="","",'منابع انسانی'!A381)</f>
        <v/>
      </c>
      <c r="P382" s="886" t="str">
        <f>IF('منابع انسانی'!B381="","",'منابع انسانی'!B381)</f>
        <v/>
      </c>
      <c r="Q382" s="886" t="str">
        <f>IF('منابع انسانی'!C381="","",'منابع انسانی'!C381)</f>
        <v/>
      </c>
      <c r="R382" s="886" t="str">
        <f>IF('منابع انسانی'!D381="","",'منابع انسانی'!D381)</f>
        <v/>
      </c>
      <c r="S382" s="886" t="str">
        <f>IF('منابع انسانی'!E381="","",'منابع انسانی'!E381)</f>
        <v/>
      </c>
      <c r="T382" s="936" t="str">
        <f t="shared" si="10"/>
        <v>X</v>
      </c>
    </row>
    <row r="383" spans="15:20" ht="24.95" customHeight="1">
      <c r="O383" s="886" t="str">
        <f>IF('منابع انسانی'!A382="","",'منابع انسانی'!A382)</f>
        <v/>
      </c>
      <c r="P383" s="886" t="str">
        <f>IF('منابع انسانی'!B382="","",'منابع انسانی'!B382)</f>
        <v/>
      </c>
      <c r="Q383" s="886" t="str">
        <f>IF('منابع انسانی'!C382="","",'منابع انسانی'!C382)</f>
        <v/>
      </c>
      <c r="R383" s="886" t="str">
        <f>IF('منابع انسانی'!D382="","",'منابع انسانی'!D382)</f>
        <v/>
      </c>
      <c r="S383" s="886" t="str">
        <f>IF('منابع انسانی'!E382="","",'منابع انسانی'!E382)</f>
        <v/>
      </c>
      <c r="T383" s="936" t="str">
        <f t="shared" si="10"/>
        <v>X</v>
      </c>
    </row>
    <row r="384" spans="15:20" ht="24.95" customHeight="1">
      <c r="O384" s="886" t="str">
        <f>IF('منابع انسانی'!A383="","",'منابع انسانی'!A383)</f>
        <v/>
      </c>
      <c r="P384" s="886" t="str">
        <f>IF('منابع انسانی'!B383="","",'منابع انسانی'!B383)</f>
        <v/>
      </c>
      <c r="Q384" s="886" t="str">
        <f>IF('منابع انسانی'!C383="","",'منابع انسانی'!C383)</f>
        <v/>
      </c>
      <c r="R384" s="886" t="str">
        <f>IF('منابع انسانی'!D383="","",'منابع انسانی'!D383)</f>
        <v/>
      </c>
      <c r="S384" s="886" t="str">
        <f>IF('منابع انسانی'!E383="","",'منابع انسانی'!E383)</f>
        <v/>
      </c>
      <c r="T384" s="936" t="str">
        <f t="shared" si="10"/>
        <v>X</v>
      </c>
    </row>
    <row r="385" spans="15:20" ht="24.95" customHeight="1">
      <c r="O385" s="886" t="str">
        <f>IF('منابع انسانی'!A384="","",'منابع انسانی'!A384)</f>
        <v/>
      </c>
      <c r="P385" s="886" t="str">
        <f>IF('منابع انسانی'!B384="","",'منابع انسانی'!B384)</f>
        <v/>
      </c>
      <c r="Q385" s="886" t="str">
        <f>IF('منابع انسانی'!C384="","",'منابع انسانی'!C384)</f>
        <v/>
      </c>
      <c r="R385" s="886" t="str">
        <f>IF('منابع انسانی'!D384="","",'منابع انسانی'!D384)</f>
        <v/>
      </c>
      <c r="S385" s="886" t="str">
        <f>IF('منابع انسانی'!E384="","",'منابع انسانی'!E384)</f>
        <v/>
      </c>
      <c r="T385" s="936" t="str">
        <f t="shared" si="10"/>
        <v>X</v>
      </c>
    </row>
    <row r="386" spans="15:20" ht="24.95" customHeight="1">
      <c r="O386" s="886" t="str">
        <f>IF('منابع انسانی'!A385="","",'منابع انسانی'!A385)</f>
        <v/>
      </c>
      <c r="P386" s="886" t="str">
        <f>IF('منابع انسانی'!B385="","",'منابع انسانی'!B385)</f>
        <v/>
      </c>
      <c r="Q386" s="886" t="str">
        <f>IF('منابع انسانی'!C385="","",'منابع انسانی'!C385)</f>
        <v/>
      </c>
      <c r="R386" s="886" t="str">
        <f>IF('منابع انسانی'!D385="","",'منابع انسانی'!D385)</f>
        <v/>
      </c>
      <c r="S386" s="886" t="str">
        <f>IF('منابع انسانی'!E385="","",'منابع انسانی'!E385)</f>
        <v/>
      </c>
      <c r="T386" s="936" t="str">
        <f t="shared" si="10"/>
        <v>X</v>
      </c>
    </row>
    <row r="387" spans="15:20" ht="24.95" customHeight="1">
      <c r="O387" s="886" t="str">
        <f>IF('منابع انسانی'!A386="","",'منابع انسانی'!A386)</f>
        <v/>
      </c>
      <c r="P387" s="886" t="str">
        <f>IF('منابع انسانی'!B386="","",'منابع انسانی'!B386)</f>
        <v/>
      </c>
      <c r="Q387" s="886" t="str">
        <f>IF('منابع انسانی'!C386="","",'منابع انسانی'!C386)</f>
        <v/>
      </c>
      <c r="R387" s="886" t="str">
        <f>IF('منابع انسانی'!D386="","",'منابع انسانی'!D386)</f>
        <v/>
      </c>
      <c r="S387" s="886" t="str">
        <f>IF('منابع انسانی'!E386="","",'منابع انسانی'!E386)</f>
        <v/>
      </c>
      <c r="T387" s="936" t="str">
        <f t="shared" ref="T387:T450" si="11">IF(OR(S387=$U$4,S387=$U$5,S387=$U$6,S387=$U$7,S387=$U$8,S387=$U$9),"","X")</f>
        <v>X</v>
      </c>
    </row>
    <row r="388" spans="15:20" ht="24.95" customHeight="1">
      <c r="O388" s="886" t="str">
        <f>IF('منابع انسانی'!A387="","",'منابع انسانی'!A387)</f>
        <v/>
      </c>
      <c r="P388" s="886" t="str">
        <f>IF('منابع انسانی'!B387="","",'منابع انسانی'!B387)</f>
        <v/>
      </c>
      <c r="Q388" s="886" t="str">
        <f>IF('منابع انسانی'!C387="","",'منابع انسانی'!C387)</f>
        <v/>
      </c>
      <c r="R388" s="886" t="str">
        <f>IF('منابع انسانی'!D387="","",'منابع انسانی'!D387)</f>
        <v/>
      </c>
      <c r="S388" s="886" t="str">
        <f>IF('منابع انسانی'!E387="","",'منابع انسانی'!E387)</f>
        <v/>
      </c>
      <c r="T388" s="936" t="str">
        <f t="shared" si="11"/>
        <v>X</v>
      </c>
    </row>
    <row r="389" spans="15:20" ht="24.95" customHeight="1">
      <c r="O389" s="886" t="str">
        <f>IF('منابع انسانی'!A388="","",'منابع انسانی'!A388)</f>
        <v/>
      </c>
      <c r="P389" s="886" t="str">
        <f>IF('منابع انسانی'!B388="","",'منابع انسانی'!B388)</f>
        <v/>
      </c>
      <c r="Q389" s="886" t="str">
        <f>IF('منابع انسانی'!C388="","",'منابع انسانی'!C388)</f>
        <v/>
      </c>
      <c r="R389" s="886" t="str">
        <f>IF('منابع انسانی'!D388="","",'منابع انسانی'!D388)</f>
        <v/>
      </c>
      <c r="S389" s="886" t="str">
        <f>IF('منابع انسانی'!E388="","",'منابع انسانی'!E388)</f>
        <v/>
      </c>
      <c r="T389" s="936" t="str">
        <f t="shared" si="11"/>
        <v>X</v>
      </c>
    </row>
    <row r="390" spans="15:20" ht="24.95" customHeight="1">
      <c r="O390" s="886" t="str">
        <f>IF('منابع انسانی'!A389="","",'منابع انسانی'!A389)</f>
        <v/>
      </c>
      <c r="P390" s="886" t="str">
        <f>IF('منابع انسانی'!B389="","",'منابع انسانی'!B389)</f>
        <v/>
      </c>
      <c r="Q390" s="886" t="str">
        <f>IF('منابع انسانی'!C389="","",'منابع انسانی'!C389)</f>
        <v/>
      </c>
      <c r="R390" s="886" t="str">
        <f>IF('منابع انسانی'!D389="","",'منابع انسانی'!D389)</f>
        <v/>
      </c>
      <c r="S390" s="886" t="str">
        <f>IF('منابع انسانی'!E389="","",'منابع انسانی'!E389)</f>
        <v/>
      </c>
      <c r="T390" s="936" t="str">
        <f t="shared" si="11"/>
        <v>X</v>
      </c>
    </row>
    <row r="391" spans="15:20" ht="24.95" customHeight="1">
      <c r="O391" s="886" t="str">
        <f>IF('منابع انسانی'!A390="","",'منابع انسانی'!A390)</f>
        <v/>
      </c>
      <c r="P391" s="886" t="str">
        <f>IF('منابع انسانی'!B390="","",'منابع انسانی'!B390)</f>
        <v/>
      </c>
      <c r="Q391" s="886" t="str">
        <f>IF('منابع انسانی'!C390="","",'منابع انسانی'!C390)</f>
        <v/>
      </c>
      <c r="R391" s="886" t="str">
        <f>IF('منابع انسانی'!D390="","",'منابع انسانی'!D390)</f>
        <v/>
      </c>
      <c r="S391" s="886" t="str">
        <f>IF('منابع انسانی'!E390="","",'منابع انسانی'!E390)</f>
        <v/>
      </c>
      <c r="T391" s="936" t="str">
        <f t="shared" si="11"/>
        <v>X</v>
      </c>
    </row>
    <row r="392" spans="15:20" ht="24.95" customHeight="1">
      <c r="O392" s="886" t="str">
        <f>IF('منابع انسانی'!A391="","",'منابع انسانی'!A391)</f>
        <v/>
      </c>
      <c r="P392" s="886" t="str">
        <f>IF('منابع انسانی'!B391="","",'منابع انسانی'!B391)</f>
        <v/>
      </c>
      <c r="Q392" s="886" t="str">
        <f>IF('منابع انسانی'!C391="","",'منابع انسانی'!C391)</f>
        <v/>
      </c>
      <c r="R392" s="886" t="str">
        <f>IF('منابع انسانی'!D391="","",'منابع انسانی'!D391)</f>
        <v/>
      </c>
      <c r="S392" s="886" t="str">
        <f>IF('منابع انسانی'!E391="","",'منابع انسانی'!E391)</f>
        <v/>
      </c>
      <c r="T392" s="936" t="str">
        <f t="shared" si="11"/>
        <v>X</v>
      </c>
    </row>
    <row r="393" spans="15:20" ht="24.95" customHeight="1">
      <c r="O393" s="886" t="str">
        <f>IF('منابع انسانی'!A392="","",'منابع انسانی'!A392)</f>
        <v/>
      </c>
      <c r="P393" s="886" t="str">
        <f>IF('منابع انسانی'!B392="","",'منابع انسانی'!B392)</f>
        <v/>
      </c>
      <c r="Q393" s="886" t="str">
        <f>IF('منابع انسانی'!C392="","",'منابع انسانی'!C392)</f>
        <v/>
      </c>
      <c r="R393" s="886" t="str">
        <f>IF('منابع انسانی'!D392="","",'منابع انسانی'!D392)</f>
        <v/>
      </c>
      <c r="S393" s="886" t="str">
        <f>IF('منابع انسانی'!E392="","",'منابع انسانی'!E392)</f>
        <v/>
      </c>
      <c r="T393" s="936" t="str">
        <f t="shared" si="11"/>
        <v>X</v>
      </c>
    </row>
    <row r="394" spans="15:20" ht="24.95" customHeight="1">
      <c r="O394" s="886" t="str">
        <f>IF('منابع انسانی'!A393="","",'منابع انسانی'!A393)</f>
        <v/>
      </c>
      <c r="P394" s="886" t="str">
        <f>IF('منابع انسانی'!B393="","",'منابع انسانی'!B393)</f>
        <v/>
      </c>
      <c r="Q394" s="886" t="str">
        <f>IF('منابع انسانی'!C393="","",'منابع انسانی'!C393)</f>
        <v/>
      </c>
      <c r="R394" s="886" t="str">
        <f>IF('منابع انسانی'!D393="","",'منابع انسانی'!D393)</f>
        <v/>
      </c>
      <c r="S394" s="886" t="str">
        <f>IF('منابع انسانی'!E393="","",'منابع انسانی'!E393)</f>
        <v/>
      </c>
      <c r="T394" s="936" t="str">
        <f t="shared" si="11"/>
        <v>X</v>
      </c>
    </row>
    <row r="395" spans="15:20" ht="24.95" customHeight="1">
      <c r="O395" s="886" t="str">
        <f>IF('منابع انسانی'!A394="","",'منابع انسانی'!A394)</f>
        <v/>
      </c>
      <c r="P395" s="886" t="str">
        <f>IF('منابع انسانی'!B394="","",'منابع انسانی'!B394)</f>
        <v/>
      </c>
      <c r="Q395" s="886" t="str">
        <f>IF('منابع انسانی'!C394="","",'منابع انسانی'!C394)</f>
        <v/>
      </c>
      <c r="R395" s="886" t="str">
        <f>IF('منابع انسانی'!D394="","",'منابع انسانی'!D394)</f>
        <v/>
      </c>
      <c r="S395" s="886" t="str">
        <f>IF('منابع انسانی'!E394="","",'منابع انسانی'!E394)</f>
        <v/>
      </c>
      <c r="T395" s="936" t="str">
        <f t="shared" si="11"/>
        <v>X</v>
      </c>
    </row>
    <row r="396" spans="15:20" ht="24.95" customHeight="1">
      <c r="O396" s="886" t="str">
        <f>IF('منابع انسانی'!A395="","",'منابع انسانی'!A395)</f>
        <v/>
      </c>
      <c r="P396" s="886" t="str">
        <f>IF('منابع انسانی'!B395="","",'منابع انسانی'!B395)</f>
        <v/>
      </c>
      <c r="Q396" s="886" t="str">
        <f>IF('منابع انسانی'!C395="","",'منابع انسانی'!C395)</f>
        <v/>
      </c>
      <c r="R396" s="886" t="str">
        <f>IF('منابع انسانی'!D395="","",'منابع انسانی'!D395)</f>
        <v/>
      </c>
      <c r="S396" s="886" t="str">
        <f>IF('منابع انسانی'!E395="","",'منابع انسانی'!E395)</f>
        <v/>
      </c>
      <c r="T396" s="936" t="str">
        <f t="shared" si="11"/>
        <v>X</v>
      </c>
    </row>
    <row r="397" spans="15:20" ht="24.95" customHeight="1">
      <c r="O397" s="886" t="str">
        <f>IF('منابع انسانی'!A396="","",'منابع انسانی'!A396)</f>
        <v/>
      </c>
      <c r="P397" s="886" t="str">
        <f>IF('منابع انسانی'!B396="","",'منابع انسانی'!B396)</f>
        <v/>
      </c>
      <c r="Q397" s="886" t="str">
        <f>IF('منابع انسانی'!C396="","",'منابع انسانی'!C396)</f>
        <v/>
      </c>
      <c r="R397" s="886" t="str">
        <f>IF('منابع انسانی'!D396="","",'منابع انسانی'!D396)</f>
        <v/>
      </c>
      <c r="S397" s="886" t="str">
        <f>IF('منابع انسانی'!E396="","",'منابع انسانی'!E396)</f>
        <v/>
      </c>
      <c r="T397" s="936" t="str">
        <f t="shared" si="11"/>
        <v>X</v>
      </c>
    </row>
    <row r="398" spans="15:20" ht="24.95" customHeight="1">
      <c r="O398" s="886" t="str">
        <f>IF('منابع انسانی'!A397="","",'منابع انسانی'!A397)</f>
        <v/>
      </c>
      <c r="P398" s="886" t="str">
        <f>IF('منابع انسانی'!B397="","",'منابع انسانی'!B397)</f>
        <v/>
      </c>
      <c r="Q398" s="886" t="str">
        <f>IF('منابع انسانی'!C397="","",'منابع انسانی'!C397)</f>
        <v/>
      </c>
      <c r="R398" s="886" t="str">
        <f>IF('منابع انسانی'!D397="","",'منابع انسانی'!D397)</f>
        <v/>
      </c>
      <c r="S398" s="886" t="str">
        <f>IF('منابع انسانی'!E397="","",'منابع انسانی'!E397)</f>
        <v/>
      </c>
      <c r="T398" s="936" t="str">
        <f t="shared" si="11"/>
        <v>X</v>
      </c>
    </row>
    <row r="399" spans="15:20" ht="24.95" customHeight="1">
      <c r="O399" s="886" t="str">
        <f>IF('منابع انسانی'!A398="","",'منابع انسانی'!A398)</f>
        <v/>
      </c>
      <c r="P399" s="886" t="str">
        <f>IF('منابع انسانی'!B398="","",'منابع انسانی'!B398)</f>
        <v/>
      </c>
      <c r="Q399" s="886" t="str">
        <f>IF('منابع انسانی'!C398="","",'منابع انسانی'!C398)</f>
        <v/>
      </c>
      <c r="R399" s="886" t="str">
        <f>IF('منابع انسانی'!D398="","",'منابع انسانی'!D398)</f>
        <v/>
      </c>
      <c r="S399" s="886" t="str">
        <f>IF('منابع انسانی'!E398="","",'منابع انسانی'!E398)</f>
        <v/>
      </c>
      <c r="T399" s="936" t="str">
        <f t="shared" si="11"/>
        <v>X</v>
      </c>
    </row>
    <row r="400" spans="15:20" ht="24.95" customHeight="1">
      <c r="O400" s="886" t="str">
        <f>IF('منابع انسانی'!A399="","",'منابع انسانی'!A399)</f>
        <v/>
      </c>
      <c r="P400" s="886" t="str">
        <f>IF('منابع انسانی'!B399="","",'منابع انسانی'!B399)</f>
        <v/>
      </c>
      <c r="Q400" s="886" t="str">
        <f>IF('منابع انسانی'!C399="","",'منابع انسانی'!C399)</f>
        <v/>
      </c>
      <c r="R400" s="886" t="str">
        <f>IF('منابع انسانی'!D399="","",'منابع انسانی'!D399)</f>
        <v/>
      </c>
      <c r="S400" s="886" t="str">
        <f>IF('منابع انسانی'!E399="","",'منابع انسانی'!E399)</f>
        <v/>
      </c>
      <c r="T400" s="936" t="str">
        <f t="shared" si="11"/>
        <v>X</v>
      </c>
    </row>
    <row r="401" spans="15:20" ht="24.95" customHeight="1">
      <c r="O401" s="886" t="str">
        <f>IF('منابع انسانی'!A400="","",'منابع انسانی'!A400)</f>
        <v/>
      </c>
      <c r="P401" s="886" t="str">
        <f>IF('منابع انسانی'!B400="","",'منابع انسانی'!B400)</f>
        <v/>
      </c>
      <c r="Q401" s="886" t="str">
        <f>IF('منابع انسانی'!C400="","",'منابع انسانی'!C400)</f>
        <v/>
      </c>
      <c r="R401" s="886" t="str">
        <f>IF('منابع انسانی'!D400="","",'منابع انسانی'!D400)</f>
        <v/>
      </c>
      <c r="S401" s="886" t="str">
        <f>IF('منابع انسانی'!E400="","",'منابع انسانی'!E400)</f>
        <v/>
      </c>
      <c r="T401" s="936" t="str">
        <f t="shared" si="11"/>
        <v>X</v>
      </c>
    </row>
    <row r="402" spans="15:20" ht="24.95" customHeight="1">
      <c r="O402" s="886" t="str">
        <f>IF('منابع انسانی'!A401="","",'منابع انسانی'!A401)</f>
        <v/>
      </c>
      <c r="P402" s="886" t="str">
        <f>IF('منابع انسانی'!B401="","",'منابع انسانی'!B401)</f>
        <v/>
      </c>
      <c r="Q402" s="886" t="str">
        <f>IF('منابع انسانی'!C401="","",'منابع انسانی'!C401)</f>
        <v/>
      </c>
      <c r="R402" s="886" t="str">
        <f>IF('منابع انسانی'!D401="","",'منابع انسانی'!D401)</f>
        <v/>
      </c>
      <c r="S402" s="886" t="str">
        <f>IF('منابع انسانی'!E401="","",'منابع انسانی'!E401)</f>
        <v/>
      </c>
      <c r="T402" s="936" t="str">
        <f t="shared" si="11"/>
        <v>X</v>
      </c>
    </row>
    <row r="403" spans="15:20" ht="24.95" customHeight="1">
      <c r="O403" s="886" t="str">
        <f>IF('منابع انسانی'!A402="","",'منابع انسانی'!A402)</f>
        <v/>
      </c>
      <c r="P403" s="886" t="str">
        <f>IF('منابع انسانی'!B402="","",'منابع انسانی'!B402)</f>
        <v/>
      </c>
      <c r="Q403" s="886" t="str">
        <f>IF('منابع انسانی'!C402="","",'منابع انسانی'!C402)</f>
        <v/>
      </c>
      <c r="R403" s="886" t="str">
        <f>IF('منابع انسانی'!D402="","",'منابع انسانی'!D402)</f>
        <v/>
      </c>
      <c r="S403" s="886" t="str">
        <f>IF('منابع انسانی'!E402="","",'منابع انسانی'!E402)</f>
        <v/>
      </c>
      <c r="T403" s="936" t="str">
        <f t="shared" si="11"/>
        <v>X</v>
      </c>
    </row>
    <row r="404" spans="15:20" ht="24.95" customHeight="1">
      <c r="O404" s="886" t="str">
        <f>IF('منابع انسانی'!A403="","",'منابع انسانی'!A403)</f>
        <v/>
      </c>
      <c r="P404" s="886" t="str">
        <f>IF('منابع انسانی'!B403="","",'منابع انسانی'!B403)</f>
        <v/>
      </c>
      <c r="Q404" s="886" t="str">
        <f>IF('منابع انسانی'!C403="","",'منابع انسانی'!C403)</f>
        <v/>
      </c>
      <c r="R404" s="886" t="str">
        <f>IF('منابع انسانی'!D403="","",'منابع انسانی'!D403)</f>
        <v/>
      </c>
      <c r="S404" s="886" t="str">
        <f>IF('منابع انسانی'!E403="","",'منابع انسانی'!E403)</f>
        <v/>
      </c>
      <c r="T404" s="936" t="str">
        <f t="shared" si="11"/>
        <v>X</v>
      </c>
    </row>
    <row r="405" spans="15:20" ht="24.95" customHeight="1">
      <c r="O405" s="886" t="str">
        <f>IF('منابع انسانی'!A404="","",'منابع انسانی'!A404)</f>
        <v/>
      </c>
      <c r="P405" s="886" t="str">
        <f>IF('منابع انسانی'!B404="","",'منابع انسانی'!B404)</f>
        <v/>
      </c>
      <c r="Q405" s="886" t="str">
        <f>IF('منابع انسانی'!C404="","",'منابع انسانی'!C404)</f>
        <v/>
      </c>
      <c r="R405" s="886" t="str">
        <f>IF('منابع انسانی'!D404="","",'منابع انسانی'!D404)</f>
        <v/>
      </c>
      <c r="S405" s="886" t="str">
        <f>IF('منابع انسانی'!E404="","",'منابع انسانی'!E404)</f>
        <v/>
      </c>
      <c r="T405" s="936" t="str">
        <f t="shared" si="11"/>
        <v>X</v>
      </c>
    </row>
    <row r="406" spans="15:20" ht="24.95" customHeight="1">
      <c r="O406" s="886" t="str">
        <f>IF('منابع انسانی'!A405="","",'منابع انسانی'!A405)</f>
        <v/>
      </c>
      <c r="P406" s="886" t="str">
        <f>IF('منابع انسانی'!B405="","",'منابع انسانی'!B405)</f>
        <v/>
      </c>
      <c r="Q406" s="886" t="str">
        <f>IF('منابع انسانی'!C405="","",'منابع انسانی'!C405)</f>
        <v/>
      </c>
      <c r="R406" s="886" t="str">
        <f>IF('منابع انسانی'!D405="","",'منابع انسانی'!D405)</f>
        <v/>
      </c>
      <c r="S406" s="886" t="str">
        <f>IF('منابع انسانی'!E405="","",'منابع انسانی'!E405)</f>
        <v/>
      </c>
      <c r="T406" s="936" t="str">
        <f t="shared" si="11"/>
        <v>X</v>
      </c>
    </row>
    <row r="407" spans="15:20" ht="24.95" customHeight="1">
      <c r="O407" s="886" t="str">
        <f>IF('منابع انسانی'!A406="","",'منابع انسانی'!A406)</f>
        <v/>
      </c>
      <c r="P407" s="886" t="str">
        <f>IF('منابع انسانی'!B406="","",'منابع انسانی'!B406)</f>
        <v/>
      </c>
      <c r="Q407" s="886" t="str">
        <f>IF('منابع انسانی'!C406="","",'منابع انسانی'!C406)</f>
        <v/>
      </c>
      <c r="R407" s="886" t="str">
        <f>IF('منابع انسانی'!D406="","",'منابع انسانی'!D406)</f>
        <v/>
      </c>
      <c r="S407" s="886" t="str">
        <f>IF('منابع انسانی'!E406="","",'منابع انسانی'!E406)</f>
        <v/>
      </c>
      <c r="T407" s="936" t="str">
        <f t="shared" si="11"/>
        <v>X</v>
      </c>
    </row>
    <row r="408" spans="15:20" ht="24.95" customHeight="1">
      <c r="O408" s="886" t="str">
        <f>IF('منابع انسانی'!A407="","",'منابع انسانی'!A407)</f>
        <v/>
      </c>
      <c r="P408" s="886" t="str">
        <f>IF('منابع انسانی'!B407="","",'منابع انسانی'!B407)</f>
        <v/>
      </c>
      <c r="Q408" s="886" t="str">
        <f>IF('منابع انسانی'!C407="","",'منابع انسانی'!C407)</f>
        <v/>
      </c>
      <c r="R408" s="886" t="str">
        <f>IF('منابع انسانی'!D407="","",'منابع انسانی'!D407)</f>
        <v/>
      </c>
      <c r="S408" s="886" t="str">
        <f>IF('منابع انسانی'!E407="","",'منابع انسانی'!E407)</f>
        <v/>
      </c>
      <c r="T408" s="936" t="str">
        <f t="shared" si="11"/>
        <v>X</v>
      </c>
    </row>
    <row r="409" spans="15:20" ht="24.95" customHeight="1">
      <c r="O409" s="886" t="str">
        <f>IF('منابع انسانی'!A408="","",'منابع انسانی'!A408)</f>
        <v/>
      </c>
      <c r="P409" s="886" t="str">
        <f>IF('منابع انسانی'!B408="","",'منابع انسانی'!B408)</f>
        <v/>
      </c>
      <c r="Q409" s="886" t="str">
        <f>IF('منابع انسانی'!C408="","",'منابع انسانی'!C408)</f>
        <v/>
      </c>
      <c r="R409" s="886" t="str">
        <f>IF('منابع انسانی'!D408="","",'منابع انسانی'!D408)</f>
        <v/>
      </c>
      <c r="S409" s="886" t="str">
        <f>IF('منابع انسانی'!E408="","",'منابع انسانی'!E408)</f>
        <v/>
      </c>
      <c r="T409" s="936" t="str">
        <f t="shared" si="11"/>
        <v>X</v>
      </c>
    </row>
    <row r="410" spans="15:20" ht="24.95" customHeight="1">
      <c r="O410" s="886" t="str">
        <f>IF('منابع انسانی'!A409="","",'منابع انسانی'!A409)</f>
        <v/>
      </c>
      <c r="P410" s="886" t="str">
        <f>IF('منابع انسانی'!B409="","",'منابع انسانی'!B409)</f>
        <v/>
      </c>
      <c r="Q410" s="886" t="str">
        <f>IF('منابع انسانی'!C409="","",'منابع انسانی'!C409)</f>
        <v/>
      </c>
      <c r="R410" s="886" t="str">
        <f>IF('منابع انسانی'!D409="","",'منابع انسانی'!D409)</f>
        <v/>
      </c>
      <c r="S410" s="886" t="str">
        <f>IF('منابع انسانی'!E409="","",'منابع انسانی'!E409)</f>
        <v/>
      </c>
      <c r="T410" s="936" t="str">
        <f t="shared" si="11"/>
        <v>X</v>
      </c>
    </row>
    <row r="411" spans="15:20" ht="24.95" customHeight="1">
      <c r="O411" s="886" t="str">
        <f>IF('منابع انسانی'!A410="","",'منابع انسانی'!A410)</f>
        <v/>
      </c>
      <c r="P411" s="886" t="str">
        <f>IF('منابع انسانی'!B410="","",'منابع انسانی'!B410)</f>
        <v/>
      </c>
      <c r="Q411" s="886" t="str">
        <f>IF('منابع انسانی'!C410="","",'منابع انسانی'!C410)</f>
        <v/>
      </c>
      <c r="R411" s="886" t="str">
        <f>IF('منابع انسانی'!D410="","",'منابع انسانی'!D410)</f>
        <v/>
      </c>
      <c r="S411" s="886" t="str">
        <f>IF('منابع انسانی'!E410="","",'منابع انسانی'!E410)</f>
        <v/>
      </c>
      <c r="T411" s="936" t="str">
        <f t="shared" si="11"/>
        <v>X</v>
      </c>
    </row>
    <row r="412" spans="15:20" ht="24.95" customHeight="1">
      <c r="O412" s="886" t="str">
        <f>IF('منابع انسانی'!A411="","",'منابع انسانی'!A411)</f>
        <v/>
      </c>
      <c r="P412" s="886" t="str">
        <f>IF('منابع انسانی'!B411="","",'منابع انسانی'!B411)</f>
        <v/>
      </c>
      <c r="Q412" s="886" t="str">
        <f>IF('منابع انسانی'!C411="","",'منابع انسانی'!C411)</f>
        <v/>
      </c>
      <c r="R412" s="886" t="str">
        <f>IF('منابع انسانی'!D411="","",'منابع انسانی'!D411)</f>
        <v/>
      </c>
      <c r="S412" s="886" t="str">
        <f>IF('منابع انسانی'!E411="","",'منابع انسانی'!E411)</f>
        <v/>
      </c>
      <c r="T412" s="936" t="str">
        <f t="shared" si="11"/>
        <v>X</v>
      </c>
    </row>
    <row r="413" spans="15:20" ht="24.95" customHeight="1">
      <c r="O413" s="886" t="str">
        <f>IF('منابع انسانی'!A412="","",'منابع انسانی'!A412)</f>
        <v/>
      </c>
      <c r="P413" s="886" t="str">
        <f>IF('منابع انسانی'!B412="","",'منابع انسانی'!B412)</f>
        <v/>
      </c>
      <c r="Q413" s="886" t="str">
        <f>IF('منابع انسانی'!C412="","",'منابع انسانی'!C412)</f>
        <v/>
      </c>
      <c r="R413" s="886" t="str">
        <f>IF('منابع انسانی'!D412="","",'منابع انسانی'!D412)</f>
        <v/>
      </c>
      <c r="S413" s="886" t="str">
        <f>IF('منابع انسانی'!E412="","",'منابع انسانی'!E412)</f>
        <v/>
      </c>
      <c r="T413" s="936" t="str">
        <f t="shared" si="11"/>
        <v>X</v>
      </c>
    </row>
    <row r="414" spans="15:20" ht="24.95" customHeight="1">
      <c r="O414" s="886" t="str">
        <f>IF('منابع انسانی'!A413="","",'منابع انسانی'!A413)</f>
        <v/>
      </c>
      <c r="P414" s="886" t="str">
        <f>IF('منابع انسانی'!B413="","",'منابع انسانی'!B413)</f>
        <v/>
      </c>
      <c r="Q414" s="886" t="str">
        <f>IF('منابع انسانی'!C413="","",'منابع انسانی'!C413)</f>
        <v/>
      </c>
      <c r="R414" s="886" t="str">
        <f>IF('منابع انسانی'!D413="","",'منابع انسانی'!D413)</f>
        <v/>
      </c>
      <c r="S414" s="886" t="str">
        <f>IF('منابع انسانی'!E413="","",'منابع انسانی'!E413)</f>
        <v/>
      </c>
      <c r="T414" s="936" t="str">
        <f t="shared" si="11"/>
        <v>X</v>
      </c>
    </row>
    <row r="415" spans="15:20" ht="24.95" customHeight="1">
      <c r="O415" s="886" t="str">
        <f>IF('منابع انسانی'!A414="","",'منابع انسانی'!A414)</f>
        <v/>
      </c>
      <c r="P415" s="886" t="str">
        <f>IF('منابع انسانی'!B414="","",'منابع انسانی'!B414)</f>
        <v/>
      </c>
      <c r="Q415" s="886" t="str">
        <f>IF('منابع انسانی'!C414="","",'منابع انسانی'!C414)</f>
        <v/>
      </c>
      <c r="R415" s="886" t="str">
        <f>IF('منابع انسانی'!D414="","",'منابع انسانی'!D414)</f>
        <v/>
      </c>
      <c r="S415" s="886" t="str">
        <f>IF('منابع انسانی'!E414="","",'منابع انسانی'!E414)</f>
        <v/>
      </c>
      <c r="T415" s="936" t="str">
        <f t="shared" si="11"/>
        <v>X</v>
      </c>
    </row>
    <row r="416" spans="15:20" ht="24.95" customHeight="1">
      <c r="O416" s="886" t="str">
        <f>IF('منابع انسانی'!A415="","",'منابع انسانی'!A415)</f>
        <v/>
      </c>
      <c r="P416" s="886" t="str">
        <f>IF('منابع انسانی'!B415="","",'منابع انسانی'!B415)</f>
        <v/>
      </c>
      <c r="Q416" s="886" t="str">
        <f>IF('منابع انسانی'!C415="","",'منابع انسانی'!C415)</f>
        <v/>
      </c>
      <c r="R416" s="886" t="str">
        <f>IF('منابع انسانی'!D415="","",'منابع انسانی'!D415)</f>
        <v/>
      </c>
      <c r="S416" s="886" t="str">
        <f>IF('منابع انسانی'!E415="","",'منابع انسانی'!E415)</f>
        <v/>
      </c>
      <c r="T416" s="936" t="str">
        <f t="shared" si="11"/>
        <v>X</v>
      </c>
    </row>
    <row r="417" spans="15:20" ht="24.95" customHeight="1">
      <c r="O417" s="886" t="str">
        <f>IF('منابع انسانی'!A416="","",'منابع انسانی'!A416)</f>
        <v/>
      </c>
      <c r="P417" s="886" t="str">
        <f>IF('منابع انسانی'!B416="","",'منابع انسانی'!B416)</f>
        <v/>
      </c>
      <c r="Q417" s="886" t="str">
        <f>IF('منابع انسانی'!C416="","",'منابع انسانی'!C416)</f>
        <v/>
      </c>
      <c r="R417" s="886" t="str">
        <f>IF('منابع انسانی'!D416="","",'منابع انسانی'!D416)</f>
        <v/>
      </c>
      <c r="S417" s="886" t="str">
        <f>IF('منابع انسانی'!E416="","",'منابع انسانی'!E416)</f>
        <v/>
      </c>
      <c r="T417" s="936" t="str">
        <f t="shared" si="11"/>
        <v>X</v>
      </c>
    </row>
    <row r="418" spans="15:20" ht="24.95" customHeight="1">
      <c r="O418" s="886" t="str">
        <f>IF('منابع انسانی'!A417="","",'منابع انسانی'!A417)</f>
        <v/>
      </c>
      <c r="P418" s="886" t="str">
        <f>IF('منابع انسانی'!B417="","",'منابع انسانی'!B417)</f>
        <v/>
      </c>
      <c r="Q418" s="886" t="str">
        <f>IF('منابع انسانی'!C417="","",'منابع انسانی'!C417)</f>
        <v/>
      </c>
      <c r="R418" s="886" t="str">
        <f>IF('منابع انسانی'!D417="","",'منابع انسانی'!D417)</f>
        <v/>
      </c>
      <c r="S418" s="886" t="str">
        <f>IF('منابع انسانی'!E417="","",'منابع انسانی'!E417)</f>
        <v/>
      </c>
      <c r="T418" s="936" t="str">
        <f t="shared" si="11"/>
        <v>X</v>
      </c>
    </row>
    <row r="419" spans="15:20" ht="24.95" customHeight="1">
      <c r="O419" s="886" t="str">
        <f>IF('منابع انسانی'!A418="","",'منابع انسانی'!A418)</f>
        <v/>
      </c>
      <c r="P419" s="886" t="str">
        <f>IF('منابع انسانی'!B418="","",'منابع انسانی'!B418)</f>
        <v/>
      </c>
      <c r="Q419" s="886" t="str">
        <f>IF('منابع انسانی'!C418="","",'منابع انسانی'!C418)</f>
        <v/>
      </c>
      <c r="R419" s="886" t="str">
        <f>IF('منابع انسانی'!D418="","",'منابع انسانی'!D418)</f>
        <v/>
      </c>
      <c r="S419" s="886" t="str">
        <f>IF('منابع انسانی'!E418="","",'منابع انسانی'!E418)</f>
        <v/>
      </c>
      <c r="T419" s="936" t="str">
        <f t="shared" si="11"/>
        <v>X</v>
      </c>
    </row>
    <row r="420" spans="15:20" ht="24.95" customHeight="1">
      <c r="O420" s="886" t="str">
        <f>IF('منابع انسانی'!A419="","",'منابع انسانی'!A419)</f>
        <v/>
      </c>
      <c r="P420" s="886" t="str">
        <f>IF('منابع انسانی'!B419="","",'منابع انسانی'!B419)</f>
        <v/>
      </c>
      <c r="Q420" s="886" t="str">
        <f>IF('منابع انسانی'!C419="","",'منابع انسانی'!C419)</f>
        <v/>
      </c>
      <c r="R420" s="886" t="str">
        <f>IF('منابع انسانی'!D419="","",'منابع انسانی'!D419)</f>
        <v/>
      </c>
      <c r="S420" s="886" t="str">
        <f>IF('منابع انسانی'!E419="","",'منابع انسانی'!E419)</f>
        <v/>
      </c>
      <c r="T420" s="936" t="str">
        <f t="shared" si="11"/>
        <v>X</v>
      </c>
    </row>
    <row r="421" spans="15:20" ht="24.95" customHeight="1">
      <c r="O421" s="886" t="str">
        <f>IF('منابع انسانی'!A420="","",'منابع انسانی'!A420)</f>
        <v/>
      </c>
      <c r="P421" s="886" t="str">
        <f>IF('منابع انسانی'!B420="","",'منابع انسانی'!B420)</f>
        <v/>
      </c>
      <c r="Q421" s="886" t="str">
        <f>IF('منابع انسانی'!C420="","",'منابع انسانی'!C420)</f>
        <v/>
      </c>
      <c r="R421" s="886" t="str">
        <f>IF('منابع انسانی'!D420="","",'منابع انسانی'!D420)</f>
        <v/>
      </c>
      <c r="S421" s="886" t="str">
        <f>IF('منابع انسانی'!E420="","",'منابع انسانی'!E420)</f>
        <v/>
      </c>
      <c r="T421" s="936" t="str">
        <f t="shared" si="11"/>
        <v>X</v>
      </c>
    </row>
    <row r="422" spans="15:20" ht="24.95" customHeight="1">
      <c r="O422" s="886" t="str">
        <f>IF('منابع انسانی'!A421="","",'منابع انسانی'!A421)</f>
        <v/>
      </c>
      <c r="P422" s="886" t="str">
        <f>IF('منابع انسانی'!B421="","",'منابع انسانی'!B421)</f>
        <v/>
      </c>
      <c r="Q422" s="886" t="str">
        <f>IF('منابع انسانی'!C421="","",'منابع انسانی'!C421)</f>
        <v/>
      </c>
      <c r="R422" s="886" t="str">
        <f>IF('منابع انسانی'!D421="","",'منابع انسانی'!D421)</f>
        <v/>
      </c>
      <c r="S422" s="886" t="str">
        <f>IF('منابع انسانی'!E421="","",'منابع انسانی'!E421)</f>
        <v/>
      </c>
      <c r="T422" s="936" t="str">
        <f t="shared" si="11"/>
        <v>X</v>
      </c>
    </row>
    <row r="423" spans="15:20" ht="24.95" customHeight="1">
      <c r="O423" s="886" t="str">
        <f>IF('منابع انسانی'!A422="","",'منابع انسانی'!A422)</f>
        <v/>
      </c>
      <c r="P423" s="886" t="str">
        <f>IF('منابع انسانی'!B422="","",'منابع انسانی'!B422)</f>
        <v/>
      </c>
      <c r="Q423" s="886" t="str">
        <f>IF('منابع انسانی'!C422="","",'منابع انسانی'!C422)</f>
        <v/>
      </c>
      <c r="R423" s="886" t="str">
        <f>IF('منابع انسانی'!D422="","",'منابع انسانی'!D422)</f>
        <v/>
      </c>
      <c r="S423" s="886" t="str">
        <f>IF('منابع انسانی'!E422="","",'منابع انسانی'!E422)</f>
        <v/>
      </c>
      <c r="T423" s="936" t="str">
        <f t="shared" si="11"/>
        <v>X</v>
      </c>
    </row>
    <row r="424" spans="15:20" ht="24.95" customHeight="1">
      <c r="O424" s="886" t="str">
        <f>IF('منابع انسانی'!A423="","",'منابع انسانی'!A423)</f>
        <v/>
      </c>
      <c r="P424" s="886" t="str">
        <f>IF('منابع انسانی'!B423="","",'منابع انسانی'!B423)</f>
        <v/>
      </c>
      <c r="Q424" s="886" t="str">
        <f>IF('منابع انسانی'!C423="","",'منابع انسانی'!C423)</f>
        <v/>
      </c>
      <c r="R424" s="886" t="str">
        <f>IF('منابع انسانی'!D423="","",'منابع انسانی'!D423)</f>
        <v/>
      </c>
      <c r="S424" s="886" t="str">
        <f>IF('منابع انسانی'!E423="","",'منابع انسانی'!E423)</f>
        <v/>
      </c>
      <c r="T424" s="936" t="str">
        <f t="shared" si="11"/>
        <v>X</v>
      </c>
    </row>
    <row r="425" spans="15:20" ht="24.95" customHeight="1">
      <c r="O425" s="886" t="str">
        <f>IF('منابع انسانی'!A424="","",'منابع انسانی'!A424)</f>
        <v/>
      </c>
      <c r="P425" s="886" t="str">
        <f>IF('منابع انسانی'!B424="","",'منابع انسانی'!B424)</f>
        <v/>
      </c>
      <c r="Q425" s="886" t="str">
        <f>IF('منابع انسانی'!C424="","",'منابع انسانی'!C424)</f>
        <v/>
      </c>
      <c r="R425" s="886" t="str">
        <f>IF('منابع انسانی'!D424="","",'منابع انسانی'!D424)</f>
        <v/>
      </c>
      <c r="S425" s="886" t="str">
        <f>IF('منابع انسانی'!E424="","",'منابع انسانی'!E424)</f>
        <v/>
      </c>
      <c r="T425" s="936" t="str">
        <f t="shared" si="11"/>
        <v>X</v>
      </c>
    </row>
    <row r="426" spans="15:20" ht="24.95" customHeight="1">
      <c r="O426" s="886" t="str">
        <f>IF('منابع انسانی'!A425="","",'منابع انسانی'!A425)</f>
        <v/>
      </c>
      <c r="P426" s="886" t="str">
        <f>IF('منابع انسانی'!B425="","",'منابع انسانی'!B425)</f>
        <v/>
      </c>
      <c r="Q426" s="886" t="str">
        <f>IF('منابع انسانی'!C425="","",'منابع انسانی'!C425)</f>
        <v/>
      </c>
      <c r="R426" s="886" t="str">
        <f>IF('منابع انسانی'!D425="","",'منابع انسانی'!D425)</f>
        <v/>
      </c>
      <c r="S426" s="886" t="str">
        <f>IF('منابع انسانی'!E425="","",'منابع انسانی'!E425)</f>
        <v/>
      </c>
      <c r="T426" s="936" t="str">
        <f t="shared" si="11"/>
        <v>X</v>
      </c>
    </row>
    <row r="427" spans="15:20" ht="24.95" customHeight="1">
      <c r="O427" s="886" t="str">
        <f>IF('منابع انسانی'!A426="","",'منابع انسانی'!A426)</f>
        <v/>
      </c>
      <c r="P427" s="886" t="str">
        <f>IF('منابع انسانی'!B426="","",'منابع انسانی'!B426)</f>
        <v/>
      </c>
      <c r="Q427" s="886" t="str">
        <f>IF('منابع انسانی'!C426="","",'منابع انسانی'!C426)</f>
        <v/>
      </c>
      <c r="R427" s="886" t="str">
        <f>IF('منابع انسانی'!D426="","",'منابع انسانی'!D426)</f>
        <v/>
      </c>
      <c r="S427" s="886" t="str">
        <f>IF('منابع انسانی'!E426="","",'منابع انسانی'!E426)</f>
        <v/>
      </c>
      <c r="T427" s="936" t="str">
        <f t="shared" si="11"/>
        <v>X</v>
      </c>
    </row>
    <row r="428" spans="15:20" ht="24.95" customHeight="1">
      <c r="O428" s="886" t="str">
        <f>IF('منابع انسانی'!A427="","",'منابع انسانی'!A427)</f>
        <v/>
      </c>
      <c r="P428" s="886" t="str">
        <f>IF('منابع انسانی'!B427="","",'منابع انسانی'!B427)</f>
        <v/>
      </c>
      <c r="Q428" s="886" t="str">
        <f>IF('منابع انسانی'!C427="","",'منابع انسانی'!C427)</f>
        <v/>
      </c>
      <c r="R428" s="886" t="str">
        <f>IF('منابع انسانی'!D427="","",'منابع انسانی'!D427)</f>
        <v/>
      </c>
      <c r="S428" s="886" t="str">
        <f>IF('منابع انسانی'!E427="","",'منابع انسانی'!E427)</f>
        <v/>
      </c>
      <c r="T428" s="936" t="str">
        <f t="shared" si="11"/>
        <v>X</v>
      </c>
    </row>
    <row r="429" spans="15:20" ht="24.95" customHeight="1">
      <c r="O429" s="886" t="str">
        <f>IF('منابع انسانی'!A428="","",'منابع انسانی'!A428)</f>
        <v/>
      </c>
      <c r="P429" s="886" t="str">
        <f>IF('منابع انسانی'!B428="","",'منابع انسانی'!B428)</f>
        <v/>
      </c>
      <c r="Q429" s="886" t="str">
        <f>IF('منابع انسانی'!C428="","",'منابع انسانی'!C428)</f>
        <v/>
      </c>
      <c r="R429" s="886" t="str">
        <f>IF('منابع انسانی'!D428="","",'منابع انسانی'!D428)</f>
        <v/>
      </c>
      <c r="S429" s="886" t="str">
        <f>IF('منابع انسانی'!E428="","",'منابع انسانی'!E428)</f>
        <v/>
      </c>
      <c r="T429" s="936" t="str">
        <f t="shared" si="11"/>
        <v>X</v>
      </c>
    </row>
    <row r="430" spans="15:20" ht="24.95" customHeight="1">
      <c r="O430" s="886" t="str">
        <f>IF('منابع انسانی'!A429="","",'منابع انسانی'!A429)</f>
        <v/>
      </c>
      <c r="P430" s="886" t="str">
        <f>IF('منابع انسانی'!B429="","",'منابع انسانی'!B429)</f>
        <v/>
      </c>
      <c r="Q430" s="886" t="str">
        <f>IF('منابع انسانی'!C429="","",'منابع انسانی'!C429)</f>
        <v/>
      </c>
      <c r="R430" s="886" t="str">
        <f>IF('منابع انسانی'!D429="","",'منابع انسانی'!D429)</f>
        <v/>
      </c>
      <c r="S430" s="886" t="str">
        <f>IF('منابع انسانی'!E429="","",'منابع انسانی'!E429)</f>
        <v/>
      </c>
      <c r="T430" s="936" t="str">
        <f t="shared" si="11"/>
        <v>X</v>
      </c>
    </row>
    <row r="431" spans="15:20" ht="24.95" customHeight="1">
      <c r="O431" s="886" t="str">
        <f>IF('منابع انسانی'!A430="","",'منابع انسانی'!A430)</f>
        <v/>
      </c>
      <c r="P431" s="886" t="str">
        <f>IF('منابع انسانی'!B430="","",'منابع انسانی'!B430)</f>
        <v/>
      </c>
      <c r="Q431" s="886" t="str">
        <f>IF('منابع انسانی'!C430="","",'منابع انسانی'!C430)</f>
        <v/>
      </c>
      <c r="R431" s="886" t="str">
        <f>IF('منابع انسانی'!D430="","",'منابع انسانی'!D430)</f>
        <v/>
      </c>
      <c r="S431" s="886" t="str">
        <f>IF('منابع انسانی'!E430="","",'منابع انسانی'!E430)</f>
        <v/>
      </c>
      <c r="T431" s="936" t="str">
        <f t="shared" si="11"/>
        <v>X</v>
      </c>
    </row>
    <row r="432" spans="15:20" ht="24.95" customHeight="1">
      <c r="O432" s="886" t="str">
        <f>IF('منابع انسانی'!A431="","",'منابع انسانی'!A431)</f>
        <v/>
      </c>
      <c r="P432" s="886" t="str">
        <f>IF('منابع انسانی'!B431="","",'منابع انسانی'!B431)</f>
        <v/>
      </c>
      <c r="Q432" s="886" t="str">
        <f>IF('منابع انسانی'!C431="","",'منابع انسانی'!C431)</f>
        <v/>
      </c>
      <c r="R432" s="886" t="str">
        <f>IF('منابع انسانی'!D431="","",'منابع انسانی'!D431)</f>
        <v/>
      </c>
      <c r="S432" s="886" t="str">
        <f>IF('منابع انسانی'!E431="","",'منابع انسانی'!E431)</f>
        <v/>
      </c>
      <c r="T432" s="936" t="str">
        <f t="shared" si="11"/>
        <v>X</v>
      </c>
    </row>
    <row r="433" spans="15:20" ht="24.95" customHeight="1">
      <c r="O433" s="886" t="str">
        <f>IF('منابع انسانی'!A432="","",'منابع انسانی'!A432)</f>
        <v/>
      </c>
      <c r="P433" s="886" t="str">
        <f>IF('منابع انسانی'!B432="","",'منابع انسانی'!B432)</f>
        <v/>
      </c>
      <c r="Q433" s="886" t="str">
        <f>IF('منابع انسانی'!C432="","",'منابع انسانی'!C432)</f>
        <v/>
      </c>
      <c r="R433" s="886" t="str">
        <f>IF('منابع انسانی'!D432="","",'منابع انسانی'!D432)</f>
        <v/>
      </c>
      <c r="S433" s="886" t="str">
        <f>IF('منابع انسانی'!E432="","",'منابع انسانی'!E432)</f>
        <v/>
      </c>
      <c r="T433" s="936" t="str">
        <f t="shared" si="11"/>
        <v>X</v>
      </c>
    </row>
    <row r="434" spans="15:20" ht="24.95" customHeight="1">
      <c r="O434" s="886" t="str">
        <f>IF('منابع انسانی'!A433="","",'منابع انسانی'!A433)</f>
        <v/>
      </c>
      <c r="P434" s="886" t="str">
        <f>IF('منابع انسانی'!B433="","",'منابع انسانی'!B433)</f>
        <v/>
      </c>
      <c r="Q434" s="886" t="str">
        <f>IF('منابع انسانی'!C433="","",'منابع انسانی'!C433)</f>
        <v/>
      </c>
      <c r="R434" s="886" t="str">
        <f>IF('منابع انسانی'!D433="","",'منابع انسانی'!D433)</f>
        <v/>
      </c>
      <c r="S434" s="886" t="str">
        <f>IF('منابع انسانی'!E433="","",'منابع انسانی'!E433)</f>
        <v/>
      </c>
      <c r="T434" s="936" t="str">
        <f t="shared" si="11"/>
        <v>X</v>
      </c>
    </row>
    <row r="435" spans="15:20" ht="24.95" customHeight="1">
      <c r="O435" s="886" t="str">
        <f>IF('منابع انسانی'!A434="","",'منابع انسانی'!A434)</f>
        <v/>
      </c>
      <c r="P435" s="886" t="str">
        <f>IF('منابع انسانی'!B434="","",'منابع انسانی'!B434)</f>
        <v/>
      </c>
      <c r="Q435" s="886" t="str">
        <f>IF('منابع انسانی'!C434="","",'منابع انسانی'!C434)</f>
        <v/>
      </c>
      <c r="R435" s="886" t="str">
        <f>IF('منابع انسانی'!D434="","",'منابع انسانی'!D434)</f>
        <v/>
      </c>
      <c r="S435" s="886" t="str">
        <f>IF('منابع انسانی'!E434="","",'منابع انسانی'!E434)</f>
        <v/>
      </c>
      <c r="T435" s="936" t="str">
        <f t="shared" si="11"/>
        <v>X</v>
      </c>
    </row>
    <row r="436" spans="15:20" ht="24.95" customHeight="1">
      <c r="O436" s="886" t="str">
        <f>IF('منابع انسانی'!A435="","",'منابع انسانی'!A435)</f>
        <v/>
      </c>
      <c r="P436" s="886" t="str">
        <f>IF('منابع انسانی'!B435="","",'منابع انسانی'!B435)</f>
        <v/>
      </c>
      <c r="Q436" s="886" t="str">
        <f>IF('منابع انسانی'!C435="","",'منابع انسانی'!C435)</f>
        <v/>
      </c>
      <c r="R436" s="886" t="str">
        <f>IF('منابع انسانی'!D435="","",'منابع انسانی'!D435)</f>
        <v/>
      </c>
      <c r="S436" s="886" t="str">
        <f>IF('منابع انسانی'!E435="","",'منابع انسانی'!E435)</f>
        <v/>
      </c>
      <c r="T436" s="936" t="str">
        <f t="shared" si="11"/>
        <v>X</v>
      </c>
    </row>
    <row r="437" spans="15:20" ht="24.95" customHeight="1">
      <c r="O437" s="886" t="str">
        <f>IF('منابع انسانی'!A436="","",'منابع انسانی'!A436)</f>
        <v/>
      </c>
      <c r="P437" s="886" t="str">
        <f>IF('منابع انسانی'!B436="","",'منابع انسانی'!B436)</f>
        <v/>
      </c>
      <c r="Q437" s="886" t="str">
        <f>IF('منابع انسانی'!C436="","",'منابع انسانی'!C436)</f>
        <v/>
      </c>
      <c r="R437" s="886" t="str">
        <f>IF('منابع انسانی'!D436="","",'منابع انسانی'!D436)</f>
        <v/>
      </c>
      <c r="S437" s="886" t="str">
        <f>IF('منابع انسانی'!E436="","",'منابع انسانی'!E436)</f>
        <v/>
      </c>
      <c r="T437" s="936" t="str">
        <f t="shared" si="11"/>
        <v>X</v>
      </c>
    </row>
    <row r="438" spans="15:20" ht="24.95" customHeight="1">
      <c r="O438" s="886" t="str">
        <f>IF('منابع انسانی'!A437="","",'منابع انسانی'!A437)</f>
        <v/>
      </c>
      <c r="P438" s="886" t="str">
        <f>IF('منابع انسانی'!B437="","",'منابع انسانی'!B437)</f>
        <v/>
      </c>
      <c r="Q438" s="886" t="str">
        <f>IF('منابع انسانی'!C437="","",'منابع انسانی'!C437)</f>
        <v/>
      </c>
      <c r="R438" s="886" t="str">
        <f>IF('منابع انسانی'!D437="","",'منابع انسانی'!D437)</f>
        <v/>
      </c>
      <c r="S438" s="886" t="str">
        <f>IF('منابع انسانی'!E437="","",'منابع انسانی'!E437)</f>
        <v/>
      </c>
      <c r="T438" s="936" t="str">
        <f t="shared" si="11"/>
        <v>X</v>
      </c>
    </row>
    <row r="439" spans="15:20" ht="24.95" customHeight="1">
      <c r="O439" s="886" t="str">
        <f>IF('منابع انسانی'!A438="","",'منابع انسانی'!A438)</f>
        <v/>
      </c>
      <c r="P439" s="886" t="str">
        <f>IF('منابع انسانی'!B438="","",'منابع انسانی'!B438)</f>
        <v/>
      </c>
      <c r="Q439" s="886" t="str">
        <f>IF('منابع انسانی'!C438="","",'منابع انسانی'!C438)</f>
        <v/>
      </c>
      <c r="R439" s="886" t="str">
        <f>IF('منابع انسانی'!D438="","",'منابع انسانی'!D438)</f>
        <v/>
      </c>
      <c r="S439" s="886" t="str">
        <f>IF('منابع انسانی'!E438="","",'منابع انسانی'!E438)</f>
        <v/>
      </c>
      <c r="T439" s="936" t="str">
        <f t="shared" si="11"/>
        <v>X</v>
      </c>
    </row>
    <row r="440" spans="15:20" ht="24.95" customHeight="1">
      <c r="O440" s="886" t="str">
        <f>IF('منابع انسانی'!A439="","",'منابع انسانی'!A439)</f>
        <v/>
      </c>
      <c r="P440" s="886" t="str">
        <f>IF('منابع انسانی'!B439="","",'منابع انسانی'!B439)</f>
        <v/>
      </c>
      <c r="Q440" s="886" t="str">
        <f>IF('منابع انسانی'!C439="","",'منابع انسانی'!C439)</f>
        <v/>
      </c>
      <c r="R440" s="886" t="str">
        <f>IF('منابع انسانی'!D439="","",'منابع انسانی'!D439)</f>
        <v/>
      </c>
      <c r="S440" s="886" t="str">
        <f>IF('منابع انسانی'!E439="","",'منابع انسانی'!E439)</f>
        <v/>
      </c>
      <c r="T440" s="936" t="str">
        <f t="shared" si="11"/>
        <v>X</v>
      </c>
    </row>
    <row r="441" spans="15:20" ht="24.95" customHeight="1">
      <c r="O441" s="886" t="str">
        <f>IF('منابع انسانی'!A440="","",'منابع انسانی'!A440)</f>
        <v/>
      </c>
      <c r="P441" s="886" t="str">
        <f>IF('منابع انسانی'!B440="","",'منابع انسانی'!B440)</f>
        <v/>
      </c>
      <c r="Q441" s="886" t="str">
        <f>IF('منابع انسانی'!C440="","",'منابع انسانی'!C440)</f>
        <v/>
      </c>
      <c r="R441" s="886" t="str">
        <f>IF('منابع انسانی'!D440="","",'منابع انسانی'!D440)</f>
        <v/>
      </c>
      <c r="S441" s="886" t="str">
        <f>IF('منابع انسانی'!E440="","",'منابع انسانی'!E440)</f>
        <v/>
      </c>
      <c r="T441" s="936" t="str">
        <f t="shared" si="11"/>
        <v>X</v>
      </c>
    </row>
    <row r="442" spans="15:20" ht="24.95" customHeight="1">
      <c r="O442" s="886" t="str">
        <f>IF('منابع انسانی'!A441="","",'منابع انسانی'!A441)</f>
        <v/>
      </c>
      <c r="P442" s="886" t="str">
        <f>IF('منابع انسانی'!B441="","",'منابع انسانی'!B441)</f>
        <v/>
      </c>
      <c r="Q442" s="886" t="str">
        <f>IF('منابع انسانی'!C441="","",'منابع انسانی'!C441)</f>
        <v/>
      </c>
      <c r="R442" s="886" t="str">
        <f>IF('منابع انسانی'!D441="","",'منابع انسانی'!D441)</f>
        <v/>
      </c>
      <c r="S442" s="886" t="str">
        <f>IF('منابع انسانی'!E441="","",'منابع انسانی'!E441)</f>
        <v/>
      </c>
      <c r="T442" s="936" t="str">
        <f t="shared" si="11"/>
        <v>X</v>
      </c>
    </row>
    <row r="443" spans="15:20" ht="24.95" customHeight="1">
      <c r="O443" s="886" t="str">
        <f>IF('منابع انسانی'!A442="","",'منابع انسانی'!A442)</f>
        <v/>
      </c>
      <c r="P443" s="886" t="str">
        <f>IF('منابع انسانی'!B442="","",'منابع انسانی'!B442)</f>
        <v/>
      </c>
      <c r="Q443" s="886" t="str">
        <f>IF('منابع انسانی'!C442="","",'منابع انسانی'!C442)</f>
        <v/>
      </c>
      <c r="R443" s="886" t="str">
        <f>IF('منابع انسانی'!D442="","",'منابع انسانی'!D442)</f>
        <v/>
      </c>
      <c r="S443" s="886" t="str">
        <f>IF('منابع انسانی'!E442="","",'منابع انسانی'!E442)</f>
        <v/>
      </c>
      <c r="T443" s="936" t="str">
        <f t="shared" si="11"/>
        <v>X</v>
      </c>
    </row>
    <row r="444" spans="15:20" ht="24.95" customHeight="1">
      <c r="O444" s="886" t="str">
        <f>IF('منابع انسانی'!A443="","",'منابع انسانی'!A443)</f>
        <v/>
      </c>
      <c r="P444" s="886" t="str">
        <f>IF('منابع انسانی'!B443="","",'منابع انسانی'!B443)</f>
        <v/>
      </c>
      <c r="Q444" s="886" t="str">
        <f>IF('منابع انسانی'!C443="","",'منابع انسانی'!C443)</f>
        <v/>
      </c>
      <c r="R444" s="886" t="str">
        <f>IF('منابع انسانی'!D443="","",'منابع انسانی'!D443)</f>
        <v/>
      </c>
      <c r="S444" s="886" t="str">
        <f>IF('منابع انسانی'!E443="","",'منابع انسانی'!E443)</f>
        <v/>
      </c>
      <c r="T444" s="936" t="str">
        <f t="shared" si="11"/>
        <v>X</v>
      </c>
    </row>
    <row r="445" spans="15:20" ht="24.95" customHeight="1">
      <c r="O445" s="886" t="str">
        <f>IF('منابع انسانی'!A444="","",'منابع انسانی'!A444)</f>
        <v/>
      </c>
      <c r="P445" s="886" t="str">
        <f>IF('منابع انسانی'!B444="","",'منابع انسانی'!B444)</f>
        <v/>
      </c>
      <c r="Q445" s="886" t="str">
        <f>IF('منابع انسانی'!C444="","",'منابع انسانی'!C444)</f>
        <v/>
      </c>
      <c r="R445" s="886" t="str">
        <f>IF('منابع انسانی'!D444="","",'منابع انسانی'!D444)</f>
        <v/>
      </c>
      <c r="S445" s="886" t="str">
        <f>IF('منابع انسانی'!E444="","",'منابع انسانی'!E444)</f>
        <v/>
      </c>
      <c r="T445" s="936" t="str">
        <f t="shared" si="11"/>
        <v>X</v>
      </c>
    </row>
    <row r="446" spans="15:20" ht="24.95" customHeight="1">
      <c r="O446" s="886" t="str">
        <f>IF('منابع انسانی'!A445="","",'منابع انسانی'!A445)</f>
        <v/>
      </c>
      <c r="P446" s="886" t="str">
        <f>IF('منابع انسانی'!B445="","",'منابع انسانی'!B445)</f>
        <v/>
      </c>
      <c r="Q446" s="886" t="str">
        <f>IF('منابع انسانی'!C445="","",'منابع انسانی'!C445)</f>
        <v/>
      </c>
      <c r="R446" s="886" t="str">
        <f>IF('منابع انسانی'!D445="","",'منابع انسانی'!D445)</f>
        <v/>
      </c>
      <c r="S446" s="886" t="str">
        <f>IF('منابع انسانی'!E445="","",'منابع انسانی'!E445)</f>
        <v/>
      </c>
      <c r="T446" s="936" t="str">
        <f t="shared" si="11"/>
        <v>X</v>
      </c>
    </row>
    <row r="447" spans="15:20" ht="24.95" customHeight="1">
      <c r="O447" s="886" t="str">
        <f>IF('منابع انسانی'!A446="","",'منابع انسانی'!A446)</f>
        <v/>
      </c>
      <c r="P447" s="886" t="str">
        <f>IF('منابع انسانی'!B446="","",'منابع انسانی'!B446)</f>
        <v/>
      </c>
      <c r="Q447" s="886" t="str">
        <f>IF('منابع انسانی'!C446="","",'منابع انسانی'!C446)</f>
        <v/>
      </c>
      <c r="R447" s="886" t="str">
        <f>IF('منابع انسانی'!D446="","",'منابع انسانی'!D446)</f>
        <v/>
      </c>
      <c r="S447" s="886" t="str">
        <f>IF('منابع انسانی'!E446="","",'منابع انسانی'!E446)</f>
        <v/>
      </c>
      <c r="T447" s="936" t="str">
        <f t="shared" si="11"/>
        <v>X</v>
      </c>
    </row>
    <row r="448" spans="15:20" ht="24.95" customHeight="1">
      <c r="O448" s="886" t="str">
        <f>IF('منابع انسانی'!A447="","",'منابع انسانی'!A447)</f>
        <v/>
      </c>
      <c r="P448" s="886" t="str">
        <f>IF('منابع انسانی'!B447="","",'منابع انسانی'!B447)</f>
        <v/>
      </c>
      <c r="Q448" s="886" t="str">
        <f>IF('منابع انسانی'!C447="","",'منابع انسانی'!C447)</f>
        <v/>
      </c>
      <c r="R448" s="886" t="str">
        <f>IF('منابع انسانی'!D447="","",'منابع انسانی'!D447)</f>
        <v/>
      </c>
      <c r="S448" s="886" t="str">
        <f>IF('منابع انسانی'!E447="","",'منابع انسانی'!E447)</f>
        <v/>
      </c>
      <c r="T448" s="936" t="str">
        <f t="shared" si="11"/>
        <v>X</v>
      </c>
    </row>
    <row r="449" spans="15:20" ht="24.95" customHeight="1">
      <c r="O449" s="886" t="str">
        <f>IF('منابع انسانی'!A448="","",'منابع انسانی'!A448)</f>
        <v/>
      </c>
      <c r="P449" s="886" t="str">
        <f>IF('منابع انسانی'!B448="","",'منابع انسانی'!B448)</f>
        <v/>
      </c>
      <c r="Q449" s="886" t="str">
        <f>IF('منابع انسانی'!C448="","",'منابع انسانی'!C448)</f>
        <v/>
      </c>
      <c r="R449" s="886" t="str">
        <f>IF('منابع انسانی'!D448="","",'منابع انسانی'!D448)</f>
        <v/>
      </c>
      <c r="S449" s="886" t="str">
        <f>IF('منابع انسانی'!E448="","",'منابع انسانی'!E448)</f>
        <v/>
      </c>
      <c r="T449" s="936" t="str">
        <f t="shared" si="11"/>
        <v>X</v>
      </c>
    </row>
    <row r="450" spans="15:20" ht="24.95" customHeight="1">
      <c r="O450" s="886" t="str">
        <f>IF('منابع انسانی'!A449="","",'منابع انسانی'!A449)</f>
        <v/>
      </c>
      <c r="P450" s="886" t="str">
        <f>IF('منابع انسانی'!B449="","",'منابع انسانی'!B449)</f>
        <v/>
      </c>
      <c r="Q450" s="886" t="str">
        <f>IF('منابع انسانی'!C449="","",'منابع انسانی'!C449)</f>
        <v/>
      </c>
      <c r="R450" s="886" t="str">
        <f>IF('منابع انسانی'!D449="","",'منابع انسانی'!D449)</f>
        <v/>
      </c>
      <c r="S450" s="886" t="str">
        <f>IF('منابع انسانی'!E449="","",'منابع انسانی'!E449)</f>
        <v/>
      </c>
      <c r="T450" s="936" t="str">
        <f t="shared" si="11"/>
        <v>X</v>
      </c>
    </row>
    <row r="451" spans="15:20" ht="24.95" customHeight="1">
      <c r="O451" s="886" t="str">
        <f>IF('منابع انسانی'!A450="","",'منابع انسانی'!A450)</f>
        <v/>
      </c>
      <c r="P451" s="886" t="str">
        <f>IF('منابع انسانی'!B450="","",'منابع انسانی'!B450)</f>
        <v/>
      </c>
      <c r="Q451" s="886" t="str">
        <f>IF('منابع انسانی'!C450="","",'منابع انسانی'!C450)</f>
        <v/>
      </c>
      <c r="R451" s="886" t="str">
        <f>IF('منابع انسانی'!D450="","",'منابع انسانی'!D450)</f>
        <v/>
      </c>
      <c r="S451" s="886" t="str">
        <f>IF('منابع انسانی'!E450="","",'منابع انسانی'!E450)</f>
        <v/>
      </c>
      <c r="T451" s="936" t="str">
        <f t="shared" ref="T451:T514" si="12">IF(OR(S451=$U$4,S451=$U$5,S451=$U$6,S451=$U$7,S451=$U$8,S451=$U$9),"","X")</f>
        <v>X</v>
      </c>
    </row>
    <row r="452" spans="15:20" ht="24.95" customHeight="1">
      <c r="O452" s="886" t="str">
        <f>IF('منابع انسانی'!A451="","",'منابع انسانی'!A451)</f>
        <v/>
      </c>
      <c r="P452" s="886" t="str">
        <f>IF('منابع انسانی'!B451="","",'منابع انسانی'!B451)</f>
        <v/>
      </c>
      <c r="Q452" s="886" t="str">
        <f>IF('منابع انسانی'!C451="","",'منابع انسانی'!C451)</f>
        <v/>
      </c>
      <c r="R452" s="886" t="str">
        <f>IF('منابع انسانی'!D451="","",'منابع انسانی'!D451)</f>
        <v/>
      </c>
      <c r="S452" s="886" t="str">
        <f>IF('منابع انسانی'!E451="","",'منابع انسانی'!E451)</f>
        <v/>
      </c>
      <c r="T452" s="936" t="str">
        <f t="shared" si="12"/>
        <v>X</v>
      </c>
    </row>
    <row r="453" spans="15:20" ht="24.95" customHeight="1">
      <c r="O453" s="886" t="str">
        <f>IF('منابع انسانی'!A452="","",'منابع انسانی'!A452)</f>
        <v/>
      </c>
      <c r="P453" s="886" t="str">
        <f>IF('منابع انسانی'!B452="","",'منابع انسانی'!B452)</f>
        <v/>
      </c>
      <c r="Q453" s="886" t="str">
        <f>IF('منابع انسانی'!C452="","",'منابع انسانی'!C452)</f>
        <v/>
      </c>
      <c r="R453" s="886" t="str">
        <f>IF('منابع انسانی'!D452="","",'منابع انسانی'!D452)</f>
        <v/>
      </c>
      <c r="S453" s="886" t="str">
        <f>IF('منابع انسانی'!E452="","",'منابع انسانی'!E452)</f>
        <v/>
      </c>
      <c r="T453" s="936" t="str">
        <f t="shared" si="12"/>
        <v>X</v>
      </c>
    </row>
    <row r="454" spans="15:20" ht="24.95" customHeight="1">
      <c r="O454" s="886" t="str">
        <f>IF('منابع انسانی'!A453="","",'منابع انسانی'!A453)</f>
        <v/>
      </c>
      <c r="P454" s="886" t="str">
        <f>IF('منابع انسانی'!B453="","",'منابع انسانی'!B453)</f>
        <v/>
      </c>
      <c r="Q454" s="886" t="str">
        <f>IF('منابع انسانی'!C453="","",'منابع انسانی'!C453)</f>
        <v/>
      </c>
      <c r="R454" s="886" t="str">
        <f>IF('منابع انسانی'!D453="","",'منابع انسانی'!D453)</f>
        <v/>
      </c>
      <c r="S454" s="886" t="str">
        <f>IF('منابع انسانی'!E453="","",'منابع انسانی'!E453)</f>
        <v/>
      </c>
      <c r="T454" s="936" t="str">
        <f t="shared" si="12"/>
        <v>X</v>
      </c>
    </row>
    <row r="455" spans="15:20" ht="24.95" customHeight="1">
      <c r="O455" s="886" t="str">
        <f>IF('منابع انسانی'!A454="","",'منابع انسانی'!A454)</f>
        <v/>
      </c>
      <c r="P455" s="886" t="str">
        <f>IF('منابع انسانی'!B454="","",'منابع انسانی'!B454)</f>
        <v/>
      </c>
      <c r="Q455" s="886" t="str">
        <f>IF('منابع انسانی'!C454="","",'منابع انسانی'!C454)</f>
        <v/>
      </c>
      <c r="R455" s="886" t="str">
        <f>IF('منابع انسانی'!D454="","",'منابع انسانی'!D454)</f>
        <v/>
      </c>
      <c r="S455" s="886" t="str">
        <f>IF('منابع انسانی'!E454="","",'منابع انسانی'!E454)</f>
        <v/>
      </c>
      <c r="T455" s="936" t="str">
        <f t="shared" si="12"/>
        <v>X</v>
      </c>
    </row>
    <row r="456" spans="15:20" ht="24.95" customHeight="1">
      <c r="O456" s="886" t="str">
        <f>IF('منابع انسانی'!A455="","",'منابع انسانی'!A455)</f>
        <v/>
      </c>
      <c r="P456" s="886" t="str">
        <f>IF('منابع انسانی'!B455="","",'منابع انسانی'!B455)</f>
        <v/>
      </c>
      <c r="Q456" s="886" t="str">
        <f>IF('منابع انسانی'!C455="","",'منابع انسانی'!C455)</f>
        <v/>
      </c>
      <c r="R456" s="886" t="str">
        <f>IF('منابع انسانی'!D455="","",'منابع انسانی'!D455)</f>
        <v/>
      </c>
      <c r="S456" s="886" t="str">
        <f>IF('منابع انسانی'!E455="","",'منابع انسانی'!E455)</f>
        <v/>
      </c>
      <c r="T456" s="936" t="str">
        <f t="shared" si="12"/>
        <v>X</v>
      </c>
    </row>
    <row r="457" spans="15:20" ht="24.95" customHeight="1">
      <c r="O457" s="886" t="str">
        <f>IF('منابع انسانی'!A456="","",'منابع انسانی'!A456)</f>
        <v/>
      </c>
      <c r="P457" s="886" t="str">
        <f>IF('منابع انسانی'!B456="","",'منابع انسانی'!B456)</f>
        <v/>
      </c>
      <c r="Q457" s="886" t="str">
        <f>IF('منابع انسانی'!C456="","",'منابع انسانی'!C456)</f>
        <v/>
      </c>
      <c r="R457" s="886" t="str">
        <f>IF('منابع انسانی'!D456="","",'منابع انسانی'!D456)</f>
        <v/>
      </c>
      <c r="S457" s="886" t="str">
        <f>IF('منابع انسانی'!E456="","",'منابع انسانی'!E456)</f>
        <v/>
      </c>
      <c r="T457" s="936" t="str">
        <f t="shared" si="12"/>
        <v>X</v>
      </c>
    </row>
    <row r="458" spans="15:20" ht="24.95" customHeight="1">
      <c r="O458" s="886" t="str">
        <f>IF('منابع انسانی'!A457="","",'منابع انسانی'!A457)</f>
        <v/>
      </c>
      <c r="P458" s="886" t="str">
        <f>IF('منابع انسانی'!B457="","",'منابع انسانی'!B457)</f>
        <v/>
      </c>
      <c r="Q458" s="886" t="str">
        <f>IF('منابع انسانی'!C457="","",'منابع انسانی'!C457)</f>
        <v/>
      </c>
      <c r="R458" s="886" t="str">
        <f>IF('منابع انسانی'!D457="","",'منابع انسانی'!D457)</f>
        <v/>
      </c>
      <c r="S458" s="886" t="str">
        <f>IF('منابع انسانی'!E457="","",'منابع انسانی'!E457)</f>
        <v/>
      </c>
      <c r="T458" s="936" t="str">
        <f t="shared" si="12"/>
        <v>X</v>
      </c>
    </row>
    <row r="459" spans="15:20" ht="24.95" customHeight="1">
      <c r="O459" s="886" t="str">
        <f>IF('منابع انسانی'!A458="","",'منابع انسانی'!A458)</f>
        <v/>
      </c>
      <c r="P459" s="886" t="str">
        <f>IF('منابع انسانی'!B458="","",'منابع انسانی'!B458)</f>
        <v/>
      </c>
      <c r="Q459" s="886" t="str">
        <f>IF('منابع انسانی'!C458="","",'منابع انسانی'!C458)</f>
        <v/>
      </c>
      <c r="R459" s="886" t="str">
        <f>IF('منابع انسانی'!D458="","",'منابع انسانی'!D458)</f>
        <v/>
      </c>
      <c r="S459" s="886" t="str">
        <f>IF('منابع انسانی'!E458="","",'منابع انسانی'!E458)</f>
        <v/>
      </c>
      <c r="T459" s="936" t="str">
        <f t="shared" si="12"/>
        <v>X</v>
      </c>
    </row>
    <row r="460" spans="15:20" ht="24.95" customHeight="1">
      <c r="O460" s="886" t="str">
        <f>IF('منابع انسانی'!A459="","",'منابع انسانی'!A459)</f>
        <v/>
      </c>
      <c r="P460" s="886" t="str">
        <f>IF('منابع انسانی'!B459="","",'منابع انسانی'!B459)</f>
        <v/>
      </c>
      <c r="Q460" s="886" t="str">
        <f>IF('منابع انسانی'!C459="","",'منابع انسانی'!C459)</f>
        <v/>
      </c>
      <c r="R460" s="886" t="str">
        <f>IF('منابع انسانی'!D459="","",'منابع انسانی'!D459)</f>
        <v/>
      </c>
      <c r="S460" s="886" t="str">
        <f>IF('منابع انسانی'!E459="","",'منابع انسانی'!E459)</f>
        <v/>
      </c>
      <c r="T460" s="936" t="str">
        <f t="shared" si="12"/>
        <v>X</v>
      </c>
    </row>
    <row r="461" spans="15:20" ht="24.95" customHeight="1">
      <c r="O461" s="886" t="str">
        <f>IF('منابع انسانی'!A460="","",'منابع انسانی'!A460)</f>
        <v/>
      </c>
      <c r="P461" s="886" t="str">
        <f>IF('منابع انسانی'!B460="","",'منابع انسانی'!B460)</f>
        <v/>
      </c>
      <c r="Q461" s="886" t="str">
        <f>IF('منابع انسانی'!C460="","",'منابع انسانی'!C460)</f>
        <v/>
      </c>
      <c r="R461" s="886" t="str">
        <f>IF('منابع انسانی'!D460="","",'منابع انسانی'!D460)</f>
        <v/>
      </c>
      <c r="S461" s="886" t="str">
        <f>IF('منابع انسانی'!E460="","",'منابع انسانی'!E460)</f>
        <v/>
      </c>
      <c r="T461" s="936" t="str">
        <f t="shared" si="12"/>
        <v>X</v>
      </c>
    </row>
    <row r="462" spans="15:20" ht="24.95" customHeight="1">
      <c r="O462" s="886" t="str">
        <f>IF('منابع انسانی'!A461="","",'منابع انسانی'!A461)</f>
        <v/>
      </c>
      <c r="P462" s="886" t="str">
        <f>IF('منابع انسانی'!B461="","",'منابع انسانی'!B461)</f>
        <v/>
      </c>
      <c r="Q462" s="886" t="str">
        <f>IF('منابع انسانی'!C461="","",'منابع انسانی'!C461)</f>
        <v/>
      </c>
      <c r="R462" s="886" t="str">
        <f>IF('منابع انسانی'!D461="","",'منابع انسانی'!D461)</f>
        <v/>
      </c>
      <c r="S462" s="886" t="str">
        <f>IF('منابع انسانی'!E461="","",'منابع انسانی'!E461)</f>
        <v/>
      </c>
      <c r="T462" s="936" t="str">
        <f t="shared" si="12"/>
        <v>X</v>
      </c>
    </row>
    <row r="463" spans="15:20" ht="24.95" customHeight="1">
      <c r="O463" s="886" t="str">
        <f>IF('منابع انسانی'!A462="","",'منابع انسانی'!A462)</f>
        <v/>
      </c>
      <c r="P463" s="886" t="str">
        <f>IF('منابع انسانی'!B462="","",'منابع انسانی'!B462)</f>
        <v/>
      </c>
      <c r="Q463" s="886" t="str">
        <f>IF('منابع انسانی'!C462="","",'منابع انسانی'!C462)</f>
        <v/>
      </c>
      <c r="R463" s="886" t="str">
        <f>IF('منابع انسانی'!D462="","",'منابع انسانی'!D462)</f>
        <v/>
      </c>
      <c r="S463" s="886" t="str">
        <f>IF('منابع انسانی'!E462="","",'منابع انسانی'!E462)</f>
        <v/>
      </c>
      <c r="T463" s="936" t="str">
        <f t="shared" si="12"/>
        <v>X</v>
      </c>
    </row>
    <row r="464" spans="15:20" ht="24.95" customHeight="1">
      <c r="O464" s="886" t="str">
        <f>IF('منابع انسانی'!A463="","",'منابع انسانی'!A463)</f>
        <v/>
      </c>
      <c r="P464" s="886" t="str">
        <f>IF('منابع انسانی'!B463="","",'منابع انسانی'!B463)</f>
        <v/>
      </c>
      <c r="Q464" s="886" t="str">
        <f>IF('منابع انسانی'!C463="","",'منابع انسانی'!C463)</f>
        <v/>
      </c>
      <c r="R464" s="886" t="str">
        <f>IF('منابع انسانی'!D463="","",'منابع انسانی'!D463)</f>
        <v/>
      </c>
      <c r="S464" s="886" t="str">
        <f>IF('منابع انسانی'!E463="","",'منابع انسانی'!E463)</f>
        <v/>
      </c>
      <c r="T464" s="936" t="str">
        <f t="shared" si="12"/>
        <v>X</v>
      </c>
    </row>
    <row r="465" spans="15:20" ht="24.95" customHeight="1">
      <c r="O465" s="886" t="str">
        <f>IF('منابع انسانی'!A464="","",'منابع انسانی'!A464)</f>
        <v/>
      </c>
      <c r="P465" s="886" t="str">
        <f>IF('منابع انسانی'!B464="","",'منابع انسانی'!B464)</f>
        <v/>
      </c>
      <c r="Q465" s="886" t="str">
        <f>IF('منابع انسانی'!C464="","",'منابع انسانی'!C464)</f>
        <v/>
      </c>
      <c r="R465" s="886" t="str">
        <f>IF('منابع انسانی'!D464="","",'منابع انسانی'!D464)</f>
        <v/>
      </c>
      <c r="S465" s="886" t="str">
        <f>IF('منابع انسانی'!E464="","",'منابع انسانی'!E464)</f>
        <v/>
      </c>
      <c r="T465" s="936" t="str">
        <f t="shared" si="12"/>
        <v>X</v>
      </c>
    </row>
    <row r="466" spans="15:20" ht="24.95" customHeight="1">
      <c r="O466" s="886" t="str">
        <f>IF('منابع انسانی'!A465="","",'منابع انسانی'!A465)</f>
        <v/>
      </c>
      <c r="P466" s="886" t="str">
        <f>IF('منابع انسانی'!B465="","",'منابع انسانی'!B465)</f>
        <v/>
      </c>
      <c r="Q466" s="886" t="str">
        <f>IF('منابع انسانی'!C465="","",'منابع انسانی'!C465)</f>
        <v/>
      </c>
      <c r="R466" s="886" t="str">
        <f>IF('منابع انسانی'!D465="","",'منابع انسانی'!D465)</f>
        <v/>
      </c>
      <c r="S466" s="886" t="str">
        <f>IF('منابع انسانی'!E465="","",'منابع انسانی'!E465)</f>
        <v/>
      </c>
      <c r="T466" s="936" t="str">
        <f t="shared" si="12"/>
        <v>X</v>
      </c>
    </row>
    <row r="467" spans="15:20" ht="24.95" customHeight="1">
      <c r="O467" s="886" t="str">
        <f>IF('منابع انسانی'!A466="","",'منابع انسانی'!A466)</f>
        <v/>
      </c>
      <c r="P467" s="886" t="str">
        <f>IF('منابع انسانی'!B466="","",'منابع انسانی'!B466)</f>
        <v/>
      </c>
      <c r="Q467" s="886" t="str">
        <f>IF('منابع انسانی'!C466="","",'منابع انسانی'!C466)</f>
        <v/>
      </c>
      <c r="R467" s="886" t="str">
        <f>IF('منابع انسانی'!D466="","",'منابع انسانی'!D466)</f>
        <v/>
      </c>
      <c r="S467" s="886" t="str">
        <f>IF('منابع انسانی'!E466="","",'منابع انسانی'!E466)</f>
        <v/>
      </c>
      <c r="T467" s="936" t="str">
        <f t="shared" si="12"/>
        <v>X</v>
      </c>
    </row>
    <row r="468" spans="15:20" ht="24.95" customHeight="1">
      <c r="O468" s="886" t="str">
        <f>IF('منابع انسانی'!A467="","",'منابع انسانی'!A467)</f>
        <v/>
      </c>
      <c r="P468" s="886" t="str">
        <f>IF('منابع انسانی'!B467="","",'منابع انسانی'!B467)</f>
        <v/>
      </c>
      <c r="Q468" s="886" t="str">
        <f>IF('منابع انسانی'!C467="","",'منابع انسانی'!C467)</f>
        <v/>
      </c>
      <c r="R468" s="886" t="str">
        <f>IF('منابع انسانی'!D467="","",'منابع انسانی'!D467)</f>
        <v/>
      </c>
      <c r="S468" s="886" t="str">
        <f>IF('منابع انسانی'!E467="","",'منابع انسانی'!E467)</f>
        <v/>
      </c>
      <c r="T468" s="936" t="str">
        <f t="shared" si="12"/>
        <v>X</v>
      </c>
    </row>
    <row r="469" spans="15:20" ht="24.95" customHeight="1">
      <c r="O469" s="886" t="str">
        <f>IF('منابع انسانی'!A468="","",'منابع انسانی'!A468)</f>
        <v/>
      </c>
      <c r="P469" s="886" t="str">
        <f>IF('منابع انسانی'!B468="","",'منابع انسانی'!B468)</f>
        <v/>
      </c>
      <c r="Q469" s="886" t="str">
        <f>IF('منابع انسانی'!C468="","",'منابع انسانی'!C468)</f>
        <v/>
      </c>
      <c r="R469" s="886" t="str">
        <f>IF('منابع انسانی'!D468="","",'منابع انسانی'!D468)</f>
        <v/>
      </c>
      <c r="S469" s="886" t="str">
        <f>IF('منابع انسانی'!E468="","",'منابع انسانی'!E468)</f>
        <v/>
      </c>
      <c r="T469" s="936" t="str">
        <f t="shared" si="12"/>
        <v>X</v>
      </c>
    </row>
    <row r="470" spans="15:20" ht="24.95" customHeight="1">
      <c r="O470" s="886" t="str">
        <f>IF('منابع انسانی'!A469="","",'منابع انسانی'!A469)</f>
        <v/>
      </c>
      <c r="P470" s="886" t="str">
        <f>IF('منابع انسانی'!B469="","",'منابع انسانی'!B469)</f>
        <v/>
      </c>
      <c r="Q470" s="886" t="str">
        <f>IF('منابع انسانی'!C469="","",'منابع انسانی'!C469)</f>
        <v/>
      </c>
      <c r="R470" s="886" t="str">
        <f>IF('منابع انسانی'!D469="","",'منابع انسانی'!D469)</f>
        <v/>
      </c>
      <c r="S470" s="886" t="str">
        <f>IF('منابع انسانی'!E469="","",'منابع انسانی'!E469)</f>
        <v/>
      </c>
      <c r="T470" s="936" t="str">
        <f t="shared" si="12"/>
        <v>X</v>
      </c>
    </row>
    <row r="471" spans="15:20" ht="24.95" customHeight="1">
      <c r="O471" s="886" t="str">
        <f>IF('منابع انسانی'!A470="","",'منابع انسانی'!A470)</f>
        <v/>
      </c>
      <c r="P471" s="886" t="str">
        <f>IF('منابع انسانی'!B470="","",'منابع انسانی'!B470)</f>
        <v/>
      </c>
      <c r="Q471" s="886" t="str">
        <f>IF('منابع انسانی'!C470="","",'منابع انسانی'!C470)</f>
        <v/>
      </c>
      <c r="R471" s="886" t="str">
        <f>IF('منابع انسانی'!D470="","",'منابع انسانی'!D470)</f>
        <v/>
      </c>
      <c r="S471" s="886" t="str">
        <f>IF('منابع انسانی'!E470="","",'منابع انسانی'!E470)</f>
        <v/>
      </c>
      <c r="T471" s="936" t="str">
        <f t="shared" si="12"/>
        <v>X</v>
      </c>
    </row>
    <row r="472" spans="15:20" ht="24.95" customHeight="1">
      <c r="O472" s="886" t="str">
        <f>IF('منابع انسانی'!A471="","",'منابع انسانی'!A471)</f>
        <v/>
      </c>
      <c r="P472" s="886" t="str">
        <f>IF('منابع انسانی'!B471="","",'منابع انسانی'!B471)</f>
        <v/>
      </c>
      <c r="Q472" s="886" t="str">
        <f>IF('منابع انسانی'!C471="","",'منابع انسانی'!C471)</f>
        <v/>
      </c>
      <c r="R472" s="886" t="str">
        <f>IF('منابع انسانی'!D471="","",'منابع انسانی'!D471)</f>
        <v/>
      </c>
      <c r="S472" s="886" t="str">
        <f>IF('منابع انسانی'!E471="","",'منابع انسانی'!E471)</f>
        <v/>
      </c>
      <c r="T472" s="936" t="str">
        <f t="shared" si="12"/>
        <v>X</v>
      </c>
    </row>
    <row r="473" spans="15:20" ht="24.95" customHeight="1">
      <c r="O473" s="886" t="str">
        <f>IF('منابع انسانی'!A472="","",'منابع انسانی'!A472)</f>
        <v/>
      </c>
      <c r="P473" s="886" t="str">
        <f>IF('منابع انسانی'!B472="","",'منابع انسانی'!B472)</f>
        <v/>
      </c>
      <c r="Q473" s="886" t="str">
        <f>IF('منابع انسانی'!C472="","",'منابع انسانی'!C472)</f>
        <v/>
      </c>
      <c r="R473" s="886" t="str">
        <f>IF('منابع انسانی'!D472="","",'منابع انسانی'!D472)</f>
        <v/>
      </c>
      <c r="S473" s="886" t="str">
        <f>IF('منابع انسانی'!E472="","",'منابع انسانی'!E472)</f>
        <v/>
      </c>
      <c r="T473" s="936" t="str">
        <f t="shared" si="12"/>
        <v>X</v>
      </c>
    </row>
    <row r="474" spans="15:20" ht="24.95" customHeight="1">
      <c r="O474" s="886" t="str">
        <f>IF('منابع انسانی'!A473="","",'منابع انسانی'!A473)</f>
        <v/>
      </c>
      <c r="P474" s="886" t="str">
        <f>IF('منابع انسانی'!B473="","",'منابع انسانی'!B473)</f>
        <v/>
      </c>
      <c r="Q474" s="886" t="str">
        <f>IF('منابع انسانی'!C473="","",'منابع انسانی'!C473)</f>
        <v/>
      </c>
      <c r="R474" s="886" t="str">
        <f>IF('منابع انسانی'!D473="","",'منابع انسانی'!D473)</f>
        <v/>
      </c>
      <c r="S474" s="886" t="str">
        <f>IF('منابع انسانی'!E473="","",'منابع انسانی'!E473)</f>
        <v/>
      </c>
      <c r="T474" s="936" t="str">
        <f t="shared" si="12"/>
        <v>X</v>
      </c>
    </row>
    <row r="475" spans="15:20" ht="24.95" customHeight="1">
      <c r="O475" s="886" t="str">
        <f>IF('منابع انسانی'!A474="","",'منابع انسانی'!A474)</f>
        <v/>
      </c>
      <c r="P475" s="886" t="str">
        <f>IF('منابع انسانی'!B474="","",'منابع انسانی'!B474)</f>
        <v/>
      </c>
      <c r="Q475" s="886" t="str">
        <f>IF('منابع انسانی'!C474="","",'منابع انسانی'!C474)</f>
        <v/>
      </c>
      <c r="R475" s="886" t="str">
        <f>IF('منابع انسانی'!D474="","",'منابع انسانی'!D474)</f>
        <v/>
      </c>
      <c r="S475" s="886" t="str">
        <f>IF('منابع انسانی'!E474="","",'منابع انسانی'!E474)</f>
        <v/>
      </c>
      <c r="T475" s="936" t="str">
        <f t="shared" si="12"/>
        <v>X</v>
      </c>
    </row>
    <row r="476" spans="15:20" ht="24.95" customHeight="1">
      <c r="O476" s="886" t="str">
        <f>IF('منابع انسانی'!A475="","",'منابع انسانی'!A475)</f>
        <v/>
      </c>
      <c r="P476" s="886" t="str">
        <f>IF('منابع انسانی'!B475="","",'منابع انسانی'!B475)</f>
        <v/>
      </c>
      <c r="Q476" s="886" t="str">
        <f>IF('منابع انسانی'!C475="","",'منابع انسانی'!C475)</f>
        <v/>
      </c>
      <c r="R476" s="886" t="str">
        <f>IF('منابع انسانی'!D475="","",'منابع انسانی'!D475)</f>
        <v/>
      </c>
      <c r="S476" s="886" t="str">
        <f>IF('منابع انسانی'!E475="","",'منابع انسانی'!E475)</f>
        <v/>
      </c>
      <c r="T476" s="936" t="str">
        <f t="shared" si="12"/>
        <v>X</v>
      </c>
    </row>
    <row r="477" spans="15:20" ht="24.95" customHeight="1">
      <c r="O477" s="886" t="str">
        <f>IF('منابع انسانی'!A476="","",'منابع انسانی'!A476)</f>
        <v/>
      </c>
      <c r="P477" s="886" t="str">
        <f>IF('منابع انسانی'!B476="","",'منابع انسانی'!B476)</f>
        <v/>
      </c>
      <c r="Q477" s="886" t="str">
        <f>IF('منابع انسانی'!C476="","",'منابع انسانی'!C476)</f>
        <v/>
      </c>
      <c r="R477" s="886" t="str">
        <f>IF('منابع انسانی'!D476="","",'منابع انسانی'!D476)</f>
        <v/>
      </c>
      <c r="S477" s="886" t="str">
        <f>IF('منابع انسانی'!E476="","",'منابع انسانی'!E476)</f>
        <v/>
      </c>
      <c r="T477" s="936" t="str">
        <f t="shared" si="12"/>
        <v>X</v>
      </c>
    </row>
    <row r="478" spans="15:20" ht="24.95" customHeight="1">
      <c r="O478" s="886" t="str">
        <f>IF('منابع انسانی'!A477="","",'منابع انسانی'!A477)</f>
        <v/>
      </c>
      <c r="P478" s="886" t="str">
        <f>IF('منابع انسانی'!B477="","",'منابع انسانی'!B477)</f>
        <v/>
      </c>
      <c r="Q478" s="886" t="str">
        <f>IF('منابع انسانی'!C477="","",'منابع انسانی'!C477)</f>
        <v/>
      </c>
      <c r="R478" s="886" t="str">
        <f>IF('منابع انسانی'!D477="","",'منابع انسانی'!D477)</f>
        <v/>
      </c>
      <c r="S478" s="886" t="str">
        <f>IF('منابع انسانی'!E477="","",'منابع انسانی'!E477)</f>
        <v/>
      </c>
      <c r="T478" s="936" t="str">
        <f t="shared" si="12"/>
        <v>X</v>
      </c>
    </row>
    <row r="479" spans="15:20" ht="24.95" customHeight="1">
      <c r="O479" s="886" t="str">
        <f>IF('منابع انسانی'!A478="","",'منابع انسانی'!A478)</f>
        <v/>
      </c>
      <c r="P479" s="886" t="str">
        <f>IF('منابع انسانی'!B478="","",'منابع انسانی'!B478)</f>
        <v/>
      </c>
      <c r="Q479" s="886" t="str">
        <f>IF('منابع انسانی'!C478="","",'منابع انسانی'!C478)</f>
        <v/>
      </c>
      <c r="R479" s="886" t="str">
        <f>IF('منابع انسانی'!D478="","",'منابع انسانی'!D478)</f>
        <v/>
      </c>
      <c r="S479" s="886" t="str">
        <f>IF('منابع انسانی'!E478="","",'منابع انسانی'!E478)</f>
        <v/>
      </c>
      <c r="T479" s="936" t="str">
        <f t="shared" si="12"/>
        <v>X</v>
      </c>
    </row>
    <row r="480" spans="15:20" ht="24.95" customHeight="1">
      <c r="O480" s="886" t="str">
        <f>IF('منابع انسانی'!A479="","",'منابع انسانی'!A479)</f>
        <v/>
      </c>
      <c r="P480" s="886" t="str">
        <f>IF('منابع انسانی'!B479="","",'منابع انسانی'!B479)</f>
        <v/>
      </c>
      <c r="Q480" s="886" t="str">
        <f>IF('منابع انسانی'!C479="","",'منابع انسانی'!C479)</f>
        <v/>
      </c>
      <c r="R480" s="886" t="str">
        <f>IF('منابع انسانی'!D479="","",'منابع انسانی'!D479)</f>
        <v/>
      </c>
      <c r="S480" s="886" t="str">
        <f>IF('منابع انسانی'!E479="","",'منابع انسانی'!E479)</f>
        <v/>
      </c>
      <c r="T480" s="936" t="str">
        <f t="shared" si="12"/>
        <v>X</v>
      </c>
    </row>
    <row r="481" spans="15:20" ht="24.95" customHeight="1">
      <c r="O481" s="886" t="str">
        <f>IF('منابع انسانی'!A480="","",'منابع انسانی'!A480)</f>
        <v/>
      </c>
      <c r="P481" s="886" t="str">
        <f>IF('منابع انسانی'!B480="","",'منابع انسانی'!B480)</f>
        <v/>
      </c>
      <c r="Q481" s="886" t="str">
        <f>IF('منابع انسانی'!C480="","",'منابع انسانی'!C480)</f>
        <v/>
      </c>
      <c r="R481" s="886" t="str">
        <f>IF('منابع انسانی'!D480="","",'منابع انسانی'!D480)</f>
        <v/>
      </c>
      <c r="S481" s="886" t="str">
        <f>IF('منابع انسانی'!E480="","",'منابع انسانی'!E480)</f>
        <v/>
      </c>
      <c r="T481" s="936" t="str">
        <f t="shared" si="12"/>
        <v>X</v>
      </c>
    </row>
    <row r="482" spans="15:20" ht="24.95" customHeight="1">
      <c r="O482" s="886" t="str">
        <f>IF('منابع انسانی'!A481="","",'منابع انسانی'!A481)</f>
        <v/>
      </c>
      <c r="P482" s="886" t="str">
        <f>IF('منابع انسانی'!B481="","",'منابع انسانی'!B481)</f>
        <v/>
      </c>
      <c r="Q482" s="886" t="str">
        <f>IF('منابع انسانی'!C481="","",'منابع انسانی'!C481)</f>
        <v/>
      </c>
      <c r="R482" s="886" t="str">
        <f>IF('منابع انسانی'!D481="","",'منابع انسانی'!D481)</f>
        <v/>
      </c>
      <c r="S482" s="886" t="str">
        <f>IF('منابع انسانی'!E481="","",'منابع انسانی'!E481)</f>
        <v/>
      </c>
      <c r="T482" s="936" t="str">
        <f t="shared" si="12"/>
        <v>X</v>
      </c>
    </row>
    <row r="483" spans="15:20" ht="24.95" customHeight="1">
      <c r="O483" s="886" t="str">
        <f>IF('منابع انسانی'!A482="","",'منابع انسانی'!A482)</f>
        <v/>
      </c>
      <c r="P483" s="886" t="str">
        <f>IF('منابع انسانی'!B482="","",'منابع انسانی'!B482)</f>
        <v/>
      </c>
      <c r="Q483" s="886" t="str">
        <f>IF('منابع انسانی'!C482="","",'منابع انسانی'!C482)</f>
        <v/>
      </c>
      <c r="R483" s="886" t="str">
        <f>IF('منابع انسانی'!D482="","",'منابع انسانی'!D482)</f>
        <v/>
      </c>
      <c r="S483" s="886" t="str">
        <f>IF('منابع انسانی'!E482="","",'منابع انسانی'!E482)</f>
        <v/>
      </c>
      <c r="T483" s="936" t="str">
        <f t="shared" si="12"/>
        <v>X</v>
      </c>
    </row>
    <row r="484" spans="15:20" ht="24.95" customHeight="1">
      <c r="O484" s="886" t="str">
        <f>IF('منابع انسانی'!A483="","",'منابع انسانی'!A483)</f>
        <v/>
      </c>
      <c r="P484" s="886" t="str">
        <f>IF('منابع انسانی'!B483="","",'منابع انسانی'!B483)</f>
        <v/>
      </c>
      <c r="Q484" s="886" t="str">
        <f>IF('منابع انسانی'!C483="","",'منابع انسانی'!C483)</f>
        <v/>
      </c>
      <c r="R484" s="886" t="str">
        <f>IF('منابع انسانی'!D483="","",'منابع انسانی'!D483)</f>
        <v/>
      </c>
      <c r="S484" s="886" t="str">
        <f>IF('منابع انسانی'!E483="","",'منابع انسانی'!E483)</f>
        <v/>
      </c>
      <c r="T484" s="936" t="str">
        <f t="shared" si="12"/>
        <v>X</v>
      </c>
    </row>
    <row r="485" spans="15:20" ht="24.95" customHeight="1">
      <c r="O485" s="886" t="str">
        <f>IF('منابع انسانی'!A484="","",'منابع انسانی'!A484)</f>
        <v/>
      </c>
      <c r="P485" s="886" t="str">
        <f>IF('منابع انسانی'!B484="","",'منابع انسانی'!B484)</f>
        <v/>
      </c>
      <c r="Q485" s="886" t="str">
        <f>IF('منابع انسانی'!C484="","",'منابع انسانی'!C484)</f>
        <v/>
      </c>
      <c r="R485" s="886" t="str">
        <f>IF('منابع انسانی'!D484="","",'منابع انسانی'!D484)</f>
        <v/>
      </c>
      <c r="S485" s="886" t="str">
        <f>IF('منابع انسانی'!E484="","",'منابع انسانی'!E484)</f>
        <v/>
      </c>
      <c r="T485" s="936" t="str">
        <f t="shared" si="12"/>
        <v>X</v>
      </c>
    </row>
    <row r="486" spans="15:20" ht="24.95" customHeight="1">
      <c r="O486" s="886" t="str">
        <f>IF('منابع انسانی'!A485="","",'منابع انسانی'!A485)</f>
        <v/>
      </c>
      <c r="P486" s="886" t="str">
        <f>IF('منابع انسانی'!B485="","",'منابع انسانی'!B485)</f>
        <v/>
      </c>
      <c r="Q486" s="886" t="str">
        <f>IF('منابع انسانی'!C485="","",'منابع انسانی'!C485)</f>
        <v/>
      </c>
      <c r="R486" s="886" t="str">
        <f>IF('منابع انسانی'!D485="","",'منابع انسانی'!D485)</f>
        <v/>
      </c>
      <c r="S486" s="886" t="str">
        <f>IF('منابع انسانی'!E485="","",'منابع انسانی'!E485)</f>
        <v/>
      </c>
      <c r="T486" s="936" t="str">
        <f t="shared" si="12"/>
        <v>X</v>
      </c>
    </row>
    <row r="487" spans="15:20" ht="24.95" customHeight="1">
      <c r="O487" s="886" t="str">
        <f>IF('منابع انسانی'!A486="","",'منابع انسانی'!A486)</f>
        <v/>
      </c>
      <c r="P487" s="886" t="str">
        <f>IF('منابع انسانی'!B486="","",'منابع انسانی'!B486)</f>
        <v/>
      </c>
      <c r="Q487" s="886" t="str">
        <f>IF('منابع انسانی'!C486="","",'منابع انسانی'!C486)</f>
        <v/>
      </c>
      <c r="R487" s="886" t="str">
        <f>IF('منابع انسانی'!D486="","",'منابع انسانی'!D486)</f>
        <v/>
      </c>
      <c r="S487" s="886" t="str">
        <f>IF('منابع انسانی'!E486="","",'منابع انسانی'!E486)</f>
        <v/>
      </c>
      <c r="T487" s="936" t="str">
        <f t="shared" si="12"/>
        <v>X</v>
      </c>
    </row>
    <row r="488" spans="15:20" ht="24.95" customHeight="1">
      <c r="O488" s="886" t="str">
        <f>IF('منابع انسانی'!A487="","",'منابع انسانی'!A487)</f>
        <v/>
      </c>
      <c r="P488" s="886" t="str">
        <f>IF('منابع انسانی'!B487="","",'منابع انسانی'!B487)</f>
        <v/>
      </c>
      <c r="Q488" s="886" t="str">
        <f>IF('منابع انسانی'!C487="","",'منابع انسانی'!C487)</f>
        <v/>
      </c>
      <c r="R488" s="886" t="str">
        <f>IF('منابع انسانی'!D487="","",'منابع انسانی'!D487)</f>
        <v/>
      </c>
      <c r="S488" s="886" t="str">
        <f>IF('منابع انسانی'!E487="","",'منابع انسانی'!E487)</f>
        <v/>
      </c>
      <c r="T488" s="936" t="str">
        <f t="shared" si="12"/>
        <v>X</v>
      </c>
    </row>
    <row r="489" spans="15:20" ht="24.95" customHeight="1">
      <c r="O489" s="886" t="str">
        <f>IF('منابع انسانی'!A488="","",'منابع انسانی'!A488)</f>
        <v/>
      </c>
      <c r="P489" s="886" t="str">
        <f>IF('منابع انسانی'!B488="","",'منابع انسانی'!B488)</f>
        <v/>
      </c>
      <c r="Q489" s="886" t="str">
        <f>IF('منابع انسانی'!C488="","",'منابع انسانی'!C488)</f>
        <v/>
      </c>
      <c r="R489" s="886" t="str">
        <f>IF('منابع انسانی'!D488="","",'منابع انسانی'!D488)</f>
        <v/>
      </c>
      <c r="S489" s="886" t="str">
        <f>IF('منابع انسانی'!E488="","",'منابع انسانی'!E488)</f>
        <v/>
      </c>
      <c r="T489" s="936" t="str">
        <f t="shared" si="12"/>
        <v>X</v>
      </c>
    </row>
    <row r="490" spans="15:20" ht="24.95" customHeight="1">
      <c r="O490" s="886" t="str">
        <f>IF('منابع انسانی'!A489="","",'منابع انسانی'!A489)</f>
        <v/>
      </c>
      <c r="P490" s="886" t="str">
        <f>IF('منابع انسانی'!B489="","",'منابع انسانی'!B489)</f>
        <v/>
      </c>
      <c r="Q490" s="886" t="str">
        <f>IF('منابع انسانی'!C489="","",'منابع انسانی'!C489)</f>
        <v/>
      </c>
      <c r="R490" s="886" t="str">
        <f>IF('منابع انسانی'!D489="","",'منابع انسانی'!D489)</f>
        <v/>
      </c>
      <c r="S490" s="886" t="str">
        <f>IF('منابع انسانی'!E489="","",'منابع انسانی'!E489)</f>
        <v/>
      </c>
      <c r="T490" s="936" t="str">
        <f t="shared" si="12"/>
        <v>X</v>
      </c>
    </row>
    <row r="491" spans="15:20" ht="24.95" customHeight="1">
      <c r="O491" s="886" t="str">
        <f>IF('منابع انسانی'!A490="","",'منابع انسانی'!A490)</f>
        <v/>
      </c>
      <c r="P491" s="886" t="str">
        <f>IF('منابع انسانی'!B490="","",'منابع انسانی'!B490)</f>
        <v/>
      </c>
      <c r="Q491" s="886" t="str">
        <f>IF('منابع انسانی'!C490="","",'منابع انسانی'!C490)</f>
        <v/>
      </c>
      <c r="R491" s="886" t="str">
        <f>IF('منابع انسانی'!D490="","",'منابع انسانی'!D490)</f>
        <v/>
      </c>
      <c r="S491" s="886" t="str">
        <f>IF('منابع انسانی'!E490="","",'منابع انسانی'!E490)</f>
        <v/>
      </c>
      <c r="T491" s="936" t="str">
        <f t="shared" si="12"/>
        <v>X</v>
      </c>
    </row>
    <row r="492" spans="15:20" ht="24.95" customHeight="1">
      <c r="O492" s="886" t="str">
        <f>IF('منابع انسانی'!A491="","",'منابع انسانی'!A491)</f>
        <v/>
      </c>
      <c r="P492" s="886" t="str">
        <f>IF('منابع انسانی'!B491="","",'منابع انسانی'!B491)</f>
        <v/>
      </c>
      <c r="Q492" s="886" t="str">
        <f>IF('منابع انسانی'!C491="","",'منابع انسانی'!C491)</f>
        <v/>
      </c>
      <c r="R492" s="886" t="str">
        <f>IF('منابع انسانی'!D491="","",'منابع انسانی'!D491)</f>
        <v/>
      </c>
      <c r="S492" s="886" t="str">
        <f>IF('منابع انسانی'!E491="","",'منابع انسانی'!E491)</f>
        <v/>
      </c>
      <c r="T492" s="936" t="str">
        <f t="shared" si="12"/>
        <v>X</v>
      </c>
    </row>
    <row r="493" spans="15:20" ht="24.95" customHeight="1">
      <c r="O493" s="886" t="str">
        <f>IF('منابع انسانی'!A492="","",'منابع انسانی'!A492)</f>
        <v/>
      </c>
      <c r="P493" s="886" t="str">
        <f>IF('منابع انسانی'!B492="","",'منابع انسانی'!B492)</f>
        <v/>
      </c>
      <c r="Q493" s="886" t="str">
        <f>IF('منابع انسانی'!C492="","",'منابع انسانی'!C492)</f>
        <v/>
      </c>
      <c r="R493" s="886" t="str">
        <f>IF('منابع انسانی'!D492="","",'منابع انسانی'!D492)</f>
        <v/>
      </c>
      <c r="S493" s="886" t="str">
        <f>IF('منابع انسانی'!E492="","",'منابع انسانی'!E492)</f>
        <v/>
      </c>
      <c r="T493" s="936" t="str">
        <f t="shared" si="12"/>
        <v>X</v>
      </c>
    </row>
    <row r="494" spans="15:20" ht="24.95" customHeight="1">
      <c r="O494" s="886" t="str">
        <f>IF('منابع انسانی'!A493="","",'منابع انسانی'!A493)</f>
        <v/>
      </c>
      <c r="P494" s="886" t="str">
        <f>IF('منابع انسانی'!B493="","",'منابع انسانی'!B493)</f>
        <v/>
      </c>
      <c r="Q494" s="886" t="str">
        <f>IF('منابع انسانی'!C493="","",'منابع انسانی'!C493)</f>
        <v/>
      </c>
      <c r="R494" s="886" t="str">
        <f>IF('منابع انسانی'!D493="","",'منابع انسانی'!D493)</f>
        <v/>
      </c>
      <c r="S494" s="886" t="str">
        <f>IF('منابع انسانی'!E493="","",'منابع انسانی'!E493)</f>
        <v/>
      </c>
      <c r="T494" s="936" t="str">
        <f t="shared" si="12"/>
        <v>X</v>
      </c>
    </row>
    <row r="495" spans="15:20" ht="24.95" customHeight="1">
      <c r="O495" s="886" t="str">
        <f>IF('منابع انسانی'!A494="","",'منابع انسانی'!A494)</f>
        <v/>
      </c>
      <c r="P495" s="886" t="str">
        <f>IF('منابع انسانی'!B494="","",'منابع انسانی'!B494)</f>
        <v/>
      </c>
      <c r="Q495" s="886" t="str">
        <f>IF('منابع انسانی'!C494="","",'منابع انسانی'!C494)</f>
        <v/>
      </c>
      <c r="R495" s="886" t="str">
        <f>IF('منابع انسانی'!D494="","",'منابع انسانی'!D494)</f>
        <v/>
      </c>
      <c r="S495" s="886" t="str">
        <f>IF('منابع انسانی'!E494="","",'منابع انسانی'!E494)</f>
        <v/>
      </c>
      <c r="T495" s="936" t="str">
        <f t="shared" si="12"/>
        <v>X</v>
      </c>
    </row>
    <row r="496" spans="15:20" ht="24.95" customHeight="1">
      <c r="O496" s="886" t="str">
        <f>IF('منابع انسانی'!A495="","",'منابع انسانی'!A495)</f>
        <v/>
      </c>
      <c r="P496" s="886" t="str">
        <f>IF('منابع انسانی'!B495="","",'منابع انسانی'!B495)</f>
        <v/>
      </c>
      <c r="Q496" s="886" t="str">
        <f>IF('منابع انسانی'!C495="","",'منابع انسانی'!C495)</f>
        <v/>
      </c>
      <c r="R496" s="886" t="str">
        <f>IF('منابع انسانی'!D495="","",'منابع انسانی'!D495)</f>
        <v/>
      </c>
      <c r="S496" s="886" t="str">
        <f>IF('منابع انسانی'!E495="","",'منابع انسانی'!E495)</f>
        <v/>
      </c>
      <c r="T496" s="936" t="str">
        <f t="shared" si="12"/>
        <v>X</v>
      </c>
    </row>
    <row r="497" spans="15:20" ht="24.95" customHeight="1">
      <c r="O497" s="886" t="str">
        <f>IF('منابع انسانی'!A496="","",'منابع انسانی'!A496)</f>
        <v/>
      </c>
      <c r="P497" s="886" t="str">
        <f>IF('منابع انسانی'!B496="","",'منابع انسانی'!B496)</f>
        <v/>
      </c>
      <c r="Q497" s="886" t="str">
        <f>IF('منابع انسانی'!C496="","",'منابع انسانی'!C496)</f>
        <v/>
      </c>
      <c r="R497" s="886" t="str">
        <f>IF('منابع انسانی'!D496="","",'منابع انسانی'!D496)</f>
        <v/>
      </c>
      <c r="S497" s="886" t="str">
        <f>IF('منابع انسانی'!E496="","",'منابع انسانی'!E496)</f>
        <v/>
      </c>
      <c r="T497" s="936" t="str">
        <f t="shared" si="12"/>
        <v>X</v>
      </c>
    </row>
    <row r="498" spans="15:20" ht="24.95" customHeight="1">
      <c r="O498" s="886" t="str">
        <f>IF('منابع انسانی'!A497="","",'منابع انسانی'!A497)</f>
        <v/>
      </c>
      <c r="P498" s="886" t="str">
        <f>IF('منابع انسانی'!B497="","",'منابع انسانی'!B497)</f>
        <v/>
      </c>
      <c r="Q498" s="886" t="str">
        <f>IF('منابع انسانی'!C497="","",'منابع انسانی'!C497)</f>
        <v/>
      </c>
      <c r="R498" s="886" t="str">
        <f>IF('منابع انسانی'!D497="","",'منابع انسانی'!D497)</f>
        <v/>
      </c>
      <c r="S498" s="886" t="str">
        <f>IF('منابع انسانی'!E497="","",'منابع انسانی'!E497)</f>
        <v/>
      </c>
      <c r="T498" s="936" t="str">
        <f t="shared" si="12"/>
        <v>X</v>
      </c>
    </row>
    <row r="499" spans="15:20" ht="24.95" customHeight="1">
      <c r="O499" s="886" t="str">
        <f>IF('منابع انسانی'!A498="","",'منابع انسانی'!A498)</f>
        <v/>
      </c>
      <c r="P499" s="886" t="str">
        <f>IF('منابع انسانی'!B498="","",'منابع انسانی'!B498)</f>
        <v/>
      </c>
      <c r="Q499" s="886" t="str">
        <f>IF('منابع انسانی'!C498="","",'منابع انسانی'!C498)</f>
        <v/>
      </c>
      <c r="R499" s="886" t="str">
        <f>IF('منابع انسانی'!D498="","",'منابع انسانی'!D498)</f>
        <v/>
      </c>
      <c r="S499" s="886" t="str">
        <f>IF('منابع انسانی'!E498="","",'منابع انسانی'!E498)</f>
        <v/>
      </c>
      <c r="T499" s="936" t="str">
        <f t="shared" si="12"/>
        <v>X</v>
      </c>
    </row>
    <row r="500" spans="15:20" ht="24.95" customHeight="1">
      <c r="O500" s="886" t="str">
        <f>IF('منابع انسانی'!A499="","",'منابع انسانی'!A499)</f>
        <v/>
      </c>
      <c r="P500" s="886" t="str">
        <f>IF('منابع انسانی'!B499="","",'منابع انسانی'!B499)</f>
        <v/>
      </c>
      <c r="Q500" s="886" t="str">
        <f>IF('منابع انسانی'!C499="","",'منابع انسانی'!C499)</f>
        <v/>
      </c>
      <c r="R500" s="886" t="str">
        <f>IF('منابع انسانی'!D499="","",'منابع انسانی'!D499)</f>
        <v/>
      </c>
      <c r="S500" s="886" t="str">
        <f>IF('منابع انسانی'!E499="","",'منابع انسانی'!E499)</f>
        <v/>
      </c>
      <c r="T500" s="936" t="str">
        <f t="shared" si="12"/>
        <v>X</v>
      </c>
    </row>
    <row r="501" spans="15:20" ht="24.95" customHeight="1">
      <c r="O501" s="886" t="str">
        <f>IF('منابع انسانی'!A500="","",'منابع انسانی'!A500)</f>
        <v/>
      </c>
      <c r="P501" s="886" t="str">
        <f>IF('منابع انسانی'!B500="","",'منابع انسانی'!B500)</f>
        <v/>
      </c>
      <c r="Q501" s="886" t="str">
        <f>IF('منابع انسانی'!C500="","",'منابع انسانی'!C500)</f>
        <v/>
      </c>
      <c r="R501" s="886" t="str">
        <f>IF('منابع انسانی'!D500="","",'منابع انسانی'!D500)</f>
        <v/>
      </c>
      <c r="S501" s="886" t="str">
        <f>IF('منابع انسانی'!E500="","",'منابع انسانی'!E500)</f>
        <v/>
      </c>
      <c r="T501" s="936" t="str">
        <f t="shared" si="12"/>
        <v>X</v>
      </c>
    </row>
    <row r="502" spans="15:20" ht="24.95" customHeight="1">
      <c r="O502" s="886" t="str">
        <f>IF('منابع انسانی'!A501="","",'منابع انسانی'!A501)</f>
        <v/>
      </c>
      <c r="P502" s="886" t="str">
        <f>IF('منابع انسانی'!B501="","",'منابع انسانی'!B501)</f>
        <v/>
      </c>
      <c r="Q502" s="886" t="str">
        <f>IF('منابع انسانی'!C501="","",'منابع انسانی'!C501)</f>
        <v/>
      </c>
      <c r="R502" s="886" t="str">
        <f>IF('منابع انسانی'!D501="","",'منابع انسانی'!D501)</f>
        <v/>
      </c>
      <c r="S502" s="886" t="str">
        <f>IF('منابع انسانی'!E501="","",'منابع انسانی'!E501)</f>
        <v/>
      </c>
      <c r="T502" s="936" t="str">
        <f t="shared" si="12"/>
        <v>X</v>
      </c>
    </row>
    <row r="503" spans="15:20" ht="24.95" customHeight="1">
      <c r="O503" s="886" t="str">
        <f>IF('منابع انسانی'!A502="","",'منابع انسانی'!A502)</f>
        <v/>
      </c>
      <c r="P503" s="886" t="str">
        <f>IF('منابع انسانی'!B502="","",'منابع انسانی'!B502)</f>
        <v/>
      </c>
      <c r="Q503" s="886" t="str">
        <f>IF('منابع انسانی'!C502="","",'منابع انسانی'!C502)</f>
        <v/>
      </c>
      <c r="R503" s="886" t="str">
        <f>IF('منابع انسانی'!D502="","",'منابع انسانی'!D502)</f>
        <v/>
      </c>
      <c r="S503" s="886" t="str">
        <f>IF('منابع انسانی'!E502="","",'منابع انسانی'!E502)</f>
        <v/>
      </c>
      <c r="T503" s="936" t="str">
        <f t="shared" si="12"/>
        <v>X</v>
      </c>
    </row>
    <row r="504" spans="15:20" ht="24.95" customHeight="1">
      <c r="O504" s="886" t="str">
        <f>IF('منابع انسانی'!A503="","",'منابع انسانی'!A503)</f>
        <v/>
      </c>
      <c r="P504" s="886" t="str">
        <f>IF('منابع انسانی'!B503="","",'منابع انسانی'!B503)</f>
        <v/>
      </c>
      <c r="Q504" s="886" t="str">
        <f>IF('منابع انسانی'!C503="","",'منابع انسانی'!C503)</f>
        <v/>
      </c>
      <c r="R504" s="886" t="str">
        <f>IF('منابع انسانی'!D503="","",'منابع انسانی'!D503)</f>
        <v/>
      </c>
      <c r="S504" s="886" t="str">
        <f>IF('منابع انسانی'!E503="","",'منابع انسانی'!E503)</f>
        <v/>
      </c>
      <c r="T504" s="936" t="str">
        <f t="shared" si="12"/>
        <v>X</v>
      </c>
    </row>
    <row r="505" spans="15:20" ht="24.95" customHeight="1">
      <c r="O505" s="886" t="str">
        <f>IF('منابع انسانی'!A504="","",'منابع انسانی'!A504)</f>
        <v/>
      </c>
      <c r="P505" s="886" t="str">
        <f>IF('منابع انسانی'!B504="","",'منابع انسانی'!B504)</f>
        <v/>
      </c>
      <c r="Q505" s="886" t="str">
        <f>IF('منابع انسانی'!C504="","",'منابع انسانی'!C504)</f>
        <v/>
      </c>
      <c r="R505" s="886" t="str">
        <f>IF('منابع انسانی'!D504="","",'منابع انسانی'!D504)</f>
        <v/>
      </c>
      <c r="S505" s="886" t="str">
        <f>IF('منابع انسانی'!E504="","",'منابع انسانی'!E504)</f>
        <v/>
      </c>
      <c r="T505" s="936" t="str">
        <f t="shared" si="12"/>
        <v>X</v>
      </c>
    </row>
    <row r="506" spans="15:20" ht="24.95" customHeight="1">
      <c r="O506" s="886" t="str">
        <f>IF('منابع انسانی'!A505="","",'منابع انسانی'!A505)</f>
        <v/>
      </c>
      <c r="P506" s="886" t="str">
        <f>IF('منابع انسانی'!B505="","",'منابع انسانی'!B505)</f>
        <v/>
      </c>
      <c r="Q506" s="886" t="str">
        <f>IF('منابع انسانی'!C505="","",'منابع انسانی'!C505)</f>
        <v/>
      </c>
      <c r="R506" s="886" t="str">
        <f>IF('منابع انسانی'!D505="","",'منابع انسانی'!D505)</f>
        <v/>
      </c>
      <c r="S506" s="886" t="str">
        <f>IF('منابع انسانی'!E505="","",'منابع انسانی'!E505)</f>
        <v/>
      </c>
      <c r="T506" s="936" t="str">
        <f t="shared" si="12"/>
        <v>X</v>
      </c>
    </row>
    <row r="507" spans="15:20" ht="24.95" customHeight="1">
      <c r="O507" s="886" t="str">
        <f>IF('منابع انسانی'!A506="","",'منابع انسانی'!A506)</f>
        <v/>
      </c>
      <c r="P507" s="886" t="str">
        <f>IF('منابع انسانی'!B506="","",'منابع انسانی'!B506)</f>
        <v/>
      </c>
      <c r="Q507" s="886" t="str">
        <f>IF('منابع انسانی'!C506="","",'منابع انسانی'!C506)</f>
        <v/>
      </c>
      <c r="R507" s="886" t="str">
        <f>IF('منابع انسانی'!D506="","",'منابع انسانی'!D506)</f>
        <v/>
      </c>
      <c r="S507" s="886" t="str">
        <f>IF('منابع انسانی'!E506="","",'منابع انسانی'!E506)</f>
        <v/>
      </c>
      <c r="T507" s="936" t="str">
        <f t="shared" si="12"/>
        <v>X</v>
      </c>
    </row>
    <row r="508" spans="15:20" ht="24.95" customHeight="1">
      <c r="O508" s="886" t="str">
        <f>IF('منابع انسانی'!A507="","",'منابع انسانی'!A507)</f>
        <v/>
      </c>
      <c r="P508" s="886" t="str">
        <f>IF('منابع انسانی'!B507="","",'منابع انسانی'!B507)</f>
        <v/>
      </c>
      <c r="Q508" s="886" t="str">
        <f>IF('منابع انسانی'!C507="","",'منابع انسانی'!C507)</f>
        <v/>
      </c>
      <c r="R508" s="886" t="str">
        <f>IF('منابع انسانی'!D507="","",'منابع انسانی'!D507)</f>
        <v/>
      </c>
      <c r="S508" s="886" t="str">
        <f>IF('منابع انسانی'!E507="","",'منابع انسانی'!E507)</f>
        <v/>
      </c>
      <c r="T508" s="936" t="str">
        <f t="shared" si="12"/>
        <v>X</v>
      </c>
    </row>
    <row r="509" spans="15:20" ht="24.95" customHeight="1">
      <c r="O509" s="886" t="str">
        <f>IF('منابع انسانی'!A508="","",'منابع انسانی'!A508)</f>
        <v/>
      </c>
      <c r="P509" s="886" t="str">
        <f>IF('منابع انسانی'!B508="","",'منابع انسانی'!B508)</f>
        <v/>
      </c>
      <c r="Q509" s="886" t="str">
        <f>IF('منابع انسانی'!C508="","",'منابع انسانی'!C508)</f>
        <v/>
      </c>
      <c r="R509" s="886" t="str">
        <f>IF('منابع انسانی'!D508="","",'منابع انسانی'!D508)</f>
        <v/>
      </c>
      <c r="S509" s="886" t="str">
        <f>IF('منابع انسانی'!E508="","",'منابع انسانی'!E508)</f>
        <v/>
      </c>
      <c r="T509" s="936" t="str">
        <f t="shared" si="12"/>
        <v>X</v>
      </c>
    </row>
    <row r="510" spans="15:20" ht="24.95" customHeight="1">
      <c r="O510" s="886" t="str">
        <f>IF('منابع انسانی'!A509="","",'منابع انسانی'!A509)</f>
        <v/>
      </c>
      <c r="P510" s="886" t="str">
        <f>IF('منابع انسانی'!B509="","",'منابع انسانی'!B509)</f>
        <v/>
      </c>
      <c r="Q510" s="886" t="str">
        <f>IF('منابع انسانی'!C509="","",'منابع انسانی'!C509)</f>
        <v/>
      </c>
      <c r="R510" s="886" t="str">
        <f>IF('منابع انسانی'!D509="","",'منابع انسانی'!D509)</f>
        <v/>
      </c>
      <c r="S510" s="886" t="str">
        <f>IF('منابع انسانی'!E509="","",'منابع انسانی'!E509)</f>
        <v/>
      </c>
      <c r="T510" s="936" t="str">
        <f t="shared" si="12"/>
        <v>X</v>
      </c>
    </row>
    <row r="511" spans="15:20" ht="24.95" customHeight="1">
      <c r="O511" s="886" t="str">
        <f>IF('منابع انسانی'!A510="","",'منابع انسانی'!A510)</f>
        <v/>
      </c>
      <c r="P511" s="886" t="str">
        <f>IF('منابع انسانی'!B510="","",'منابع انسانی'!B510)</f>
        <v/>
      </c>
      <c r="Q511" s="886" t="str">
        <f>IF('منابع انسانی'!C510="","",'منابع انسانی'!C510)</f>
        <v/>
      </c>
      <c r="R511" s="886" t="str">
        <f>IF('منابع انسانی'!D510="","",'منابع انسانی'!D510)</f>
        <v/>
      </c>
      <c r="S511" s="886" t="str">
        <f>IF('منابع انسانی'!E510="","",'منابع انسانی'!E510)</f>
        <v/>
      </c>
      <c r="T511" s="936" t="str">
        <f t="shared" si="12"/>
        <v>X</v>
      </c>
    </row>
    <row r="512" spans="15:20" ht="24.95" customHeight="1">
      <c r="O512" s="886" t="str">
        <f>IF('منابع انسانی'!A511="","",'منابع انسانی'!A511)</f>
        <v/>
      </c>
      <c r="P512" s="886" t="str">
        <f>IF('منابع انسانی'!B511="","",'منابع انسانی'!B511)</f>
        <v/>
      </c>
      <c r="Q512" s="886" t="str">
        <f>IF('منابع انسانی'!C511="","",'منابع انسانی'!C511)</f>
        <v/>
      </c>
      <c r="R512" s="886" t="str">
        <f>IF('منابع انسانی'!D511="","",'منابع انسانی'!D511)</f>
        <v/>
      </c>
      <c r="S512" s="886" t="str">
        <f>IF('منابع انسانی'!E511="","",'منابع انسانی'!E511)</f>
        <v/>
      </c>
      <c r="T512" s="936" t="str">
        <f t="shared" si="12"/>
        <v>X</v>
      </c>
    </row>
    <row r="513" spans="15:20" ht="24.95" customHeight="1">
      <c r="O513" s="886" t="str">
        <f>IF('منابع انسانی'!A512="","",'منابع انسانی'!A512)</f>
        <v/>
      </c>
      <c r="P513" s="886" t="str">
        <f>IF('منابع انسانی'!B512="","",'منابع انسانی'!B512)</f>
        <v/>
      </c>
      <c r="Q513" s="886" t="str">
        <f>IF('منابع انسانی'!C512="","",'منابع انسانی'!C512)</f>
        <v/>
      </c>
      <c r="R513" s="886" t="str">
        <f>IF('منابع انسانی'!D512="","",'منابع انسانی'!D512)</f>
        <v/>
      </c>
      <c r="S513" s="886" t="str">
        <f>IF('منابع انسانی'!E512="","",'منابع انسانی'!E512)</f>
        <v/>
      </c>
      <c r="T513" s="936" t="str">
        <f t="shared" si="12"/>
        <v>X</v>
      </c>
    </row>
    <row r="514" spans="15:20" ht="24.95" customHeight="1">
      <c r="O514" s="886" t="str">
        <f>IF('منابع انسانی'!A513="","",'منابع انسانی'!A513)</f>
        <v/>
      </c>
      <c r="P514" s="886" t="str">
        <f>IF('منابع انسانی'!B513="","",'منابع انسانی'!B513)</f>
        <v/>
      </c>
      <c r="Q514" s="886" t="str">
        <f>IF('منابع انسانی'!C513="","",'منابع انسانی'!C513)</f>
        <v/>
      </c>
      <c r="R514" s="886" t="str">
        <f>IF('منابع انسانی'!D513="","",'منابع انسانی'!D513)</f>
        <v/>
      </c>
      <c r="S514" s="886" t="str">
        <f>IF('منابع انسانی'!E513="","",'منابع انسانی'!E513)</f>
        <v/>
      </c>
      <c r="T514" s="936" t="str">
        <f t="shared" si="12"/>
        <v>X</v>
      </c>
    </row>
    <row r="515" spans="15:20" ht="24.95" customHeight="1">
      <c r="O515" s="886" t="str">
        <f>IF('منابع انسانی'!A514="","",'منابع انسانی'!A514)</f>
        <v/>
      </c>
      <c r="P515" s="886" t="str">
        <f>IF('منابع انسانی'!B514="","",'منابع انسانی'!B514)</f>
        <v/>
      </c>
      <c r="Q515" s="886" t="str">
        <f>IF('منابع انسانی'!C514="","",'منابع انسانی'!C514)</f>
        <v/>
      </c>
      <c r="R515" s="886" t="str">
        <f>IF('منابع انسانی'!D514="","",'منابع انسانی'!D514)</f>
        <v/>
      </c>
      <c r="S515" s="886" t="str">
        <f>IF('منابع انسانی'!E514="","",'منابع انسانی'!E514)</f>
        <v/>
      </c>
      <c r="T515" s="936" t="str">
        <f t="shared" ref="T515:T578" si="13">IF(OR(S515=$U$4,S515=$U$5,S515=$U$6,S515=$U$7,S515=$U$8,S515=$U$9),"","X")</f>
        <v>X</v>
      </c>
    </row>
    <row r="516" spans="15:20" ht="24.95" customHeight="1">
      <c r="O516" s="886" t="str">
        <f>IF('منابع انسانی'!A515="","",'منابع انسانی'!A515)</f>
        <v/>
      </c>
      <c r="P516" s="886" t="str">
        <f>IF('منابع انسانی'!B515="","",'منابع انسانی'!B515)</f>
        <v/>
      </c>
      <c r="Q516" s="886" t="str">
        <f>IF('منابع انسانی'!C515="","",'منابع انسانی'!C515)</f>
        <v/>
      </c>
      <c r="R516" s="886" t="str">
        <f>IF('منابع انسانی'!D515="","",'منابع انسانی'!D515)</f>
        <v/>
      </c>
      <c r="S516" s="886" t="str">
        <f>IF('منابع انسانی'!E515="","",'منابع انسانی'!E515)</f>
        <v/>
      </c>
      <c r="T516" s="936" t="str">
        <f t="shared" si="13"/>
        <v>X</v>
      </c>
    </row>
    <row r="517" spans="15:20" ht="24.95" customHeight="1">
      <c r="O517" s="886" t="str">
        <f>IF('منابع انسانی'!A516="","",'منابع انسانی'!A516)</f>
        <v/>
      </c>
      <c r="P517" s="886" t="str">
        <f>IF('منابع انسانی'!B516="","",'منابع انسانی'!B516)</f>
        <v/>
      </c>
      <c r="Q517" s="886" t="str">
        <f>IF('منابع انسانی'!C516="","",'منابع انسانی'!C516)</f>
        <v/>
      </c>
      <c r="R517" s="886" t="str">
        <f>IF('منابع انسانی'!D516="","",'منابع انسانی'!D516)</f>
        <v/>
      </c>
      <c r="S517" s="886" t="str">
        <f>IF('منابع انسانی'!E516="","",'منابع انسانی'!E516)</f>
        <v/>
      </c>
      <c r="T517" s="936" t="str">
        <f t="shared" si="13"/>
        <v>X</v>
      </c>
    </row>
    <row r="518" spans="15:20" ht="24.95" customHeight="1">
      <c r="O518" s="886" t="str">
        <f>IF('منابع انسانی'!A517="","",'منابع انسانی'!A517)</f>
        <v/>
      </c>
      <c r="P518" s="886" t="str">
        <f>IF('منابع انسانی'!B517="","",'منابع انسانی'!B517)</f>
        <v/>
      </c>
      <c r="Q518" s="886" t="str">
        <f>IF('منابع انسانی'!C517="","",'منابع انسانی'!C517)</f>
        <v/>
      </c>
      <c r="R518" s="886" t="str">
        <f>IF('منابع انسانی'!D517="","",'منابع انسانی'!D517)</f>
        <v/>
      </c>
      <c r="S518" s="886" t="str">
        <f>IF('منابع انسانی'!E517="","",'منابع انسانی'!E517)</f>
        <v/>
      </c>
      <c r="T518" s="936" t="str">
        <f t="shared" si="13"/>
        <v>X</v>
      </c>
    </row>
    <row r="519" spans="15:20" ht="24.95" customHeight="1">
      <c r="O519" s="886" t="str">
        <f>IF('منابع انسانی'!A518="","",'منابع انسانی'!A518)</f>
        <v/>
      </c>
      <c r="P519" s="886" t="str">
        <f>IF('منابع انسانی'!B518="","",'منابع انسانی'!B518)</f>
        <v/>
      </c>
      <c r="Q519" s="886" t="str">
        <f>IF('منابع انسانی'!C518="","",'منابع انسانی'!C518)</f>
        <v/>
      </c>
      <c r="R519" s="886" t="str">
        <f>IF('منابع انسانی'!D518="","",'منابع انسانی'!D518)</f>
        <v/>
      </c>
      <c r="S519" s="886" t="str">
        <f>IF('منابع انسانی'!E518="","",'منابع انسانی'!E518)</f>
        <v/>
      </c>
      <c r="T519" s="936" t="str">
        <f t="shared" si="13"/>
        <v>X</v>
      </c>
    </row>
    <row r="520" spans="15:20" ht="24.95" customHeight="1">
      <c r="O520" s="886" t="str">
        <f>IF('منابع انسانی'!A519="","",'منابع انسانی'!A519)</f>
        <v/>
      </c>
      <c r="P520" s="886" t="str">
        <f>IF('منابع انسانی'!B519="","",'منابع انسانی'!B519)</f>
        <v/>
      </c>
      <c r="Q520" s="886" t="str">
        <f>IF('منابع انسانی'!C519="","",'منابع انسانی'!C519)</f>
        <v/>
      </c>
      <c r="R520" s="886" t="str">
        <f>IF('منابع انسانی'!D519="","",'منابع انسانی'!D519)</f>
        <v/>
      </c>
      <c r="S520" s="886" t="str">
        <f>IF('منابع انسانی'!E519="","",'منابع انسانی'!E519)</f>
        <v/>
      </c>
      <c r="T520" s="936" t="str">
        <f t="shared" si="13"/>
        <v>X</v>
      </c>
    </row>
    <row r="521" spans="15:20" ht="24.95" customHeight="1">
      <c r="O521" s="886" t="str">
        <f>IF('منابع انسانی'!A520="","",'منابع انسانی'!A520)</f>
        <v/>
      </c>
      <c r="P521" s="886" t="str">
        <f>IF('منابع انسانی'!B520="","",'منابع انسانی'!B520)</f>
        <v/>
      </c>
      <c r="Q521" s="886" t="str">
        <f>IF('منابع انسانی'!C520="","",'منابع انسانی'!C520)</f>
        <v/>
      </c>
      <c r="R521" s="886" t="str">
        <f>IF('منابع انسانی'!D520="","",'منابع انسانی'!D520)</f>
        <v/>
      </c>
      <c r="S521" s="886" t="str">
        <f>IF('منابع انسانی'!E520="","",'منابع انسانی'!E520)</f>
        <v/>
      </c>
      <c r="T521" s="936" t="str">
        <f t="shared" si="13"/>
        <v>X</v>
      </c>
    </row>
    <row r="522" spans="15:20" ht="24.95" customHeight="1">
      <c r="O522" s="886" t="str">
        <f>IF('منابع انسانی'!A521="","",'منابع انسانی'!A521)</f>
        <v/>
      </c>
      <c r="P522" s="886" t="str">
        <f>IF('منابع انسانی'!B521="","",'منابع انسانی'!B521)</f>
        <v/>
      </c>
      <c r="Q522" s="886" t="str">
        <f>IF('منابع انسانی'!C521="","",'منابع انسانی'!C521)</f>
        <v/>
      </c>
      <c r="R522" s="886" t="str">
        <f>IF('منابع انسانی'!D521="","",'منابع انسانی'!D521)</f>
        <v/>
      </c>
      <c r="S522" s="886" t="str">
        <f>IF('منابع انسانی'!E521="","",'منابع انسانی'!E521)</f>
        <v/>
      </c>
      <c r="T522" s="936" t="str">
        <f t="shared" si="13"/>
        <v>X</v>
      </c>
    </row>
    <row r="523" spans="15:20" ht="24.95" customHeight="1">
      <c r="O523" s="886" t="str">
        <f>IF('منابع انسانی'!A522="","",'منابع انسانی'!A522)</f>
        <v/>
      </c>
      <c r="P523" s="886" t="str">
        <f>IF('منابع انسانی'!B522="","",'منابع انسانی'!B522)</f>
        <v/>
      </c>
      <c r="Q523" s="886" t="str">
        <f>IF('منابع انسانی'!C522="","",'منابع انسانی'!C522)</f>
        <v/>
      </c>
      <c r="R523" s="886" t="str">
        <f>IF('منابع انسانی'!D522="","",'منابع انسانی'!D522)</f>
        <v/>
      </c>
      <c r="S523" s="886" t="str">
        <f>IF('منابع انسانی'!E522="","",'منابع انسانی'!E522)</f>
        <v/>
      </c>
      <c r="T523" s="936" t="str">
        <f t="shared" si="13"/>
        <v>X</v>
      </c>
    </row>
    <row r="524" spans="15:20" ht="24.95" customHeight="1">
      <c r="O524" s="886" t="str">
        <f>IF('منابع انسانی'!A523="","",'منابع انسانی'!A523)</f>
        <v/>
      </c>
      <c r="P524" s="886" t="str">
        <f>IF('منابع انسانی'!B523="","",'منابع انسانی'!B523)</f>
        <v/>
      </c>
      <c r="Q524" s="886" t="str">
        <f>IF('منابع انسانی'!C523="","",'منابع انسانی'!C523)</f>
        <v/>
      </c>
      <c r="R524" s="886" t="str">
        <f>IF('منابع انسانی'!D523="","",'منابع انسانی'!D523)</f>
        <v/>
      </c>
      <c r="S524" s="886" t="str">
        <f>IF('منابع انسانی'!E523="","",'منابع انسانی'!E523)</f>
        <v/>
      </c>
      <c r="T524" s="936" t="str">
        <f t="shared" si="13"/>
        <v>X</v>
      </c>
    </row>
    <row r="525" spans="15:20" ht="24.95" customHeight="1">
      <c r="O525" s="886" t="str">
        <f>IF('منابع انسانی'!A524="","",'منابع انسانی'!A524)</f>
        <v/>
      </c>
      <c r="P525" s="886" t="str">
        <f>IF('منابع انسانی'!B524="","",'منابع انسانی'!B524)</f>
        <v/>
      </c>
      <c r="Q525" s="886" t="str">
        <f>IF('منابع انسانی'!C524="","",'منابع انسانی'!C524)</f>
        <v/>
      </c>
      <c r="R525" s="886" t="str">
        <f>IF('منابع انسانی'!D524="","",'منابع انسانی'!D524)</f>
        <v/>
      </c>
      <c r="S525" s="886" t="str">
        <f>IF('منابع انسانی'!E524="","",'منابع انسانی'!E524)</f>
        <v/>
      </c>
      <c r="T525" s="936" t="str">
        <f t="shared" si="13"/>
        <v>X</v>
      </c>
    </row>
    <row r="526" spans="15:20" ht="24.95" customHeight="1">
      <c r="O526" s="886" t="str">
        <f>IF('منابع انسانی'!A525="","",'منابع انسانی'!A525)</f>
        <v/>
      </c>
      <c r="P526" s="886" t="str">
        <f>IF('منابع انسانی'!B525="","",'منابع انسانی'!B525)</f>
        <v/>
      </c>
      <c r="Q526" s="886" t="str">
        <f>IF('منابع انسانی'!C525="","",'منابع انسانی'!C525)</f>
        <v/>
      </c>
      <c r="R526" s="886" t="str">
        <f>IF('منابع انسانی'!D525="","",'منابع انسانی'!D525)</f>
        <v/>
      </c>
      <c r="S526" s="886" t="str">
        <f>IF('منابع انسانی'!E525="","",'منابع انسانی'!E525)</f>
        <v/>
      </c>
      <c r="T526" s="936" t="str">
        <f t="shared" si="13"/>
        <v>X</v>
      </c>
    </row>
    <row r="527" spans="15:20" ht="24.95" customHeight="1">
      <c r="O527" s="886" t="str">
        <f>IF('منابع انسانی'!A526="","",'منابع انسانی'!A526)</f>
        <v/>
      </c>
      <c r="P527" s="886" t="str">
        <f>IF('منابع انسانی'!B526="","",'منابع انسانی'!B526)</f>
        <v/>
      </c>
      <c r="Q527" s="886" t="str">
        <f>IF('منابع انسانی'!C526="","",'منابع انسانی'!C526)</f>
        <v/>
      </c>
      <c r="R527" s="886" t="str">
        <f>IF('منابع انسانی'!D526="","",'منابع انسانی'!D526)</f>
        <v/>
      </c>
      <c r="S527" s="886" t="str">
        <f>IF('منابع انسانی'!E526="","",'منابع انسانی'!E526)</f>
        <v/>
      </c>
      <c r="T527" s="936" t="str">
        <f t="shared" si="13"/>
        <v>X</v>
      </c>
    </row>
    <row r="528" spans="15:20" ht="24.95" customHeight="1">
      <c r="O528" s="886" t="str">
        <f>IF('منابع انسانی'!A527="","",'منابع انسانی'!A527)</f>
        <v/>
      </c>
      <c r="P528" s="886" t="str">
        <f>IF('منابع انسانی'!B527="","",'منابع انسانی'!B527)</f>
        <v/>
      </c>
      <c r="Q528" s="886" t="str">
        <f>IF('منابع انسانی'!C527="","",'منابع انسانی'!C527)</f>
        <v/>
      </c>
      <c r="R528" s="886" t="str">
        <f>IF('منابع انسانی'!D527="","",'منابع انسانی'!D527)</f>
        <v/>
      </c>
      <c r="S528" s="886" t="str">
        <f>IF('منابع انسانی'!E527="","",'منابع انسانی'!E527)</f>
        <v/>
      </c>
      <c r="T528" s="936" t="str">
        <f t="shared" si="13"/>
        <v>X</v>
      </c>
    </row>
    <row r="529" spans="15:20" ht="24.95" customHeight="1">
      <c r="O529" s="886" t="str">
        <f>IF('منابع انسانی'!A528="","",'منابع انسانی'!A528)</f>
        <v/>
      </c>
      <c r="P529" s="886" t="str">
        <f>IF('منابع انسانی'!B528="","",'منابع انسانی'!B528)</f>
        <v/>
      </c>
      <c r="Q529" s="886" t="str">
        <f>IF('منابع انسانی'!C528="","",'منابع انسانی'!C528)</f>
        <v/>
      </c>
      <c r="R529" s="886" t="str">
        <f>IF('منابع انسانی'!D528="","",'منابع انسانی'!D528)</f>
        <v/>
      </c>
      <c r="S529" s="886" t="str">
        <f>IF('منابع انسانی'!E528="","",'منابع انسانی'!E528)</f>
        <v/>
      </c>
      <c r="T529" s="936" t="str">
        <f t="shared" si="13"/>
        <v>X</v>
      </c>
    </row>
    <row r="530" spans="15:20" ht="24.95" customHeight="1">
      <c r="O530" s="886" t="str">
        <f>IF('منابع انسانی'!A529="","",'منابع انسانی'!A529)</f>
        <v/>
      </c>
      <c r="P530" s="886" t="str">
        <f>IF('منابع انسانی'!B529="","",'منابع انسانی'!B529)</f>
        <v/>
      </c>
      <c r="Q530" s="886" t="str">
        <f>IF('منابع انسانی'!C529="","",'منابع انسانی'!C529)</f>
        <v/>
      </c>
      <c r="R530" s="886" t="str">
        <f>IF('منابع انسانی'!D529="","",'منابع انسانی'!D529)</f>
        <v/>
      </c>
      <c r="S530" s="886" t="str">
        <f>IF('منابع انسانی'!E529="","",'منابع انسانی'!E529)</f>
        <v/>
      </c>
      <c r="T530" s="936" t="str">
        <f t="shared" si="13"/>
        <v>X</v>
      </c>
    </row>
    <row r="531" spans="15:20" ht="24.95" customHeight="1">
      <c r="O531" s="886" t="str">
        <f>IF('منابع انسانی'!A530="","",'منابع انسانی'!A530)</f>
        <v/>
      </c>
      <c r="P531" s="886" t="str">
        <f>IF('منابع انسانی'!B530="","",'منابع انسانی'!B530)</f>
        <v/>
      </c>
      <c r="Q531" s="886" t="str">
        <f>IF('منابع انسانی'!C530="","",'منابع انسانی'!C530)</f>
        <v/>
      </c>
      <c r="R531" s="886" t="str">
        <f>IF('منابع انسانی'!D530="","",'منابع انسانی'!D530)</f>
        <v/>
      </c>
      <c r="S531" s="886" t="str">
        <f>IF('منابع انسانی'!E530="","",'منابع انسانی'!E530)</f>
        <v/>
      </c>
      <c r="T531" s="936" t="str">
        <f t="shared" si="13"/>
        <v>X</v>
      </c>
    </row>
    <row r="532" spans="15:20" ht="24.95" customHeight="1">
      <c r="O532" s="886" t="str">
        <f>IF('منابع انسانی'!A531="","",'منابع انسانی'!A531)</f>
        <v/>
      </c>
      <c r="P532" s="886" t="str">
        <f>IF('منابع انسانی'!B531="","",'منابع انسانی'!B531)</f>
        <v/>
      </c>
      <c r="Q532" s="886" t="str">
        <f>IF('منابع انسانی'!C531="","",'منابع انسانی'!C531)</f>
        <v/>
      </c>
      <c r="R532" s="886" t="str">
        <f>IF('منابع انسانی'!D531="","",'منابع انسانی'!D531)</f>
        <v/>
      </c>
      <c r="S532" s="886" t="str">
        <f>IF('منابع انسانی'!E531="","",'منابع انسانی'!E531)</f>
        <v/>
      </c>
      <c r="T532" s="936" t="str">
        <f t="shared" si="13"/>
        <v>X</v>
      </c>
    </row>
    <row r="533" spans="15:20" ht="24.95" customHeight="1">
      <c r="O533" s="886" t="str">
        <f>IF('منابع انسانی'!A532="","",'منابع انسانی'!A532)</f>
        <v/>
      </c>
      <c r="P533" s="886" t="str">
        <f>IF('منابع انسانی'!B532="","",'منابع انسانی'!B532)</f>
        <v/>
      </c>
      <c r="Q533" s="886" t="str">
        <f>IF('منابع انسانی'!C532="","",'منابع انسانی'!C532)</f>
        <v/>
      </c>
      <c r="R533" s="886" t="str">
        <f>IF('منابع انسانی'!D532="","",'منابع انسانی'!D532)</f>
        <v/>
      </c>
      <c r="S533" s="886" t="str">
        <f>IF('منابع انسانی'!E532="","",'منابع انسانی'!E532)</f>
        <v/>
      </c>
      <c r="T533" s="936" t="str">
        <f t="shared" si="13"/>
        <v>X</v>
      </c>
    </row>
    <row r="534" spans="15:20" ht="24.95" customHeight="1">
      <c r="O534" s="886" t="str">
        <f>IF('منابع انسانی'!A533="","",'منابع انسانی'!A533)</f>
        <v/>
      </c>
      <c r="P534" s="886" t="str">
        <f>IF('منابع انسانی'!B533="","",'منابع انسانی'!B533)</f>
        <v/>
      </c>
      <c r="Q534" s="886" t="str">
        <f>IF('منابع انسانی'!C533="","",'منابع انسانی'!C533)</f>
        <v/>
      </c>
      <c r="R534" s="886" t="str">
        <f>IF('منابع انسانی'!D533="","",'منابع انسانی'!D533)</f>
        <v/>
      </c>
      <c r="S534" s="886" t="str">
        <f>IF('منابع انسانی'!E533="","",'منابع انسانی'!E533)</f>
        <v/>
      </c>
      <c r="T534" s="936" t="str">
        <f t="shared" si="13"/>
        <v>X</v>
      </c>
    </row>
    <row r="535" spans="15:20" ht="24.95" customHeight="1">
      <c r="O535" s="886" t="str">
        <f>IF('منابع انسانی'!A534="","",'منابع انسانی'!A534)</f>
        <v/>
      </c>
      <c r="P535" s="886" t="str">
        <f>IF('منابع انسانی'!B534="","",'منابع انسانی'!B534)</f>
        <v/>
      </c>
      <c r="Q535" s="886" t="str">
        <f>IF('منابع انسانی'!C534="","",'منابع انسانی'!C534)</f>
        <v/>
      </c>
      <c r="R535" s="886" t="str">
        <f>IF('منابع انسانی'!D534="","",'منابع انسانی'!D534)</f>
        <v/>
      </c>
      <c r="S535" s="886" t="str">
        <f>IF('منابع انسانی'!E534="","",'منابع انسانی'!E534)</f>
        <v/>
      </c>
      <c r="T535" s="936" t="str">
        <f t="shared" si="13"/>
        <v>X</v>
      </c>
    </row>
    <row r="536" spans="15:20" ht="24.95" customHeight="1">
      <c r="O536" s="886" t="str">
        <f>IF('منابع انسانی'!A535="","",'منابع انسانی'!A535)</f>
        <v/>
      </c>
      <c r="P536" s="886" t="str">
        <f>IF('منابع انسانی'!B535="","",'منابع انسانی'!B535)</f>
        <v/>
      </c>
      <c r="Q536" s="886" t="str">
        <f>IF('منابع انسانی'!C535="","",'منابع انسانی'!C535)</f>
        <v/>
      </c>
      <c r="R536" s="886" t="str">
        <f>IF('منابع انسانی'!D535="","",'منابع انسانی'!D535)</f>
        <v/>
      </c>
      <c r="S536" s="886" t="str">
        <f>IF('منابع انسانی'!E535="","",'منابع انسانی'!E535)</f>
        <v/>
      </c>
      <c r="T536" s="936" t="str">
        <f t="shared" si="13"/>
        <v>X</v>
      </c>
    </row>
    <row r="537" spans="15:20" ht="24.95" customHeight="1">
      <c r="O537" s="886" t="str">
        <f>IF('منابع انسانی'!A536="","",'منابع انسانی'!A536)</f>
        <v/>
      </c>
      <c r="P537" s="886" t="str">
        <f>IF('منابع انسانی'!B536="","",'منابع انسانی'!B536)</f>
        <v/>
      </c>
      <c r="Q537" s="886" t="str">
        <f>IF('منابع انسانی'!C536="","",'منابع انسانی'!C536)</f>
        <v/>
      </c>
      <c r="R537" s="886" t="str">
        <f>IF('منابع انسانی'!D536="","",'منابع انسانی'!D536)</f>
        <v/>
      </c>
      <c r="S537" s="886" t="str">
        <f>IF('منابع انسانی'!E536="","",'منابع انسانی'!E536)</f>
        <v/>
      </c>
      <c r="T537" s="936" t="str">
        <f t="shared" si="13"/>
        <v>X</v>
      </c>
    </row>
    <row r="538" spans="15:20" ht="24.95" customHeight="1">
      <c r="O538" s="886" t="str">
        <f>IF('منابع انسانی'!A537="","",'منابع انسانی'!A537)</f>
        <v/>
      </c>
      <c r="P538" s="886" t="str">
        <f>IF('منابع انسانی'!B537="","",'منابع انسانی'!B537)</f>
        <v/>
      </c>
      <c r="Q538" s="886" t="str">
        <f>IF('منابع انسانی'!C537="","",'منابع انسانی'!C537)</f>
        <v/>
      </c>
      <c r="R538" s="886" t="str">
        <f>IF('منابع انسانی'!D537="","",'منابع انسانی'!D537)</f>
        <v/>
      </c>
      <c r="S538" s="886" t="str">
        <f>IF('منابع انسانی'!E537="","",'منابع انسانی'!E537)</f>
        <v/>
      </c>
      <c r="T538" s="936" t="str">
        <f t="shared" si="13"/>
        <v>X</v>
      </c>
    </row>
    <row r="539" spans="15:20" ht="24.95" customHeight="1">
      <c r="O539" s="886" t="str">
        <f>IF('منابع انسانی'!A538="","",'منابع انسانی'!A538)</f>
        <v/>
      </c>
      <c r="P539" s="886" t="str">
        <f>IF('منابع انسانی'!B538="","",'منابع انسانی'!B538)</f>
        <v/>
      </c>
      <c r="Q539" s="886" t="str">
        <f>IF('منابع انسانی'!C538="","",'منابع انسانی'!C538)</f>
        <v/>
      </c>
      <c r="R539" s="886" t="str">
        <f>IF('منابع انسانی'!D538="","",'منابع انسانی'!D538)</f>
        <v/>
      </c>
      <c r="S539" s="886" t="str">
        <f>IF('منابع انسانی'!E538="","",'منابع انسانی'!E538)</f>
        <v/>
      </c>
      <c r="T539" s="936" t="str">
        <f t="shared" si="13"/>
        <v>X</v>
      </c>
    </row>
    <row r="540" spans="15:20" ht="24.95" customHeight="1">
      <c r="O540" s="886" t="str">
        <f>IF('منابع انسانی'!A539="","",'منابع انسانی'!A539)</f>
        <v/>
      </c>
      <c r="P540" s="886" t="str">
        <f>IF('منابع انسانی'!B539="","",'منابع انسانی'!B539)</f>
        <v/>
      </c>
      <c r="Q540" s="886" t="str">
        <f>IF('منابع انسانی'!C539="","",'منابع انسانی'!C539)</f>
        <v/>
      </c>
      <c r="R540" s="886" t="str">
        <f>IF('منابع انسانی'!D539="","",'منابع انسانی'!D539)</f>
        <v/>
      </c>
      <c r="S540" s="886" t="str">
        <f>IF('منابع انسانی'!E539="","",'منابع انسانی'!E539)</f>
        <v/>
      </c>
      <c r="T540" s="936" t="str">
        <f t="shared" si="13"/>
        <v>X</v>
      </c>
    </row>
    <row r="541" spans="15:20" ht="24.95" customHeight="1">
      <c r="O541" s="886" t="str">
        <f>IF('منابع انسانی'!A540="","",'منابع انسانی'!A540)</f>
        <v/>
      </c>
      <c r="P541" s="886" t="str">
        <f>IF('منابع انسانی'!B540="","",'منابع انسانی'!B540)</f>
        <v/>
      </c>
      <c r="Q541" s="886" t="str">
        <f>IF('منابع انسانی'!C540="","",'منابع انسانی'!C540)</f>
        <v/>
      </c>
      <c r="R541" s="886" t="str">
        <f>IF('منابع انسانی'!D540="","",'منابع انسانی'!D540)</f>
        <v/>
      </c>
      <c r="S541" s="886" t="str">
        <f>IF('منابع انسانی'!E540="","",'منابع انسانی'!E540)</f>
        <v/>
      </c>
      <c r="T541" s="936" t="str">
        <f t="shared" si="13"/>
        <v>X</v>
      </c>
    </row>
    <row r="542" spans="15:20" ht="24.95" customHeight="1">
      <c r="O542" s="886" t="str">
        <f>IF('منابع انسانی'!A541="","",'منابع انسانی'!A541)</f>
        <v/>
      </c>
      <c r="P542" s="886" t="str">
        <f>IF('منابع انسانی'!B541="","",'منابع انسانی'!B541)</f>
        <v/>
      </c>
      <c r="Q542" s="886" t="str">
        <f>IF('منابع انسانی'!C541="","",'منابع انسانی'!C541)</f>
        <v/>
      </c>
      <c r="R542" s="886" t="str">
        <f>IF('منابع انسانی'!D541="","",'منابع انسانی'!D541)</f>
        <v/>
      </c>
      <c r="S542" s="886" t="str">
        <f>IF('منابع انسانی'!E541="","",'منابع انسانی'!E541)</f>
        <v/>
      </c>
      <c r="T542" s="936" t="str">
        <f t="shared" si="13"/>
        <v>X</v>
      </c>
    </row>
    <row r="543" spans="15:20" ht="24.95" customHeight="1">
      <c r="O543" s="886" t="str">
        <f>IF('منابع انسانی'!A542="","",'منابع انسانی'!A542)</f>
        <v/>
      </c>
      <c r="P543" s="886" t="str">
        <f>IF('منابع انسانی'!B542="","",'منابع انسانی'!B542)</f>
        <v/>
      </c>
      <c r="Q543" s="886" t="str">
        <f>IF('منابع انسانی'!C542="","",'منابع انسانی'!C542)</f>
        <v/>
      </c>
      <c r="R543" s="886" t="str">
        <f>IF('منابع انسانی'!D542="","",'منابع انسانی'!D542)</f>
        <v/>
      </c>
      <c r="S543" s="886" t="str">
        <f>IF('منابع انسانی'!E542="","",'منابع انسانی'!E542)</f>
        <v/>
      </c>
      <c r="T543" s="936" t="str">
        <f t="shared" si="13"/>
        <v>X</v>
      </c>
    </row>
    <row r="544" spans="15:20" ht="24.95" customHeight="1">
      <c r="O544" s="886" t="str">
        <f>IF('منابع انسانی'!A543="","",'منابع انسانی'!A543)</f>
        <v/>
      </c>
      <c r="P544" s="886" t="str">
        <f>IF('منابع انسانی'!B543="","",'منابع انسانی'!B543)</f>
        <v/>
      </c>
      <c r="Q544" s="886" t="str">
        <f>IF('منابع انسانی'!C543="","",'منابع انسانی'!C543)</f>
        <v/>
      </c>
      <c r="R544" s="886" t="str">
        <f>IF('منابع انسانی'!D543="","",'منابع انسانی'!D543)</f>
        <v/>
      </c>
      <c r="S544" s="886" t="str">
        <f>IF('منابع انسانی'!E543="","",'منابع انسانی'!E543)</f>
        <v/>
      </c>
      <c r="T544" s="936" t="str">
        <f t="shared" si="13"/>
        <v>X</v>
      </c>
    </row>
    <row r="545" spans="15:20" ht="24.95" customHeight="1">
      <c r="O545" s="886" t="str">
        <f>IF('منابع انسانی'!A544="","",'منابع انسانی'!A544)</f>
        <v/>
      </c>
      <c r="P545" s="886" t="str">
        <f>IF('منابع انسانی'!B544="","",'منابع انسانی'!B544)</f>
        <v/>
      </c>
      <c r="Q545" s="886" t="str">
        <f>IF('منابع انسانی'!C544="","",'منابع انسانی'!C544)</f>
        <v/>
      </c>
      <c r="R545" s="886" t="str">
        <f>IF('منابع انسانی'!D544="","",'منابع انسانی'!D544)</f>
        <v/>
      </c>
      <c r="S545" s="886" t="str">
        <f>IF('منابع انسانی'!E544="","",'منابع انسانی'!E544)</f>
        <v/>
      </c>
      <c r="T545" s="936" t="str">
        <f t="shared" si="13"/>
        <v>X</v>
      </c>
    </row>
    <row r="546" spans="15:20" ht="24.95" customHeight="1">
      <c r="O546" s="886" t="str">
        <f>IF('منابع انسانی'!A545="","",'منابع انسانی'!A545)</f>
        <v/>
      </c>
      <c r="P546" s="886" t="str">
        <f>IF('منابع انسانی'!B545="","",'منابع انسانی'!B545)</f>
        <v/>
      </c>
      <c r="Q546" s="886" t="str">
        <f>IF('منابع انسانی'!C545="","",'منابع انسانی'!C545)</f>
        <v/>
      </c>
      <c r="R546" s="886" t="str">
        <f>IF('منابع انسانی'!D545="","",'منابع انسانی'!D545)</f>
        <v/>
      </c>
      <c r="S546" s="886" t="str">
        <f>IF('منابع انسانی'!E545="","",'منابع انسانی'!E545)</f>
        <v/>
      </c>
      <c r="T546" s="936" t="str">
        <f t="shared" si="13"/>
        <v>X</v>
      </c>
    </row>
    <row r="547" spans="15:20" ht="24.95" customHeight="1">
      <c r="O547" s="886" t="str">
        <f>IF('منابع انسانی'!A546="","",'منابع انسانی'!A546)</f>
        <v/>
      </c>
      <c r="P547" s="886" t="str">
        <f>IF('منابع انسانی'!B546="","",'منابع انسانی'!B546)</f>
        <v/>
      </c>
      <c r="Q547" s="886" t="str">
        <f>IF('منابع انسانی'!C546="","",'منابع انسانی'!C546)</f>
        <v/>
      </c>
      <c r="R547" s="886" t="str">
        <f>IF('منابع انسانی'!D546="","",'منابع انسانی'!D546)</f>
        <v/>
      </c>
      <c r="S547" s="886" t="str">
        <f>IF('منابع انسانی'!E546="","",'منابع انسانی'!E546)</f>
        <v/>
      </c>
      <c r="T547" s="936" t="str">
        <f t="shared" si="13"/>
        <v>X</v>
      </c>
    </row>
    <row r="548" spans="15:20" ht="24.95" customHeight="1">
      <c r="O548" s="886" t="str">
        <f>IF('منابع انسانی'!A547="","",'منابع انسانی'!A547)</f>
        <v/>
      </c>
      <c r="P548" s="886" t="str">
        <f>IF('منابع انسانی'!B547="","",'منابع انسانی'!B547)</f>
        <v/>
      </c>
      <c r="Q548" s="886" t="str">
        <f>IF('منابع انسانی'!C547="","",'منابع انسانی'!C547)</f>
        <v/>
      </c>
      <c r="R548" s="886" t="str">
        <f>IF('منابع انسانی'!D547="","",'منابع انسانی'!D547)</f>
        <v/>
      </c>
      <c r="S548" s="886" t="str">
        <f>IF('منابع انسانی'!E547="","",'منابع انسانی'!E547)</f>
        <v/>
      </c>
      <c r="T548" s="936" t="str">
        <f t="shared" si="13"/>
        <v>X</v>
      </c>
    </row>
    <row r="549" spans="15:20" ht="24.95" customHeight="1">
      <c r="O549" s="886" t="str">
        <f>IF('منابع انسانی'!A548="","",'منابع انسانی'!A548)</f>
        <v/>
      </c>
      <c r="P549" s="886" t="str">
        <f>IF('منابع انسانی'!B548="","",'منابع انسانی'!B548)</f>
        <v/>
      </c>
      <c r="Q549" s="886" t="str">
        <f>IF('منابع انسانی'!C548="","",'منابع انسانی'!C548)</f>
        <v/>
      </c>
      <c r="R549" s="886" t="str">
        <f>IF('منابع انسانی'!D548="","",'منابع انسانی'!D548)</f>
        <v/>
      </c>
      <c r="S549" s="886" t="str">
        <f>IF('منابع انسانی'!E548="","",'منابع انسانی'!E548)</f>
        <v/>
      </c>
      <c r="T549" s="936" t="str">
        <f t="shared" si="13"/>
        <v>X</v>
      </c>
    </row>
    <row r="550" spans="15:20" ht="24.95" customHeight="1">
      <c r="O550" s="886" t="str">
        <f>IF('منابع انسانی'!A549="","",'منابع انسانی'!A549)</f>
        <v/>
      </c>
      <c r="P550" s="886" t="str">
        <f>IF('منابع انسانی'!B549="","",'منابع انسانی'!B549)</f>
        <v/>
      </c>
      <c r="Q550" s="886" t="str">
        <f>IF('منابع انسانی'!C549="","",'منابع انسانی'!C549)</f>
        <v/>
      </c>
      <c r="R550" s="886" t="str">
        <f>IF('منابع انسانی'!D549="","",'منابع انسانی'!D549)</f>
        <v/>
      </c>
      <c r="S550" s="886" t="str">
        <f>IF('منابع انسانی'!E549="","",'منابع انسانی'!E549)</f>
        <v/>
      </c>
      <c r="T550" s="936" t="str">
        <f t="shared" si="13"/>
        <v>X</v>
      </c>
    </row>
    <row r="551" spans="15:20" ht="24.95" customHeight="1">
      <c r="O551" s="886" t="str">
        <f>IF('منابع انسانی'!A550="","",'منابع انسانی'!A550)</f>
        <v/>
      </c>
      <c r="P551" s="886" t="str">
        <f>IF('منابع انسانی'!B550="","",'منابع انسانی'!B550)</f>
        <v/>
      </c>
      <c r="Q551" s="886" t="str">
        <f>IF('منابع انسانی'!C550="","",'منابع انسانی'!C550)</f>
        <v/>
      </c>
      <c r="R551" s="886" t="str">
        <f>IF('منابع انسانی'!D550="","",'منابع انسانی'!D550)</f>
        <v/>
      </c>
      <c r="S551" s="886" t="str">
        <f>IF('منابع انسانی'!E550="","",'منابع انسانی'!E550)</f>
        <v/>
      </c>
      <c r="T551" s="936" t="str">
        <f t="shared" si="13"/>
        <v>X</v>
      </c>
    </row>
    <row r="552" spans="15:20" ht="24.95" customHeight="1">
      <c r="O552" s="886" t="str">
        <f>IF('منابع انسانی'!A551="","",'منابع انسانی'!A551)</f>
        <v/>
      </c>
      <c r="P552" s="886" t="str">
        <f>IF('منابع انسانی'!B551="","",'منابع انسانی'!B551)</f>
        <v/>
      </c>
      <c r="Q552" s="886" t="str">
        <f>IF('منابع انسانی'!C551="","",'منابع انسانی'!C551)</f>
        <v/>
      </c>
      <c r="R552" s="886" t="str">
        <f>IF('منابع انسانی'!D551="","",'منابع انسانی'!D551)</f>
        <v/>
      </c>
      <c r="S552" s="886" t="str">
        <f>IF('منابع انسانی'!E551="","",'منابع انسانی'!E551)</f>
        <v/>
      </c>
      <c r="T552" s="936" t="str">
        <f t="shared" si="13"/>
        <v>X</v>
      </c>
    </row>
    <row r="553" spans="15:20" ht="24.95" customHeight="1">
      <c r="O553" s="886" t="str">
        <f>IF('منابع انسانی'!A552="","",'منابع انسانی'!A552)</f>
        <v/>
      </c>
      <c r="P553" s="886" t="str">
        <f>IF('منابع انسانی'!B552="","",'منابع انسانی'!B552)</f>
        <v/>
      </c>
      <c r="Q553" s="886" t="str">
        <f>IF('منابع انسانی'!C552="","",'منابع انسانی'!C552)</f>
        <v/>
      </c>
      <c r="R553" s="886" t="str">
        <f>IF('منابع انسانی'!D552="","",'منابع انسانی'!D552)</f>
        <v/>
      </c>
      <c r="S553" s="886" t="str">
        <f>IF('منابع انسانی'!E552="","",'منابع انسانی'!E552)</f>
        <v/>
      </c>
      <c r="T553" s="936" t="str">
        <f t="shared" si="13"/>
        <v>X</v>
      </c>
    </row>
    <row r="554" spans="15:20" ht="24.95" customHeight="1">
      <c r="O554" s="886" t="str">
        <f>IF('منابع انسانی'!A553="","",'منابع انسانی'!A553)</f>
        <v/>
      </c>
      <c r="P554" s="886" t="str">
        <f>IF('منابع انسانی'!B553="","",'منابع انسانی'!B553)</f>
        <v/>
      </c>
      <c r="Q554" s="886" t="str">
        <f>IF('منابع انسانی'!C553="","",'منابع انسانی'!C553)</f>
        <v/>
      </c>
      <c r="R554" s="886" t="str">
        <f>IF('منابع انسانی'!D553="","",'منابع انسانی'!D553)</f>
        <v/>
      </c>
      <c r="S554" s="886" t="str">
        <f>IF('منابع انسانی'!E553="","",'منابع انسانی'!E553)</f>
        <v/>
      </c>
      <c r="T554" s="936" t="str">
        <f t="shared" si="13"/>
        <v>X</v>
      </c>
    </row>
    <row r="555" spans="15:20" ht="24.95" customHeight="1">
      <c r="O555" s="886" t="str">
        <f>IF('منابع انسانی'!A554="","",'منابع انسانی'!A554)</f>
        <v/>
      </c>
      <c r="P555" s="886" t="str">
        <f>IF('منابع انسانی'!B554="","",'منابع انسانی'!B554)</f>
        <v/>
      </c>
      <c r="Q555" s="886" t="str">
        <f>IF('منابع انسانی'!C554="","",'منابع انسانی'!C554)</f>
        <v/>
      </c>
      <c r="R555" s="886" t="str">
        <f>IF('منابع انسانی'!D554="","",'منابع انسانی'!D554)</f>
        <v/>
      </c>
      <c r="S555" s="886" t="str">
        <f>IF('منابع انسانی'!E554="","",'منابع انسانی'!E554)</f>
        <v/>
      </c>
      <c r="T555" s="936" t="str">
        <f t="shared" si="13"/>
        <v>X</v>
      </c>
    </row>
    <row r="556" spans="15:20" ht="24.95" customHeight="1">
      <c r="O556" s="886" t="str">
        <f>IF('منابع انسانی'!A555="","",'منابع انسانی'!A555)</f>
        <v/>
      </c>
      <c r="P556" s="886" t="str">
        <f>IF('منابع انسانی'!B555="","",'منابع انسانی'!B555)</f>
        <v/>
      </c>
      <c r="Q556" s="886" t="str">
        <f>IF('منابع انسانی'!C555="","",'منابع انسانی'!C555)</f>
        <v/>
      </c>
      <c r="R556" s="886" t="str">
        <f>IF('منابع انسانی'!D555="","",'منابع انسانی'!D555)</f>
        <v/>
      </c>
      <c r="S556" s="886" t="str">
        <f>IF('منابع انسانی'!E555="","",'منابع انسانی'!E555)</f>
        <v/>
      </c>
      <c r="T556" s="936" t="str">
        <f t="shared" si="13"/>
        <v>X</v>
      </c>
    </row>
    <row r="557" spans="15:20" ht="24.95" customHeight="1">
      <c r="O557" s="886" t="str">
        <f>IF('منابع انسانی'!A556="","",'منابع انسانی'!A556)</f>
        <v/>
      </c>
      <c r="P557" s="886" t="str">
        <f>IF('منابع انسانی'!B556="","",'منابع انسانی'!B556)</f>
        <v/>
      </c>
      <c r="Q557" s="886" t="str">
        <f>IF('منابع انسانی'!C556="","",'منابع انسانی'!C556)</f>
        <v/>
      </c>
      <c r="R557" s="886" t="str">
        <f>IF('منابع انسانی'!D556="","",'منابع انسانی'!D556)</f>
        <v/>
      </c>
      <c r="S557" s="886" t="str">
        <f>IF('منابع انسانی'!E556="","",'منابع انسانی'!E556)</f>
        <v/>
      </c>
      <c r="T557" s="936" t="str">
        <f t="shared" si="13"/>
        <v>X</v>
      </c>
    </row>
    <row r="558" spans="15:20" ht="24.95" customHeight="1">
      <c r="O558" s="886" t="str">
        <f>IF('منابع انسانی'!A557="","",'منابع انسانی'!A557)</f>
        <v/>
      </c>
      <c r="P558" s="886" t="str">
        <f>IF('منابع انسانی'!B557="","",'منابع انسانی'!B557)</f>
        <v/>
      </c>
      <c r="Q558" s="886" t="str">
        <f>IF('منابع انسانی'!C557="","",'منابع انسانی'!C557)</f>
        <v/>
      </c>
      <c r="R558" s="886" t="str">
        <f>IF('منابع انسانی'!D557="","",'منابع انسانی'!D557)</f>
        <v/>
      </c>
      <c r="S558" s="886" t="str">
        <f>IF('منابع انسانی'!E557="","",'منابع انسانی'!E557)</f>
        <v/>
      </c>
      <c r="T558" s="936" t="str">
        <f t="shared" si="13"/>
        <v>X</v>
      </c>
    </row>
    <row r="559" spans="15:20" ht="24.95" customHeight="1">
      <c r="O559" s="886" t="str">
        <f>IF('منابع انسانی'!A558="","",'منابع انسانی'!A558)</f>
        <v/>
      </c>
      <c r="P559" s="886" t="str">
        <f>IF('منابع انسانی'!B558="","",'منابع انسانی'!B558)</f>
        <v/>
      </c>
      <c r="Q559" s="886" t="str">
        <f>IF('منابع انسانی'!C558="","",'منابع انسانی'!C558)</f>
        <v/>
      </c>
      <c r="R559" s="886" t="str">
        <f>IF('منابع انسانی'!D558="","",'منابع انسانی'!D558)</f>
        <v/>
      </c>
      <c r="S559" s="886" t="str">
        <f>IF('منابع انسانی'!E558="","",'منابع انسانی'!E558)</f>
        <v/>
      </c>
      <c r="T559" s="936" t="str">
        <f t="shared" si="13"/>
        <v>X</v>
      </c>
    </row>
    <row r="560" spans="15:20" ht="24.95" customHeight="1">
      <c r="O560" s="886" t="str">
        <f>IF('منابع انسانی'!A559="","",'منابع انسانی'!A559)</f>
        <v/>
      </c>
      <c r="P560" s="886" t="str">
        <f>IF('منابع انسانی'!B559="","",'منابع انسانی'!B559)</f>
        <v/>
      </c>
      <c r="Q560" s="886" t="str">
        <f>IF('منابع انسانی'!C559="","",'منابع انسانی'!C559)</f>
        <v/>
      </c>
      <c r="R560" s="886" t="str">
        <f>IF('منابع انسانی'!D559="","",'منابع انسانی'!D559)</f>
        <v/>
      </c>
      <c r="S560" s="886" t="str">
        <f>IF('منابع انسانی'!E559="","",'منابع انسانی'!E559)</f>
        <v/>
      </c>
      <c r="T560" s="936" t="str">
        <f t="shared" si="13"/>
        <v>X</v>
      </c>
    </row>
    <row r="561" spans="15:20" ht="24.95" customHeight="1">
      <c r="O561" s="886" t="str">
        <f>IF('منابع انسانی'!A560="","",'منابع انسانی'!A560)</f>
        <v/>
      </c>
      <c r="P561" s="886" t="str">
        <f>IF('منابع انسانی'!B560="","",'منابع انسانی'!B560)</f>
        <v/>
      </c>
      <c r="Q561" s="886" t="str">
        <f>IF('منابع انسانی'!C560="","",'منابع انسانی'!C560)</f>
        <v/>
      </c>
      <c r="R561" s="886" t="str">
        <f>IF('منابع انسانی'!D560="","",'منابع انسانی'!D560)</f>
        <v/>
      </c>
      <c r="S561" s="886" t="str">
        <f>IF('منابع انسانی'!E560="","",'منابع انسانی'!E560)</f>
        <v/>
      </c>
      <c r="T561" s="936" t="str">
        <f t="shared" si="13"/>
        <v>X</v>
      </c>
    </row>
    <row r="562" spans="15:20" ht="24.95" customHeight="1">
      <c r="O562" s="886" t="str">
        <f>IF('منابع انسانی'!A561="","",'منابع انسانی'!A561)</f>
        <v/>
      </c>
      <c r="P562" s="886" t="str">
        <f>IF('منابع انسانی'!B561="","",'منابع انسانی'!B561)</f>
        <v/>
      </c>
      <c r="Q562" s="886" t="str">
        <f>IF('منابع انسانی'!C561="","",'منابع انسانی'!C561)</f>
        <v/>
      </c>
      <c r="R562" s="886" t="str">
        <f>IF('منابع انسانی'!D561="","",'منابع انسانی'!D561)</f>
        <v/>
      </c>
      <c r="S562" s="886" t="str">
        <f>IF('منابع انسانی'!E561="","",'منابع انسانی'!E561)</f>
        <v/>
      </c>
      <c r="T562" s="936" t="str">
        <f t="shared" si="13"/>
        <v>X</v>
      </c>
    </row>
    <row r="563" spans="15:20" ht="24.95" customHeight="1">
      <c r="O563" s="886" t="str">
        <f>IF('منابع انسانی'!A562="","",'منابع انسانی'!A562)</f>
        <v/>
      </c>
      <c r="P563" s="886" t="str">
        <f>IF('منابع انسانی'!B562="","",'منابع انسانی'!B562)</f>
        <v/>
      </c>
      <c r="Q563" s="886" t="str">
        <f>IF('منابع انسانی'!C562="","",'منابع انسانی'!C562)</f>
        <v/>
      </c>
      <c r="R563" s="886" t="str">
        <f>IF('منابع انسانی'!D562="","",'منابع انسانی'!D562)</f>
        <v/>
      </c>
      <c r="S563" s="886" t="str">
        <f>IF('منابع انسانی'!E562="","",'منابع انسانی'!E562)</f>
        <v/>
      </c>
      <c r="T563" s="936" t="str">
        <f t="shared" si="13"/>
        <v>X</v>
      </c>
    </row>
    <row r="564" spans="15:20" ht="24.95" customHeight="1">
      <c r="O564" s="886" t="str">
        <f>IF('منابع انسانی'!A563="","",'منابع انسانی'!A563)</f>
        <v/>
      </c>
      <c r="P564" s="886" t="str">
        <f>IF('منابع انسانی'!B563="","",'منابع انسانی'!B563)</f>
        <v/>
      </c>
      <c r="Q564" s="886" t="str">
        <f>IF('منابع انسانی'!C563="","",'منابع انسانی'!C563)</f>
        <v/>
      </c>
      <c r="R564" s="886" t="str">
        <f>IF('منابع انسانی'!D563="","",'منابع انسانی'!D563)</f>
        <v/>
      </c>
      <c r="S564" s="886" t="str">
        <f>IF('منابع انسانی'!E563="","",'منابع انسانی'!E563)</f>
        <v/>
      </c>
      <c r="T564" s="936" t="str">
        <f t="shared" si="13"/>
        <v>X</v>
      </c>
    </row>
    <row r="565" spans="15:20" ht="24.95" customHeight="1">
      <c r="O565" s="886" t="str">
        <f>IF('منابع انسانی'!A564="","",'منابع انسانی'!A564)</f>
        <v/>
      </c>
      <c r="P565" s="886" t="str">
        <f>IF('منابع انسانی'!B564="","",'منابع انسانی'!B564)</f>
        <v/>
      </c>
      <c r="Q565" s="886" t="str">
        <f>IF('منابع انسانی'!C564="","",'منابع انسانی'!C564)</f>
        <v/>
      </c>
      <c r="R565" s="886" t="str">
        <f>IF('منابع انسانی'!D564="","",'منابع انسانی'!D564)</f>
        <v/>
      </c>
      <c r="S565" s="886" t="str">
        <f>IF('منابع انسانی'!E564="","",'منابع انسانی'!E564)</f>
        <v/>
      </c>
      <c r="T565" s="936" t="str">
        <f t="shared" si="13"/>
        <v>X</v>
      </c>
    </row>
    <row r="566" spans="15:20" ht="24.95" customHeight="1">
      <c r="O566" s="886" t="str">
        <f>IF('منابع انسانی'!A565="","",'منابع انسانی'!A565)</f>
        <v/>
      </c>
      <c r="P566" s="886" t="str">
        <f>IF('منابع انسانی'!B565="","",'منابع انسانی'!B565)</f>
        <v/>
      </c>
      <c r="Q566" s="886" t="str">
        <f>IF('منابع انسانی'!C565="","",'منابع انسانی'!C565)</f>
        <v/>
      </c>
      <c r="R566" s="886" t="str">
        <f>IF('منابع انسانی'!D565="","",'منابع انسانی'!D565)</f>
        <v/>
      </c>
      <c r="S566" s="886" t="str">
        <f>IF('منابع انسانی'!E565="","",'منابع انسانی'!E565)</f>
        <v/>
      </c>
      <c r="T566" s="936" t="str">
        <f t="shared" si="13"/>
        <v>X</v>
      </c>
    </row>
    <row r="567" spans="15:20" ht="24.95" customHeight="1">
      <c r="O567" s="886" t="str">
        <f>IF('منابع انسانی'!A566="","",'منابع انسانی'!A566)</f>
        <v/>
      </c>
      <c r="P567" s="886" t="str">
        <f>IF('منابع انسانی'!B566="","",'منابع انسانی'!B566)</f>
        <v/>
      </c>
      <c r="Q567" s="886" t="str">
        <f>IF('منابع انسانی'!C566="","",'منابع انسانی'!C566)</f>
        <v/>
      </c>
      <c r="R567" s="886" t="str">
        <f>IF('منابع انسانی'!D566="","",'منابع انسانی'!D566)</f>
        <v/>
      </c>
      <c r="S567" s="886" t="str">
        <f>IF('منابع انسانی'!E566="","",'منابع انسانی'!E566)</f>
        <v/>
      </c>
      <c r="T567" s="936" t="str">
        <f t="shared" si="13"/>
        <v>X</v>
      </c>
    </row>
    <row r="568" spans="15:20" ht="24.95" customHeight="1">
      <c r="O568" s="886" t="str">
        <f>IF('منابع انسانی'!A567="","",'منابع انسانی'!A567)</f>
        <v/>
      </c>
      <c r="P568" s="886" t="str">
        <f>IF('منابع انسانی'!B567="","",'منابع انسانی'!B567)</f>
        <v/>
      </c>
      <c r="Q568" s="886" t="str">
        <f>IF('منابع انسانی'!C567="","",'منابع انسانی'!C567)</f>
        <v/>
      </c>
      <c r="R568" s="886" t="str">
        <f>IF('منابع انسانی'!D567="","",'منابع انسانی'!D567)</f>
        <v/>
      </c>
      <c r="S568" s="886" t="str">
        <f>IF('منابع انسانی'!E567="","",'منابع انسانی'!E567)</f>
        <v/>
      </c>
      <c r="T568" s="936" t="str">
        <f t="shared" si="13"/>
        <v>X</v>
      </c>
    </row>
    <row r="569" spans="15:20" ht="24.95" customHeight="1">
      <c r="O569" s="886" t="str">
        <f>IF('منابع انسانی'!A568="","",'منابع انسانی'!A568)</f>
        <v/>
      </c>
      <c r="P569" s="886" t="str">
        <f>IF('منابع انسانی'!B568="","",'منابع انسانی'!B568)</f>
        <v/>
      </c>
      <c r="Q569" s="886" t="str">
        <f>IF('منابع انسانی'!C568="","",'منابع انسانی'!C568)</f>
        <v/>
      </c>
      <c r="R569" s="886" t="str">
        <f>IF('منابع انسانی'!D568="","",'منابع انسانی'!D568)</f>
        <v/>
      </c>
      <c r="S569" s="886" t="str">
        <f>IF('منابع انسانی'!E568="","",'منابع انسانی'!E568)</f>
        <v/>
      </c>
      <c r="T569" s="936" t="str">
        <f t="shared" si="13"/>
        <v>X</v>
      </c>
    </row>
    <row r="570" spans="15:20" ht="24.95" customHeight="1">
      <c r="O570" s="886" t="str">
        <f>IF('منابع انسانی'!A569="","",'منابع انسانی'!A569)</f>
        <v/>
      </c>
      <c r="P570" s="886" t="str">
        <f>IF('منابع انسانی'!B569="","",'منابع انسانی'!B569)</f>
        <v/>
      </c>
      <c r="Q570" s="886" t="str">
        <f>IF('منابع انسانی'!C569="","",'منابع انسانی'!C569)</f>
        <v/>
      </c>
      <c r="R570" s="886" t="str">
        <f>IF('منابع انسانی'!D569="","",'منابع انسانی'!D569)</f>
        <v/>
      </c>
      <c r="S570" s="886" t="str">
        <f>IF('منابع انسانی'!E569="","",'منابع انسانی'!E569)</f>
        <v/>
      </c>
      <c r="T570" s="936" t="str">
        <f t="shared" si="13"/>
        <v>X</v>
      </c>
    </row>
    <row r="571" spans="15:20" ht="24.95" customHeight="1">
      <c r="O571" s="886" t="str">
        <f>IF('منابع انسانی'!A570="","",'منابع انسانی'!A570)</f>
        <v/>
      </c>
      <c r="P571" s="886" t="str">
        <f>IF('منابع انسانی'!B570="","",'منابع انسانی'!B570)</f>
        <v/>
      </c>
      <c r="Q571" s="886" t="str">
        <f>IF('منابع انسانی'!C570="","",'منابع انسانی'!C570)</f>
        <v/>
      </c>
      <c r="R571" s="886" t="str">
        <f>IF('منابع انسانی'!D570="","",'منابع انسانی'!D570)</f>
        <v/>
      </c>
      <c r="S571" s="886" t="str">
        <f>IF('منابع انسانی'!E570="","",'منابع انسانی'!E570)</f>
        <v/>
      </c>
      <c r="T571" s="936" t="str">
        <f t="shared" si="13"/>
        <v>X</v>
      </c>
    </row>
    <row r="572" spans="15:20" ht="24.95" customHeight="1">
      <c r="O572" s="886" t="str">
        <f>IF('منابع انسانی'!A571="","",'منابع انسانی'!A571)</f>
        <v/>
      </c>
      <c r="P572" s="886" t="str">
        <f>IF('منابع انسانی'!B571="","",'منابع انسانی'!B571)</f>
        <v/>
      </c>
      <c r="Q572" s="886" t="str">
        <f>IF('منابع انسانی'!C571="","",'منابع انسانی'!C571)</f>
        <v/>
      </c>
      <c r="R572" s="886" t="str">
        <f>IF('منابع انسانی'!D571="","",'منابع انسانی'!D571)</f>
        <v/>
      </c>
      <c r="S572" s="886" t="str">
        <f>IF('منابع انسانی'!E571="","",'منابع انسانی'!E571)</f>
        <v/>
      </c>
      <c r="T572" s="936" t="str">
        <f t="shared" si="13"/>
        <v>X</v>
      </c>
    </row>
    <row r="573" spans="15:20" ht="24.95" customHeight="1">
      <c r="O573" s="886" t="str">
        <f>IF('منابع انسانی'!A572="","",'منابع انسانی'!A572)</f>
        <v/>
      </c>
      <c r="P573" s="886" t="str">
        <f>IF('منابع انسانی'!B572="","",'منابع انسانی'!B572)</f>
        <v/>
      </c>
      <c r="Q573" s="886" t="str">
        <f>IF('منابع انسانی'!C572="","",'منابع انسانی'!C572)</f>
        <v/>
      </c>
      <c r="R573" s="886" t="str">
        <f>IF('منابع انسانی'!D572="","",'منابع انسانی'!D572)</f>
        <v/>
      </c>
      <c r="S573" s="886" t="str">
        <f>IF('منابع انسانی'!E572="","",'منابع انسانی'!E572)</f>
        <v/>
      </c>
      <c r="T573" s="936" t="str">
        <f t="shared" si="13"/>
        <v>X</v>
      </c>
    </row>
    <row r="574" spans="15:20" ht="24.95" customHeight="1">
      <c r="O574" s="886" t="str">
        <f>IF('منابع انسانی'!A573="","",'منابع انسانی'!A573)</f>
        <v/>
      </c>
      <c r="P574" s="886" t="str">
        <f>IF('منابع انسانی'!B573="","",'منابع انسانی'!B573)</f>
        <v/>
      </c>
      <c r="Q574" s="886" t="str">
        <f>IF('منابع انسانی'!C573="","",'منابع انسانی'!C573)</f>
        <v/>
      </c>
      <c r="R574" s="886" t="str">
        <f>IF('منابع انسانی'!D573="","",'منابع انسانی'!D573)</f>
        <v/>
      </c>
      <c r="S574" s="886" t="str">
        <f>IF('منابع انسانی'!E573="","",'منابع انسانی'!E573)</f>
        <v/>
      </c>
      <c r="T574" s="936" t="str">
        <f t="shared" si="13"/>
        <v>X</v>
      </c>
    </row>
    <row r="575" spans="15:20" ht="24.95" customHeight="1">
      <c r="O575" s="886" t="str">
        <f>IF('منابع انسانی'!A574="","",'منابع انسانی'!A574)</f>
        <v/>
      </c>
      <c r="P575" s="886" t="str">
        <f>IF('منابع انسانی'!B574="","",'منابع انسانی'!B574)</f>
        <v/>
      </c>
      <c r="Q575" s="886" t="str">
        <f>IF('منابع انسانی'!C574="","",'منابع انسانی'!C574)</f>
        <v/>
      </c>
      <c r="R575" s="886" t="str">
        <f>IF('منابع انسانی'!D574="","",'منابع انسانی'!D574)</f>
        <v/>
      </c>
      <c r="S575" s="886" t="str">
        <f>IF('منابع انسانی'!E574="","",'منابع انسانی'!E574)</f>
        <v/>
      </c>
      <c r="T575" s="936" t="str">
        <f t="shared" si="13"/>
        <v>X</v>
      </c>
    </row>
    <row r="576" spans="15:20" ht="24.95" customHeight="1">
      <c r="O576" s="886" t="str">
        <f>IF('منابع انسانی'!A575="","",'منابع انسانی'!A575)</f>
        <v/>
      </c>
      <c r="P576" s="886" t="str">
        <f>IF('منابع انسانی'!B575="","",'منابع انسانی'!B575)</f>
        <v/>
      </c>
      <c r="Q576" s="886" t="str">
        <f>IF('منابع انسانی'!C575="","",'منابع انسانی'!C575)</f>
        <v/>
      </c>
      <c r="R576" s="886" t="str">
        <f>IF('منابع انسانی'!D575="","",'منابع انسانی'!D575)</f>
        <v/>
      </c>
      <c r="S576" s="886" t="str">
        <f>IF('منابع انسانی'!E575="","",'منابع انسانی'!E575)</f>
        <v/>
      </c>
      <c r="T576" s="936" t="str">
        <f t="shared" si="13"/>
        <v>X</v>
      </c>
    </row>
    <row r="577" spans="15:20" ht="24.95" customHeight="1">
      <c r="O577" s="886" t="str">
        <f>IF('منابع انسانی'!A576="","",'منابع انسانی'!A576)</f>
        <v/>
      </c>
      <c r="P577" s="886" t="str">
        <f>IF('منابع انسانی'!B576="","",'منابع انسانی'!B576)</f>
        <v/>
      </c>
      <c r="Q577" s="886" t="str">
        <f>IF('منابع انسانی'!C576="","",'منابع انسانی'!C576)</f>
        <v/>
      </c>
      <c r="R577" s="886" t="str">
        <f>IF('منابع انسانی'!D576="","",'منابع انسانی'!D576)</f>
        <v/>
      </c>
      <c r="S577" s="886" t="str">
        <f>IF('منابع انسانی'!E576="","",'منابع انسانی'!E576)</f>
        <v/>
      </c>
      <c r="T577" s="936" t="str">
        <f t="shared" si="13"/>
        <v>X</v>
      </c>
    </row>
    <row r="578" spans="15:20" ht="24.95" customHeight="1">
      <c r="O578" s="886" t="str">
        <f>IF('منابع انسانی'!A577="","",'منابع انسانی'!A577)</f>
        <v/>
      </c>
      <c r="P578" s="886" t="str">
        <f>IF('منابع انسانی'!B577="","",'منابع انسانی'!B577)</f>
        <v/>
      </c>
      <c r="Q578" s="886" t="str">
        <f>IF('منابع انسانی'!C577="","",'منابع انسانی'!C577)</f>
        <v/>
      </c>
      <c r="R578" s="886" t="str">
        <f>IF('منابع انسانی'!D577="","",'منابع انسانی'!D577)</f>
        <v/>
      </c>
      <c r="S578" s="886" t="str">
        <f>IF('منابع انسانی'!E577="","",'منابع انسانی'!E577)</f>
        <v/>
      </c>
      <c r="T578" s="936" t="str">
        <f t="shared" si="13"/>
        <v>X</v>
      </c>
    </row>
    <row r="579" spans="15:20" ht="24.95" customHeight="1">
      <c r="O579" s="886" t="str">
        <f>IF('منابع انسانی'!A578="","",'منابع انسانی'!A578)</f>
        <v/>
      </c>
      <c r="P579" s="886" t="str">
        <f>IF('منابع انسانی'!B578="","",'منابع انسانی'!B578)</f>
        <v/>
      </c>
      <c r="Q579" s="886" t="str">
        <f>IF('منابع انسانی'!C578="","",'منابع انسانی'!C578)</f>
        <v/>
      </c>
      <c r="R579" s="886" t="str">
        <f>IF('منابع انسانی'!D578="","",'منابع انسانی'!D578)</f>
        <v/>
      </c>
      <c r="S579" s="886" t="str">
        <f>IF('منابع انسانی'!E578="","",'منابع انسانی'!E578)</f>
        <v/>
      </c>
      <c r="T579" s="936" t="str">
        <f t="shared" ref="T579:T642" si="14">IF(OR(S579=$U$4,S579=$U$5,S579=$U$6,S579=$U$7,S579=$U$8,S579=$U$9),"","X")</f>
        <v>X</v>
      </c>
    </row>
    <row r="580" spans="15:20" ht="24.95" customHeight="1">
      <c r="O580" s="886" t="str">
        <f>IF('منابع انسانی'!A579="","",'منابع انسانی'!A579)</f>
        <v/>
      </c>
      <c r="P580" s="886" t="str">
        <f>IF('منابع انسانی'!B579="","",'منابع انسانی'!B579)</f>
        <v/>
      </c>
      <c r="Q580" s="886" t="str">
        <f>IF('منابع انسانی'!C579="","",'منابع انسانی'!C579)</f>
        <v/>
      </c>
      <c r="R580" s="886" t="str">
        <f>IF('منابع انسانی'!D579="","",'منابع انسانی'!D579)</f>
        <v/>
      </c>
      <c r="S580" s="886" t="str">
        <f>IF('منابع انسانی'!E579="","",'منابع انسانی'!E579)</f>
        <v/>
      </c>
      <c r="T580" s="936" t="str">
        <f t="shared" si="14"/>
        <v>X</v>
      </c>
    </row>
    <row r="581" spans="15:20" ht="24.95" customHeight="1">
      <c r="O581" s="886" t="str">
        <f>IF('منابع انسانی'!A580="","",'منابع انسانی'!A580)</f>
        <v/>
      </c>
      <c r="P581" s="886" t="str">
        <f>IF('منابع انسانی'!B580="","",'منابع انسانی'!B580)</f>
        <v/>
      </c>
      <c r="Q581" s="886" t="str">
        <f>IF('منابع انسانی'!C580="","",'منابع انسانی'!C580)</f>
        <v/>
      </c>
      <c r="R581" s="886" t="str">
        <f>IF('منابع انسانی'!D580="","",'منابع انسانی'!D580)</f>
        <v/>
      </c>
      <c r="S581" s="886" t="str">
        <f>IF('منابع انسانی'!E580="","",'منابع انسانی'!E580)</f>
        <v/>
      </c>
      <c r="T581" s="936" t="str">
        <f t="shared" si="14"/>
        <v>X</v>
      </c>
    </row>
    <row r="582" spans="15:20" ht="24.95" customHeight="1">
      <c r="O582" s="886" t="str">
        <f>IF('منابع انسانی'!A581="","",'منابع انسانی'!A581)</f>
        <v/>
      </c>
      <c r="P582" s="886" t="str">
        <f>IF('منابع انسانی'!B581="","",'منابع انسانی'!B581)</f>
        <v/>
      </c>
      <c r="Q582" s="886" t="str">
        <f>IF('منابع انسانی'!C581="","",'منابع انسانی'!C581)</f>
        <v/>
      </c>
      <c r="R582" s="886" t="str">
        <f>IF('منابع انسانی'!D581="","",'منابع انسانی'!D581)</f>
        <v/>
      </c>
      <c r="S582" s="886" t="str">
        <f>IF('منابع انسانی'!E581="","",'منابع انسانی'!E581)</f>
        <v/>
      </c>
      <c r="T582" s="936" t="str">
        <f t="shared" si="14"/>
        <v>X</v>
      </c>
    </row>
    <row r="583" spans="15:20" ht="24.95" customHeight="1">
      <c r="O583" s="886" t="str">
        <f>IF('منابع انسانی'!A582="","",'منابع انسانی'!A582)</f>
        <v/>
      </c>
      <c r="P583" s="886" t="str">
        <f>IF('منابع انسانی'!B582="","",'منابع انسانی'!B582)</f>
        <v/>
      </c>
      <c r="Q583" s="886" t="str">
        <f>IF('منابع انسانی'!C582="","",'منابع انسانی'!C582)</f>
        <v/>
      </c>
      <c r="R583" s="886" t="str">
        <f>IF('منابع انسانی'!D582="","",'منابع انسانی'!D582)</f>
        <v/>
      </c>
      <c r="S583" s="886" t="str">
        <f>IF('منابع انسانی'!E582="","",'منابع انسانی'!E582)</f>
        <v/>
      </c>
      <c r="T583" s="936" t="str">
        <f t="shared" si="14"/>
        <v>X</v>
      </c>
    </row>
    <row r="584" spans="15:20" ht="24.95" customHeight="1">
      <c r="O584" s="886" t="str">
        <f>IF('منابع انسانی'!A583="","",'منابع انسانی'!A583)</f>
        <v/>
      </c>
      <c r="P584" s="886" t="str">
        <f>IF('منابع انسانی'!B583="","",'منابع انسانی'!B583)</f>
        <v/>
      </c>
      <c r="Q584" s="886" t="str">
        <f>IF('منابع انسانی'!C583="","",'منابع انسانی'!C583)</f>
        <v/>
      </c>
      <c r="R584" s="886" t="str">
        <f>IF('منابع انسانی'!D583="","",'منابع انسانی'!D583)</f>
        <v/>
      </c>
      <c r="S584" s="886" t="str">
        <f>IF('منابع انسانی'!E583="","",'منابع انسانی'!E583)</f>
        <v/>
      </c>
      <c r="T584" s="936" t="str">
        <f t="shared" si="14"/>
        <v>X</v>
      </c>
    </row>
    <row r="585" spans="15:20" ht="24.95" customHeight="1">
      <c r="O585" s="886" t="str">
        <f>IF('منابع انسانی'!A584="","",'منابع انسانی'!A584)</f>
        <v/>
      </c>
      <c r="P585" s="886" t="str">
        <f>IF('منابع انسانی'!B584="","",'منابع انسانی'!B584)</f>
        <v/>
      </c>
      <c r="Q585" s="886" t="str">
        <f>IF('منابع انسانی'!C584="","",'منابع انسانی'!C584)</f>
        <v/>
      </c>
      <c r="R585" s="886" t="str">
        <f>IF('منابع انسانی'!D584="","",'منابع انسانی'!D584)</f>
        <v/>
      </c>
      <c r="S585" s="886" t="str">
        <f>IF('منابع انسانی'!E584="","",'منابع انسانی'!E584)</f>
        <v/>
      </c>
      <c r="T585" s="936" t="str">
        <f t="shared" si="14"/>
        <v>X</v>
      </c>
    </row>
    <row r="586" spans="15:20" ht="24.95" customHeight="1">
      <c r="O586" s="886" t="str">
        <f>IF('منابع انسانی'!A585="","",'منابع انسانی'!A585)</f>
        <v/>
      </c>
      <c r="P586" s="886" t="str">
        <f>IF('منابع انسانی'!B585="","",'منابع انسانی'!B585)</f>
        <v/>
      </c>
      <c r="Q586" s="886" t="str">
        <f>IF('منابع انسانی'!C585="","",'منابع انسانی'!C585)</f>
        <v/>
      </c>
      <c r="R586" s="886" t="str">
        <f>IF('منابع انسانی'!D585="","",'منابع انسانی'!D585)</f>
        <v/>
      </c>
      <c r="S586" s="886" t="str">
        <f>IF('منابع انسانی'!E585="","",'منابع انسانی'!E585)</f>
        <v/>
      </c>
      <c r="T586" s="936" t="str">
        <f t="shared" si="14"/>
        <v>X</v>
      </c>
    </row>
    <row r="587" spans="15:20" ht="24.95" customHeight="1">
      <c r="O587" s="886" t="str">
        <f>IF('منابع انسانی'!A586="","",'منابع انسانی'!A586)</f>
        <v/>
      </c>
      <c r="P587" s="886" t="str">
        <f>IF('منابع انسانی'!B586="","",'منابع انسانی'!B586)</f>
        <v/>
      </c>
      <c r="Q587" s="886" t="str">
        <f>IF('منابع انسانی'!C586="","",'منابع انسانی'!C586)</f>
        <v/>
      </c>
      <c r="R587" s="886" t="str">
        <f>IF('منابع انسانی'!D586="","",'منابع انسانی'!D586)</f>
        <v/>
      </c>
      <c r="S587" s="886" t="str">
        <f>IF('منابع انسانی'!E586="","",'منابع انسانی'!E586)</f>
        <v/>
      </c>
      <c r="T587" s="936" t="str">
        <f t="shared" si="14"/>
        <v>X</v>
      </c>
    </row>
    <row r="588" spans="15:20" ht="24.95" customHeight="1">
      <c r="O588" s="886" t="str">
        <f>IF('منابع انسانی'!A587="","",'منابع انسانی'!A587)</f>
        <v/>
      </c>
      <c r="P588" s="886" t="str">
        <f>IF('منابع انسانی'!B587="","",'منابع انسانی'!B587)</f>
        <v/>
      </c>
      <c r="Q588" s="886" t="str">
        <f>IF('منابع انسانی'!C587="","",'منابع انسانی'!C587)</f>
        <v/>
      </c>
      <c r="R588" s="886" t="str">
        <f>IF('منابع انسانی'!D587="","",'منابع انسانی'!D587)</f>
        <v/>
      </c>
      <c r="S588" s="886" t="str">
        <f>IF('منابع انسانی'!E587="","",'منابع انسانی'!E587)</f>
        <v/>
      </c>
      <c r="T588" s="936" t="str">
        <f t="shared" si="14"/>
        <v>X</v>
      </c>
    </row>
    <row r="589" spans="15:20" ht="24.95" customHeight="1">
      <c r="O589" s="886" t="str">
        <f>IF('منابع انسانی'!A588="","",'منابع انسانی'!A588)</f>
        <v/>
      </c>
      <c r="P589" s="886" t="str">
        <f>IF('منابع انسانی'!B588="","",'منابع انسانی'!B588)</f>
        <v/>
      </c>
      <c r="Q589" s="886" t="str">
        <f>IF('منابع انسانی'!C588="","",'منابع انسانی'!C588)</f>
        <v/>
      </c>
      <c r="R589" s="886" t="str">
        <f>IF('منابع انسانی'!D588="","",'منابع انسانی'!D588)</f>
        <v/>
      </c>
      <c r="S589" s="886" t="str">
        <f>IF('منابع انسانی'!E588="","",'منابع انسانی'!E588)</f>
        <v/>
      </c>
      <c r="T589" s="936" t="str">
        <f t="shared" si="14"/>
        <v>X</v>
      </c>
    </row>
    <row r="590" spans="15:20" ht="24.95" customHeight="1">
      <c r="O590" s="886" t="str">
        <f>IF('منابع انسانی'!A589="","",'منابع انسانی'!A589)</f>
        <v/>
      </c>
      <c r="P590" s="886" t="str">
        <f>IF('منابع انسانی'!B589="","",'منابع انسانی'!B589)</f>
        <v/>
      </c>
      <c r="Q590" s="886" t="str">
        <f>IF('منابع انسانی'!C589="","",'منابع انسانی'!C589)</f>
        <v/>
      </c>
      <c r="R590" s="886" t="str">
        <f>IF('منابع انسانی'!D589="","",'منابع انسانی'!D589)</f>
        <v/>
      </c>
      <c r="S590" s="886" t="str">
        <f>IF('منابع انسانی'!E589="","",'منابع انسانی'!E589)</f>
        <v/>
      </c>
      <c r="T590" s="936" t="str">
        <f t="shared" si="14"/>
        <v>X</v>
      </c>
    </row>
    <row r="591" spans="15:20" ht="24.95" customHeight="1">
      <c r="O591" s="886" t="str">
        <f>IF('منابع انسانی'!A590="","",'منابع انسانی'!A590)</f>
        <v/>
      </c>
      <c r="P591" s="886" t="str">
        <f>IF('منابع انسانی'!B590="","",'منابع انسانی'!B590)</f>
        <v/>
      </c>
      <c r="Q591" s="886" t="str">
        <f>IF('منابع انسانی'!C590="","",'منابع انسانی'!C590)</f>
        <v/>
      </c>
      <c r="R591" s="886" t="str">
        <f>IF('منابع انسانی'!D590="","",'منابع انسانی'!D590)</f>
        <v/>
      </c>
      <c r="S591" s="886" t="str">
        <f>IF('منابع انسانی'!E590="","",'منابع انسانی'!E590)</f>
        <v/>
      </c>
      <c r="T591" s="936" t="str">
        <f t="shared" si="14"/>
        <v>X</v>
      </c>
    </row>
    <row r="592" spans="15:20" ht="24.95" customHeight="1">
      <c r="O592" s="886" t="str">
        <f>IF('منابع انسانی'!A591="","",'منابع انسانی'!A591)</f>
        <v/>
      </c>
      <c r="P592" s="886" t="str">
        <f>IF('منابع انسانی'!B591="","",'منابع انسانی'!B591)</f>
        <v/>
      </c>
      <c r="Q592" s="886" t="str">
        <f>IF('منابع انسانی'!C591="","",'منابع انسانی'!C591)</f>
        <v/>
      </c>
      <c r="R592" s="886" t="str">
        <f>IF('منابع انسانی'!D591="","",'منابع انسانی'!D591)</f>
        <v/>
      </c>
      <c r="S592" s="886" t="str">
        <f>IF('منابع انسانی'!E591="","",'منابع انسانی'!E591)</f>
        <v/>
      </c>
      <c r="T592" s="936" t="str">
        <f t="shared" si="14"/>
        <v>X</v>
      </c>
    </row>
    <row r="593" spans="15:20" ht="24.95" customHeight="1">
      <c r="O593" s="886" t="str">
        <f>IF('منابع انسانی'!A592="","",'منابع انسانی'!A592)</f>
        <v/>
      </c>
      <c r="P593" s="886" t="str">
        <f>IF('منابع انسانی'!B592="","",'منابع انسانی'!B592)</f>
        <v/>
      </c>
      <c r="Q593" s="886" t="str">
        <f>IF('منابع انسانی'!C592="","",'منابع انسانی'!C592)</f>
        <v/>
      </c>
      <c r="R593" s="886" t="str">
        <f>IF('منابع انسانی'!D592="","",'منابع انسانی'!D592)</f>
        <v/>
      </c>
      <c r="S593" s="886" t="str">
        <f>IF('منابع انسانی'!E592="","",'منابع انسانی'!E592)</f>
        <v/>
      </c>
      <c r="T593" s="936" t="str">
        <f t="shared" si="14"/>
        <v>X</v>
      </c>
    </row>
    <row r="594" spans="15:20" ht="24.95" customHeight="1">
      <c r="O594" s="886" t="str">
        <f>IF('منابع انسانی'!A593="","",'منابع انسانی'!A593)</f>
        <v/>
      </c>
      <c r="P594" s="886" t="str">
        <f>IF('منابع انسانی'!B593="","",'منابع انسانی'!B593)</f>
        <v/>
      </c>
      <c r="Q594" s="886" t="str">
        <f>IF('منابع انسانی'!C593="","",'منابع انسانی'!C593)</f>
        <v/>
      </c>
      <c r="R594" s="886" t="str">
        <f>IF('منابع انسانی'!D593="","",'منابع انسانی'!D593)</f>
        <v/>
      </c>
      <c r="S594" s="886" t="str">
        <f>IF('منابع انسانی'!E593="","",'منابع انسانی'!E593)</f>
        <v/>
      </c>
      <c r="T594" s="936" t="str">
        <f t="shared" si="14"/>
        <v>X</v>
      </c>
    </row>
    <row r="595" spans="15:20" ht="24.95" customHeight="1">
      <c r="O595" s="886" t="str">
        <f>IF('منابع انسانی'!A594="","",'منابع انسانی'!A594)</f>
        <v/>
      </c>
      <c r="P595" s="886" t="str">
        <f>IF('منابع انسانی'!B594="","",'منابع انسانی'!B594)</f>
        <v/>
      </c>
      <c r="Q595" s="886" t="str">
        <f>IF('منابع انسانی'!C594="","",'منابع انسانی'!C594)</f>
        <v/>
      </c>
      <c r="R595" s="886" t="str">
        <f>IF('منابع انسانی'!D594="","",'منابع انسانی'!D594)</f>
        <v/>
      </c>
      <c r="S595" s="886" t="str">
        <f>IF('منابع انسانی'!E594="","",'منابع انسانی'!E594)</f>
        <v/>
      </c>
      <c r="T595" s="936" t="str">
        <f t="shared" si="14"/>
        <v>X</v>
      </c>
    </row>
    <row r="596" spans="15:20" ht="24.95" customHeight="1">
      <c r="O596" s="886" t="str">
        <f>IF('منابع انسانی'!A595="","",'منابع انسانی'!A595)</f>
        <v/>
      </c>
      <c r="P596" s="886" t="str">
        <f>IF('منابع انسانی'!B595="","",'منابع انسانی'!B595)</f>
        <v/>
      </c>
      <c r="Q596" s="886" t="str">
        <f>IF('منابع انسانی'!C595="","",'منابع انسانی'!C595)</f>
        <v/>
      </c>
      <c r="R596" s="886" t="str">
        <f>IF('منابع انسانی'!D595="","",'منابع انسانی'!D595)</f>
        <v/>
      </c>
      <c r="S596" s="886" t="str">
        <f>IF('منابع انسانی'!E595="","",'منابع انسانی'!E595)</f>
        <v/>
      </c>
      <c r="T596" s="936" t="str">
        <f t="shared" si="14"/>
        <v>X</v>
      </c>
    </row>
    <row r="597" spans="15:20" ht="24.95" customHeight="1">
      <c r="O597" s="886" t="str">
        <f>IF('منابع انسانی'!A596="","",'منابع انسانی'!A596)</f>
        <v/>
      </c>
      <c r="P597" s="886" t="str">
        <f>IF('منابع انسانی'!B596="","",'منابع انسانی'!B596)</f>
        <v/>
      </c>
      <c r="Q597" s="886" t="str">
        <f>IF('منابع انسانی'!C596="","",'منابع انسانی'!C596)</f>
        <v/>
      </c>
      <c r="R597" s="886" t="str">
        <f>IF('منابع انسانی'!D596="","",'منابع انسانی'!D596)</f>
        <v/>
      </c>
      <c r="S597" s="886" t="str">
        <f>IF('منابع انسانی'!E596="","",'منابع انسانی'!E596)</f>
        <v/>
      </c>
      <c r="T597" s="936" t="str">
        <f t="shared" si="14"/>
        <v>X</v>
      </c>
    </row>
    <row r="598" spans="15:20" ht="24.95" customHeight="1">
      <c r="O598" s="886" t="str">
        <f>IF('منابع انسانی'!A597="","",'منابع انسانی'!A597)</f>
        <v/>
      </c>
      <c r="P598" s="886" t="str">
        <f>IF('منابع انسانی'!B597="","",'منابع انسانی'!B597)</f>
        <v/>
      </c>
      <c r="Q598" s="886" t="str">
        <f>IF('منابع انسانی'!C597="","",'منابع انسانی'!C597)</f>
        <v/>
      </c>
      <c r="R598" s="886" t="str">
        <f>IF('منابع انسانی'!D597="","",'منابع انسانی'!D597)</f>
        <v/>
      </c>
      <c r="S598" s="886" t="str">
        <f>IF('منابع انسانی'!E597="","",'منابع انسانی'!E597)</f>
        <v/>
      </c>
      <c r="T598" s="936" t="str">
        <f t="shared" si="14"/>
        <v>X</v>
      </c>
    </row>
    <row r="599" spans="15:20" ht="24.95" customHeight="1">
      <c r="O599" s="886" t="str">
        <f>IF('منابع انسانی'!A598="","",'منابع انسانی'!A598)</f>
        <v/>
      </c>
      <c r="P599" s="886" t="str">
        <f>IF('منابع انسانی'!B598="","",'منابع انسانی'!B598)</f>
        <v/>
      </c>
      <c r="Q599" s="886" t="str">
        <f>IF('منابع انسانی'!C598="","",'منابع انسانی'!C598)</f>
        <v/>
      </c>
      <c r="R599" s="886" t="str">
        <f>IF('منابع انسانی'!D598="","",'منابع انسانی'!D598)</f>
        <v/>
      </c>
      <c r="S599" s="886" t="str">
        <f>IF('منابع انسانی'!E598="","",'منابع انسانی'!E598)</f>
        <v/>
      </c>
      <c r="T599" s="936" t="str">
        <f t="shared" si="14"/>
        <v>X</v>
      </c>
    </row>
    <row r="600" spans="15:20" ht="24.95" customHeight="1">
      <c r="O600" s="886" t="str">
        <f>IF('منابع انسانی'!A599="","",'منابع انسانی'!A599)</f>
        <v/>
      </c>
      <c r="P600" s="886" t="str">
        <f>IF('منابع انسانی'!B599="","",'منابع انسانی'!B599)</f>
        <v/>
      </c>
      <c r="Q600" s="886" t="str">
        <f>IF('منابع انسانی'!C599="","",'منابع انسانی'!C599)</f>
        <v/>
      </c>
      <c r="R600" s="886" t="str">
        <f>IF('منابع انسانی'!D599="","",'منابع انسانی'!D599)</f>
        <v/>
      </c>
      <c r="S600" s="886" t="str">
        <f>IF('منابع انسانی'!E599="","",'منابع انسانی'!E599)</f>
        <v/>
      </c>
      <c r="T600" s="936" t="str">
        <f t="shared" si="14"/>
        <v>X</v>
      </c>
    </row>
    <row r="601" spans="15:20" ht="24.95" customHeight="1">
      <c r="O601" s="886" t="str">
        <f>IF('منابع انسانی'!A600="","",'منابع انسانی'!A600)</f>
        <v/>
      </c>
      <c r="P601" s="886" t="str">
        <f>IF('منابع انسانی'!B600="","",'منابع انسانی'!B600)</f>
        <v/>
      </c>
      <c r="Q601" s="886" t="str">
        <f>IF('منابع انسانی'!C600="","",'منابع انسانی'!C600)</f>
        <v/>
      </c>
      <c r="R601" s="886" t="str">
        <f>IF('منابع انسانی'!D600="","",'منابع انسانی'!D600)</f>
        <v/>
      </c>
      <c r="S601" s="886" t="str">
        <f>IF('منابع انسانی'!E600="","",'منابع انسانی'!E600)</f>
        <v/>
      </c>
      <c r="T601" s="936" t="str">
        <f t="shared" si="14"/>
        <v>X</v>
      </c>
    </row>
    <row r="602" spans="15:20" ht="24.95" customHeight="1">
      <c r="O602" s="886" t="str">
        <f>IF('منابع انسانی'!A601="","",'منابع انسانی'!A601)</f>
        <v/>
      </c>
      <c r="P602" s="886" t="str">
        <f>IF('منابع انسانی'!B601="","",'منابع انسانی'!B601)</f>
        <v/>
      </c>
      <c r="Q602" s="886" t="str">
        <f>IF('منابع انسانی'!C601="","",'منابع انسانی'!C601)</f>
        <v/>
      </c>
      <c r="R602" s="886" t="str">
        <f>IF('منابع انسانی'!D601="","",'منابع انسانی'!D601)</f>
        <v/>
      </c>
      <c r="S602" s="886" t="str">
        <f>IF('منابع انسانی'!E601="","",'منابع انسانی'!E601)</f>
        <v/>
      </c>
      <c r="T602" s="936" t="str">
        <f t="shared" si="14"/>
        <v>X</v>
      </c>
    </row>
    <row r="603" spans="15:20" ht="24.95" customHeight="1">
      <c r="O603" s="886" t="str">
        <f>IF('منابع انسانی'!A602="","",'منابع انسانی'!A602)</f>
        <v/>
      </c>
      <c r="P603" s="886" t="str">
        <f>IF('منابع انسانی'!B602="","",'منابع انسانی'!B602)</f>
        <v/>
      </c>
      <c r="Q603" s="886" t="str">
        <f>IF('منابع انسانی'!C602="","",'منابع انسانی'!C602)</f>
        <v/>
      </c>
      <c r="R603" s="886" t="str">
        <f>IF('منابع انسانی'!D602="","",'منابع انسانی'!D602)</f>
        <v/>
      </c>
      <c r="S603" s="886" t="str">
        <f>IF('منابع انسانی'!E602="","",'منابع انسانی'!E602)</f>
        <v/>
      </c>
      <c r="T603" s="936" t="str">
        <f t="shared" si="14"/>
        <v>X</v>
      </c>
    </row>
    <row r="604" spans="15:20" ht="24.95" customHeight="1">
      <c r="O604" s="886" t="str">
        <f>IF('منابع انسانی'!A603="","",'منابع انسانی'!A603)</f>
        <v/>
      </c>
      <c r="P604" s="886" t="str">
        <f>IF('منابع انسانی'!B603="","",'منابع انسانی'!B603)</f>
        <v/>
      </c>
      <c r="Q604" s="886" t="str">
        <f>IF('منابع انسانی'!C603="","",'منابع انسانی'!C603)</f>
        <v/>
      </c>
      <c r="R604" s="886" t="str">
        <f>IF('منابع انسانی'!D603="","",'منابع انسانی'!D603)</f>
        <v/>
      </c>
      <c r="S604" s="886" t="str">
        <f>IF('منابع انسانی'!E603="","",'منابع انسانی'!E603)</f>
        <v/>
      </c>
      <c r="T604" s="936" t="str">
        <f t="shared" si="14"/>
        <v>X</v>
      </c>
    </row>
    <row r="605" spans="15:20" ht="24.95" customHeight="1">
      <c r="O605" s="886" t="str">
        <f>IF('منابع انسانی'!A604="","",'منابع انسانی'!A604)</f>
        <v/>
      </c>
      <c r="P605" s="886" t="str">
        <f>IF('منابع انسانی'!B604="","",'منابع انسانی'!B604)</f>
        <v/>
      </c>
      <c r="Q605" s="886" t="str">
        <f>IF('منابع انسانی'!C604="","",'منابع انسانی'!C604)</f>
        <v/>
      </c>
      <c r="R605" s="886" t="str">
        <f>IF('منابع انسانی'!D604="","",'منابع انسانی'!D604)</f>
        <v/>
      </c>
      <c r="S605" s="886" t="str">
        <f>IF('منابع انسانی'!E604="","",'منابع انسانی'!E604)</f>
        <v/>
      </c>
      <c r="T605" s="936" t="str">
        <f t="shared" si="14"/>
        <v>X</v>
      </c>
    </row>
    <row r="606" spans="15:20" ht="24.95" customHeight="1">
      <c r="O606" s="886" t="str">
        <f>IF('منابع انسانی'!A605="","",'منابع انسانی'!A605)</f>
        <v/>
      </c>
      <c r="P606" s="886" t="str">
        <f>IF('منابع انسانی'!B605="","",'منابع انسانی'!B605)</f>
        <v/>
      </c>
      <c r="Q606" s="886" t="str">
        <f>IF('منابع انسانی'!C605="","",'منابع انسانی'!C605)</f>
        <v/>
      </c>
      <c r="R606" s="886" t="str">
        <f>IF('منابع انسانی'!D605="","",'منابع انسانی'!D605)</f>
        <v/>
      </c>
      <c r="S606" s="886" t="str">
        <f>IF('منابع انسانی'!E605="","",'منابع انسانی'!E605)</f>
        <v/>
      </c>
      <c r="T606" s="936" t="str">
        <f t="shared" si="14"/>
        <v>X</v>
      </c>
    </row>
    <row r="607" spans="15:20" ht="24.95" customHeight="1">
      <c r="O607" s="886" t="str">
        <f>IF('منابع انسانی'!A606="","",'منابع انسانی'!A606)</f>
        <v/>
      </c>
      <c r="P607" s="886" t="str">
        <f>IF('منابع انسانی'!B606="","",'منابع انسانی'!B606)</f>
        <v/>
      </c>
      <c r="Q607" s="886" t="str">
        <f>IF('منابع انسانی'!C606="","",'منابع انسانی'!C606)</f>
        <v/>
      </c>
      <c r="R607" s="886" t="str">
        <f>IF('منابع انسانی'!D606="","",'منابع انسانی'!D606)</f>
        <v/>
      </c>
      <c r="S607" s="886" t="str">
        <f>IF('منابع انسانی'!E606="","",'منابع انسانی'!E606)</f>
        <v/>
      </c>
      <c r="T607" s="936" t="str">
        <f t="shared" si="14"/>
        <v>X</v>
      </c>
    </row>
    <row r="608" spans="15:20" ht="24.95" customHeight="1">
      <c r="O608" s="886" t="str">
        <f>IF('منابع انسانی'!A607="","",'منابع انسانی'!A607)</f>
        <v/>
      </c>
      <c r="P608" s="886" t="str">
        <f>IF('منابع انسانی'!B607="","",'منابع انسانی'!B607)</f>
        <v/>
      </c>
      <c r="Q608" s="886" t="str">
        <f>IF('منابع انسانی'!C607="","",'منابع انسانی'!C607)</f>
        <v/>
      </c>
      <c r="R608" s="886" t="str">
        <f>IF('منابع انسانی'!D607="","",'منابع انسانی'!D607)</f>
        <v/>
      </c>
      <c r="S608" s="886" t="str">
        <f>IF('منابع انسانی'!E607="","",'منابع انسانی'!E607)</f>
        <v/>
      </c>
      <c r="T608" s="936" t="str">
        <f t="shared" si="14"/>
        <v>X</v>
      </c>
    </row>
    <row r="609" spans="15:20" ht="24.95" customHeight="1">
      <c r="O609" s="886" t="str">
        <f>IF('منابع انسانی'!A608="","",'منابع انسانی'!A608)</f>
        <v/>
      </c>
      <c r="P609" s="886" t="str">
        <f>IF('منابع انسانی'!B608="","",'منابع انسانی'!B608)</f>
        <v/>
      </c>
      <c r="Q609" s="886" t="str">
        <f>IF('منابع انسانی'!C608="","",'منابع انسانی'!C608)</f>
        <v/>
      </c>
      <c r="R609" s="886" t="str">
        <f>IF('منابع انسانی'!D608="","",'منابع انسانی'!D608)</f>
        <v/>
      </c>
      <c r="S609" s="886" t="str">
        <f>IF('منابع انسانی'!E608="","",'منابع انسانی'!E608)</f>
        <v/>
      </c>
      <c r="T609" s="936" t="str">
        <f t="shared" si="14"/>
        <v>X</v>
      </c>
    </row>
    <row r="610" spans="15:20" ht="24.95" customHeight="1">
      <c r="O610" s="886" t="str">
        <f>IF('منابع انسانی'!A609="","",'منابع انسانی'!A609)</f>
        <v/>
      </c>
      <c r="P610" s="886" t="str">
        <f>IF('منابع انسانی'!B609="","",'منابع انسانی'!B609)</f>
        <v/>
      </c>
      <c r="Q610" s="886" t="str">
        <f>IF('منابع انسانی'!C609="","",'منابع انسانی'!C609)</f>
        <v/>
      </c>
      <c r="R610" s="886" t="str">
        <f>IF('منابع انسانی'!D609="","",'منابع انسانی'!D609)</f>
        <v/>
      </c>
      <c r="S610" s="886" t="str">
        <f>IF('منابع انسانی'!E609="","",'منابع انسانی'!E609)</f>
        <v/>
      </c>
      <c r="T610" s="936" t="str">
        <f t="shared" si="14"/>
        <v>X</v>
      </c>
    </row>
    <row r="611" spans="15:20" ht="24.95" customHeight="1">
      <c r="O611" s="886" t="str">
        <f>IF('منابع انسانی'!A610="","",'منابع انسانی'!A610)</f>
        <v/>
      </c>
      <c r="P611" s="886" t="str">
        <f>IF('منابع انسانی'!B610="","",'منابع انسانی'!B610)</f>
        <v/>
      </c>
      <c r="Q611" s="886" t="str">
        <f>IF('منابع انسانی'!C610="","",'منابع انسانی'!C610)</f>
        <v/>
      </c>
      <c r="R611" s="886" t="str">
        <f>IF('منابع انسانی'!D610="","",'منابع انسانی'!D610)</f>
        <v/>
      </c>
      <c r="S611" s="886" t="str">
        <f>IF('منابع انسانی'!E610="","",'منابع انسانی'!E610)</f>
        <v/>
      </c>
      <c r="T611" s="936" t="str">
        <f t="shared" si="14"/>
        <v>X</v>
      </c>
    </row>
    <row r="612" spans="15:20" ht="24.95" customHeight="1">
      <c r="O612" s="886" t="str">
        <f>IF('منابع انسانی'!A611="","",'منابع انسانی'!A611)</f>
        <v/>
      </c>
      <c r="P612" s="886" t="str">
        <f>IF('منابع انسانی'!B611="","",'منابع انسانی'!B611)</f>
        <v/>
      </c>
      <c r="Q612" s="886" t="str">
        <f>IF('منابع انسانی'!C611="","",'منابع انسانی'!C611)</f>
        <v/>
      </c>
      <c r="R612" s="886" t="str">
        <f>IF('منابع انسانی'!D611="","",'منابع انسانی'!D611)</f>
        <v/>
      </c>
      <c r="S612" s="886" t="str">
        <f>IF('منابع انسانی'!E611="","",'منابع انسانی'!E611)</f>
        <v/>
      </c>
      <c r="T612" s="936" t="str">
        <f t="shared" si="14"/>
        <v>X</v>
      </c>
    </row>
    <row r="613" spans="15:20" ht="24.95" customHeight="1">
      <c r="O613" s="886" t="str">
        <f>IF('منابع انسانی'!A612="","",'منابع انسانی'!A612)</f>
        <v/>
      </c>
      <c r="P613" s="886" t="str">
        <f>IF('منابع انسانی'!B612="","",'منابع انسانی'!B612)</f>
        <v/>
      </c>
      <c r="Q613" s="886" t="str">
        <f>IF('منابع انسانی'!C612="","",'منابع انسانی'!C612)</f>
        <v/>
      </c>
      <c r="R613" s="886" t="str">
        <f>IF('منابع انسانی'!D612="","",'منابع انسانی'!D612)</f>
        <v/>
      </c>
      <c r="S613" s="886" t="str">
        <f>IF('منابع انسانی'!E612="","",'منابع انسانی'!E612)</f>
        <v/>
      </c>
      <c r="T613" s="936" t="str">
        <f t="shared" si="14"/>
        <v>X</v>
      </c>
    </row>
    <row r="614" spans="15:20" ht="24.95" customHeight="1">
      <c r="O614" s="886" t="str">
        <f>IF('منابع انسانی'!A613="","",'منابع انسانی'!A613)</f>
        <v/>
      </c>
      <c r="P614" s="886" t="str">
        <f>IF('منابع انسانی'!B613="","",'منابع انسانی'!B613)</f>
        <v/>
      </c>
      <c r="Q614" s="886" t="str">
        <f>IF('منابع انسانی'!C613="","",'منابع انسانی'!C613)</f>
        <v/>
      </c>
      <c r="R614" s="886" t="str">
        <f>IF('منابع انسانی'!D613="","",'منابع انسانی'!D613)</f>
        <v/>
      </c>
      <c r="S614" s="886" t="str">
        <f>IF('منابع انسانی'!E613="","",'منابع انسانی'!E613)</f>
        <v/>
      </c>
      <c r="T614" s="936" t="str">
        <f t="shared" si="14"/>
        <v>X</v>
      </c>
    </row>
    <row r="615" spans="15:20" ht="24.95" customHeight="1">
      <c r="O615" s="886" t="str">
        <f>IF('منابع انسانی'!A614="","",'منابع انسانی'!A614)</f>
        <v/>
      </c>
      <c r="P615" s="886" t="str">
        <f>IF('منابع انسانی'!B614="","",'منابع انسانی'!B614)</f>
        <v/>
      </c>
      <c r="Q615" s="886" t="str">
        <f>IF('منابع انسانی'!C614="","",'منابع انسانی'!C614)</f>
        <v/>
      </c>
      <c r="R615" s="886" t="str">
        <f>IF('منابع انسانی'!D614="","",'منابع انسانی'!D614)</f>
        <v/>
      </c>
      <c r="S615" s="886" t="str">
        <f>IF('منابع انسانی'!E614="","",'منابع انسانی'!E614)</f>
        <v/>
      </c>
      <c r="T615" s="936" t="str">
        <f t="shared" si="14"/>
        <v>X</v>
      </c>
    </row>
    <row r="616" spans="15:20" ht="24.95" customHeight="1">
      <c r="O616" s="886" t="str">
        <f>IF('منابع انسانی'!A615="","",'منابع انسانی'!A615)</f>
        <v/>
      </c>
      <c r="P616" s="886" t="str">
        <f>IF('منابع انسانی'!B615="","",'منابع انسانی'!B615)</f>
        <v/>
      </c>
      <c r="Q616" s="886" t="str">
        <f>IF('منابع انسانی'!C615="","",'منابع انسانی'!C615)</f>
        <v/>
      </c>
      <c r="R616" s="886" t="str">
        <f>IF('منابع انسانی'!D615="","",'منابع انسانی'!D615)</f>
        <v/>
      </c>
      <c r="S616" s="886" t="str">
        <f>IF('منابع انسانی'!E615="","",'منابع انسانی'!E615)</f>
        <v/>
      </c>
      <c r="T616" s="936" t="str">
        <f t="shared" si="14"/>
        <v>X</v>
      </c>
    </row>
    <row r="617" spans="15:20" ht="24.95" customHeight="1">
      <c r="O617" s="886" t="str">
        <f>IF('منابع انسانی'!A616="","",'منابع انسانی'!A616)</f>
        <v/>
      </c>
      <c r="P617" s="886" t="str">
        <f>IF('منابع انسانی'!B616="","",'منابع انسانی'!B616)</f>
        <v/>
      </c>
      <c r="Q617" s="886" t="str">
        <f>IF('منابع انسانی'!C616="","",'منابع انسانی'!C616)</f>
        <v/>
      </c>
      <c r="R617" s="886" t="str">
        <f>IF('منابع انسانی'!D616="","",'منابع انسانی'!D616)</f>
        <v/>
      </c>
      <c r="S617" s="886" t="str">
        <f>IF('منابع انسانی'!E616="","",'منابع انسانی'!E616)</f>
        <v/>
      </c>
      <c r="T617" s="936" t="str">
        <f t="shared" si="14"/>
        <v>X</v>
      </c>
    </row>
    <row r="618" spans="15:20" ht="24.95" customHeight="1">
      <c r="O618" s="886" t="str">
        <f>IF('منابع انسانی'!A617="","",'منابع انسانی'!A617)</f>
        <v/>
      </c>
      <c r="P618" s="886" t="str">
        <f>IF('منابع انسانی'!B617="","",'منابع انسانی'!B617)</f>
        <v/>
      </c>
      <c r="Q618" s="886" t="str">
        <f>IF('منابع انسانی'!C617="","",'منابع انسانی'!C617)</f>
        <v/>
      </c>
      <c r="R618" s="886" t="str">
        <f>IF('منابع انسانی'!D617="","",'منابع انسانی'!D617)</f>
        <v/>
      </c>
      <c r="S618" s="886" t="str">
        <f>IF('منابع انسانی'!E617="","",'منابع انسانی'!E617)</f>
        <v/>
      </c>
      <c r="T618" s="936" t="str">
        <f t="shared" si="14"/>
        <v>X</v>
      </c>
    </row>
    <row r="619" spans="15:20" ht="24.95" customHeight="1">
      <c r="O619" s="886" t="str">
        <f>IF('منابع انسانی'!A618="","",'منابع انسانی'!A618)</f>
        <v/>
      </c>
      <c r="P619" s="886" t="str">
        <f>IF('منابع انسانی'!B618="","",'منابع انسانی'!B618)</f>
        <v/>
      </c>
      <c r="Q619" s="886" t="str">
        <f>IF('منابع انسانی'!C618="","",'منابع انسانی'!C618)</f>
        <v/>
      </c>
      <c r="R619" s="886" t="str">
        <f>IF('منابع انسانی'!D618="","",'منابع انسانی'!D618)</f>
        <v/>
      </c>
      <c r="S619" s="886" t="str">
        <f>IF('منابع انسانی'!E618="","",'منابع انسانی'!E618)</f>
        <v/>
      </c>
      <c r="T619" s="936" t="str">
        <f t="shared" si="14"/>
        <v>X</v>
      </c>
    </row>
    <row r="620" spans="15:20" ht="24.95" customHeight="1">
      <c r="O620" s="886" t="str">
        <f>IF('منابع انسانی'!A619="","",'منابع انسانی'!A619)</f>
        <v/>
      </c>
      <c r="P620" s="886" t="str">
        <f>IF('منابع انسانی'!B619="","",'منابع انسانی'!B619)</f>
        <v/>
      </c>
      <c r="Q620" s="886" t="str">
        <f>IF('منابع انسانی'!C619="","",'منابع انسانی'!C619)</f>
        <v/>
      </c>
      <c r="R620" s="886" t="str">
        <f>IF('منابع انسانی'!D619="","",'منابع انسانی'!D619)</f>
        <v/>
      </c>
      <c r="S620" s="886" t="str">
        <f>IF('منابع انسانی'!E619="","",'منابع انسانی'!E619)</f>
        <v/>
      </c>
      <c r="T620" s="936" t="str">
        <f t="shared" si="14"/>
        <v>X</v>
      </c>
    </row>
    <row r="621" spans="15:20" ht="24.95" customHeight="1">
      <c r="O621" s="886" t="str">
        <f>IF('منابع انسانی'!A620="","",'منابع انسانی'!A620)</f>
        <v/>
      </c>
      <c r="P621" s="886" t="str">
        <f>IF('منابع انسانی'!B620="","",'منابع انسانی'!B620)</f>
        <v/>
      </c>
      <c r="Q621" s="886" t="str">
        <f>IF('منابع انسانی'!C620="","",'منابع انسانی'!C620)</f>
        <v/>
      </c>
      <c r="R621" s="886" t="str">
        <f>IF('منابع انسانی'!D620="","",'منابع انسانی'!D620)</f>
        <v/>
      </c>
      <c r="S621" s="886" t="str">
        <f>IF('منابع انسانی'!E620="","",'منابع انسانی'!E620)</f>
        <v/>
      </c>
      <c r="T621" s="936" t="str">
        <f t="shared" si="14"/>
        <v>X</v>
      </c>
    </row>
    <row r="622" spans="15:20" ht="24.95" customHeight="1">
      <c r="O622" s="886" t="str">
        <f>IF('منابع انسانی'!A621="","",'منابع انسانی'!A621)</f>
        <v/>
      </c>
      <c r="P622" s="886" t="str">
        <f>IF('منابع انسانی'!B621="","",'منابع انسانی'!B621)</f>
        <v/>
      </c>
      <c r="Q622" s="886" t="str">
        <f>IF('منابع انسانی'!C621="","",'منابع انسانی'!C621)</f>
        <v/>
      </c>
      <c r="R622" s="886" t="str">
        <f>IF('منابع انسانی'!D621="","",'منابع انسانی'!D621)</f>
        <v/>
      </c>
      <c r="S622" s="886" t="str">
        <f>IF('منابع انسانی'!E621="","",'منابع انسانی'!E621)</f>
        <v/>
      </c>
      <c r="T622" s="936" t="str">
        <f t="shared" si="14"/>
        <v>X</v>
      </c>
    </row>
    <row r="623" spans="15:20" ht="24.95" customHeight="1">
      <c r="O623" s="886" t="str">
        <f>IF('منابع انسانی'!A622="","",'منابع انسانی'!A622)</f>
        <v/>
      </c>
      <c r="P623" s="886" t="str">
        <f>IF('منابع انسانی'!B622="","",'منابع انسانی'!B622)</f>
        <v/>
      </c>
      <c r="Q623" s="886" t="str">
        <f>IF('منابع انسانی'!C622="","",'منابع انسانی'!C622)</f>
        <v/>
      </c>
      <c r="R623" s="886" t="str">
        <f>IF('منابع انسانی'!D622="","",'منابع انسانی'!D622)</f>
        <v/>
      </c>
      <c r="S623" s="886" t="str">
        <f>IF('منابع انسانی'!E622="","",'منابع انسانی'!E622)</f>
        <v/>
      </c>
      <c r="T623" s="936" t="str">
        <f t="shared" si="14"/>
        <v>X</v>
      </c>
    </row>
    <row r="624" spans="15:20" ht="24.95" customHeight="1">
      <c r="O624" s="886" t="str">
        <f>IF('منابع انسانی'!A623="","",'منابع انسانی'!A623)</f>
        <v/>
      </c>
      <c r="P624" s="886" t="str">
        <f>IF('منابع انسانی'!B623="","",'منابع انسانی'!B623)</f>
        <v/>
      </c>
      <c r="Q624" s="886" t="str">
        <f>IF('منابع انسانی'!C623="","",'منابع انسانی'!C623)</f>
        <v/>
      </c>
      <c r="R624" s="886" t="str">
        <f>IF('منابع انسانی'!D623="","",'منابع انسانی'!D623)</f>
        <v/>
      </c>
      <c r="S624" s="886" t="str">
        <f>IF('منابع انسانی'!E623="","",'منابع انسانی'!E623)</f>
        <v/>
      </c>
      <c r="T624" s="936" t="str">
        <f t="shared" si="14"/>
        <v>X</v>
      </c>
    </row>
    <row r="625" spans="15:20" ht="24.95" customHeight="1">
      <c r="O625" s="886" t="str">
        <f>IF('منابع انسانی'!A624="","",'منابع انسانی'!A624)</f>
        <v/>
      </c>
      <c r="P625" s="886" t="str">
        <f>IF('منابع انسانی'!B624="","",'منابع انسانی'!B624)</f>
        <v/>
      </c>
      <c r="Q625" s="886" t="str">
        <f>IF('منابع انسانی'!C624="","",'منابع انسانی'!C624)</f>
        <v/>
      </c>
      <c r="R625" s="886" t="str">
        <f>IF('منابع انسانی'!D624="","",'منابع انسانی'!D624)</f>
        <v/>
      </c>
      <c r="S625" s="886" t="str">
        <f>IF('منابع انسانی'!E624="","",'منابع انسانی'!E624)</f>
        <v/>
      </c>
      <c r="T625" s="936" t="str">
        <f t="shared" si="14"/>
        <v>X</v>
      </c>
    </row>
    <row r="626" spans="15:20" ht="24.95" customHeight="1">
      <c r="O626" s="886" t="str">
        <f>IF('منابع انسانی'!A625="","",'منابع انسانی'!A625)</f>
        <v/>
      </c>
      <c r="P626" s="886" t="str">
        <f>IF('منابع انسانی'!B625="","",'منابع انسانی'!B625)</f>
        <v/>
      </c>
      <c r="Q626" s="886" t="str">
        <f>IF('منابع انسانی'!C625="","",'منابع انسانی'!C625)</f>
        <v/>
      </c>
      <c r="R626" s="886" t="str">
        <f>IF('منابع انسانی'!D625="","",'منابع انسانی'!D625)</f>
        <v/>
      </c>
      <c r="S626" s="886" t="str">
        <f>IF('منابع انسانی'!E625="","",'منابع انسانی'!E625)</f>
        <v/>
      </c>
      <c r="T626" s="936" t="str">
        <f t="shared" si="14"/>
        <v>X</v>
      </c>
    </row>
    <row r="627" spans="15:20" ht="24.95" customHeight="1">
      <c r="O627" s="886" t="str">
        <f>IF('منابع انسانی'!A626="","",'منابع انسانی'!A626)</f>
        <v/>
      </c>
      <c r="P627" s="886" t="str">
        <f>IF('منابع انسانی'!B626="","",'منابع انسانی'!B626)</f>
        <v/>
      </c>
      <c r="Q627" s="886" t="str">
        <f>IF('منابع انسانی'!C626="","",'منابع انسانی'!C626)</f>
        <v/>
      </c>
      <c r="R627" s="886" t="str">
        <f>IF('منابع انسانی'!D626="","",'منابع انسانی'!D626)</f>
        <v/>
      </c>
      <c r="S627" s="886" t="str">
        <f>IF('منابع انسانی'!E626="","",'منابع انسانی'!E626)</f>
        <v/>
      </c>
      <c r="T627" s="936" t="str">
        <f t="shared" si="14"/>
        <v>X</v>
      </c>
    </row>
    <row r="628" spans="15:20" ht="24.95" customHeight="1">
      <c r="O628" s="886" t="str">
        <f>IF('منابع انسانی'!A627="","",'منابع انسانی'!A627)</f>
        <v/>
      </c>
      <c r="P628" s="886" t="str">
        <f>IF('منابع انسانی'!B627="","",'منابع انسانی'!B627)</f>
        <v/>
      </c>
      <c r="Q628" s="886" t="str">
        <f>IF('منابع انسانی'!C627="","",'منابع انسانی'!C627)</f>
        <v/>
      </c>
      <c r="R628" s="886" t="str">
        <f>IF('منابع انسانی'!D627="","",'منابع انسانی'!D627)</f>
        <v/>
      </c>
      <c r="S628" s="886" t="str">
        <f>IF('منابع انسانی'!E627="","",'منابع انسانی'!E627)</f>
        <v/>
      </c>
      <c r="T628" s="936" t="str">
        <f t="shared" si="14"/>
        <v>X</v>
      </c>
    </row>
    <row r="629" spans="15:20" ht="24.95" customHeight="1">
      <c r="O629" s="886" t="str">
        <f>IF('منابع انسانی'!A628="","",'منابع انسانی'!A628)</f>
        <v/>
      </c>
      <c r="P629" s="886" t="str">
        <f>IF('منابع انسانی'!B628="","",'منابع انسانی'!B628)</f>
        <v/>
      </c>
      <c r="Q629" s="886" t="str">
        <f>IF('منابع انسانی'!C628="","",'منابع انسانی'!C628)</f>
        <v/>
      </c>
      <c r="R629" s="886" t="str">
        <f>IF('منابع انسانی'!D628="","",'منابع انسانی'!D628)</f>
        <v/>
      </c>
      <c r="S629" s="886" t="str">
        <f>IF('منابع انسانی'!E628="","",'منابع انسانی'!E628)</f>
        <v/>
      </c>
      <c r="T629" s="936" t="str">
        <f t="shared" si="14"/>
        <v>X</v>
      </c>
    </row>
    <row r="630" spans="15:20" ht="24.95" customHeight="1">
      <c r="O630" s="886" t="str">
        <f>IF('منابع انسانی'!A629="","",'منابع انسانی'!A629)</f>
        <v/>
      </c>
      <c r="P630" s="886" t="str">
        <f>IF('منابع انسانی'!B629="","",'منابع انسانی'!B629)</f>
        <v/>
      </c>
      <c r="Q630" s="886" t="str">
        <f>IF('منابع انسانی'!C629="","",'منابع انسانی'!C629)</f>
        <v/>
      </c>
      <c r="R630" s="886" t="str">
        <f>IF('منابع انسانی'!D629="","",'منابع انسانی'!D629)</f>
        <v/>
      </c>
      <c r="S630" s="886" t="str">
        <f>IF('منابع انسانی'!E629="","",'منابع انسانی'!E629)</f>
        <v/>
      </c>
      <c r="T630" s="936" t="str">
        <f t="shared" si="14"/>
        <v>X</v>
      </c>
    </row>
    <row r="631" spans="15:20" ht="24.95" customHeight="1">
      <c r="O631" s="886" t="str">
        <f>IF('منابع انسانی'!A630="","",'منابع انسانی'!A630)</f>
        <v/>
      </c>
      <c r="P631" s="886" t="str">
        <f>IF('منابع انسانی'!B630="","",'منابع انسانی'!B630)</f>
        <v/>
      </c>
      <c r="Q631" s="886" t="str">
        <f>IF('منابع انسانی'!C630="","",'منابع انسانی'!C630)</f>
        <v/>
      </c>
      <c r="R631" s="886" t="str">
        <f>IF('منابع انسانی'!D630="","",'منابع انسانی'!D630)</f>
        <v/>
      </c>
      <c r="S631" s="886" t="str">
        <f>IF('منابع انسانی'!E630="","",'منابع انسانی'!E630)</f>
        <v/>
      </c>
      <c r="T631" s="936" t="str">
        <f t="shared" si="14"/>
        <v>X</v>
      </c>
    </row>
    <row r="632" spans="15:20" ht="24.95" customHeight="1">
      <c r="O632" s="886" t="str">
        <f>IF('منابع انسانی'!A631="","",'منابع انسانی'!A631)</f>
        <v/>
      </c>
      <c r="P632" s="886" t="str">
        <f>IF('منابع انسانی'!B631="","",'منابع انسانی'!B631)</f>
        <v/>
      </c>
      <c r="Q632" s="886" t="str">
        <f>IF('منابع انسانی'!C631="","",'منابع انسانی'!C631)</f>
        <v/>
      </c>
      <c r="R632" s="886" t="str">
        <f>IF('منابع انسانی'!D631="","",'منابع انسانی'!D631)</f>
        <v/>
      </c>
      <c r="S632" s="886" t="str">
        <f>IF('منابع انسانی'!E631="","",'منابع انسانی'!E631)</f>
        <v/>
      </c>
      <c r="T632" s="936" t="str">
        <f t="shared" si="14"/>
        <v>X</v>
      </c>
    </row>
    <row r="633" spans="15:20" ht="24.95" customHeight="1">
      <c r="O633" s="886" t="str">
        <f>IF('منابع انسانی'!A632="","",'منابع انسانی'!A632)</f>
        <v/>
      </c>
      <c r="P633" s="886" t="str">
        <f>IF('منابع انسانی'!B632="","",'منابع انسانی'!B632)</f>
        <v/>
      </c>
      <c r="Q633" s="886" t="str">
        <f>IF('منابع انسانی'!C632="","",'منابع انسانی'!C632)</f>
        <v/>
      </c>
      <c r="R633" s="886" t="str">
        <f>IF('منابع انسانی'!D632="","",'منابع انسانی'!D632)</f>
        <v/>
      </c>
      <c r="S633" s="886" t="str">
        <f>IF('منابع انسانی'!E632="","",'منابع انسانی'!E632)</f>
        <v/>
      </c>
      <c r="T633" s="936" t="str">
        <f t="shared" si="14"/>
        <v>X</v>
      </c>
    </row>
    <row r="634" spans="15:20" ht="24.95" customHeight="1">
      <c r="O634" s="886" t="str">
        <f>IF('منابع انسانی'!A633="","",'منابع انسانی'!A633)</f>
        <v/>
      </c>
      <c r="P634" s="886" t="str">
        <f>IF('منابع انسانی'!B633="","",'منابع انسانی'!B633)</f>
        <v/>
      </c>
      <c r="Q634" s="886" t="str">
        <f>IF('منابع انسانی'!C633="","",'منابع انسانی'!C633)</f>
        <v/>
      </c>
      <c r="R634" s="886" t="str">
        <f>IF('منابع انسانی'!D633="","",'منابع انسانی'!D633)</f>
        <v/>
      </c>
      <c r="S634" s="886" t="str">
        <f>IF('منابع انسانی'!E633="","",'منابع انسانی'!E633)</f>
        <v/>
      </c>
      <c r="T634" s="936" t="str">
        <f t="shared" si="14"/>
        <v>X</v>
      </c>
    </row>
    <row r="635" spans="15:20" ht="24.95" customHeight="1">
      <c r="O635" s="886" t="str">
        <f>IF('منابع انسانی'!A634="","",'منابع انسانی'!A634)</f>
        <v/>
      </c>
      <c r="P635" s="886" t="str">
        <f>IF('منابع انسانی'!B634="","",'منابع انسانی'!B634)</f>
        <v/>
      </c>
      <c r="Q635" s="886" t="str">
        <f>IF('منابع انسانی'!C634="","",'منابع انسانی'!C634)</f>
        <v/>
      </c>
      <c r="R635" s="886" t="str">
        <f>IF('منابع انسانی'!D634="","",'منابع انسانی'!D634)</f>
        <v/>
      </c>
      <c r="S635" s="886" t="str">
        <f>IF('منابع انسانی'!E634="","",'منابع انسانی'!E634)</f>
        <v/>
      </c>
      <c r="T635" s="936" t="str">
        <f t="shared" si="14"/>
        <v>X</v>
      </c>
    </row>
    <row r="636" spans="15:20" ht="24.95" customHeight="1">
      <c r="O636" s="886" t="str">
        <f>IF('منابع انسانی'!A635="","",'منابع انسانی'!A635)</f>
        <v/>
      </c>
      <c r="P636" s="886" t="str">
        <f>IF('منابع انسانی'!B635="","",'منابع انسانی'!B635)</f>
        <v/>
      </c>
      <c r="Q636" s="886" t="str">
        <f>IF('منابع انسانی'!C635="","",'منابع انسانی'!C635)</f>
        <v/>
      </c>
      <c r="R636" s="886" t="str">
        <f>IF('منابع انسانی'!D635="","",'منابع انسانی'!D635)</f>
        <v/>
      </c>
      <c r="S636" s="886" t="str">
        <f>IF('منابع انسانی'!E635="","",'منابع انسانی'!E635)</f>
        <v/>
      </c>
      <c r="T636" s="936" t="str">
        <f t="shared" si="14"/>
        <v>X</v>
      </c>
    </row>
    <row r="637" spans="15:20" ht="24.95" customHeight="1">
      <c r="O637" s="886" t="str">
        <f>IF('منابع انسانی'!A636="","",'منابع انسانی'!A636)</f>
        <v/>
      </c>
      <c r="P637" s="886" t="str">
        <f>IF('منابع انسانی'!B636="","",'منابع انسانی'!B636)</f>
        <v/>
      </c>
      <c r="Q637" s="886" t="str">
        <f>IF('منابع انسانی'!C636="","",'منابع انسانی'!C636)</f>
        <v/>
      </c>
      <c r="R637" s="886" t="str">
        <f>IF('منابع انسانی'!D636="","",'منابع انسانی'!D636)</f>
        <v/>
      </c>
      <c r="S637" s="886" t="str">
        <f>IF('منابع انسانی'!E636="","",'منابع انسانی'!E636)</f>
        <v/>
      </c>
      <c r="T637" s="936" t="str">
        <f t="shared" si="14"/>
        <v>X</v>
      </c>
    </row>
    <row r="638" spans="15:20" ht="24.95" customHeight="1">
      <c r="O638" s="886" t="str">
        <f>IF('منابع انسانی'!A637="","",'منابع انسانی'!A637)</f>
        <v/>
      </c>
      <c r="P638" s="886" t="str">
        <f>IF('منابع انسانی'!B637="","",'منابع انسانی'!B637)</f>
        <v/>
      </c>
      <c r="Q638" s="886" t="str">
        <f>IF('منابع انسانی'!C637="","",'منابع انسانی'!C637)</f>
        <v/>
      </c>
      <c r="R638" s="886" t="str">
        <f>IF('منابع انسانی'!D637="","",'منابع انسانی'!D637)</f>
        <v/>
      </c>
      <c r="S638" s="886" t="str">
        <f>IF('منابع انسانی'!E637="","",'منابع انسانی'!E637)</f>
        <v/>
      </c>
      <c r="T638" s="936" t="str">
        <f t="shared" si="14"/>
        <v>X</v>
      </c>
    </row>
    <row r="639" spans="15:20" ht="24.95" customHeight="1">
      <c r="O639" s="886" t="str">
        <f>IF('منابع انسانی'!A638="","",'منابع انسانی'!A638)</f>
        <v/>
      </c>
      <c r="P639" s="886" t="str">
        <f>IF('منابع انسانی'!B638="","",'منابع انسانی'!B638)</f>
        <v/>
      </c>
      <c r="Q639" s="886" t="str">
        <f>IF('منابع انسانی'!C638="","",'منابع انسانی'!C638)</f>
        <v/>
      </c>
      <c r="R639" s="886" t="str">
        <f>IF('منابع انسانی'!D638="","",'منابع انسانی'!D638)</f>
        <v/>
      </c>
      <c r="S639" s="886" t="str">
        <f>IF('منابع انسانی'!E638="","",'منابع انسانی'!E638)</f>
        <v/>
      </c>
      <c r="T639" s="936" t="str">
        <f t="shared" si="14"/>
        <v>X</v>
      </c>
    </row>
    <row r="640" spans="15:20" ht="24.95" customHeight="1">
      <c r="O640" s="886" t="str">
        <f>IF('منابع انسانی'!A639="","",'منابع انسانی'!A639)</f>
        <v/>
      </c>
      <c r="P640" s="886" t="str">
        <f>IF('منابع انسانی'!B639="","",'منابع انسانی'!B639)</f>
        <v/>
      </c>
      <c r="Q640" s="886" t="str">
        <f>IF('منابع انسانی'!C639="","",'منابع انسانی'!C639)</f>
        <v/>
      </c>
      <c r="R640" s="886" t="str">
        <f>IF('منابع انسانی'!D639="","",'منابع انسانی'!D639)</f>
        <v/>
      </c>
      <c r="S640" s="886" t="str">
        <f>IF('منابع انسانی'!E639="","",'منابع انسانی'!E639)</f>
        <v/>
      </c>
      <c r="T640" s="936" t="str">
        <f t="shared" si="14"/>
        <v>X</v>
      </c>
    </row>
    <row r="641" spans="15:20" ht="24.95" customHeight="1">
      <c r="O641" s="886" t="str">
        <f>IF('منابع انسانی'!A640="","",'منابع انسانی'!A640)</f>
        <v/>
      </c>
      <c r="P641" s="886" t="str">
        <f>IF('منابع انسانی'!B640="","",'منابع انسانی'!B640)</f>
        <v/>
      </c>
      <c r="Q641" s="886" t="str">
        <f>IF('منابع انسانی'!C640="","",'منابع انسانی'!C640)</f>
        <v/>
      </c>
      <c r="R641" s="886" t="str">
        <f>IF('منابع انسانی'!D640="","",'منابع انسانی'!D640)</f>
        <v/>
      </c>
      <c r="S641" s="886" t="str">
        <f>IF('منابع انسانی'!E640="","",'منابع انسانی'!E640)</f>
        <v/>
      </c>
      <c r="T641" s="936" t="str">
        <f t="shared" si="14"/>
        <v>X</v>
      </c>
    </row>
    <row r="642" spans="15:20" ht="24.95" customHeight="1">
      <c r="O642" s="886" t="str">
        <f>IF('منابع انسانی'!A641="","",'منابع انسانی'!A641)</f>
        <v/>
      </c>
      <c r="P642" s="886" t="str">
        <f>IF('منابع انسانی'!B641="","",'منابع انسانی'!B641)</f>
        <v/>
      </c>
      <c r="Q642" s="886" t="str">
        <f>IF('منابع انسانی'!C641="","",'منابع انسانی'!C641)</f>
        <v/>
      </c>
      <c r="R642" s="886" t="str">
        <f>IF('منابع انسانی'!D641="","",'منابع انسانی'!D641)</f>
        <v/>
      </c>
      <c r="S642" s="886" t="str">
        <f>IF('منابع انسانی'!E641="","",'منابع انسانی'!E641)</f>
        <v/>
      </c>
      <c r="T642" s="936" t="str">
        <f t="shared" si="14"/>
        <v>X</v>
      </c>
    </row>
    <row r="643" spans="15:20" ht="24.95" customHeight="1">
      <c r="O643" s="886" t="str">
        <f>IF('منابع انسانی'!A642="","",'منابع انسانی'!A642)</f>
        <v/>
      </c>
      <c r="P643" s="886" t="str">
        <f>IF('منابع انسانی'!B642="","",'منابع انسانی'!B642)</f>
        <v/>
      </c>
      <c r="Q643" s="886" t="str">
        <f>IF('منابع انسانی'!C642="","",'منابع انسانی'!C642)</f>
        <v/>
      </c>
      <c r="R643" s="886" t="str">
        <f>IF('منابع انسانی'!D642="","",'منابع انسانی'!D642)</f>
        <v/>
      </c>
      <c r="S643" s="886" t="str">
        <f>IF('منابع انسانی'!E642="","",'منابع انسانی'!E642)</f>
        <v/>
      </c>
      <c r="T643" s="936" t="str">
        <f t="shared" ref="T643:T706" si="15">IF(OR(S643=$U$4,S643=$U$5,S643=$U$6,S643=$U$7,S643=$U$8,S643=$U$9),"","X")</f>
        <v>X</v>
      </c>
    </row>
    <row r="644" spans="15:20" ht="24.95" customHeight="1">
      <c r="O644" s="886" t="str">
        <f>IF('منابع انسانی'!A643="","",'منابع انسانی'!A643)</f>
        <v/>
      </c>
      <c r="P644" s="886" t="str">
        <f>IF('منابع انسانی'!B643="","",'منابع انسانی'!B643)</f>
        <v/>
      </c>
      <c r="Q644" s="886" t="str">
        <f>IF('منابع انسانی'!C643="","",'منابع انسانی'!C643)</f>
        <v/>
      </c>
      <c r="R644" s="886" t="str">
        <f>IF('منابع انسانی'!D643="","",'منابع انسانی'!D643)</f>
        <v/>
      </c>
      <c r="S644" s="886" t="str">
        <f>IF('منابع انسانی'!E643="","",'منابع انسانی'!E643)</f>
        <v/>
      </c>
      <c r="T644" s="936" t="str">
        <f t="shared" si="15"/>
        <v>X</v>
      </c>
    </row>
    <row r="645" spans="15:20" ht="24.95" customHeight="1">
      <c r="O645" s="886" t="str">
        <f>IF('منابع انسانی'!A644="","",'منابع انسانی'!A644)</f>
        <v/>
      </c>
      <c r="P645" s="886" t="str">
        <f>IF('منابع انسانی'!B644="","",'منابع انسانی'!B644)</f>
        <v/>
      </c>
      <c r="Q645" s="886" t="str">
        <f>IF('منابع انسانی'!C644="","",'منابع انسانی'!C644)</f>
        <v/>
      </c>
      <c r="R645" s="886" t="str">
        <f>IF('منابع انسانی'!D644="","",'منابع انسانی'!D644)</f>
        <v/>
      </c>
      <c r="S645" s="886" t="str">
        <f>IF('منابع انسانی'!E644="","",'منابع انسانی'!E644)</f>
        <v/>
      </c>
      <c r="T645" s="936" t="str">
        <f t="shared" si="15"/>
        <v>X</v>
      </c>
    </row>
    <row r="646" spans="15:20" ht="24.95" customHeight="1">
      <c r="O646" s="886" t="str">
        <f>IF('منابع انسانی'!A645="","",'منابع انسانی'!A645)</f>
        <v/>
      </c>
      <c r="P646" s="886" t="str">
        <f>IF('منابع انسانی'!B645="","",'منابع انسانی'!B645)</f>
        <v/>
      </c>
      <c r="Q646" s="886" t="str">
        <f>IF('منابع انسانی'!C645="","",'منابع انسانی'!C645)</f>
        <v/>
      </c>
      <c r="R646" s="886" t="str">
        <f>IF('منابع انسانی'!D645="","",'منابع انسانی'!D645)</f>
        <v/>
      </c>
      <c r="S646" s="886" t="str">
        <f>IF('منابع انسانی'!E645="","",'منابع انسانی'!E645)</f>
        <v/>
      </c>
      <c r="T646" s="936" t="str">
        <f t="shared" si="15"/>
        <v>X</v>
      </c>
    </row>
    <row r="647" spans="15:20" ht="24.95" customHeight="1">
      <c r="O647" s="886" t="str">
        <f>IF('منابع انسانی'!A646="","",'منابع انسانی'!A646)</f>
        <v/>
      </c>
      <c r="P647" s="886" t="str">
        <f>IF('منابع انسانی'!B646="","",'منابع انسانی'!B646)</f>
        <v/>
      </c>
      <c r="Q647" s="886" t="str">
        <f>IF('منابع انسانی'!C646="","",'منابع انسانی'!C646)</f>
        <v/>
      </c>
      <c r="R647" s="886" t="str">
        <f>IF('منابع انسانی'!D646="","",'منابع انسانی'!D646)</f>
        <v/>
      </c>
      <c r="S647" s="886" t="str">
        <f>IF('منابع انسانی'!E646="","",'منابع انسانی'!E646)</f>
        <v/>
      </c>
      <c r="T647" s="936" t="str">
        <f t="shared" si="15"/>
        <v>X</v>
      </c>
    </row>
    <row r="648" spans="15:20" ht="24.95" customHeight="1">
      <c r="O648" s="886" t="str">
        <f>IF('منابع انسانی'!A647="","",'منابع انسانی'!A647)</f>
        <v/>
      </c>
      <c r="P648" s="886" t="str">
        <f>IF('منابع انسانی'!B647="","",'منابع انسانی'!B647)</f>
        <v/>
      </c>
      <c r="Q648" s="886" t="str">
        <f>IF('منابع انسانی'!C647="","",'منابع انسانی'!C647)</f>
        <v/>
      </c>
      <c r="R648" s="886" t="str">
        <f>IF('منابع انسانی'!D647="","",'منابع انسانی'!D647)</f>
        <v/>
      </c>
      <c r="S648" s="886" t="str">
        <f>IF('منابع انسانی'!E647="","",'منابع انسانی'!E647)</f>
        <v/>
      </c>
      <c r="T648" s="936" t="str">
        <f t="shared" si="15"/>
        <v>X</v>
      </c>
    </row>
    <row r="649" spans="15:20" ht="24.95" customHeight="1">
      <c r="O649" s="886" t="str">
        <f>IF('منابع انسانی'!A648="","",'منابع انسانی'!A648)</f>
        <v/>
      </c>
      <c r="P649" s="886" t="str">
        <f>IF('منابع انسانی'!B648="","",'منابع انسانی'!B648)</f>
        <v/>
      </c>
      <c r="Q649" s="886" t="str">
        <f>IF('منابع انسانی'!C648="","",'منابع انسانی'!C648)</f>
        <v/>
      </c>
      <c r="R649" s="886" t="str">
        <f>IF('منابع انسانی'!D648="","",'منابع انسانی'!D648)</f>
        <v/>
      </c>
      <c r="S649" s="886" t="str">
        <f>IF('منابع انسانی'!E648="","",'منابع انسانی'!E648)</f>
        <v/>
      </c>
      <c r="T649" s="936" t="str">
        <f t="shared" si="15"/>
        <v>X</v>
      </c>
    </row>
    <row r="650" spans="15:20" ht="24.95" customHeight="1">
      <c r="O650" s="886" t="str">
        <f>IF('منابع انسانی'!A649="","",'منابع انسانی'!A649)</f>
        <v/>
      </c>
      <c r="P650" s="886" t="str">
        <f>IF('منابع انسانی'!B649="","",'منابع انسانی'!B649)</f>
        <v/>
      </c>
      <c r="Q650" s="886" t="str">
        <f>IF('منابع انسانی'!C649="","",'منابع انسانی'!C649)</f>
        <v/>
      </c>
      <c r="R650" s="886" t="str">
        <f>IF('منابع انسانی'!D649="","",'منابع انسانی'!D649)</f>
        <v/>
      </c>
      <c r="S650" s="886" t="str">
        <f>IF('منابع انسانی'!E649="","",'منابع انسانی'!E649)</f>
        <v/>
      </c>
      <c r="T650" s="936" t="str">
        <f t="shared" si="15"/>
        <v>X</v>
      </c>
    </row>
    <row r="651" spans="15:20" ht="24.95" customHeight="1">
      <c r="O651" s="886" t="str">
        <f>IF('منابع انسانی'!A650="","",'منابع انسانی'!A650)</f>
        <v/>
      </c>
      <c r="P651" s="886" t="str">
        <f>IF('منابع انسانی'!B650="","",'منابع انسانی'!B650)</f>
        <v/>
      </c>
      <c r="Q651" s="886" t="str">
        <f>IF('منابع انسانی'!C650="","",'منابع انسانی'!C650)</f>
        <v/>
      </c>
      <c r="R651" s="886" t="str">
        <f>IF('منابع انسانی'!D650="","",'منابع انسانی'!D650)</f>
        <v/>
      </c>
      <c r="S651" s="886" t="str">
        <f>IF('منابع انسانی'!E650="","",'منابع انسانی'!E650)</f>
        <v/>
      </c>
      <c r="T651" s="936" t="str">
        <f t="shared" si="15"/>
        <v>X</v>
      </c>
    </row>
    <row r="652" spans="15:20" ht="24.95" customHeight="1">
      <c r="O652" s="886" t="str">
        <f>IF('منابع انسانی'!A651="","",'منابع انسانی'!A651)</f>
        <v/>
      </c>
      <c r="P652" s="886" t="str">
        <f>IF('منابع انسانی'!B651="","",'منابع انسانی'!B651)</f>
        <v/>
      </c>
      <c r="Q652" s="886" t="str">
        <f>IF('منابع انسانی'!C651="","",'منابع انسانی'!C651)</f>
        <v/>
      </c>
      <c r="R652" s="886" t="str">
        <f>IF('منابع انسانی'!D651="","",'منابع انسانی'!D651)</f>
        <v/>
      </c>
      <c r="S652" s="886" t="str">
        <f>IF('منابع انسانی'!E651="","",'منابع انسانی'!E651)</f>
        <v/>
      </c>
      <c r="T652" s="936" t="str">
        <f t="shared" si="15"/>
        <v>X</v>
      </c>
    </row>
    <row r="653" spans="15:20" ht="24.95" customHeight="1">
      <c r="O653" s="886" t="str">
        <f>IF('منابع انسانی'!A652="","",'منابع انسانی'!A652)</f>
        <v/>
      </c>
      <c r="P653" s="886" t="str">
        <f>IF('منابع انسانی'!B652="","",'منابع انسانی'!B652)</f>
        <v/>
      </c>
      <c r="Q653" s="886" t="str">
        <f>IF('منابع انسانی'!C652="","",'منابع انسانی'!C652)</f>
        <v/>
      </c>
      <c r="R653" s="886" t="str">
        <f>IF('منابع انسانی'!D652="","",'منابع انسانی'!D652)</f>
        <v/>
      </c>
      <c r="S653" s="886" t="str">
        <f>IF('منابع انسانی'!E652="","",'منابع انسانی'!E652)</f>
        <v/>
      </c>
      <c r="T653" s="936" t="str">
        <f t="shared" si="15"/>
        <v>X</v>
      </c>
    </row>
    <row r="654" spans="15:20" ht="24.95" customHeight="1">
      <c r="O654" s="886" t="str">
        <f>IF('منابع انسانی'!A653="","",'منابع انسانی'!A653)</f>
        <v/>
      </c>
      <c r="P654" s="886" t="str">
        <f>IF('منابع انسانی'!B653="","",'منابع انسانی'!B653)</f>
        <v/>
      </c>
      <c r="Q654" s="886" t="str">
        <f>IF('منابع انسانی'!C653="","",'منابع انسانی'!C653)</f>
        <v/>
      </c>
      <c r="R654" s="886" t="str">
        <f>IF('منابع انسانی'!D653="","",'منابع انسانی'!D653)</f>
        <v/>
      </c>
      <c r="S654" s="886" t="str">
        <f>IF('منابع انسانی'!E653="","",'منابع انسانی'!E653)</f>
        <v/>
      </c>
      <c r="T654" s="936" t="str">
        <f t="shared" si="15"/>
        <v>X</v>
      </c>
    </row>
    <row r="655" spans="15:20" ht="24.95" customHeight="1">
      <c r="O655" s="886" t="str">
        <f>IF('منابع انسانی'!A654="","",'منابع انسانی'!A654)</f>
        <v/>
      </c>
      <c r="P655" s="886" t="str">
        <f>IF('منابع انسانی'!B654="","",'منابع انسانی'!B654)</f>
        <v/>
      </c>
      <c r="Q655" s="886" t="str">
        <f>IF('منابع انسانی'!C654="","",'منابع انسانی'!C654)</f>
        <v/>
      </c>
      <c r="R655" s="886" t="str">
        <f>IF('منابع انسانی'!D654="","",'منابع انسانی'!D654)</f>
        <v/>
      </c>
      <c r="S655" s="886" t="str">
        <f>IF('منابع انسانی'!E654="","",'منابع انسانی'!E654)</f>
        <v/>
      </c>
      <c r="T655" s="936" t="str">
        <f t="shared" si="15"/>
        <v>X</v>
      </c>
    </row>
    <row r="656" spans="15:20" ht="24.95" customHeight="1">
      <c r="O656" s="886" t="str">
        <f>IF('منابع انسانی'!A655="","",'منابع انسانی'!A655)</f>
        <v/>
      </c>
      <c r="P656" s="886" t="str">
        <f>IF('منابع انسانی'!B655="","",'منابع انسانی'!B655)</f>
        <v/>
      </c>
      <c r="Q656" s="886" t="str">
        <f>IF('منابع انسانی'!C655="","",'منابع انسانی'!C655)</f>
        <v/>
      </c>
      <c r="R656" s="886" t="str">
        <f>IF('منابع انسانی'!D655="","",'منابع انسانی'!D655)</f>
        <v/>
      </c>
      <c r="S656" s="886" t="str">
        <f>IF('منابع انسانی'!E655="","",'منابع انسانی'!E655)</f>
        <v/>
      </c>
      <c r="T656" s="936" t="str">
        <f t="shared" si="15"/>
        <v>X</v>
      </c>
    </row>
    <row r="657" spans="15:20" ht="24.95" customHeight="1">
      <c r="O657" s="886" t="str">
        <f>IF('منابع انسانی'!A656="","",'منابع انسانی'!A656)</f>
        <v/>
      </c>
      <c r="P657" s="886" t="str">
        <f>IF('منابع انسانی'!B656="","",'منابع انسانی'!B656)</f>
        <v/>
      </c>
      <c r="Q657" s="886" t="str">
        <f>IF('منابع انسانی'!C656="","",'منابع انسانی'!C656)</f>
        <v/>
      </c>
      <c r="R657" s="886" t="str">
        <f>IF('منابع انسانی'!D656="","",'منابع انسانی'!D656)</f>
        <v/>
      </c>
      <c r="S657" s="886" t="str">
        <f>IF('منابع انسانی'!E656="","",'منابع انسانی'!E656)</f>
        <v/>
      </c>
      <c r="T657" s="936" t="str">
        <f t="shared" si="15"/>
        <v>X</v>
      </c>
    </row>
    <row r="658" spans="15:20" ht="24.95" customHeight="1">
      <c r="O658" s="886" t="str">
        <f>IF('منابع انسانی'!A657="","",'منابع انسانی'!A657)</f>
        <v/>
      </c>
      <c r="P658" s="886" t="str">
        <f>IF('منابع انسانی'!B657="","",'منابع انسانی'!B657)</f>
        <v/>
      </c>
      <c r="Q658" s="886" t="str">
        <f>IF('منابع انسانی'!C657="","",'منابع انسانی'!C657)</f>
        <v/>
      </c>
      <c r="R658" s="886" t="str">
        <f>IF('منابع انسانی'!D657="","",'منابع انسانی'!D657)</f>
        <v/>
      </c>
      <c r="S658" s="886" t="str">
        <f>IF('منابع انسانی'!E657="","",'منابع انسانی'!E657)</f>
        <v/>
      </c>
      <c r="T658" s="936" t="str">
        <f t="shared" si="15"/>
        <v>X</v>
      </c>
    </row>
    <row r="659" spans="15:20" ht="24.95" customHeight="1">
      <c r="O659" s="886" t="str">
        <f>IF('منابع انسانی'!A658="","",'منابع انسانی'!A658)</f>
        <v/>
      </c>
      <c r="P659" s="886" t="str">
        <f>IF('منابع انسانی'!B658="","",'منابع انسانی'!B658)</f>
        <v/>
      </c>
      <c r="Q659" s="886" t="str">
        <f>IF('منابع انسانی'!C658="","",'منابع انسانی'!C658)</f>
        <v/>
      </c>
      <c r="R659" s="886" t="str">
        <f>IF('منابع انسانی'!D658="","",'منابع انسانی'!D658)</f>
        <v/>
      </c>
      <c r="S659" s="886" t="str">
        <f>IF('منابع انسانی'!E658="","",'منابع انسانی'!E658)</f>
        <v/>
      </c>
      <c r="T659" s="936" t="str">
        <f t="shared" si="15"/>
        <v>X</v>
      </c>
    </row>
    <row r="660" spans="15:20" ht="24.95" customHeight="1">
      <c r="O660" s="886" t="str">
        <f>IF('منابع انسانی'!A659="","",'منابع انسانی'!A659)</f>
        <v/>
      </c>
      <c r="P660" s="886" t="str">
        <f>IF('منابع انسانی'!B659="","",'منابع انسانی'!B659)</f>
        <v/>
      </c>
      <c r="Q660" s="886" t="str">
        <f>IF('منابع انسانی'!C659="","",'منابع انسانی'!C659)</f>
        <v/>
      </c>
      <c r="R660" s="886" t="str">
        <f>IF('منابع انسانی'!D659="","",'منابع انسانی'!D659)</f>
        <v/>
      </c>
      <c r="S660" s="886" t="str">
        <f>IF('منابع انسانی'!E659="","",'منابع انسانی'!E659)</f>
        <v/>
      </c>
      <c r="T660" s="936" t="str">
        <f t="shared" si="15"/>
        <v>X</v>
      </c>
    </row>
    <row r="661" spans="15:20" ht="24.95" customHeight="1">
      <c r="O661" s="886" t="str">
        <f>IF('منابع انسانی'!A660="","",'منابع انسانی'!A660)</f>
        <v/>
      </c>
      <c r="P661" s="886" t="str">
        <f>IF('منابع انسانی'!B660="","",'منابع انسانی'!B660)</f>
        <v/>
      </c>
      <c r="Q661" s="886" t="str">
        <f>IF('منابع انسانی'!C660="","",'منابع انسانی'!C660)</f>
        <v/>
      </c>
      <c r="R661" s="886" t="str">
        <f>IF('منابع انسانی'!D660="","",'منابع انسانی'!D660)</f>
        <v/>
      </c>
      <c r="S661" s="886" t="str">
        <f>IF('منابع انسانی'!E660="","",'منابع انسانی'!E660)</f>
        <v/>
      </c>
      <c r="T661" s="936" t="str">
        <f t="shared" si="15"/>
        <v>X</v>
      </c>
    </row>
    <row r="662" spans="15:20" ht="24.95" customHeight="1">
      <c r="O662" s="886" t="str">
        <f>IF('منابع انسانی'!A661="","",'منابع انسانی'!A661)</f>
        <v/>
      </c>
      <c r="P662" s="886" t="str">
        <f>IF('منابع انسانی'!B661="","",'منابع انسانی'!B661)</f>
        <v/>
      </c>
      <c r="Q662" s="886" t="str">
        <f>IF('منابع انسانی'!C661="","",'منابع انسانی'!C661)</f>
        <v/>
      </c>
      <c r="R662" s="886" t="str">
        <f>IF('منابع انسانی'!D661="","",'منابع انسانی'!D661)</f>
        <v/>
      </c>
      <c r="S662" s="886" t="str">
        <f>IF('منابع انسانی'!E661="","",'منابع انسانی'!E661)</f>
        <v/>
      </c>
      <c r="T662" s="936" t="str">
        <f t="shared" si="15"/>
        <v>X</v>
      </c>
    </row>
    <row r="663" spans="15:20" ht="24.95" customHeight="1">
      <c r="O663" s="886" t="str">
        <f>IF('منابع انسانی'!A662="","",'منابع انسانی'!A662)</f>
        <v/>
      </c>
      <c r="P663" s="886" t="str">
        <f>IF('منابع انسانی'!B662="","",'منابع انسانی'!B662)</f>
        <v/>
      </c>
      <c r="Q663" s="886" t="str">
        <f>IF('منابع انسانی'!C662="","",'منابع انسانی'!C662)</f>
        <v/>
      </c>
      <c r="R663" s="886" t="str">
        <f>IF('منابع انسانی'!D662="","",'منابع انسانی'!D662)</f>
        <v/>
      </c>
      <c r="S663" s="886" t="str">
        <f>IF('منابع انسانی'!E662="","",'منابع انسانی'!E662)</f>
        <v/>
      </c>
      <c r="T663" s="936" t="str">
        <f t="shared" si="15"/>
        <v>X</v>
      </c>
    </row>
    <row r="664" spans="15:20" ht="24.95" customHeight="1">
      <c r="O664" s="886" t="str">
        <f>IF('منابع انسانی'!A663="","",'منابع انسانی'!A663)</f>
        <v/>
      </c>
      <c r="P664" s="886" t="str">
        <f>IF('منابع انسانی'!B663="","",'منابع انسانی'!B663)</f>
        <v/>
      </c>
      <c r="Q664" s="886" t="str">
        <f>IF('منابع انسانی'!C663="","",'منابع انسانی'!C663)</f>
        <v/>
      </c>
      <c r="R664" s="886" t="str">
        <f>IF('منابع انسانی'!D663="","",'منابع انسانی'!D663)</f>
        <v/>
      </c>
      <c r="S664" s="886" t="str">
        <f>IF('منابع انسانی'!E663="","",'منابع انسانی'!E663)</f>
        <v/>
      </c>
      <c r="T664" s="936" t="str">
        <f t="shared" si="15"/>
        <v>X</v>
      </c>
    </row>
    <row r="665" spans="15:20" ht="24.95" customHeight="1">
      <c r="O665" s="886" t="str">
        <f>IF('منابع انسانی'!A664="","",'منابع انسانی'!A664)</f>
        <v/>
      </c>
      <c r="P665" s="886" t="str">
        <f>IF('منابع انسانی'!B664="","",'منابع انسانی'!B664)</f>
        <v/>
      </c>
      <c r="Q665" s="886" t="str">
        <f>IF('منابع انسانی'!C664="","",'منابع انسانی'!C664)</f>
        <v/>
      </c>
      <c r="R665" s="886" t="str">
        <f>IF('منابع انسانی'!D664="","",'منابع انسانی'!D664)</f>
        <v/>
      </c>
      <c r="S665" s="886" t="str">
        <f>IF('منابع انسانی'!E664="","",'منابع انسانی'!E664)</f>
        <v/>
      </c>
      <c r="T665" s="936" t="str">
        <f t="shared" si="15"/>
        <v>X</v>
      </c>
    </row>
    <row r="666" spans="15:20" ht="24.95" customHeight="1">
      <c r="O666" s="886" t="str">
        <f>IF('منابع انسانی'!A665="","",'منابع انسانی'!A665)</f>
        <v/>
      </c>
      <c r="P666" s="886" t="str">
        <f>IF('منابع انسانی'!B665="","",'منابع انسانی'!B665)</f>
        <v/>
      </c>
      <c r="Q666" s="886" t="str">
        <f>IF('منابع انسانی'!C665="","",'منابع انسانی'!C665)</f>
        <v/>
      </c>
      <c r="R666" s="886" t="str">
        <f>IF('منابع انسانی'!D665="","",'منابع انسانی'!D665)</f>
        <v/>
      </c>
      <c r="S666" s="886" t="str">
        <f>IF('منابع انسانی'!E665="","",'منابع انسانی'!E665)</f>
        <v/>
      </c>
      <c r="T666" s="936" t="str">
        <f t="shared" si="15"/>
        <v>X</v>
      </c>
    </row>
    <row r="667" spans="15:20" ht="24.95" customHeight="1">
      <c r="O667" s="886" t="str">
        <f>IF('منابع انسانی'!A666="","",'منابع انسانی'!A666)</f>
        <v/>
      </c>
      <c r="P667" s="886" t="str">
        <f>IF('منابع انسانی'!B666="","",'منابع انسانی'!B666)</f>
        <v/>
      </c>
      <c r="Q667" s="886" t="str">
        <f>IF('منابع انسانی'!C666="","",'منابع انسانی'!C666)</f>
        <v/>
      </c>
      <c r="R667" s="886" t="str">
        <f>IF('منابع انسانی'!D666="","",'منابع انسانی'!D666)</f>
        <v/>
      </c>
      <c r="S667" s="886" t="str">
        <f>IF('منابع انسانی'!E666="","",'منابع انسانی'!E666)</f>
        <v/>
      </c>
      <c r="T667" s="936" t="str">
        <f t="shared" si="15"/>
        <v>X</v>
      </c>
    </row>
    <row r="668" spans="15:20" ht="24.95" customHeight="1">
      <c r="O668" s="886" t="str">
        <f>IF('منابع انسانی'!A667="","",'منابع انسانی'!A667)</f>
        <v/>
      </c>
      <c r="P668" s="886" t="str">
        <f>IF('منابع انسانی'!B667="","",'منابع انسانی'!B667)</f>
        <v/>
      </c>
      <c r="Q668" s="886" t="str">
        <f>IF('منابع انسانی'!C667="","",'منابع انسانی'!C667)</f>
        <v/>
      </c>
      <c r="R668" s="886" t="str">
        <f>IF('منابع انسانی'!D667="","",'منابع انسانی'!D667)</f>
        <v/>
      </c>
      <c r="S668" s="886" t="str">
        <f>IF('منابع انسانی'!E667="","",'منابع انسانی'!E667)</f>
        <v/>
      </c>
      <c r="T668" s="936" t="str">
        <f t="shared" si="15"/>
        <v>X</v>
      </c>
    </row>
    <row r="669" spans="15:20" ht="24.95" customHeight="1">
      <c r="O669" s="886" t="str">
        <f>IF('منابع انسانی'!A668="","",'منابع انسانی'!A668)</f>
        <v/>
      </c>
      <c r="P669" s="886" t="str">
        <f>IF('منابع انسانی'!B668="","",'منابع انسانی'!B668)</f>
        <v/>
      </c>
      <c r="Q669" s="886" t="str">
        <f>IF('منابع انسانی'!C668="","",'منابع انسانی'!C668)</f>
        <v/>
      </c>
      <c r="R669" s="886" t="str">
        <f>IF('منابع انسانی'!D668="","",'منابع انسانی'!D668)</f>
        <v/>
      </c>
      <c r="S669" s="886" t="str">
        <f>IF('منابع انسانی'!E668="","",'منابع انسانی'!E668)</f>
        <v/>
      </c>
      <c r="T669" s="936" t="str">
        <f t="shared" si="15"/>
        <v>X</v>
      </c>
    </row>
    <row r="670" spans="15:20" ht="24.95" customHeight="1">
      <c r="O670" s="886" t="str">
        <f>IF('منابع انسانی'!A669="","",'منابع انسانی'!A669)</f>
        <v/>
      </c>
      <c r="P670" s="886" t="str">
        <f>IF('منابع انسانی'!B669="","",'منابع انسانی'!B669)</f>
        <v/>
      </c>
      <c r="Q670" s="886" t="str">
        <f>IF('منابع انسانی'!C669="","",'منابع انسانی'!C669)</f>
        <v/>
      </c>
      <c r="R670" s="886" t="str">
        <f>IF('منابع انسانی'!D669="","",'منابع انسانی'!D669)</f>
        <v/>
      </c>
      <c r="S670" s="886" t="str">
        <f>IF('منابع انسانی'!E669="","",'منابع انسانی'!E669)</f>
        <v/>
      </c>
      <c r="T670" s="936" t="str">
        <f t="shared" si="15"/>
        <v>X</v>
      </c>
    </row>
    <row r="671" spans="15:20" ht="24.95" customHeight="1">
      <c r="O671" s="886" t="str">
        <f>IF('منابع انسانی'!A670="","",'منابع انسانی'!A670)</f>
        <v/>
      </c>
      <c r="P671" s="886" t="str">
        <f>IF('منابع انسانی'!B670="","",'منابع انسانی'!B670)</f>
        <v/>
      </c>
      <c r="Q671" s="886" t="str">
        <f>IF('منابع انسانی'!C670="","",'منابع انسانی'!C670)</f>
        <v/>
      </c>
      <c r="R671" s="886" t="str">
        <f>IF('منابع انسانی'!D670="","",'منابع انسانی'!D670)</f>
        <v/>
      </c>
      <c r="S671" s="886" t="str">
        <f>IF('منابع انسانی'!E670="","",'منابع انسانی'!E670)</f>
        <v/>
      </c>
      <c r="T671" s="936" t="str">
        <f t="shared" si="15"/>
        <v>X</v>
      </c>
    </row>
    <row r="672" spans="15:20" ht="24.95" customHeight="1">
      <c r="O672" s="886" t="str">
        <f>IF('منابع انسانی'!A671="","",'منابع انسانی'!A671)</f>
        <v/>
      </c>
      <c r="P672" s="886" t="str">
        <f>IF('منابع انسانی'!B671="","",'منابع انسانی'!B671)</f>
        <v/>
      </c>
      <c r="Q672" s="886" t="str">
        <f>IF('منابع انسانی'!C671="","",'منابع انسانی'!C671)</f>
        <v/>
      </c>
      <c r="R672" s="886" t="str">
        <f>IF('منابع انسانی'!D671="","",'منابع انسانی'!D671)</f>
        <v/>
      </c>
      <c r="S672" s="886" t="str">
        <f>IF('منابع انسانی'!E671="","",'منابع انسانی'!E671)</f>
        <v/>
      </c>
      <c r="T672" s="936" t="str">
        <f t="shared" si="15"/>
        <v>X</v>
      </c>
    </row>
    <row r="673" spans="15:20" ht="24.95" customHeight="1">
      <c r="O673" s="886" t="str">
        <f>IF('منابع انسانی'!A672="","",'منابع انسانی'!A672)</f>
        <v/>
      </c>
      <c r="P673" s="886" t="str">
        <f>IF('منابع انسانی'!B672="","",'منابع انسانی'!B672)</f>
        <v/>
      </c>
      <c r="Q673" s="886" t="str">
        <f>IF('منابع انسانی'!C672="","",'منابع انسانی'!C672)</f>
        <v/>
      </c>
      <c r="R673" s="886" t="str">
        <f>IF('منابع انسانی'!D672="","",'منابع انسانی'!D672)</f>
        <v/>
      </c>
      <c r="S673" s="886" t="str">
        <f>IF('منابع انسانی'!E672="","",'منابع انسانی'!E672)</f>
        <v/>
      </c>
      <c r="T673" s="936" t="str">
        <f t="shared" si="15"/>
        <v>X</v>
      </c>
    </row>
    <row r="674" spans="15:20" ht="24.95" customHeight="1">
      <c r="O674" s="886" t="str">
        <f>IF('منابع انسانی'!A673="","",'منابع انسانی'!A673)</f>
        <v/>
      </c>
      <c r="P674" s="886" t="str">
        <f>IF('منابع انسانی'!B673="","",'منابع انسانی'!B673)</f>
        <v/>
      </c>
      <c r="Q674" s="886" t="str">
        <f>IF('منابع انسانی'!C673="","",'منابع انسانی'!C673)</f>
        <v/>
      </c>
      <c r="R674" s="886" t="str">
        <f>IF('منابع انسانی'!D673="","",'منابع انسانی'!D673)</f>
        <v/>
      </c>
      <c r="S674" s="886" t="str">
        <f>IF('منابع انسانی'!E673="","",'منابع انسانی'!E673)</f>
        <v/>
      </c>
      <c r="T674" s="936" t="str">
        <f t="shared" si="15"/>
        <v>X</v>
      </c>
    </row>
    <row r="675" spans="15:20" ht="24.95" customHeight="1">
      <c r="O675" s="886" t="str">
        <f>IF('منابع انسانی'!A674="","",'منابع انسانی'!A674)</f>
        <v/>
      </c>
      <c r="P675" s="886" t="str">
        <f>IF('منابع انسانی'!B674="","",'منابع انسانی'!B674)</f>
        <v/>
      </c>
      <c r="Q675" s="886" t="str">
        <f>IF('منابع انسانی'!C674="","",'منابع انسانی'!C674)</f>
        <v/>
      </c>
      <c r="R675" s="886" t="str">
        <f>IF('منابع انسانی'!D674="","",'منابع انسانی'!D674)</f>
        <v/>
      </c>
      <c r="S675" s="886" t="str">
        <f>IF('منابع انسانی'!E674="","",'منابع انسانی'!E674)</f>
        <v/>
      </c>
      <c r="T675" s="936" t="str">
        <f t="shared" si="15"/>
        <v>X</v>
      </c>
    </row>
    <row r="676" spans="15:20" ht="24.95" customHeight="1">
      <c r="O676" s="886" t="str">
        <f>IF('منابع انسانی'!A675="","",'منابع انسانی'!A675)</f>
        <v/>
      </c>
      <c r="P676" s="886" t="str">
        <f>IF('منابع انسانی'!B675="","",'منابع انسانی'!B675)</f>
        <v/>
      </c>
      <c r="Q676" s="886" t="str">
        <f>IF('منابع انسانی'!C675="","",'منابع انسانی'!C675)</f>
        <v/>
      </c>
      <c r="R676" s="886" t="str">
        <f>IF('منابع انسانی'!D675="","",'منابع انسانی'!D675)</f>
        <v/>
      </c>
      <c r="S676" s="886" t="str">
        <f>IF('منابع انسانی'!E675="","",'منابع انسانی'!E675)</f>
        <v/>
      </c>
      <c r="T676" s="936" t="str">
        <f t="shared" si="15"/>
        <v>X</v>
      </c>
    </row>
    <row r="677" spans="15:20" ht="24.95" customHeight="1">
      <c r="O677" s="886" t="str">
        <f>IF('منابع انسانی'!A676="","",'منابع انسانی'!A676)</f>
        <v/>
      </c>
      <c r="P677" s="886" t="str">
        <f>IF('منابع انسانی'!B676="","",'منابع انسانی'!B676)</f>
        <v/>
      </c>
      <c r="Q677" s="886" t="str">
        <f>IF('منابع انسانی'!C676="","",'منابع انسانی'!C676)</f>
        <v/>
      </c>
      <c r="R677" s="886" t="str">
        <f>IF('منابع انسانی'!D676="","",'منابع انسانی'!D676)</f>
        <v/>
      </c>
      <c r="S677" s="886" t="str">
        <f>IF('منابع انسانی'!E676="","",'منابع انسانی'!E676)</f>
        <v/>
      </c>
      <c r="T677" s="936" t="str">
        <f t="shared" si="15"/>
        <v>X</v>
      </c>
    </row>
    <row r="678" spans="15:20" ht="24.95" customHeight="1">
      <c r="O678" s="886" t="str">
        <f>IF('منابع انسانی'!A677="","",'منابع انسانی'!A677)</f>
        <v/>
      </c>
      <c r="P678" s="886" t="str">
        <f>IF('منابع انسانی'!B677="","",'منابع انسانی'!B677)</f>
        <v/>
      </c>
      <c r="Q678" s="886" t="str">
        <f>IF('منابع انسانی'!C677="","",'منابع انسانی'!C677)</f>
        <v/>
      </c>
      <c r="R678" s="886" t="str">
        <f>IF('منابع انسانی'!D677="","",'منابع انسانی'!D677)</f>
        <v/>
      </c>
      <c r="S678" s="886" t="str">
        <f>IF('منابع انسانی'!E677="","",'منابع انسانی'!E677)</f>
        <v/>
      </c>
      <c r="T678" s="936" t="str">
        <f t="shared" si="15"/>
        <v>X</v>
      </c>
    </row>
    <row r="679" spans="15:20" ht="24.95" customHeight="1">
      <c r="O679" s="886" t="str">
        <f>IF('منابع انسانی'!A678="","",'منابع انسانی'!A678)</f>
        <v/>
      </c>
      <c r="P679" s="886" t="str">
        <f>IF('منابع انسانی'!B678="","",'منابع انسانی'!B678)</f>
        <v/>
      </c>
      <c r="Q679" s="886" t="str">
        <f>IF('منابع انسانی'!C678="","",'منابع انسانی'!C678)</f>
        <v/>
      </c>
      <c r="R679" s="886" t="str">
        <f>IF('منابع انسانی'!D678="","",'منابع انسانی'!D678)</f>
        <v/>
      </c>
      <c r="S679" s="886" t="str">
        <f>IF('منابع انسانی'!E678="","",'منابع انسانی'!E678)</f>
        <v/>
      </c>
      <c r="T679" s="936" t="str">
        <f t="shared" si="15"/>
        <v>X</v>
      </c>
    </row>
    <row r="680" spans="15:20" ht="24.95" customHeight="1">
      <c r="O680" s="886" t="str">
        <f>IF('منابع انسانی'!A679="","",'منابع انسانی'!A679)</f>
        <v/>
      </c>
      <c r="P680" s="886" t="str">
        <f>IF('منابع انسانی'!B679="","",'منابع انسانی'!B679)</f>
        <v/>
      </c>
      <c r="Q680" s="886" t="str">
        <f>IF('منابع انسانی'!C679="","",'منابع انسانی'!C679)</f>
        <v/>
      </c>
      <c r="R680" s="886" t="str">
        <f>IF('منابع انسانی'!D679="","",'منابع انسانی'!D679)</f>
        <v/>
      </c>
      <c r="S680" s="886" t="str">
        <f>IF('منابع انسانی'!E679="","",'منابع انسانی'!E679)</f>
        <v/>
      </c>
      <c r="T680" s="936" t="str">
        <f t="shared" si="15"/>
        <v>X</v>
      </c>
    </row>
    <row r="681" spans="15:20" ht="24.95" customHeight="1">
      <c r="O681" s="886" t="str">
        <f>IF('منابع انسانی'!A680="","",'منابع انسانی'!A680)</f>
        <v/>
      </c>
      <c r="P681" s="886" t="str">
        <f>IF('منابع انسانی'!B680="","",'منابع انسانی'!B680)</f>
        <v/>
      </c>
      <c r="Q681" s="886" t="str">
        <f>IF('منابع انسانی'!C680="","",'منابع انسانی'!C680)</f>
        <v/>
      </c>
      <c r="R681" s="886" t="str">
        <f>IF('منابع انسانی'!D680="","",'منابع انسانی'!D680)</f>
        <v/>
      </c>
      <c r="S681" s="886" t="str">
        <f>IF('منابع انسانی'!E680="","",'منابع انسانی'!E680)</f>
        <v/>
      </c>
      <c r="T681" s="936" t="str">
        <f t="shared" si="15"/>
        <v>X</v>
      </c>
    </row>
    <row r="682" spans="15:20" ht="24.95" customHeight="1">
      <c r="O682" s="886" t="str">
        <f>IF('منابع انسانی'!A681="","",'منابع انسانی'!A681)</f>
        <v/>
      </c>
      <c r="P682" s="886" t="str">
        <f>IF('منابع انسانی'!B681="","",'منابع انسانی'!B681)</f>
        <v/>
      </c>
      <c r="Q682" s="886" t="str">
        <f>IF('منابع انسانی'!C681="","",'منابع انسانی'!C681)</f>
        <v/>
      </c>
      <c r="R682" s="886" t="str">
        <f>IF('منابع انسانی'!D681="","",'منابع انسانی'!D681)</f>
        <v/>
      </c>
      <c r="S682" s="886" t="str">
        <f>IF('منابع انسانی'!E681="","",'منابع انسانی'!E681)</f>
        <v/>
      </c>
      <c r="T682" s="936" t="str">
        <f t="shared" si="15"/>
        <v>X</v>
      </c>
    </row>
    <row r="683" spans="15:20" ht="24.95" customHeight="1">
      <c r="O683" s="886" t="str">
        <f>IF('منابع انسانی'!A682="","",'منابع انسانی'!A682)</f>
        <v/>
      </c>
      <c r="P683" s="886" t="str">
        <f>IF('منابع انسانی'!B682="","",'منابع انسانی'!B682)</f>
        <v/>
      </c>
      <c r="Q683" s="886" t="str">
        <f>IF('منابع انسانی'!C682="","",'منابع انسانی'!C682)</f>
        <v/>
      </c>
      <c r="R683" s="886" t="str">
        <f>IF('منابع انسانی'!D682="","",'منابع انسانی'!D682)</f>
        <v/>
      </c>
      <c r="S683" s="886" t="str">
        <f>IF('منابع انسانی'!E682="","",'منابع انسانی'!E682)</f>
        <v/>
      </c>
      <c r="T683" s="936" t="str">
        <f t="shared" si="15"/>
        <v>X</v>
      </c>
    </row>
    <row r="684" spans="15:20" ht="24.95" customHeight="1">
      <c r="O684" s="886" t="str">
        <f>IF('منابع انسانی'!A683="","",'منابع انسانی'!A683)</f>
        <v/>
      </c>
      <c r="P684" s="886" t="str">
        <f>IF('منابع انسانی'!B683="","",'منابع انسانی'!B683)</f>
        <v/>
      </c>
      <c r="Q684" s="886" t="str">
        <f>IF('منابع انسانی'!C683="","",'منابع انسانی'!C683)</f>
        <v/>
      </c>
      <c r="R684" s="886" t="str">
        <f>IF('منابع انسانی'!D683="","",'منابع انسانی'!D683)</f>
        <v/>
      </c>
      <c r="S684" s="886" t="str">
        <f>IF('منابع انسانی'!E683="","",'منابع انسانی'!E683)</f>
        <v/>
      </c>
      <c r="T684" s="936" t="str">
        <f t="shared" si="15"/>
        <v>X</v>
      </c>
    </row>
    <row r="685" spans="15:20" ht="24.95" customHeight="1">
      <c r="O685" s="886" t="str">
        <f>IF('منابع انسانی'!A684="","",'منابع انسانی'!A684)</f>
        <v/>
      </c>
      <c r="P685" s="886" t="str">
        <f>IF('منابع انسانی'!B684="","",'منابع انسانی'!B684)</f>
        <v/>
      </c>
      <c r="Q685" s="886" t="str">
        <f>IF('منابع انسانی'!C684="","",'منابع انسانی'!C684)</f>
        <v/>
      </c>
      <c r="R685" s="886" t="str">
        <f>IF('منابع انسانی'!D684="","",'منابع انسانی'!D684)</f>
        <v/>
      </c>
      <c r="S685" s="886" t="str">
        <f>IF('منابع انسانی'!E684="","",'منابع انسانی'!E684)</f>
        <v/>
      </c>
      <c r="T685" s="936" t="str">
        <f t="shared" si="15"/>
        <v>X</v>
      </c>
    </row>
    <row r="686" spans="15:20" ht="24.95" customHeight="1">
      <c r="O686" s="886" t="str">
        <f>IF('منابع انسانی'!A685="","",'منابع انسانی'!A685)</f>
        <v/>
      </c>
      <c r="P686" s="886" t="str">
        <f>IF('منابع انسانی'!B685="","",'منابع انسانی'!B685)</f>
        <v/>
      </c>
      <c r="Q686" s="886" t="str">
        <f>IF('منابع انسانی'!C685="","",'منابع انسانی'!C685)</f>
        <v/>
      </c>
      <c r="R686" s="886" t="str">
        <f>IF('منابع انسانی'!D685="","",'منابع انسانی'!D685)</f>
        <v/>
      </c>
      <c r="S686" s="886" t="str">
        <f>IF('منابع انسانی'!E685="","",'منابع انسانی'!E685)</f>
        <v/>
      </c>
      <c r="T686" s="936" t="str">
        <f t="shared" si="15"/>
        <v>X</v>
      </c>
    </row>
    <row r="687" spans="15:20" ht="24.95" customHeight="1">
      <c r="O687" s="886" t="str">
        <f>IF('منابع انسانی'!A686="","",'منابع انسانی'!A686)</f>
        <v/>
      </c>
      <c r="P687" s="886" t="str">
        <f>IF('منابع انسانی'!B686="","",'منابع انسانی'!B686)</f>
        <v/>
      </c>
      <c r="Q687" s="886" t="str">
        <f>IF('منابع انسانی'!C686="","",'منابع انسانی'!C686)</f>
        <v/>
      </c>
      <c r="R687" s="886" t="str">
        <f>IF('منابع انسانی'!D686="","",'منابع انسانی'!D686)</f>
        <v/>
      </c>
      <c r="S687" s="886" t="str">
        <f>IF('منابع انسانی'!E686="","",'منابع انسانی'!E686)</f>
        <v/>
      </c>
      <c r="T687" s="936" t="str">
        <f t="shared" si="15"/>
        <v>X</v>
      </c>
    </row>
    <row r="688" spans="15:20" ht="24.95" customHeight="1">
      <c r="O688" s="886" t="str">
        <f>IF('منابع انسانی'!A687="","",'منابع انسانی'!A687)</f>
        <v/>
      </c>
      <c r="P688" s="886" t="str">
        <f>IF('منابع انسانی'!B687="","",'منابع انسانی'!B687)</f>
        <v/>
      </c>
      <c r="Q688" s="886" t="str">
        <f>IF('منابع انسانی'!C687="","",'منابع انسانی'!C687)</f>
        <v/>
      </c>
      <c r="R688" s="886" t="str">
        <f>IF('منابع انسانی'!D687="","",'منابع انسانی'!D687)</f>
        <v/>
      </c>
      <c r="S688" s="886" t="str">
        <f>IF('منابع انسانی'!E687="","",'منابع انسانی'!E687)</f>
        <v/>
      </c>
      <c r="T688" s="936" t="str">
        <f t="shared" si="15"/>
        <v>X</v>
      </c>
    </row>
    <row r="689" spans="15:20" ht="24.95" customHeight="1">
      <c r="O689" s="886" t="str">
        <f>IF('منابع انسانی'!A688="","",'منابع انسانی'!A688)</f>
        <v/>
      </c>
      <c r="P689" s="886" t="str">
        <f>IF('منابع انسانی'!B688="","",'منابع انسانی'!B688)</f>
        <v/>
      </c>
      <c r="Q689" s="886" t="str">
        <f>IF('منابع انسانی'!C688="","",'منابع انسانی'!C688)</f>
        <v/>
      </c>
      <c r="R689" s="886" t="str">
        <f>IF('منابع انسانی'!D688="","",'منابع انسانی'!D688)</f>
        <v/>
      </c>
      <c r="S689" s="886" t="str">
        <f>IF('منابع انسانی'!E688="","",'منابع انسانی'!E688)</f>
        <v/>
      </c>
      <c r="T689" s="936" t="str">
        <f t="shared" si="15"/>
        <v>X</v>
      </c>
    </row>
    <row r="690" spans="15:20" ht="24.95" customHeight="1">
      <c r="O690" s="886" t="str">
        <f>IF('منابع انسانی'!A689="","",'منابع انسانی'!A689)</f>
        <v/>
      </c>
      <c r="P690" s="886" t="str">
        <f>IF('منابع انسانی'!B689="","",'منابع انسانی'!B689)</f>
        <v/>
      </c>
      <c r="Q690" s="886" t="str">
        <f>IF('منابع انسانی'!C689="","",'منابع انسانی'!C689)</f>
        <v/>
      </c>
      <c r="R690" s="886" t="str">
        <f>IF('منابع انسانی'!D689="","",'منابع انسانی'!D689)</f>
        <v/>
      </c>
      <c r="S690" s="886" t="str">
        <f>IF('منابع انسانی'!E689="","",'منابع انسانی'!E689)</f>
        <v/>
      </c>
      <c r="T690" s="936" t="str">
        <f t="shared" si="15"/>
        <v>X</v>
      </c>
    </row>
    <row r="691" spans="15:20" ht="24.95" customHeight="1">
      <c r="O691" s="886" t="str">
        <f>IF('منابع انسانی'!A690="","",'منابع انسانی'!A690)</f>
        <v/>
      </c>
      <c r="P691" s="886" t="str">
        <f>IF('منابع انسانی'!B690="","",'منابع انسانی'!B690)</f>
        <v/>
      </c>
      <c r="Q691" s="886" t="str">
        <f>IF('منابع انسانی'!C690="","",'منابع انسانی'!C690)</f>
        <v/>
      </c>
      <c r="R691" s="886" t="str">
        <f>IF('منابع انسانی'!D690="","",'منابع انسانی'!D690)</f>
        <v/>
      </c>
      <c r="S691" s="886" t="str">
        <f>IF('منابع انسانی'!E690="","",'منابع انسانی'!E690)</f>
        <v/>
      </c>
      <c r="T691" s="936" t="str">
        <f t="shared" si="15"/>
        <v>X</v>
      </c>
    </row>
    <row r="692" spans="15:20" ht="24.95" customHeight="1">
      <c r="O692" s="886" t="str">
        <f>IF('منابع انسانی'!A691="","",'منابع انسانی'!A691)</f>
        <v/>
      </c>
      <c r="P692" s="886" t="str">
        <f>IF('منابع انسانی'!B691="","",'منابع انسانی'!B691)</f>
        <v/>
      </c>
      <c r="Q692" s="886" t="str">
        <f>IF('منابع انسانی'!C691="","",'منابع انسانی'!C691)</f>
        <v/>
      </c>
      <c r="R692" s="886" t="str">
        <f>IF('منابع انسانی'!D691="","",'منابع انسانی'!D691)</f>
        <v/>
      </c>
      <c r="S692" s="886" t="str">
        <f>IF('منابع انسانی'!E691="","",'منابع انسانی'!E691)</f>
        <v/>
      </c>
      <c r="T692" s="936" t="str">
        <f t="shared" si="15"/>
        <v>X</v>
      </c>
    </row>
    <row r="693" spans="15:20" ht="24.95" customHeight="1">
      <c r="O693" s="886" t="str">
        <f>IF('منابع انسانی'!A692="","",'منابع انسانی'!A692)</f>
        <v/>
      </c>
      <c r="P693" s="886" t="str">
        <f>IF('منابع انسانی'!B692="","",'منابع انسانی'!B692)</f>
        <v/>
      </c>
      <c r="Q693" s="886" t="str">
        <f>IF('منابع انسانی'!C692="","",'منابع انسانی'!C692)</f>
        <v/>
      </c>
      <c r="R693" s="886" t="str">
        <f>IF('منابع انسانی'!D692="","",'منابع انسانی'!D692)</f>
        <v/>
      </c>
      <c r="S693" s="886" t="str">
        <f>IF('منابع انسانی'!E692="","",'منابع انسانی'!E692)</f>
        <v/>
      </c>
      <c r="T693" s="936" t="str">
        <f t="shared" si="15"/>
        <v>X</v>
      </c>
    </row>
    <row r="694" spans="15:20" ht="24.95" customHeight="1">
      <c r="O694" s="886" t="str">
        <f>IF('منابع انسانی'!A693="","",'منابع انسانی'!A693)</f>
        <v/>
      </c>
      <c r="P694" s="886" t="str">
        <f>IF('منابع انسانی'!B693="","",'منابع انسانی'!B693)</f>
        <v/>
      </c>
      <c r="Q694" s="886" t="str">
        <f>IF('منابع انسانی'!C693="","",'منابع انسانی'!C693)</f>
        <v/>
      </c>
      <c r="R694" s="886" t="str">
        <f>IF('منابع انسانی'!D693="","",'منابع انسانی'!D693)</f>
        <v/>
      </c>
      <c r="S694" s="886" t="str">
        <f>IF('منابع انسانی'!E693="","",'منابع انسانی'!E693)</f>
        <v/>
      </c>
      <c r="T694" s="936" t="str">
        <f t="shared" si="15"/>
        <v>X</v>
      </c>
    </row>
    <row r="695" spans="15:20" ht="24.95" customHeight="1">
      <c r="O695" s="886" t="str">
        <f>IF('منابع انسانی'!A694="","",'منابع انسانی'!A694)</f>
        <v/>
      </c>
      <c r="P695" s="886" t="str">
        <f>IF('منابع انسانی'!B694="","",'منابع انسانی'!B694)</f>
        <v/>
      </c>
      <c r="Q695" s="886" t="str">
        <f>IF('منابع انسانی'!C694="","",'منابع انسانی'!C694)</f>
        <v/>
      </c>
      <c r="R695" s="886" t="str">
        <f>IF('منابع انسانی'!D694="","",'منابع انسانی'!D694)</f>
        <v/>
      </c>
      <c r="S695" s="886" t="str">
        <f>IF('منابع انسانی'!E694="","",'منابع انسانی'!E694)</f>
        <v/>
      </c>
      <c r="T695" s="936" t="str">
        <f t="shared" si="15"/>
        <v>X</v>
      </c>
    </row>
    <row r="696" spans="15:20" ht="24.95" customHeight="1">
      <c r="O696" s="886" t="str">
        <f>IF('منابع انسانی'!A695="","",'منابع انسانی'!A695)</f>
        <v/>
      </c>
      <c r="P696" s="886" t="str">
        <f>IF('منابع انسانی'!B695="","",'منابع انسانی'!B695)</f>
        <v/>
      </c>
      <c r="Q696" s="886" t="str">
        <f>IF('منابع انسانی'!C695="","",'منابع انسانی'!C695)</f>
        <v/>
      </c>
      <c r="R696" s="886" t="str">
        <f>IF('منابع انسانی'!D695="","",'منابع انسانی'!D695)</f>
        <v/>
      </c>
      <c r="S696" s="886" t="str">
        <f>IF('منابع انسانی'!E695="","",'منابع انسانی'!E695)</f>
        <v/>
      </c>
      <c r="T696" s="936" t="str">
        <f t="shared" si="15"/>
        <v>X</v>
      </c>
    </row>
    <row r="697" spans="15:20" ht="24.95" customHeight="1">
      <c r="O697" s="886" t="str">
        <f>IF('منابع انسانی'!A696="","",'منابع انسانی'!A696)</f>
        <v/>
      </c>
      <c r="P697" s="886" t="str">
        <f>IF('منابع انسانی'!B696="","",'منابع انسانی'!B696)</f>
        <v/>
      </c>
      <c r="Q697" s="886" t="str">
        <f>IF('منابع انسانی'!C696="","",'منابع انسانی'!C696)</f>
        <v/>
      </c>
      <c r="R697" s="886" t="str">
        <f>IF('منابع انسانی'!D696="","",'منابع انسانی'!D696)</f>
        <v/>
      </c>
      <c r="S697" s="886" t="str">
        <f>IF('منابع انسانی'!E696="","",'منابع انسانی'!E696)</f>
        <v/>
      </c>
      <c r="T697" s="936" t="str">
        <f t="shared" si="15"/>
        <v>X</v>
      </c>
    </row>
    <row r="698" spans="15:20" ht="24.95" customHeight="1">
      <c r="O698" s="886" t="str">
        <f>IF('منابع انسانی'!A697="","",'منابع انسانی'!A697)</f>
        <v/>
      </c>
      <c r="P698" s="886" t="str">
        <f>IF('منابع انسانی'!B697="","",'منابع انسانی'!B697)</f>
        <v/>
      </c>
      <c r="Q698" s="886" t="str">
        <f>IF('منابع انسانی'!C697="","",'منابع انسانی'!C697)</f>
        <v/>
      </c>
      <c r="R698" s="886" t="str">
        <f>IF('منابع انسانی'!D697="","",'منابع انسانی'!D697)</f>
        <v/>
      </c>
      <c r="S698" s="886" t="str">
        <f>IF('منابع انسانی'!E697="","",'منابع انسانی'!E697)</f>
        <v/>
      </c>
      <c r="T698" s="936" t="str">
        <f t="shared" si="15"/>
        <v>X</v>
      </c>
    </row>
    <row r="699" spans="15:20" ht="24.95" customHeight="1">
      <c r="O699" s="886" t="str">
        <f>IF('منابع انسانی'!A698="","",'منابع انسانی'!A698)</f>
        <v/>
      </c>
      <c r="P699" s="886" t="str">
        <f>IF('منابع انسانی'!B698="","",'منابع انسانی'!B698)</f>
        <v/>
      </c>
      <c r="Q699" s="886" t="str">
        <f>IF('منابع انسانی'!C698="","",'منابع انسانی'!C698)</f>
        <v/>
      </c>
      <c r="R699" s="886" t="str">
        <f>IF('منابع انسانی'!D698="","",'منابع انسانی'!D698)</f>
        <v/>
      </c>
      <c r="S699" s="886" t="str">
        <f>IF('منابع انسانی'!E698="","",'منابع انسانی'!E698)</f>
        <v/>
      </c>
      <c r="T699" s="936" t="str">
        <f t="shared" si="15"/>
        <v>X</v>
      </c>
    </row>
    <row r="700" spans="15:20" ht="24.95" customHeight="1">
      <c r="O700" s="886" t="str">
        <f>IF('منابع انسانی'!A699="","",'منابع انسانی'!A699)</f>
        <v/>
      </c>
      <c r="P700" s="886" t="str">
        <f>IF('منابع انسانی'!B699="","",'منابع انسانی'!B699)</f>
        <v/>
      </c>
      <c r="Q700" s="886" t="str">
        <f>IF('منابع انسانی'!C699="","",'منابع انسانی'!C699)</f>
        <v/>
      </c>
      <c r="R700" s="886" t="str">
        <f>IF('منابع انسانی'!D699="","",'منابع انسانی'!D699)</f>
        <v/>
      </c>
      <c r="S700" s="886" t="str">
        <f>IF('منابع انسانی'!E699="","",'منابع انسانی'!E699)</f>
        <v/>
      </c>
      <c r="T700" s="936" t="str">
        <f t="shared" si="15"/>
        <v>X</v>
      </c>
    </row>
    <row r="701" spans="15:20" ht="24.95" customHeight="1">
      <c r="O701" s="886" t="str">
        <f>IF('منابع انسانی'!A700="","",'منابع انسانی'!A700)</f>
        <v/>
      </c>
      <c r="P701" s="886" t="str">
        <f>IF('منابع انسانی'!B700="","",'منابع انسانی'!B700)</f>
        <v/>
      </c>
      <c r="Q701" s="886" t="str">
        <f>IF('منابع انسانی'!C700="","",'منابع انسانی'!C700)</f>
        <v/>
      </c>
      <c r="R701" s="886" t="str">
        <f>IF('منابع انسانی'!D700="","",'منابع انسانی'!D700)</f>
        <v/>
      </c>
      <c r="S701" s="886" t="str">
        <f>IF('منابع انسانی'!E700="","",'منابع انسانی'!E700)</f>
        <v/>
      </c>
      <c r="T701" s="936" t="str">
        <f t="shared" si="15"/>
        <v>X</v>
      </c>
    </row>
    <row r="702" spans="15:20" ht="24.95" customHeight="1">
      <c r="O702" s="886" t="str">
        <f>IF('منابع انسانی'!A701="","",'منابع انسانی'!A701)</f>
        <v/>
      </c>
      <c r="P702" s="886" t="str">
        <f>IF('منابع انسانی'!B701="","",'منابع انسانی'!B701)</f>
        <v/>
      </c>
      <c r="Q702" s="886" t="str">
        <f>IF('منابع انسانی'!C701="","",'منابع انسانی'!C701)</f>
        <v/>
      </c>
      <c r="R702" s="886" t="str">
        <f>IF('منابع انسانی'!D701="","",'منابع انسانی'!D701)</f>
        <v/>
      </c>
      <c r="S702" s="886" t="str">
        <f>IF('منابع انسانی'!E701="","",'منابع انسانی'!E701)</f>
        <v/>
      </c>
      <c r="T702" s="936" t="str">
        <f t="shared" si="15"/>
        <v>X</v>
      </c>
    </row>
    <row r="703" spans="15:20" ht="24.95" customHeight="1">
      <c r="O703" s="886" t="str">
        <f>IF('منابع انسانی'!A702="","",'منابع انسانی'!A702)</f>
        <v/>
      </c>
      <c r="P703" s="886" t="str">
        <f>IF('منابع انسانی'!B702="","",'منابع انسانی'!B702)</f>
        <v/>
      </c>
      <c r="Q703" s="886" t="str">
        <f>IF('منابع انسانی'!C702="","",'منابع انسانی'!C702)</f>
        <v/>
      </c>
      <c r="R703" s="886" t="str">
        <f>IF('منابع انسانی'!D702="","",'منابع انسانی'!D702)</f>
        <v/>
      </c>
      <c r="S703" s="886" t="str">
        <f>IF('منابع انسانی'!E702="","",'منابع انسانی'!E702)</f>
        <v/>
      </c>
      <c r="T703" s="936" t="str">
        <f t="shared" si="15"/>
        <v>X</v>
      </c>
    </row>
    <row r="704" spans="15:20" ht="24.95" customHeight="1">
      <c r="O704" s="886" t="str">
        <f>IF('منابع انسانی'!A703="","",'منابع انسانی'!A703)</f>
        <v/>
      </c>
      <c r="P704" s="886" t="str">
        <f>IF('منابع انسانی'!B703="","",'منابع انسانی'!B703)</f>
        <v/>
      </c>
      <c r="Q704" s="886" t="str">
        <f>IF('منابع انسانی'!C703="","",'منابع انسانی'!C703)</f>
        <v/>
      </c>
      <c r="R704" s="886" t="str">
        <f>IF('منابع انسانی'!D703="","",'منابع انسانی'!D703)</f>
        <v/>
      </c>
      <c r="S704" s="886" t="str">
        <f>IF('منابع انسانی'!E703="","",'منابع انسانی'!E703)</f>
        <v/>
      </c>
      <c r="T704" s="936" t="str">
        <f t="shared" si="15"/>
        <v>X</v>
      </c>
    </row>
    <row r="705" spans="15:20" ht="24.95" customHeight="1">
      <c r="O705" s="886" t="str">
        <f>IF('منابع انسانی'!A704="","",'منابع انسانی'!A704)</f>
        <v/>
      </c>
      <c r="P705" s="886" t="str">
        <f>IF('منابع انسانی'!B704="","",'منابع انسانی'!B704)</f>
        <v/>
      </c>
      <c r="Q705" s="886" t="str">
        <f>IF('منابع انسانی'!C704="","",'منابع انسانی'!C704)</f>
        <v/>
      </c>
      <c r="R705" s="886" t="str">
        <f>IF('منابع انسانی'!D704="","",'منابع انسانی'!D704)</f>
        <v/>
      </c>
      <c r="S705" s="886" t="str">
        <f>IF('منابع انسانی'!E704="","",'منابع انسانی'!E704)</f>
        <v/>
      </c>
      <c r="T705" s="936" t="str">
        <f t="shared" si="15"/>
        <v>X</v>
      </c>
    </row>
    <row r="706" spans="15:20" ht="24.95" customHeight="1">
      <c r="O706" s="886" t="str">
        <f>IF('منابع انسانی'!A705="","",'منابع انسانی'!A705)</f>
        <v/>
      </c>
      <c r="P706" s="886" t="str">
        <f>IF('منابع انسانی'!B705="","",'منابع انسانی'!B705)</f>
        <v/>
      </c>
      <c r="Q706" s="886" t="str">
        <f>IF('منابع انسانی'!C705="","",'منابع انسانی'!C705)</f>
        <v/>
      </c>
      <c r="R706" s="886" t="str">
        <f>IF('منابع انسانی'!D705="","",'منابع انسانی'!D705)</f>
        <v/>
      </c>
      <c r="S706" s="886" t="str">
        <f>IF('منابع انسانی'!E705="","",'منابع انسانی'!E705)</f>
        <v/>
      </c>
      <c r="T706" s="936" t="str">
        <f t="shared" si="15"/>
        <v>X</v>
      </c>
    </row>
    <row r="707" spans="15:20" ht="24.95" customHeight="1">
      <c r="O707" s="886" t="str">
        <f>IF('منابع انسانی'!A706="","",'منابع انسانی'!A706)</f>
        <v/>
      </c>
      <c r="P707" s="886" t="str">
        <f>IF('منابع انسانی'!B706="","",'منابع انسانی'!B706)</f>
        <v/>
      </c>
      <c r="Q707" s="886" t="str">
        <f>IF('منابع انسانی'!C706="","",'منابع انسانی'!C706)</f>
        <v/>
      </c>
      <c r="R707" s="886" t="str">
        <f>IF('منابع انسانی'!D706="","",'منابع انسانی'!D706)</f>
        <v/>
      </c>
      <c r="S707" s="886" t="str">
        <f>IF('منابع انسانی'!E706="","",'منابع انسانی'!E706)</f>
        <v/>
      </c>
      <c r="T707" s="936" t="str">
        <f t="shared" ref="T707:T739" si="16">IF(OR(S707=$U$4,S707=$U$5,S707=$U$6,S707=$U$7,S707=$U$8,S707=$U$9),"","X")</f>
        <v>X</v>
      </c>
    </row>
    <row r="708" spans="15:20" ht="24.95" customHeight="1">
      <c r="O708" s="886" t="str">
        <f>IF('منابع انسانی'!A707="","",'منابع انسانی'!A707)</f>
        <v/>
      </c>
      <c r="P708" s="886" t="str">
        <f>IF('منابع انسانی'!B707="","",'منابع انسانی'!B707)</f>
        <v/>
      </c>
      <c r="Q708" s="886" t="str">
        <f>IF('منابع انسانی'!C707="","",'منابع انسانی'!C707)</f>
        <v/>
      </c>
      <c r="R708" s="886" t="str">
        <f>IF('منابع انسانی'!D707="","",'منابع انسانی'!D707)</f>
        <v/>
      </c>
      <c r="S708" s="886" t="str">
        <f>IF('منابع انسانی'!E707="","",'منابع انسانی'!E707)</f>
        <v/>
      </c>
      <c r="T708" s="936" t="str">
        <f t="shared" si="16"/>
        <v>X</v>
      </c>
    </row>
    <row r="709" spans="15:20" ht="24.95" customHeight="1">
      <c r="O709" s="886" t="str">
        <f>IF('منابع انسانی'!A708="","",'منابع انسانی'!A708)</f>
        <v/>
      </c>
      <c r="P709" s="886" t="str">
        <f>IF('منابع انسانی'!B708="","",'منابع انسانی'!B708)</f>
        <v/>
      </c>
      <c r="Q709" s="886" t="str">
        <f>IF('منابع انسانی'!C708="","",'منابع انسانی'!C708)</f>
        <v/>
      </c>
      <c r="R709" s="886" t="str">
        <f>IF('منابع انسانی'!D708="","",'منابع انسانی'!D708)</f>
        <v/>
      </c>
      <c r="S709" s="886" t="str">
        <f>IF('منابع انسانی'!E708="","",'منابع انسانی'!E708)</f>
        <v/>
      </c>
      <c r="T709" s="936" t="str">
        <f t="shared" si="16"/>
        <v>X</v>
      </c>
    </row>
    <row r="710" spans="15:20" ht="24.95" customHeight="1">
      <c r="O710" s="886" t="str">
        <f>IF('منابع انسانی'!A709="","",'منابع انسانی'!A709)</f>
        <v/>
      </c>
      <c r="P710" s="886" t="str">
        <f>IF('منابع انسانی'!B709="","",'منابع انسانی'!B709)</f>
        <v/>
      </c>
      <c r="Q710" s="886" t="str">
        <f>IF('منابع انسانی'!C709="","",'منابع انسانی'!C709)</f>
        <v/>
      </c>
      <c r="R710" s="886" t="str">
        <f>IF('منابع انسانی'!D709="","",'منابع انسانی'!D709)</f>
        <v/>
      </c>
      <c r="S710" s="886" t="str">
        <f>IF('منابع انسانی'!E709="","",'منابع انسانی'!E709)</f>
        <v/>
      </c>
      <c r="T710" s="936" t="str">
        <f t="shared" si="16"/>
        <v>X</v>
      </c>
    </row>
    <row r="711" spans="15:20" ht="24.95" customHeight="1">
      <c r="O711" s="886" t="str">
        <f>IF('منابع انسانی'!A710="","",'منابع انسانی'!A710)</f>
        <v/>
      </c>
      <c r="P711" s="886" t="str">
        <f>IF('منابع انسانی'!B710="","",'منابع انسانی'!B710)</f>
        <v/>
      </c>
      <c r="Q711" s="886" t="str">
        <f>IF('منابع انسانی'!C710="","",'منابع انسانی'!C710)</f>
        <v/>
      </c>
      <c r="R711" s="886" t="str">
        <f>IF('منابع انسانی'!D710="","",'منابع انسانی'!D710)</f>
        <v/>
      </c>
      <c r="S711" s="886" t="str">
        <f>IF('منابع انسانی'!E710="","",'منابع انسانی'!E710)</f>
        <v/>
      </c>
      <c r="T711" s="936" t="str">
        <f t="shared" si="16"/>
        <v>X</v>
      </c>
    </row>
    <row r="712" spans="15:20" ht="24.95" customHeight="1">
      <c r="O712" s="886" t="str">
        <f>IF('منابع انسانی'!A711="","",'منابع انسانی'!A711)</f>
        <v/>
      </c>
      <c r="P712" s="886" t="str">
        <f>IF('منابع انسانی'!B711="","",'منابع انسانی'!B711)</f>
        <v/>
      </c>
      <c r="Q712" s="886" t="str">
        <f>IF('منابع انسانی'!C711="","",'منابع انسانی'!C711)</f>
        <v/>
      </c>
      <c r="R712" s="886" t="str">
        <f>IF('منابع انسانی'!D711="","",'منابع انسانی'!D711)</f>
        <v/>
      </c>
      <c r="S712" s="886" t="str">
        <f>IF('منابع انسانی'!E711="","",'منابع انسانی'!E711)</f>
        <v/>
      </c>
      <c r="T712" s="936" t="str">
        <f t="shared" si="16"/>
        <v>X</v>
      </c>
    </row>
    <row r="713" spans="15:20" ht="24.95" customHeight="1">
      <c r="O713" s="886" t="str">
        <f>IF('منابع انسانی'!A712="","",'منابع انسانی'!A712)</f>
        <v/>
      </c>
      <c r="P713" s="886" t="str">
        <f>IF('منابع انسانی'!B712="","",'منابع انسانی'!B712)</f>
        <v/>
      </c>
      <c r="Q713" s="886" t="str">
        <f>IF('منابع انسانی'!C712="","",'منابع انسانی'!C712)</f>
        <v/>
      </c>
      <c r="R713" s="886" t="str">
        <f>IF('منابع انسانی'!D712="","",'منابع انسانی'!D712)</f>
        <v/>
      </c>
      <c r="S713" s="886" t="str">
        <f>IF('منابع انسانی'!E712="","",'منابع انسانی'!E712)</f>
        <v/>
      </c>
      <c r="T713" s="936" t="str">
        <f t="shared" si="16"/>
        <v>X</v>
      </c>
    </row>
    <row r="714" spans="15:20" ht="24.95" customHeight="1">
      <c r="O714" s="886" t="str">
        <f>IF('منابع انسانی'!A713="","",'منابع انسانی'!A713)</f>
        <v/>
      </c>
      <c r="P714" s="886" t="str">
        <f>IF('منابع انسانی'!B713="","",'منابع انسانی'!B713)</f>
        <v/>
      </c>
      <c r="Q714" s="886" t="str">
        <f>IF('منابع انسانی'!C713="","",'منابع انسانی'!C713)</f>
        <v/>
      </c>
      <c r="R714" s="886" t="str">
        <f>IF('منابع انسانی'!D713="","",'منابع انسانی'!D713)</f>
        <v/>
      </c>
      <c r="S714" s="886" t="str">
        <f>IF('منابع انسانی'!E713="","",'منابع انسانی'!E713)</f>
        <v/>
      </c>
      <c r="T714" s="936" t="str">
        <f t="shared" si="16"/>
        <v>X</v>
      </c>
    </row>
    <row r="715" spans="15:20" ht="24.95" customHeight="1">
      <c r="O715" s="886" t="str">
        <f>IF('منابع انسانی'!A714="","",'منابع انسانی'!A714)</f>
        <v/>
      </c>
      <c r="P715" s="886" t="str">
        <f>IF('منابع انسانی'!B714="","",'منابع انسانی'!B714)</f>
        <v/>
      </c>
      <c r="Q715" s="886" t="str">
        <f>IF('منابع انسانی'!C714="","",'منابع انسانی'!C714)</f>
        <v/>
      </c>
      <c r="R715" s="886" t="str">
        <f>IF('منابع انسانی'!D714="","",'منابع انسانی'!D714)</f>
        <v/>
      </c>
      <c r="S715" s="886" t="str">
        <f>IF('منابع انسانی'!E714="","",'منابع انسانی'!E714)</f>
        <v/>
      </c>
      <c r="T715" s="936" t="str">
        <f t="shared" si="16"/>
        <v>X</v>
      </c>
    </row>
    <row r="716" spans="15:20" ht="24.95" customHeight="1">
      <c r="O716" s="886" t="str">
        <f>IF('منابع انسانی'!A715="","",'منابع انسانی'!A715)</f>
        <v/>
      </c>
      <c r="P716" s="886" t="str">
        <f>IF('منابع انسانی'!B715="","",'منابع انسانی'!B715)</f>
        <v/>
      </c>
      <c r="Q716" s="886" t="str">
        <f>IF('منابع انسانی'!C715="","",'منابع انسانی'!C715)</f>
        <v/>
      </c>
      <c r="R716" s="886" t="str">
        <f>IF('منابع انسانی'!D715="","",'منابع انسانی'!D715)</f>
        <v/>
      </c>
      <c r="S716" s="886" t="str">
        <f>IF('منابع انسانی'!E715="","",'منابع انسانی'!E715)</f>
        <v/>
      </c>
      <c r="T716" s="936" t="str">
        <f t="shared" si="16"/>
        <v>X</v>
      </c>
    </row>
    <row r="717" spans="15:20" ht="24.95" customHeight="1">
      <c r="O717" s="886" t="str">
        <f>IF('منابع انسانی'!A716="","",'منابع انسانی'!A716)</f>
        <v/>
      </c>
      <c r="P717" s="886" t="str">
        <f>IF('منابع انسانی'!B716="","",'منابع انسانی'!B716)</f>
        <v/>
      </c>
      <c r="Q717" s="886" t="str">
        <f>IF('منابع انسانی'!C716="","",'منابع انسانی'!C716)</f>
        <v/>
      </c>
      <c r="R717" s="886" t="str">
        <f>IF('منابع انسانی'!D716="","",'منابع انسانی'!D716)</f>
        <v/>
      </c>
      <c r="S717" s="886" t="str">
        <f>IF('منابع انسانی'!E716="","",'منابع انسانی'!E716)</f>
        <v/>
      </c>
      <c r="T717" s="936" t="str">
        <f t="shared" si="16"/>
        <v>X</v>
      </c>
    </row>
    <row r="718" spans="15:20" ht="24.95" customHeight="1">
      <c r="O718" s="886" t="str">
        <f>IF('منابع انسانی'!A717="","",'منابع انسانی'!A717)</f>
        <v/>
      </c>
      <c r="P718" s="886" t="str">
        <f>IF('منابع انسانی'!B717="","",'منابع انسانی'!B717)</f>
        <v/>
      </c>
      <c r="Q718" s="886" t="str">
        <f>IF('منابع انسانی'!C717="","",'منابع انسانی'!C717)</f>
        <v/>
      </c>
      <c r="R718" s="886" t="str">
        <f>IF('منابع انسانی'!D717="","",'منابع انسانی'!D717)</f>
        <v/>
      </c>
      <c r="S718" s="886" t="str">
        <f>IF('منابع انسانی'!E717="","",'منابع انسانی'!E717)</f>
        <v/>
      </c>
      <c r="T718" s="936" t="str">
        <f t="shared" si="16"/>
        <v>X</v>
      </c>
    </row>
    <row r="719" spans="15:20" ht="24.95" customHeight="1">
      <c r="O719" s="886" t="str">
        <f>IF('منابع انسانی'!A718="","",'منابع انسانی'!A718)</f>
        <v/>
      </c>
      <c r="P719" s="886" t="str">
        <f>IF('منابع انسانی'!B718="","",'منابع انسانی'!B718)</f>
        <v/>
      </c>
      <c r="Q719" s="886" t="str">
        <f>IF('منابع انسانی'!C718="","",'منابع انسانی'!C718)</f>
        <v/>
      </c>
      <c r="R719" s="886" t="str">
        <f>IF('منابع انسانی'!D718="","",'منابع انسانی'!D718)</f>
        <v/>
      </c>
      <c r="S719" s="886" t="str">
        <f>IF('منابع انسانی'!E718="","",'منابع انسانی'!E718)</f>
        <v/>
      </c>
      <c r="T719" s="936" t="str">
        <f t="shared" si="16"/>
        <v>X</v>
      </c>
    </row>
    <row r="720" spans="15:20" ht="24.95" customHeight="1">
      <c r="O720" s="886" t="str">
        <f>IF('منابع انسانی'!A719="","",'منابع انسانی'!A719)</f>
        <v/>
      </c>
      <c r="P720" s="886" t="str">
        <f>IF('منابع انسانی'!B719="","",'منابع انسانی'!B719)</f>
        <v/>
      </c>
      <c r="Q720" s="886" t="str">
        <f>IF('منابع انسانی'!C719="","",'منابع انسانی'!C719)</f>
        <v/>
      </c>
      <c r="R720" s="886" t="str">
        <f>IF('منابع انسانی'!D719="","",'منابع انسانی'!D719)</f>
        <v/>
      </c>
      <c r="S720" s="886" t="str">
        <f>IF('منابع انسانی'!E719="","",'منابع انسانی'!E719)</f>
        <v/>
      </c>
      <c r="T720" s="936" t="str">
        <f t="shared" si="16"/>
        <v>X</v>
      </c>
    </row>
    <row r="721" spans="15:20" ht="24.95" customHeight="1">
      <c r="O721" s="886" t="str">
        <f>IF('منابع انسانی'!A720="","",'منابع انسانی'!A720)</f>
        <v/>
      </c>
      <c r="P721" s="886" t="str">
        <f>IF('منابع انسانی'!B720="","",'منابع انسانی'!B720)</f>
        <v/>
      </c>
      <c r="Q721" s="886" t="str">
        <f>IF('منابع انسانی'!C720="","",'منابع انسانی'!C720)</f>
        <v/>
      </c>
      <c r="R721" s="886" t="str">
        <f>IF('منابع انسانی'!D720="","",'منابع انسانی'!D720)</f>
        <v/>
      </c>
      <c r="S721" s="886" t="str">
        <f>IF('منابع انسانی'!E720="","",'منابع انسانی'!E720)</f>
        <v/>
      </c>
      <c r="T721" s="936" t="str">
        <f t="shared" si="16"/>
        <v>X</v>
      </c>
    </row>
    <row r="722" spans="15:20" ht="24.95" customHeight="1">
      <c r="O722" s="886" t="str">
        <f>IF('منابع انسانی'!A721="","",'منابع انسانی'!A721)</f>
        <v/>
      </c>
      <c r="P722" s="886" t="str">
        <f>IF('منابع انسانی'!B721="","",'منابع انسانی'!B721)</f>
        <v/>
      </c>
      <c r="Q722" s="886" t="str">
        <f>IF('منابع انسانی'!C721="","",'منابع انسانی'!C721)</f>
        <v/>
      </c>
      <c r="R722" s="886" t="str">
        <f>IF('منابع انسانی'!D721="","",'منابع انسانی'!D721)</f>
        <v/>
      </c>
      <c r="S722" s="886" t="str">
        <f>IF('منابع انسانی'!E721="","",'منابع انسانی'!E721)</f>
        <v/>
      </c>
      <c r="T722" s="936" t="str">
        <f t="shared" si="16"/>
        <v>X</v>
      </c>
    </row>
    <row r="723" spans="15:20" ht="24.95" customHeight="1">
      <c r="O723" s="886" t="str">
        <f>IF('منابع انسانی'!A722="","",'منابع انسانی'!A722)</f>
        <v/>
      </c>
      <c r="P723" s="886" t="str">
        <f>IF('منابع انسانی'!B722="","",'منابع انسانی'!B722)</f>
        <v/>
      </c>
      <c r="Q723" s="886" t="str">
        <f>IF('منابع انسانی'!C722="","",'منابع انسانی'!C722)</f>
        <v/>
      </c>
      <c r="R723" s="886" t="str">
        <f>IF('منابع انسانی'!D722="","",'منابع انسانی'!D722)</f>
        <v/>
      </c>
      <c r="S723" s="886" t="str">
        <f>IF('منابع انسانی'!E722="","",'منابع انسانی'!E722)</f>
        <v/>
      </c>
      <c r="T723" s="936" t="str">
        <f t="shared" si="16"/>
        <v>X</v>
      </c>
    </row>
    <row r="724" spans="15:20" ht="24.95" customHeight="1">
      <c r="O724" s="886" t="str">
        <f>IF('منابع انسانی'!A723="","",'منابع انسانی'!A723)</f>
        <v/>
      </c>
      <c r="P724" s="886" t="str">
        <f>IF('منابع انسانی'!B723="","",'منابع انسانی'!B723)</f>
        <v/>
      </c>
      <c r="Q724" s="886" t="str">
        <f>IF('منابع انسانی'!C723="","",'منابع انسانی'!C723)</f>
        <v/>
      </c>
      <c r="R724" s="886" t="str">
        <f>IF('منابع انسانی'!D723="","",'منابع انسانی'!D723)</f>
        <v/>
      </c>
      <c r="S724" s="886" t="str">
        <f>IF('منابع انسانی'!E723="","",'منابع انسانی'!E723)</f>
        <v/>
      </c>
      <c r="T724" s="936" t="str">
        <f t="shared" si="16"/>
        <v>X</v>
      </c>
    </row>
    <row r="725" spans="15:20" ht="24.95" customHeight="1">
      <c r="O725" s="886" t="str">
        <f>IF('منابع انسانی'!A724="","",'منابع انسانی'!A724)</f>
        <v/>
      </c>
      <c r="P725" s="886" t="str">
        <f>IF('منابع انسانی'!B724="","",'منابع انسانی'!B724)</f>
        <v/>
      </c>
      <c r="Q725" s="886" t="str">
        <f>IF('منابع انسانی'!C724="","",'منابع انسانی'!C724)</f>
        <v/>
      </c>
      <c r="R725" s="886" t="str">
        <f>IF('منابع انسانی'!D724="","",'منابع انسانی'!D724)</f>
        <v/>
      </c>
      <c r="S725" s="886" t="str">
        <f>IF('منابع انسانی'!E724="","",'منابع انسانی'!E724)</f>
        <v/>
      </c>
      <c r="T725" s="936" t="str">
        <f t="shared" si="16"/>
        <v>X</v>
      </c>
    </row>
    <row r="726" spans="15:20" ht="24.95" customHeight="1">
      <c r="O726" s="886" t="str">
        <f>IF('منابع انسانی'!A725="","",'منابع انسانی'!A725)</f>
        <v/>
      </c>
      <c r="P726" s="886" t="str">
        <f>IF('منابع انسانی'!B725="","",'منابع انسانی'!B725)</f>
        <v/>
      </c>
      <c r="Q726" s="886" t="str">
        <f>IF('منابع انسانی'!C725="","",'منابع انسانی'!C725)</f>
        <v/>
      </c>
      <c r="R726" s="886" t="str">
        <f>IF('منابع انسانی'!D725="","",'منابع انسانی'!D725)</f>
        <v/>
      </c>
      <c r="S726" s="886" t="str">
        <f>IF('منابع انسانی'!E725="","",'منابع انسانی'!E725)</f>
        <v/>
      </c>
      <c r="T726" s="936" t="str">
        <f t="shared" si="16"/>
        <v>X</v>
      </c>
    </row>
    <row r="727" spans="15:20" ht="24.95" customHeight="1">
      <c r="O727" s="886" t="str">
        <f>IF('منابع انسانی'!A726="","",'منابع انسانی'!A726)</f>
        <v/>
      </c>
      <c r="P727" s="886" t="str">
        <f>IF('منابع انسانی'!B726="","",'منابع انسانی'!B726)</f>
        <v/>
      </c>
      <c r="Q727" s="886" t="str">
        <f>IF('منابع انسانی'!C726="","",'منابع انسانی'!C726)</f>
        <v/>
      </c>
      <c r="R727" s="886" t="str">
        <f>IF('منابع انسانی'!D726="","",'منابع انسانی'!D726)</f>
        <v/>
      </c>
      <c r="S727" s="886" t="str">
        <f>IF('منابع انسانی'!E726="","",'منابع انسانی'!E726)</f>
        <v/>
      </c>
      <c r="T727" s="936" t="str">
        <f t="shared" si="16"/>
        <v>X</v>
      </c>
    </row>
    <row r="728" spans="15:20" ht="24.95" customHeight="1">
      <c r="O728" s="886" t="str">
        <f>IF('منابع انسانی'!A727="","",'منابع انسانی'!A727)</f>
        <v/>
      </c>
      <c r="P728" s="886" t="str">
        <f>IF('منابع انسانی'!B727="","",'منابع انسانی'!B727)</f>
        <v/>
      </c>
      <c r="Q728" s="886" t="str">
        <f>IF('منابع انسانی'!C727="","",'منابع انسانی'!C727)</f>
        <v/>
      </c>
      <c r="R728" s="886" t="str">
        <f>IF('منابع انسانی'!D727="","",'منابع انسانی'!D727)</f>
        <v/>
      </c>
      <c r="S728" s="886" t="str">
        <f>IF('منابع انسانی'!E727="","",'منابع انسانی'!E727)</f>
        <v/>
      </c>
      <c r="T728" s="936" t="str">
        <f t="shared" si="16"/>
        <v>X</v>
      </c>
    </row>
    <row r="729" spans="15:20" ht="24.95" customHeight="1">
      <c r="O729" s="886" t="str">
        <f>IF('منابع انسانی'!A728="","",'منابع انسانی'!A728)</f>
        <v/>
      </c>
      <c r="P729" s="886" t="str">
        <f>IF('منابع انسانی'!B728="","",'منابع انسانی'!B728)</f>
        <v/>
      </c>
      <c r="Q729" s="886" t="str">
        <f>IF('منابع انسانی'!C728="","",'منابع انسانی'!C728)</f>
        <v/>
      </c>
      <c r="R729" s="886" t="str">
        <f>IF('منابع انسانی'!D728="","",'منابع انسانی'!D728)</f>
        <v/>
      </c>
      <c r="S729" s="886" t="str">
        <f>IF('منابع انسانی'!E728="","",'منابع انسانی'!E728)</f>
        <v/>
      </c>
      <c r="T729" s="936" t="str">
        <f t="shared" si="16"/>
        <v>X</v>
      </c>
    </row>
    <row r="730" spans="15:20" ht="24.95" customHeight="1">
      <c r="O730" s="886" t="str">
        <f>IF('منابع انسانی'!A729="","",'منابع انسانی'!A729)</f>
        <v/>
      </c>
      <c r="P730" s="886" t="str">
        <f>IF('منابع انسانی'!B729="","",'منابع انسانی'!B729)</f>
        <v/>
      </c>
      <c r="Q730" s="886" t="str">
        <f>IF('منابع انسانی'!C729="","",'منابع انسانی'!C729)</f>
        <v/>
      </c>
      <c r="R730" s="886" t="str">
        <f>IF('منابع انسانی'!D729="","",'منابع انسانی'!D729)</f>
        <v/>
      </c>
      <c r="S730" s="886" t="str">
        <f>IF('منابع انسانی'!E729="","",'منابع انسانی'!E729)</f>
        <v/>
      </c>
      <c r="T730" s="936" t="str">
        <f t="shared" si="16"/>
        <v>X</v>
      </c>
    </row>
    <row r="731" spans="15:20" ht="24.95" customHeight="1">
      <c r="O731" s="886" t="str">
        <f>IF('منابع انسانی'!A730="","",'منابع انسانی'!A730)</f>
        <v/>
      </c>
      <c r="P731" s="886" t="str">
        <f>IF('منابع انسانی'!B730="","",'منابع انسانی'!B730)</f>
        <v/>
      </c>
      <c r="Q731" s="886" t="str">
        <f>IF('منابع انسانی'!C730="","",'منابع انسانی'!C730)</f>
        <v/>
      </c>
      <c r="R731" s="886" t="str">
        <f>IF('منابع انسانی'!D730="","",'منابع انسانی'!D730)</f>
        <v/>
      </c>
      <c r="S731" s="886" t="str">
        <f>IF('منابع انسانی'!E730="","",'منابع انسانی'!E730)</f>
        <v/>
      </c>
      <c r="T731" s="936" t="str">
        <f t="shared" si="16"/>
        <v>X</v>
      </c>
    </row>
    <row r="732" spans="15:20" ht="24.95" customHeight="1">
      <c r="O732" s="886" t="str">
        <f>IF('منابع انسانی'!A731="","",'منابع انسانی'!A731)</f>
        <v/>
      </c>
      <c r="P732" s="886" t="str">
        <f>IF('منابع انسانی'!B731="","",'منابع انسانی'!B731)</f>
        <v/>
      </c>
      <c r="Q732" s="886" t="str">
        <f>IF('منابع انسانی'!C731="","",'منابع انسانی'!C731)</f>
        <v/>
      </c>
      <c r="R732" s="886" t="str">
        <f>IF('منابع انسانی'!D731="","",'منابع انسانی'!D731)</f>
        <v/>
      </c>
      <c r="S732" s="886" t="str">
        <f>IF('منابع انسانی'!E731="","",'منابع انسانی'!E731)</f>
        <v/>
      </c>
      <c r="T732" s="936" t="str">
        <f t="shared" si="16"/>
        <v>X</v>
      </c>
    </row>
    <row r="733" spans="15:20" ht="24.95" customHeight="1">
      <c r="O733" s="886" t="str">
        <f>IF('منابع انسانی'!A732="","",'منابع انسانی'!A732)</f>
        <v/>
      </c>
      <c r="P733" s="886" t="str">
        <f>IF('منابع انسانی'!B732="","",'منابع انسانی'!B732)</f>
        <v/>
      </c>
      <c r="Q733" s="886" t="str">
        <f>IF('منابع انسانی'!C732="","",'منابع انسانی'!C732)</f>
        <v/>
      </c>
      <c r="R733" s="886" t="str">
        <f>IF('منابع انسانی'!D732="","",'منابع انسانی'!D732)</f>
        <v/>
      </c>
      <c r="S733" s="886" t="str">
        <f>IF('منابع انسانی'!E732="","",'منابع انسانی'!E732)</f>
        <v/>
      </c>
      <c r="T733" s="936" t="str">
        <f t="shared" si="16"/>
        <v>X</v>
      </c>
    </row>
    <row r="734" spans="15:20" ht="24.95" customHeight="1">
      <c r="O734" s="886" t="str">
        <f>IF('منابع انسانی'!A733="","",'منابع انسانی'!A733)</f>
        <v/>
      </c>
      <c r="P734" s="886" t="str">
        <f>IF('منابع انسانی'!B733="","",'منابع انسانی'!B733)</f>
        <v/>
      </c>
      <c r="Q734" s="886" t="str">
        <f>IF('منابع انسانی'!C733="","",'منابع انسانی'!C733)</f>
        <v/>
      </c>
      <c r="R734" s="886" t="str">
        <f>IF('منابع انسانی'!D733="","",'منابع انسانی'!D733)</f>
        <v/>
      </c>
      <c r="S734" s="886" t="str">
        <f>IF('منابع انسانی'!E733="","",'منابع انسانی'!E733)</f>
        <v/>
      </c>
      <c r="T734" s="936" t="str">
        <f t="shared" si="16"/>
        <v>X</v>
      </c>
    </row>
    <row r="735" spans="15:20" ht="24.95" customHeight="1">
      <c r="O735" s="886" t="str">
        <f>IF('منابع انسانی'!A734="","",'منابع انسانی'!A734)</f>
        <v/>
      </c>
      <c r="P735" s="886" t="str">
        <f>IF('منابع انسانی'!B734="","",'منابع انسانی'!B734)</f>
        <v/>
      </c>
      <c r="Q735" s="886" t="str">
        <f>IF('منابع انسانی'!C734="","",'منابع انسانی'!C734)</f>
        <v/>
      </c>
      <c r="R735" s="886" t="str">
        <f>IF('منابع انسانی'!D734="","",'منابع انسانی'!D734)</f>
        <v/>
      </c>
      <c r="S735" s="886" t="str">
        <f>IF('منابع انسانی'!E734="","",'منابع انسانی'!E734)</f>
        <v/>
      </c>
      <c r="T735" s="11" t="str">
        <f t="shared" si="16"/>
        <v>X</v>
      </c>
    </row>
    <row r="736" spans="15:20" ht="24.95" customHeight="1">
      <c r="O736" s="886" t="str">
        <f>IF('منابع انسانی'!A735="","",'منابع انسانی'!A735)</f>
        <v/>
      </c>
      <c r="P736" s="886" t="str">
        <f>IF('منابع انسانی'!B735="","",'منابع انسانی'!B735)</f>
        <v/>
      </c>
      <c r="Q736" s="886" t="str">
        <f>IF('منابع انسانی'!C735="","",'منابع انسانی'!C735)</f>
        <v/>
      </c>
      <c r="R736" s="886" t="str">
        <f>IF('منابع انسانی'!D735="","",'منابع انسانی'!D735)</f>
        <v/>
      </c>
      <c r="S736" s="886" t="str">
        <f>IF('منابع انسانی'!E735="","",'منابع انسانی'!E735)</f>
        <v/>
      </c>
      <c r="T736" s="11" t="str">
        <f t="shared" si="16"/>
        <v>X</v>
      </c>
    </row>
    <row r="737" spans="15:20" ht="24.95" customHeight="1">
      <c r="O737" s="886" t="str">
        <f>IF('منابع انسانی'!A736="","",'منابع انسانی'!A736)</f>
        <v/>
      </c>
      <c r="P737" s="886" t="str">
        <f>IF('منابع انسانی'!B736="","",'منابع انسانی'!B736)</f>
        <v/>
      </c>
      <c r="Q737" s="886" t="str">
        <f>IF('منابع انسانی'!C736="","",'منابع انسانی'!C736)</f>
        <v/>
      </c>
      <c r="R737" s="886" t="str">
        <f>IF('منابع انسانی'!D736="","",'منابع انسانی'!D736)</f>
        <v/>
      </c>
      <c r="S737" s="886" t="str">
        <f>IF('منابع انسانی'!E736="","",'منابع انسانی'!E736)</f>
        <v/>
      </c>
      <c r="T737" s="11" t="str">
        <f t="shared" si="16"/>
        <v>X</v>
      </c>
    </row>
    <row r="738" spans="15:20" ht="24.95" customHeight="1">
      <c r="O738" s="886" t="str">
        <f>IF('منابع انسانی'!A737="","",'منابع انسانی'!A737)</f>
        <v/>
      </c>
      <c r="P738" s="886" t="str">
        <f>IF('منابع انسانی'!B737="","",'منابع انسانی'!B737)</f>
        <v/>
      </c>
      <c r="Q738" s="886" t="str">
        <f>IF('منابع انسانی'!C737="","",'منابع انسانی'!C737)</f>
        <v/>
      </c>
      <c r="R738" s="886" t="str">
        <f>IF('منابع انسانی'!D737="","",'منابع انسانی'!D737)</f>
        <v/>
      </c>
      <c r="S738" s="886" t="str">
        <f>IF('منابع انسانی'!E737="","",'منابع انسانی'!E737)</f>
        <v/>
      </c>
      <c r="T738" s="11" t="str">
        <f t="shared" si="16"/>
        <v>X</v>
      </c>
    </row>
    <row r="739" spans="15:20" ht="24.95" customHeight="1">
      <c r="O739" s="886" t="str">
        <f>IF('منابع انسانی'!A738="","",'منابع انسانی'!A738)</f>
        <v/>
      </c>
      <c r="P739" s="886" t="str">
        <f>IF('منابع انسانی'!B738="","",'منابع انسانی'!B738)</f>
        <v/>
      </c>
      <c r="Q739" s="886" t="str">
        <f>IF('منابع انسانی'!C738="","",'منابع انسانی'!C738)</f>
        <v/>
      </c>
      <c r="R739" s="886" t="str">
        <f>IF('منابع انسانی'!D738="","",'منابع انسانی'!D738)</f>
        <v/>
      </c>
      <c r="S739" s="886" t="str">
        <f>IF('منابع انسانی'!E738="","",'منابع انسانی'!E738)</f>
        <v/>
      </c>
      <c r="T739" s="11" t="str">
        <f t="shared" si="16"/>
        <v>X</v>
      </c>
    </row>
    <row r="740" spans="15:20" ht="24.95" customHeight="1">
      <c r="O740" s="886" t="str">
        <f>IF('منابع انسانی'!A739="","",'منابع انسانی'!A739)</f>
        <v/>
      </c>
      <c r="P740" s="886" t="str">
        <f>IF('منابع انسانی'!B739="","",'منابع انسانی'!B739)</f>
        <v/>
      </c>
      <c r="Q740" s="886" t="str">
        <f>IF('منابع انسانی'!C739="","",'منابع انسانی'!C739)</f>
        <v/>
      </c>
      <c r="R740" s="886" t="str">
        <f>IF('منابع انسانی'!D739="","",'منابع انسانی'!D739)</f>
        <v/>
      </c>
      <c r="S740" s="886" t="str">
        <f>IF('منابع انسانی'!E739="","",'منابع انسانی'!E739)</f>
        <v/>
      </c>
      <c r="T740" s="11"/>
    </row>
  </sheetData>
  <sheetProtection algorithmName="SHA-512" hashValue="7b/UFidZuReAbhJZIWmkIHfTFxGWdEqwsC5zxcnI5/YtfltrGdwtnUW86FzJGGNwe6rt05XayO/nkKXcdWiYTw==" saltValue="MBQgXz2E0wVDx7dONCnwig==" spinCount="100000" sheet="1" scenarios="1" insertHyperlinks="0"/>
  <autoFilter ref="T2:T110" xr:uid="{00000000-0009-0000-0000-000013000000}"/>
  <mergeCells count="11">
    <mergeCell ref="B1:R1"/>
    <mergeCell ref="B3:C3"/>
    <mergeCell ref="D3:G3"/>
    <mergeCell ref="D4:E4"/>
    <mergeCell ref="F4:G4"/>
    <mergeCell ref="B2:E2"/>
    <mergeCell ref="B16:F16"/>
    <mergeCell ref="D13:G13"/>
    <mergeCell ref="B13:C13"/>
    <mergeCell ref="B14:E14"/>
    <mergeCell ref="F14:G14"/>
  </mergeCells>
  <conditionalFormatting sqref="F4:G4">
    <cfRule type="cellIs" dxfId="3" priority="1" operator="equal">
      <formula>$B$26</formula>
    </cfRule>
  </conditionalFormatting>
  <dataValidations count="2">
    <dataValidation type="list" allowBlank="1" showInputMessage="1" showErrorMessage="1" sqref="F4" xr:uid="{00000000-0002-0000-1300-000000000000}">
      <formula1>$B$25:$B$26</formula1>
    </dataValidation>
    <dataValidation type="list" allowBlank="1" showInputMessage="1" showErrorMessage="1" sqref="D3:G3" xr:uid="{00000000-0002-0000-1300-000001000000}">
      <formula1>$C$17:$F$17</formula1>
    </dataValidation>
  </dataValidation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 tint="0.59999389629810485"/>
  </sheetPr>
  <dimension ref="A1:V836"/>
  <sheetViews>
    <sheetView rightToLeft="1" zoomScale="80" zoomScaleNormal="80" zoomScaleSheetLayoutView="130" workbookViewId="0">
      <selection activeCell="G2" sqref="G2"/>
    </sheetView>
  </sheetViews>
  <sheetFormatPr defaultColWidth="9.140625" defaultRowHeight="24.95" customHeight="1"/>
  <cols>
    <col min="1" max="1" width="7.140625" style="5" customWidth="1"/>
    <col min="2" max="2" width="17.7109375" style="6" bestFit="1" customWidth="1"/>
    <col min="3" max="3" width="17" style="6" customWidth="1"/>
    <col min="4" max="6" width="13.28515625" style="6" customWidth="1"/>
    <col min="7" max="7" width="9.140625" style="6" customWidth="1"/>
    <col min="8" max="9" width="6.85546875" style="437" customWidth="1"/>
    <col min="10" max="11" width="6.85546875" style="6" customWidth="1"/>
    <col min="12" max="12" width="7" style="6" customWidth="1"/>
    <col min="13" max="13" width="17.28515625" style="6" bestFit="1" customWidth="1"/>
    <col min="14" max="14" width="13.5703125" style="6" bestFit="1" customWidth="1"/>
    <col min="15" max="15" width="9.140625" style="6"/>
    <col min="16" max="16" width="17.28515625" style="6" bestFit="1" customWidth="1"/>
    <col min="17" max="17" width="9.140625" style="6"/>
    <col min="18" max="18" width="15.140625" style="6" customWidth="1"/>
    <col min="19" max="20" width="9.140625" style="6"/>
    <col min="21" max="21" width="18.140625" style="6" customWidth="1"/>
    <col min="22" max="16384" width="9.140625" style="6"/>
  </cols>
  <sheetData>
    <row r="1" spans="1:22" ht="27" customHeight="1" thickBot="1">
      <c r="A1" s="8"/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1:22" s="8" customFormat="1" ht="30.75" customHeight="1" thickBot="1">
      <c r="B2" s="1716" t="s">
        <v>596</v>
      </c>
      <c r="C2" s="1717"/>
      <c r="D2" s="1717"/>
      <c r="E2" s="1717"/>
      <c r="F2" s="622" t="s">
        <v>129</v>
      </c>
      <c r="G2" s="623">
        <f>F14</f>
        <v>0.45999999999999996</v>
      </c>
      <c r="H2" s="448"/>
      <c r="I2" s="448"/>
      <c r="J2" s="448"/>
      <c r="L2" s="937" t="str">
        <f>IF('منابع انسانی'!A1="","",'منابع انسانی'!A1)</f>
        <v>ردیف</v>
      </c>
      <c r="M2" s="937" t="str">
        <f>IF('منابع انسانی'!B1="","",'منابع انسانی'!B1)</f>
        <v>نام و نام خانوادگی</v>
      </c>
      <c r="N2" s="937" t="str">
        <f>IF('منابع انسانی'!C1="","",'منابع انسانی'!C1)</f>
        <v>قرارداد (مستقیم/ غیر مستقیم)</v>
      </c>
      <c r="O2" s="937" t="str">
        <f>IF('منابع انسانی'!D1="","",'منابع انسانی'!D1)</f>
        <v>نوع قرارداد</v>
      </c>
      <c r="P2" s="937" t="str">
        <f>IF('منابع انسانی'!E1="","",'منابع انسانی'!E1)</f>
        <v>تحصیلات</v>
      </c>
      <c r="Q2" s="937" t="str">
        <f>IF('منابع انسانی'!F1="","",'منابع انسانی'!F1)</f>
        <v>تجربه سال</v>
      </c>
      <c r="R2" s="937" t="str">
        <f>IF('منابع انسانی'!G1="","",'منابع انسانی'!G1)</f>
        <v>دستمزد-میلیون ریال</v>
      </c>
    </row>
    <row r="3" spans="1:22" s="11" customFormat="1" ht="24.95" customHeight="1">
      <c r="B3" s="1570" t="s">
        <v>153</v>
      </c>
      <c r="C3" s="1571"/>
      <c r="D3" s="1723" t="s">
        <v>467</v>
      </c>
      <c r="E3" s="1723"/>
      <c r="F3" s="1723"/>
      <c r="G3" s="1724"/>
      <c r="H3" s="437"/>
      <c r="I3" s="455"/>
      <c r="J3" s="455"/>
      <c r="L3" s="887">
        <f>IF('منابع انسانی'!A2="","",'منابع انسانی'!A2)</f>
        <v>1</v>
      </c>
      <c r="M3" s="887" t="str">
        <f>IF('منابع انسانی'!B2="","",'منابع انسانی'!B2)</f>
        <v>مهدیه بازدرهوا</v>
      </c>
      <c r="N3" s="887" t="str">
        <f>IF('منابع انسانی'!C2="","",'منابع انسانی'!C2)</f>
        <v>مستقیم</v>
      </c>
      <c r="O3" s="887" t="str">
        <f>IF('منابع انسانی'!D2="","",'منابع انسانی'!D2)</f>
        <v xml:space="preserve">دائمی </v>
      </c>
      <c r="P3" s="887" t="str">
        <f>IF('منابع انسانی'!E2="","",'منابع انسانی'!E2)</f>
        <v>کارشناسی</v>
      </c>
      <c r="Q3" s="887">
        <f>IF('منابع انسانی'!F2="","",'منابع انسانی'!F2)</f>
        <v>7</v>
      </c>
      <c r="R3" s="887">
        <f>IF('منابع انسانی'!G2="","",'منابع انسانی'!G2)</f>
        <v>47</v>
      </c>
      <c r="U3" s="473" t="s">
        <v>290</v>
      </c>
      <c r="V3" s="489">
        <f>COUNTIF(Q:Q,"&gt;=25")</f>
        <v>0</v>
      </c>
    </row>
    <row r="4" spans="1:22" ht="24.95" customHeight="1">
      <c r="B4" s="614" t="s">
        <v>574</v>
      </c>
      <c r="C4" s="606">
        <f>0.2*شاغلین!I4</f>
        <v>1</v>
      </c>
      <c r="D4" s="1725" t="s">
        <v>575</v>
      </c>
      <c r="E4" s="1725"/>
      <c r="F4" s="1726" t="s">
        <v>202</v>
      </c>
      <c r="G4" s="1727"/>
      <c r="J4" s="437"/>
      <c r="L4" s="887">
        <f>IF('منابع انسانی'!A3="","",'منابع انسانی'!A3)</f>
        <v>2</v>
      </c>
      <c r="M4" s="887" t="str">
        <f>IF('منابع انسانی'!B3="","",'منابع انسانی'!B3)</f>
        <v>عباس حیدری نیا</v>
      </c>
      <c r="N4" s="887" t="str">
        <f>IF('منابع انسانی'!C3="","",'منابع انسانی'!C3)</f>
        <v>مستقیم</v>
      </c>
      <c r="O4" s="887" t="str">
        <f>IF('منابع انسانی'!D3="","",'منابع انسانی'!D3)</f>
        <v xml:space="preserve">دائمی </v>
      </c>
      <c r="P4" s="887" t="str">
        <f>IF('منابع انسانی'!E3="","",'منابع انسانی'!E3)</f>
        <v>کارشناسی</v>
      </c>
      <c r="Q4" s="887">
        <f>IF('منابع انسانی'!F3="","",'منابع انسانی'!F3)</f>
        <v>14</v>
      </c>
      <c r="R4" s="887">
        <f>IF('منابع انسانی'!G3="","",'منابع انسانی'!G3)</f>
        <v>41</v>
      </c>
      <c r="U4" s="474" t="s">
        <v>291</v>
      </c>
      <c r="V4" s="490">
        <f>COUNTIFS(Q:Q,"&gt;=20",Q:Q,"&lt;25")</f>
        <v>1</v>
      </c>
    </row>
    <row r="5" spans="1:22" ht="16.5">
      <c r="B5" s="615" t="s">
        <v>14</v>
      </c>
      <c r="C5" s="607" t="s">
        <v>281</v>
      </c>
      <c r="D5" s="607" t="s">
        <v>121</v>
      </c>
      <c r="E5" s="607" t="s">
        <v>282</v>
      </c>
      <c r="F5" s="607" t="s">
        <v>283</v>
      </c>
      <c r="G5" s="616" t="s">
        <v>284</v>
      </c>
      <c r="J5" s="437"/>
      <c r="L5" s="887">
        <f>IF('منابع انسانی'!A4="","",'منابع انسانی'!A4)</f>
        <v>3</v>
      </c>
      <c r="M5" s="887" t="str">
        <f>IF('منابع انسانی'!B4="","",'منابع انسانی'!B4)</f>
        <v>محمد علی کریمی</v>
      </c>
      <c r="N5" s="887" t="str">
        <f>IF('منابع انسانی'!C4="","",'منابع انسانی'!C4)</f>
        <v>مستقیم</v>
      </c>
      <c r="O5" s="887" t="str">
        <f>IF('منابع انسانی'!D4="","",'منابع انسانی'!D4)</f>
        <v>موقت</v>
      </c>
      <c r="P5" s="887" t="str">
        <f>IF('منابع انسانی'!E4="","",'منابع انسانی'!E4)</f>
        <v>کارشناسی ارشد</v>
      </c>
      <c r="Q5" s="887">
        <f>IF('منابع انسانی'!F4="","",'منابع انسانی'!F4)</f>
        <v>6</v>
      </c>
      <c r="R5" s="887">
        <f>IF('منابع انسانی'!G4="","",'منابع انسانی'!G4)</f>
        <v>272</v>
      </c>
      <c r="U5" s="474" t="s">
        <v>292</v>
      </c>
      <c r="V5" s="490">
        <f>COUNTIFS(Q:Q,"&gt;=15",Q:Q,"&lt;20")</f>
        <v>0</v>
      </c>
    </row>
    <row r="6" spans="1:22" ht="24.95" customHeight="1">
      <c r="B6" s="617">
        <v>1</v>
      </c>
      <c r="C6" s="608" t="s">
        <v>290</v>
      </c>
      <c r="D6" s="609">
        <f t="shared" ref="D6:D11" si="0">V3</f>
        <v>0</v>
      </c>
      <c r="E6" s="610">
        <f t="shared" ref="E6:E11" si="1">IFERROR(D6/SUM($D$6:$D$11),0)</f>
        <v>0</v>
      </c>
      <c r="F6" s="610">
        <f>IF($D$3=$C$17,C18,IF($D$3=$D$17,D18,IF($D$3=$E$17,E18,IF($D$3=$F$17,F18,0))))</f>
        <v>0.02</v>
      </c>
      <c r="G6" s="618">
        <f t="shared" ref="G6:G11" si="2">ABS(F6-E6)</f>
        <v>0.02</v>
      </c>
      <c r="J6" s="437"/>
      <c r="L6" s="887">
        <f>IF('منابع انسانی'!A5="","",'منابع انسانی'!A5)</f>
        <v>4</v>
      </c>
      <c r="M6" s="887" t="str">
        <f>IF('منابع انسانی'!B5="","",'منابع انسانی'!B5)</f>
        <v>محمدرضا لیراوی زاده</v>
      </c>
      <c r="N6" s="887" t="str">
        <f>IF('منابع انسانی'!C5="","",'منابع انسانی'!C5)</f>
        <v>مستقیم</v>
      </c>
      <c r="O6" s="887" t="str">
        <f>IF('منابع انسانی'!D5="","",'منابع انسانی'!D5)</f>
        <v>موقت</v>
      </c>
      <c r="P6" s="887" t="str">
        <f>IF('منابع انسانی'!E5="","",'منابع انسانی'!E5)</f>
        <v>دیپلم</v>
      </c>
      <c r="Q6" s="887">
        <f>IF('منابع انسانی'!F5="","",'منابع انسانی'!F5)</f>
        <v>22</v>
      </c>
      <c r="R6" s="887">
        <f>IF('منابع انسانی'!G5="","",'منابع انسانی'!G5)</f>
        <v>45</v>
      </c>
      <c r="U6" s="474" t="s">
        <v>293</v>
      </c>
      <c r="V6" s="490">
        <f>COUNTIFS(Q:Q,"&gt;=10",Q:Q,"&lt;15")</f>
        <v>1</v>
      </c>
    </row>
    <row r="7" spans="1:22" ht="24.95" customHeight="1">
      <c r="B7" s="617">
        <v>2</v>
      </c>
      <c r="C7" s="608" t="s">
        <v>291</v>
      </c>
      <c r="D7" s="609">
        <f t="shared" si="0"/>
        <v>1</v>
      </c>
      <c r="E7" s="610">
        <f t="shared" si="1"/>
        <v>0.2</v>
      </c>
      <c r="F7" s="610">
        <f t="shared" ref="F7:F11" si="3">IF($D$3=$C$17,C19,IF($D$3=$D$17,D19,IF($D$3=$E$17,E19,IF($D$3=$F$17,F19,0))))</f>
        <v>0.03</v>
      </c>
      <c r="G7" s="618">
        <f t="shared" si="2"/>
        <v>0.17</v>
      </c>
      <c r="J7" s="437"/>
      <c r="L7" s="887">
        <f>IF('منابع انسانی'!A6="","",'منابع انسانی'!A6)</f>
        <v>5</v>
      </c>
      <c r="M7" s="887" t="str">
        <f>IF('منابع انسانی'!B6="","",'منابع انسانی'!B6)</f>
        <v>مهدی لیراوی زاده</v>
      </c>
      <c r="N7" s="887" t="str">
        <f>IF('منابع انسانی'!C6="","",'منابع انسانی'!C6)</f>
        <v>مستقیم</v>
      </c>
      <c r="O7" s="887" t="str">
        <f>IF('منابع انسانی'!D6="","",'منابع انسانی'!D6)</f>
        <v>موقت</v>
      </c>
      <c r="P7" s="887" t="str">
        <f>IF('منابع انسانی'!E6="","",'منابع انسانی'!E6)</f>
        <v>دیپلم</v>
      </c>
      <c r="Q7" s="887">
        <f>IF('منابع انسانی'!F6="","",'منابع انسانی'!F6)</f>
        <v>1</v>
      </c>
      <c r="R7" s="887">
        <f>IF('منابع انسانی'!G6="","",'منابع انسانی'!G6)</f>
        <v>60</v>
      </c>
      <c r="U7" s="474" t="s">
        <v>294</v>
      </c>
      <c r="V7" s="490">
        <f>COUNTIFS(Q:Q,"&gt;=5",Q:Q,"&lt;10")</f>
        <v>2</v>
      </c>
    </row>
    <row r="8" spans="1:22" ht="24.95" customHeight="1" thickBot="1">
      <c r="B8" s="617">
        <v>3</v>
      </c>
      <c r="C8" s="608" t="s">
        <v>292</v>
      </c>
      <c r="D8" s="609">
        <f t="shared" si="0"/>
        <v>0</v>
      </c>
      <c r="E8" s="610">
        <f t="shared" si="1"/>
        <v>0</v>
      </c>
      <c r="F8" s="610">
        <f t="shared" si="3"/>
        <v>0.1</v>
      </c>
      <c r="G8" s="618">
        <f t="shared" si="2"/>
        <v>0.1</v>
      </c>
      <c r="J8" s="437"/>
      <c r="L8" s="887" t="str">
        <f>IF('منابع انسانی'!A7="","",'منابع انسانی'!A7)</f>
        <v/>
      </c>
      <c r="M8" s="887" t="str">
        <f>IF('منابع انسانی'!B7="","",'منابع انسانی'!B7)</f>
        <v/>
      </c>
      <c r="N8" s="887" t="str">
        <f>IF('منابع انسانی'!C7="","",'منابع انسانی'!C7)</f>
        <v/>
      </c>
      <c r="O8" s="887" t="str">
        <f>IF('منابع انسانی'!D7="","",'منابع انسانی'!D7)</f>
        <v/>
      </c>
      <c r="P8" s="887" t="str">
        <f>IF('منابع انسانی'!E7="","",'منابع انسانی'!E7)</f>
        <v/>
      </c>
      <c r="Q8" s="887" t="str">
        <f>IF('منابع انسانی'!F7="","",'منابع انسانی'!F7)</f>
        <v/>
      </c>
      <c r="R8" s="887" t="str">
        <f>IF('منابع انسانی'!G7="","",'منابع انسانی'!G7)</f>
        <v/>
      </c>
      <c r="U8" s="474" t="s">
        <v>295</v>
      </c>
      <c r="V8" s="490">
        <f>COUNTIFS(Q:Q,"&lt;5",Q:Q,"&gt;0")</f>
        <v>1</v>
      </c>
    </row>
    <row r="9" spans="1:22" s="41" customFormat="1" ht="24.95" customHeight="1" thickBot="1">
      <c r="B9" s="617">
        <v>4</v>
      </c>
      <c r="C9" s="608" t="s">
        <v>293</v>
      </c>
      <c r="D9" s="609">
        <f t="shared" si="0"/>
        <v>1</v>
      </c>
      <c r="E9" s="610">
        <f t="shared" si="1"/>
        <v>0.2</v>
      </c>
      <c r="F9" s="610">
        <f t="shared" si="3"/>
        <v>0.4</v>
      </c>
      <c r="G9" s="618">
        <f t="shared" si="2"/>
        <v>0.2</v>
      </c>
      <c r="H9" s="471"/>
      <c r="I9" s="471"/>
      <c r="J9" s="471"/>
      <c r="L9" s="887" t="str">
        <f>IF('منابع انسانی'!A8="","",'منابع انسانی'!A8)</f>
        <v/>
      </c>
      <c r="M9" s="887" t="str">
        <f>IF('منابع انسانی'!B8="","",'منابع انسانی'!B8)</f>
        <v/>
      </c>
      <c r="N9" s="887" t="str">
        <f>IF('منابع انسانی'!C8="","",'منابع انسانی'!C8)</f>
        <v/>
      </c>
      <c r="O9" s="887" t="str">
        <f>IF('منابع انسانی'!D8="","",'منابع انسانی'!D8)</f>
        <v/>
      </c>
      <c r="P9" s="887" t="str">
        <f>IF('منابع انسانی'!E8="","",'منابع انسانی'!E8)</f>
        <v/>
      </c>
      <c r="Q9" s="887" t="str">
        <f>IF('منابع انسانی'!F8="","",'منابع انسانی'!F8)</f>
        <v/>
      </c>
      <c r="R9" s="887" t="str">
        <f>IF('منابع انسانی'!G8="","",'منابع انسانی'!G8)</f>
        <v/>
      </c>
      <c r="S9" s="6"/>
      <c r="T9" s="6"/>
      <c r="U9" s="487"/>
      <c r="V9" s="491">
        <f>SUM(V3:V8)</f>
        <v>5</v>
      </c>
    </row>
    <row r="10" spans="1:22" ht="24.95" customHeight="1">
      <c r="B10" s="617">
        <v>5</v>
      </c>
      <c r="C10" s="608" t="s">
        <v>294</v>
      </c>
      <c r="D10" s="609">
        <f t="shared" si="0"/>
        <v>2</v>
      </c>
      <c r="E10" s="610">
        <f t="shared" si="1"/>
        <v>0.4</v>
      </c>
      <c r="F10" s="610">
        <f t="shared" si="3"/>
        <v>0.15</v>
      </c>
      <c r="G10" s="618">
        <f>ABS(F10-E10)</f>
        <v>0.25</v>
      </c>
      <c r="J10" s="437"/>
      <c r="L10" s="887" t="str">
        <f>IF('منابع انسانی'!A9="","",'منابع انسانی'!A9)</f>
        <v/>
      </c>
      <c r="M10" s="887" t="str">
        <f>IF('منابع انسانی'!B9="","",'منابع انسانی'!B9)</f>
        <v/>
      </c>
      <c r="N10" s="887" t="str">
        <f>IF('منابع انسانی'!C9="","",'منابع انسانی'!C9)</f>
        <v/>
      </c>
      <c r="O10" s="887" t="str">
        <f>IF('منابع انسانی'!D9="","",'منابع انسانی'!D9)</f>
        <v/>
      </c>
      <c r="P10" s="887" t="str">
        <f>IF('منابع انسانی'!E9="","",'منابع انسانی'!E9)</f>
        <v/>
      </c>
      <c r="Q10" s="887" t="str">
        <f>IF('منابع انسانی'!F9="","",'منابع انسانی'!F9)</f>
        <v/>
      </c>
      <c r="R10" s="887" t="str">
        <f>IF('منابع انسانی'!G9="","",'منابع انسانی'!G9)</f>
        <v/>
      </c>
      <c r="S10" s="41"/>
      <c r="T10" s="41"/>
      <c r="U10" s="41"/>
      <c r="V10" s="41"/>
    </row>
    <row r="11" spans="1:22" ht="24.95" customHeight="1">
      <c r="B11" s="617">
        <v>6</v>
      </c>
      <c r="C11" s="608" t="s">
        <v>295</v>
      </c>
      <c r="D11" s="609">
        <f t="shared" si="0"/>
        <v>1</v>
      </c>
      <c r="E11" s="610">
        <f t="shared" si="1"/>
        <v>0.2</v>
      </c>
      <c r="F11" s="610">
        <f t="shared" si="3"/>
        <v>0.3</v>
      </c>
      <c r="G11" s="618">
        <f t="shared" si="2"/>
        <v>9.9999999999999978E-2</v>
      </c>
      <c r="J11" s="437"/>
      <c r="L11" s="887" t="str">
        <f>IF('منابع انسانی'!A10="","",'منابع انسانی'!A10)</f>
        <v/>
      </c>
      <c r="M11" s="887" t="str">
        <f>IF('منابع انسانی'!B10="","",'منابع انسانی'!B10)</f>
        <v/>
      </c>
      <c r="N11" s="887" t="str">
        <f>IF('منابع انسانی'!C10="","",'منابع انسانی'!C10)</f>
        <v/>
      </c>
      <c r="O11" s="887" t="str">
        <f>IF('منابع انسانی'!D10="","",'منابع انسانی'!D10)</f>
        <v/>
      </c>
      <c r="P11" s="887" t="str">
        <f>IF('منابع انسانی'!E10="","",'منابع انسانی'!E10)</f>
        <v/>
      </c>
      <c r="Q11" s="887" t="str">
        <f>IF('منابع انسانی'!F10="","",'منابع انسانی'!F10)</f>
        <v/>
      </c>
      <c r="R11" s="887" t="str">
        <f>IF('منابع انسانی'!G10="","",'منابع انسانی'!G10)</f>
        <v/>
      </c>
      <c r="S11" s="41"/>
      <c r="T11" s="41"/>
      <c r="U11" s="41"/>
      <c r="V11" s="41"/>
    </row>
    <row r="12" spans="1:22" ht="24.95" customHeight="1">
      <c r="B12" s="619"/>
      <c r="C12" s="611" t="s">
        <v>95</v>
      </c>
      <c r="D12" s="611">
        <f>SUM(D6:D11)</f>
        <v>5</v>
      </c>
      <c r="E12" s="612">
        <f>SUM(E6:E11)</f>
        <v>1</v>
      </c>
      <c r="F12" s="612">
        <f>SUM(F6:F11)</f>
        <v>1</v>
      </c>
      <c r="G12" s="620">
        <f>MIN(SUM(G6:G11),1)</f>
        <v>0.84</v>
      </c>
      <c r="L12" s="887" t="str">
        <f>IF('منابع انسانی'!A11="","",'منابع انسانی'!A11)</f>
        <v/>
      </c>
      <c r="M12" s="887" t="str">
        <f>IF('منابع انسانی'!B11="","",'منابع انسانی'!B11)</f>
        <v/>
      </c>
      <c r="N12" s="887" t="str">
        <f>IF('منابع انسانی'!C11="","",'منابع انسانی'!C11)</f>
        <v/>
      </c>
      <c r="O12" s="887" t="str">
        <f>IF('منابع انسانی'!D11="","",'منابع انسانی'!D11)</f>
        <v/>
      </c>
      <c r="P12" s="887" t="str">
        <f>IF('منابع انسانی'!E11="","",'منابع انسانی'!E11)</f>
        <v/>
      </c>
      <c r="Q12" s="887" t="str">
        <f>IF('منابع انسانی'!F11="","",'منابع انسانی'!F11)</f>
        <v/>
      </c>
      <c r="R12" s="887" t="str">
        <f>IF('منابع انسانی'!G11="","",'منابع انسانی'!G11)</f>
        <v/>
      </c>
    </row>
    <row r="13" spans="1:22" ht="24.95" customHeight="1">
      <c r="B13" s="619"/>
      <c r="C13" s="613" t="s">
        <v>289</v>
      </c>
      <c r="D13" s="613"/>
      <c r="E13" s="612">
        <v>0.3</v>
      </c>
      <c r="F13" s="612"/>
      <c r="G13" s="621"/>
      <c r="L13" s="887" t="str">
        <f>IF('منابع انسانی'!A12="","",'منابع انسانی'!A12)</f>
        <v/>
      </c>
      <c r="M13" s="887" t="str">
        <f>IF('منابع انسانی'!B12="","",'منابع انسانی'!B12)</f>
        <v/>
      </c>
      <c r="N13" s="887" t="str">
        <f>IF('منابع انسانی'!C12="","",'منابع انسانی'!C12)</f>
        <v/>
      </c>
      <c r="O13" s="887" t="str">
        <f>IF('منابع انسانی'!D12="","",'منابع انسانی'!D12)</f>
        <v/>
      </c>
      <c r="P13" s="887" t="str">
        <f>IF('منابع انسانی'!E12="","",'منابع انسانی'!E12)</f>
        <v/>
      </c>
      <c r="Q13" s="887" t="str">
        <f>IF('منابع انسانی'!F12="","",'منابع انسانی'!F12)</f>
        <v/>
      </c>
      <c r="R13" s="887" t="str">
        <f>IF('منابع انسانی'!G12="","",'منابع انسانی'!G12)</f>
        <v/>
      </c>
    </row>
    <row r="14" spans="1:22" ht="24.95" customHeight="1" thickBot="1">
      <c r="B14" s="1718" t="s">
        <v>129</v>
      </c>
      <c r="C14" s="1719"/>
      <c r="D14" s="1719"/>
      <c r="E14" s="1720"/>
      <c r="F14" s="1721">
        <f>MAX(IF(D12=0,0,(1-MIN(MAX(G12-E13)))),0.3)</f>
        <v>0.45999999999999996</v>
      </c>
      <c r="G14" s="1722"/>
      <c r="L14" s="887" t="str">
        <f>IF('منابع انسانی'!A13="","",'منابع انسانی'!A13)</f>
        <v/>
      </c>
      <c r="M14" s="887" t="str">
        <f>IF('منابع انسانی'!B13="","",'منابع انسانی'!B13)</f>
        <v/>
      </c>
      <c r="N14" s="887" t="str">
        <f>IF('منابع انسانی'!C13="","",'منابع انسانی'!C13)</f>
        <v/>
      </c>
      <c r="O14" s="887" t="str">
        <f>IF('منابع انسانی'!D13="","",'منابع انسانی'!D13)</f>
        <v/>
      </c>
      <c r="P14" s="887" t="str">
        <f>IF('منابع انسانی'!E13="","",'منابع انسانی'!E13)</f>
        <v/>
      </c>
      <c r="Q14" s="887" t="str">
        <f>IF('منابع انسانی'!F13="","",'منابع انسانی'!F13)</f>
        <v/>
      </c>
      <c r="R14" s="887" t="str">
        <f>IF('منابع انسانی'!G13="","",'منابع انسانی'!G13)</f>
        <v/>
      </c>
    </row>
    <row r="15" spans="1:22" ht="24.95" customHeight="1" thickBot="1">
      <c r="L15" s="887" t="str">
        <f>IF('منابع انسانی'!A14="","",'منابع انسانی'!A14)</f>
        <v/>
      </c>
      <c r="M15" s="887" t="str">
        <f>IF('منابع انسانی'!B14="","",'منابع انسانی'!B14)</f>
        <v/>
      </c>
      <c r="N15" s="887" t="str">
        <f>IF('منابع انسانی'!C14="","",'منابع انسانی'!C14)</f>
        <v/>
      </c>
      <c r="O15" s="887" t="str">
        <f>IF('منابع انسانی'!D14="","",'منابع انسانی'!D14)</f>
        <v/>
      </c>
      <c r="P15" s="887" t="str">
        <f>IF('منابع انسانی'!E14="","",'منابع انسانی'!E14)</f>
        <v/>
      </c>
      <c r="Q15" s="887" t="str">
        <f>IF('منابع انسانی'!F14="","",'منابع انسانی'!F14)</f>
        <v/>
      </c>
      <c r="R15" s="887" t="str">
        <f>IF('منابع انسانی'!G14="","",'منابع انسانی'!G14)</f>
        <v/>
      </c>
    </row>
    <row r="16" spans="1:22" ht="24.95" customHeight="1" thickBot="1">
      <c r="B16" s="1696" t="s">
        <v>469</v>
      </c>
      <c r="C16" s="1697"/>
      <c r="D16" s="1697"/>
      <c r="E16" s="1697"/>
      <c r="F16" s="1698"/>
      <c r="L16" s="887" t="str">
        <f>IF('منابع انسانی'!A15="","",'منابع انسانی'!A15)</f>
        <v/>
      </c>
      <c r="M16" s="887" t="str">
        <f>IF('منابع انسانی'!B15="","",'منابع انسانی'!B15)</f>
        <v/>
      </c>
      <c r="N16" s="887" t="str">
        <f>IF('منابع انسانی'!C15="","",'منابع انسانی'!C15)</f>
        <v/>
      </c>
      <c r="O16" s="887" t="str">
        <f>IF('منابع انسانی'!D15="","",'منابع انسانی'!D15)</f>
        <v/>
      </c>
      <c r="P16" s="887" t="str">
        <f>IF('منابع انسانی'!E15="","",'منابع انسانی'!E15)</f>
        <v/>
      </c>
      <c r="Q16" s="887" t="str">
        <f>IF('منابع انسانی'!F15="","",'منابع انسانی'!F15)</f>
        <v/>
      </c>
      <c r="R16" s="887" t="str">
        <f>IF('منابع انسانی'!G15="","",'منابع انسانی'!G15)</f>
        <v/>
      </c>
    </row>
    <row r="17" spans="2:18" ht="24.95" customHeight="1">
      <c r="B17" s="339" t="s">
        <v>494</v>
      </c>
      <c r="C17" s="340" t="s">
        <v>468</v>
      </c>
      <c r="D17" s="340" t="s">
        <v>467</v>
      </c>
      <c r="E17" s="339" t="s">
        <v>267</v>
      </c>
      <c r="F17" s="341" t="s">
        <v>466</v>
      </c>
      <c r="L17" s="887" t="str">
        <f>IF('منابع انسانی'!A16="","",'منابع انسانی'!A16)</f>
        <v/>
      </c>
      <c r="M17" s="887" t="str">
        <f>IF('منابع انسانی'!B16="","",'منابع انسانی'!B16)</f>
        <v/>
      </c>
      <c r="N17" s="887" t="str">
        <f>IF('منابع انسانی'!C16="","",'منابع انسانی'!C16)</f>
        <v/>
      </c>
      <c r="O17" s="887" t="str">
        <f>IF('منابع انسانی'!D16="","",'منابع انسانی'!D16)</f>
        <v/>
      </c>
      <c r="P17" s="887" t="str">
        <f>IF('منابع انسانی'!E16="","",'منابع انسانی'!E16)</f>
        <v/>
      </c>
      <c r="Q17" s="887" t="str">
        <f>IF('منابع انسانی'!F16="","",'منابع انسانی'!F16)</f>
        <v/>
      </c>
      <c r="R17" s="887" t="str">
        <f>IF('منابع انسانی'!G16="","",'منابع انسانی'!G16)</f>
        <v/>
      </c>
    </row>
    <row r="18" spans="2:18" ht="24.95" customHeight="1">
      <c r="B18" s="339" t="s">
        <v>290</v>
      </c>
      <c r="C18" s="338">
        <v>0.02</v>
      </c>
      <c r="D18" s="337">
        <v>0.02</v>
      </c>
      <c r="E18" s="338">
        <v>0.02</v>
      </c>
      <c r="F18" s="338">
        <v>0.02</v>
      </c>
      <c r="L18" s="887" t="str">
        <f>IF('منابع انسانی'!A17="","",'منابع انسانی'!A17)</f>
        <v/>
      </c>
      <c r="M18" s="887" t="str">
        <f>IF('منابع انسانی'!B17="","",'منابع انسانی'!B17)</f>
        <v/>
      </c>
      <c r="N18" s="887" t="str">
        <f>IF('منابع انسانی'!C17="","",'منابع انسانی'!C17)</f>
        <v/>
      </c>
      <c r="O18" s="887" t="str">
        <f>IF('منابع انسانی'!D17="","",'منابع انسانی'!D17)</f>
        <v/>
      </c>
      <c r="P18" s="887" t="str">
        <f>IF('منابع انسانی'!E17="","",'منابع انسانی'!E17)</f>
        <v/>
      </c>
      <c r="Q18" s="887" t="str">
        <f>IF('منابع انسانی'!F17="","",'منابع انسانی'!F17)</f>
        <v/>
      </c>
      <c r="R18" s="887" t="str">
        <f>IF('منابع انسانی'!G17="","",'منابع انسانی'!G17)</f>
        <v/>
      </c>
    </row>
    <row r="19" spans="2:18" ht="24.95" customHeight="1">
      <c r="B19" s="339" t="s">
        <v>291</v>
      </c>
      <c r="C19" s="338">
        <v>0.03</v>
      </c>
      <c r="D19" s="337">
        <v>0.03</v>
      </c>
      <c r="E19" s="338">
        <v>0.03</v>
      </c>
      <c r="F19" s="338">
        <v>0.03</v>
      </c>
      <c r="L19" s="887" t="str">
        <f>IF('منابع انسانی'!A18="","",'منابع انسانی'!A18)</f>
        <v/>
      </c>
      <c r="M19" s="887" t="str">
        <f>IF('منابع انسانی'!B18="","",'منابع انسانی'!B18)</f>
        <v/>
      </c>
      <c r="N19" s="887" t="str">
        <f>IF('منابع انسانی'!C18="","",'منابع انسانی'!C18)</f>
        <v/>
      </c>
      <c r="O19" s="887" t="str">
        <f>IF('منابع انسانی'!D18="","",'منابع انسانی'!D18)</f>
        <v/>
      </c>
      <c r="P19" s="887" t="str">
        <f>IF('منابع انسانی'!E18="","",'منابع انسانی'!E18)</f>
        <v/>
      </c>
      <c r="Q19" s="887" t="str">
        <f>IF('منابع انسانی'!F18="","",'منابع انسانی'!F18)</f>
        <v/>
      </c>
      <c r="R19" s="887" t="str">
        <f>IF('منابع انسانی'!G18="","",'منابع انسانی'!G18)</f>
        <v/>
      </c>
    </row>
    <row r="20" spans="2:18" ht="24.95" customHeight="1">
      <c r="B20" s="339" t="s">
        <v>292</v>
      </c>
      <c r="C20" s="338">
        <v>0.2</v>
      </c>
      <c r="D20" s="338">
        <v>0.1</v>
      </c>
      <c r="E20" s="338">
        <v>0.2</v>
      </c>
      <c r="F20" s="338">
        <v>0.1</v>
      </c>
      <c r="L20" s="887" t="str">
        <f>IF('منابع انسانی'!A19="","",'منابع انسانی'!A19)</f>
        <v/>
      </c>
      <c r="M20" s="887" t="str">
        <f>IF('منابع انسانی'!B19="","",'منابع انسانی'!B19)</f>
        <v/>
      </c>
      <c r="N20" s="887" t="str">
        <f>IF('منابع انسانی'!C19="","",'منابع انسانی'!C19)</f>
        <v/>
      </c>
      <c r="O20" s="887" t="str">
        <f>IF('منابع انسانی'!D19="","",'منابع انسانی'!D19)</f>
        <v/>
      </c>
      <c r="P20" s="887" t="str">
        <f>IF('منابع انسانی'!E19="","",'منابع انسانی'!E19)</f>
        <v/>
      </c>
      <c r="Q20" s="887" t="str">
        <f>IF('منابع انسانی'!F19="","",'منابع انسانی'!F19)</f>
        <v/>
      </c>
      <c r="R20" s="887" t="str">
        <f>IF('منابع انسانی'!G19="","",'منابع انسانی'!G19)</f>
        <v/>
      </c>
    </row>
    <row r="21" spans="2:18" ht="24.95" customHeight="1">
      <c r="B21" s="339" t="s">
        <v>293</v>
      </c>
      <c r="C21" s="338">
        <v>0.4</v>
      </c>
      <c r="D21" s="338">
        <v>0.4</v>
      </c>
      <c r="E21" s="338">
        <v>0.4</v>
      </c>
      <c r="F21" s="338">
        <v>0.35</v>
      </c>
      <c r="L21" s="887" t="str">
        <f>IF('منابع انسانی'!A20="","",'منابع انسانی'!A20)</f>
        <v/>
      </c>
      <c r="M21" s="887" t="str">
        <f>IF('منابع انسانی'!B20="","",'منابع انسانی'!B20)</f>
        <v/>
      </c>
      <c r="N21" s="887" t="str">
        <f>IF('منابع انسانی'!C20="","",'منابع انسانی'!C20)</f>
        <v/>
      </c>
      <c r="O21" s="887" t="str">
        <f>IF('منابع انسانی'!D20="","",'منابع انسانی'!D20)</f>
        <v/>
      </c>
      <c r="P21" s="887" t="str">
        <f>IF('منابع انسانی'!E20="","",'منابع انسانی'!E20)</f>
        <v/>
      </c>
      <c r="Q21" s="887" t="str">
        <f>IF('منابع انسانی'!F20="","",'منابع انسانی'!F20)</f>
        <v/>
      </c>
      <c r="R21" s="887" t="str">
        <f>IF('منابع انسانی'!G20="","",'منابع انسانی'!G20)</f>
        <v/>
      </c>
    </row>
    <row r="22" spans="2:18" ht="24.95" customHeight="1">
      <c r="B22" s="339" t="s">
        <v>294</v>
      </c>
      <c r="C22" s="338">
        <v>0.25</v>
      </c>
      <c r="D22" s="338">
        <v>0.15</v>
      </c>
      <c r="E22" s="338">
        <v>0.2</v>
      </c>
      <c r="F22" s="338">
        <v>0.2</v>
      </c>
      <c r="L22" s="887" t="str">
        <f>IF('منابع انسانی'!A21="","",'منابع انسانی'!A21)</f>
        <v/>
      </c>
      <c r="M22" s="887" t="str">
        <f>IF('منابع انسانی'!B21="","",'منابع انسانی'!B21)</f>
        <v/>
      </c>
      <c r="N22" s="887" t="str">
        <f>IF('منابع انسانی'!C21="","",'منابع انسانی'!C21)</f>
        <v/>
      </c>
      <c r="O22" s="887" t="str">
        <f>IF('منابع انسانی'!D21="","",'منابع انسانی'!D21)</f>
        <v/>
      </c>
      <c r="P22" s="887" t="str">
        <f>IF('منابع انسانی'!E21="","",'منابع انسانی'!E21)</f>
        <v/>
      </c>
      <c r="Q22" s="887" t="str">
        <f>IF('منابع انسانی'!F21="","",'منابع انسانی'!F21)</f>
        <v/>
      </c>
      <c r="R22" s="887" t="str">
        <f>IF('منابع انسانی'!G21="","",'منابع انسانی'!G21)</f>
        <v/>
      </c>
    </row>
    <row r="23" spans="2:18" ht="24.95" customHeight="1">
      <c r="B23" s="339" t="s">
        <v>295</v>
      </c>
      <c r="C23" s="338">
        <v>0.1</v>
      </c>
      <c r="D23" s="338">
        <v>0.3</v>
      </c>
      <c r="E23" s="338">
        <v>0.15</v>
      </c>
      <c r="F23" s="338">
        <v>0.3</v>
      </c>
      <c r="L23" s="887" t="str">
        <f>IF('منابع انسانی'!A22="","",'منابع انسانی'!A22)</f>
        <v/>
      </c>
      <c r="M23" s="887" t="str">
        <f>IF('منابع انسانی'!B22="","",'منابع انسانی'!B22)</f>
        <v/>
      </c>
      <c r="N23" s="887" t="str">
        <f>IF('منابع انسانی'!C22="","",'منابع انسانی'!C22)</f>
        <v/>
      </c>
      <c r="O23" s="887" t="str">
        <f>IF('منابع انسانی'!D22="","",'منابع انسانی'!D22)</f>
        <v/>
      </c>
      <c r="P23" s="887" t="str">
        <f>IF('منابع انسانی'!E22="","",'منابع انسانی'!E22)</f>
        <v/>
      </c>
      <c r="Q23" s="887" t="str">
        <f>IF('منابع انسانی'!F22="","",'منابع انسانی'!F22)</f>
        <v/>
      </c>
      <c r="R23" s="887" t="str">
        <f>IF('منابع انسانی'!G22="","",'منابع انسانی'!G22)</f>
        <v/>
      </c>
    </row>
    <row r="24" spans="2:18" ht="24.95" customHeight="1">
      <c r="B24" s="188"/>
      <c r="C24" s="342"/>
      <c r="D24" s="342"/>
      <c r="E24" s="342"/>
      <c r="F24" s="342"/>
      <c r="L24" s="887" t="str">
        <f>IF('منابع انسانی'!A23="","",'منابع انسانی'!A23)</f>
        <v/>
      </c>
      <c r="M24" s="887" t="str">
        <f>IF('منابع انسانی'!B23="","",'منابع انسانی'!B23)</f>
        <v/>
      </c>
      <c r="N24" s="887" t="str">
        <f>IF('منابع انسانی'!C23="","",'منابع انسانی'!C23)</f>
        <v/>
      </c>
      <c r="O24" s="887" t="str">
        <f>IF('منابع انسانی'!D23="","",'منابع انسانی'!D23)</f>
        <v/>
      </c>
      <c r="P24" s="887" t="str">
        <f>IF('منابع انسانی'!E23="","",'منابع انسانی'!E23)</f>
        <v/>
      </c>
      <c r="Q24" s="887" t="str">
        <f>IF('منابع انسانی'!F23="","",'منابع انسانی'!F23)</f>
        <v/>
      </c>
      <c r="R24" s="887" t="str">
        <f>IF('منابع انسانی'!G23="","",'منابع انسانی'!G23)</f>
        <v/>
      </c>
    </row>
    <row r="25" spans="2:18" ht="24.95" customHeight="1">
      <c r="B25" s="104" t="s">
        <v>576</v>
      </c>
      <c r="C25" s="188"/>
      <c r="D25" s="188"/>
      <c r="E25" s="188"/>
      <c r="F25" s="188"/>
      <c r="L25" s="887" t="str">
        <f>IF('منابع انسانی'!A24="","",'منابع انسانی'!A24)</f>
        <v/>
      </c>
      <c r="M25" s="887" t="str">
        <f>IF('منابع انسانی'!B24="","",'منابع انسانی'!B24)</f>
        <v/>
      </c>
      <c r="N25" s="887" t="str">
        <f>IF('منابع انسانی'!C24="","",'منابع انسانی'!C24)</f>
        <v/>
      </c>
      <c r="O25" s="887" t="str">
        <f>IF('منابع انسانی'!D24="","",'منابع انسانی'!D24)</f>
        <v/>
      </c>
      <c r="P25" s="887" t="str">
        <f>IF('منابع انسانی'!E24="","",'منابع انسانی'!E24)</f>
        <v/>
      </c>
      <c r="Q25" s="887" t="str">
        <f>IF('منابع انسانی'!F24="","",'منابع انسانی'!F24)</f>
        <v/>
      </c>
      <c r="R25" s="887" t="str">
        <f>IF('منابع انسانی'!G24="","",'منابع انسانی'!G24)</f>
        <v/>
      </c>
    </row>
    <row r="26" spans="2:18" ht="24.95" customHeight="1">
      <c r="B26" s="104" t="s">
        <v>202</v>
      </c>
      <c r="C26" s="188"/>
      <c r="D26" s="188"/>
      <c r="E26" s="188"/>
      <c r="F26" s="188"/>
      <c r="L26" s="887" t="str">
        <f>IF('منابع انسانی'!A25="","",'منابع انسانی'!A25)</f>
        <v/>
      </c>
      <c r="M26" s="887" t="str">
        <f>IF('منابع انسانی'!B25="","",'منابع انسانی'!B25)</f>
        <v/>
      </c>
      <c r="N26" s="887" t="str">
        <f>IF('منابع انسانی'!C25="","",'منابع انسانی'!C25)</f>
        <v/>
      </c>
      <c r="O26" s="887" t="str">
        <f>IF('منابع انسانی'!D25="","",'منابع انسانی'!D25)</f>
        <v/>
      </c>
      <c r="P26" s="887" t="str">
        <f>IF('منابع انسانی'!E25="","",'منابع انسانی'!E25)</f>
        <v/>
      </c>
      <c r="Q26" s="887" t="str">
        <f>IF('منابع انسانی'!F25="","",'منابع انسانی'!F25)</f>
        <v/>
      </c>
      <c r="R26" s="887" t="str">
        <f>IF('منابع انسانی'!G25="","",'منابع انسانی'!G25)</f>
        <v/>
      </c>
    </row>
    <row r="27" spans="2:18" ht="24.95" customHeight="1">
      <c r="B27" s="104"/>
      <c r="C27" s="188"/>
      <c r="D27" s="188"/>
      <c r="E27" s="188"/>
      <c r="F27" s="188"/>
      <c r="L27" s="887" t="str">
        <f>IF('منابع انسانی'!A26="","",'منابع انسانی'!A26)</f>
        <v/>
      </c>
      <c r="M27" s="887" t="str">
        <f>IF('منابع انسانی'!B26="","",'منابع انسانی'!B26)</f>
        <v/>
      </c>
      <c r="N27" s="887" t="str">
        <f>IF('منابع انسانی'!C26="","",'منابع انسانی'!C26)</f>
        <v/>
      </c>
      <c r="O27" s="887" t="str">
        <f>IF('منابع انسانی'!D26="","",'منابع انسانی'!D26)</f>
        <v/>
      </c>
      <c r="P27" s="887" t="str">
        <f>IF('منابع انسانی'!E26="","",'منابع انسانی'!E26)</f>
        <v/>
      </c>
      <c r="Q27" s="887" t="str">
        <f>IF('منابع انسانی'!F26="","",'منابع انسانی'!F26)</f>
        <v/>
      </c>
      <c r="R27" s="887" t="str">
        <f>IF('منابع انسانی'!G26="","",'منابع انسانی'!G26)</f>
        <v/>
      </c>
    </row>
    <row r="28" spans="2:18" ht="24.95" customHeight="1">
      <c r="L28" s="887" t="str">
        <f>IF('منابع انسانی'!A27="","",'منابع انسانی'!A27)</f>
        <v/>
      </c>
      <c r="M28" s="887" t="str">
        <f>IF('منابع انسانی'!B27="","",'منابع انسانی'!B27)</f>
        <v/>
      </c>
      <c r="N28" s="887" t="str">
        <f>IF('منابع انسانی'!C27="","",'منابع انسانی'!C27)</f>
        <v/>
      </c>
      <c r="O28" s="887" t="str">
        <f>IF('منابع انسانی'!D27="","",'منابع انسانی'!D27)</f>
        <v/>
      </c>
      <c r="P28" s="887" t="str">
        <f>IF('منابع انسانی'!E27="","",'منابع انسانی'!E27)</f>
        <v/>
      </c>
      <c r="Q28" s="887" t="str">
        <f>IF('منابع انسانی'!F27="","",'منابع انسانی'!F27)</f>
        <v/>
      </c>
      <c r="R28" s="887" t="str">
        <f>IF('منابع انسانی'!G27="","",'منابع انسانی'!G27)</f>
        <v/>
      </c>
    </row>
    <row r="29" spans="2:18" ht="24.95" customHeight="1">
      <c r="L29" s="887" t="str">
        <f>IF('منابع انسانی'!A28="","",'منابع انسانی'!A28)</f>
        <v/>
      </c>
      <c r="M29" s="887" t="str">
        <f>IF('منابع انسانی'!B28="","",'منابع انسانی'!B28)</f>
        <v/>
      </c>
      <c r="N29" s="887" t="str">
        <f>IF('منابع انسانی'!C28="","",'منابع انسانی'!C28)</f>
        <v/>
      </c>
      <c r="O29" s="887" t="str">
        <f>IF('منابع انسانی'!D28="","",'منابع انسانی'!D28)</f>
        <v/>
      </c>
      <c r="P29" s="887" t="str">
        <f>IF('منابع انسانی'!E28="","",'منابع انسانی'!E28)</f>
        <v/>
      </c>
      <c r="Q29" s="887" t="str">
        <f>IF('منابع انسانی'!F28="","",'منابع انسانی'!F28)</f>
        <v/>
      </c>
      <c r="R29" s="887" t="str">
        <f>IF('منابع انسانی'!G28="","",'منابع انسانی'!G28)</f>
        <v/>
      </c>
    </row>
    <row r="30" spans="2:18" ht="24.95" customHeight="1">
      <c r="L30" s="887" t="str">
        <f>IF('منابع انسانی'!A29="","",'منابع انسانی'!A29)</f>
        <v/>
      </c>
      <c r="M30" s="887" t="str">
        <f>IF('منابع انسانی'!B29="","",'منابع انسانی'!B29)</f>
        <v/>
      </c>
      <c r="N30" s="887" t="str">
        <f>IF('منابع انسانی'!C29="","",'منابع انسانی'!C29)</f>
        <v/>
      </c>
      <c r="O30" s="887" t="str">
        <f>IF('منابع انسانی'!D29="","",'منابع انسانی'!D29)</f>
        <v/>
      </c>
      <c r="P30" s="887" t="str">
        <f>IF('منابع انسانی'!E29="","",'منابع انسانی'!E29)</f>
        <v/>
      </c>
      <c r="Q30" s="887" t="str">
        <f>IF('منابع انسانی'!F29="","",'منابع انسانی'!F29)</f>
        <v/>
      </c>
      <c r="R30" s="887" t="str">
        <f>IF('منابع انسانی'!G29="","",'منابع انسانی'!G29)</f>
        <v/>
      </c>
    </row>
    <row r="31" spans="2:18" ht="24.95" customHeight="1">
      <c r="L31" s="887" t="str">
        <f>IF('منابع انسانی'!A30="","",'منابع انسانی'!A30)</f>
        <v/>
      </c>
      <c r="M31" s="887" t="str">
        <f>IF('منابع انسانی'!B30="","",'منابع انسانی'!B30)</f>
        <v/>
      </c>
      <c r="N31" s="887" t="str">
        <f>IF('منابع انسانی'!C30="","",'منابع انسانی'!C30)</f>
        <v/>
      </c>
      <c r="O31" s="887" t="str">
        <f>IF('منابع انسانی'!D30="","",'منابع انسانی'!D30)</f>
        <v/>
      </c>
      <c r="P31" s="887" t="str">
        <f>IF('منابع انسانی'!E30="","",'منابع انسانی'!E30)</f>
        <v/>
      </c>
      <c r="Q31" s="887" t="str">
        <f>IF('منابع انسانی'!F30="","",'منابع انسانی'!F30)</f>
        <v/>
      </c>
      <c r="R31" s="887" t="str">
        <f>IF('منابع انسانی'!G30="","",'منابع انسانی'!G30)</f>
        <v/>
      </c>
    </row>
    <row r="32" spans="2:18" ht="24.95" customHeight="1">
      <c r="L32" s="887" t="str">
        <f>IF('منابع انسانی'!A31="","",'منابع انسانی'!A31)</f>
        <v/>
      </c>
      <c r="M32" s="887" t="str">
        <f>IF('منابع انسانی'!B31="","",'منابع انسانی'!B31)</f>
        <v/>
      </c>
      <c r="N32" s="887" t="str">
        <f>IF('منابع انسانی'!C31="","",'منابع انسانی'!C31)</f>
        <v/>
      </c>
      <c r="O32" s="887" t="str">
        <f>IF('منابع انسانی'!D31="","",'منابع انسانی'!D31)</f>
        <v/>
      </c>
      <c r="P32" s="887" t="str">
        <f>IF('منابع انسانی'!E31="","",'منابع انسانی'!E31)</f>
        <v/>
      </c>
      <c r="Q32" s="887" t="str">
        <f>IF('منابع انسانی'!F31="","",'منابع انسانی'!F31)</f>
        <v/>
      </c>
      <c r="R32" s="887" t="str">
        <f>IF('منابع انسانی'!G31="","",'منابع انسانی'!G31)</f>
        <v/>
      </c>
    </row>
    <row r="33" spans="12:18" ht="24.95" customHeight="1">
      <c r="L33" s="887" t="str">
        <f>IF('منابع انسانی'!A32="","",'منابع انسانی'!A32)</f>
        <v/>
      </c>
      <c r="M33" s="887" t="str">
        <f>IF('منابع انسانی'!B32="","",'منابع انسانی'!B32)</f>
        <v/>
      </c>
      <c r="N33" s="887" t="str">
        <f>IF('منابع انسانی'!C32="","",'منابع انسانی'!C32)</f>
        <v/>
      </c>
      <c r="O33" s="887" t="str">
        <f>IF('منابع انسانی'!D32="","",'منابع انسانی'!D32)</f>
        <v/>
      </c>
      <c r="P33" s="887" t="str">
        <f>IF('منابع انسانی'!E32="","",'منابع انسانی'!E32)</f>
        <v/>
      </c>
      <c r="Q33" s="887" t="str">
        <f>IF('منابع انسانی'!F32="","",'منابع انسانی'!F32)</f>
        <v/>
      </c>
      <c r="R33" s="887" t="str">
        <f>IF('منابع انسانی'!G32="","",'منابع انسانی'!G32)</f>
        <v/>
      </c>
    </row>
    <row r="34" spans="12:18" ht="24.95" customHeight="1">
      <c r="L34" s="887" t="str">
        <f>IF('منابع انسانی'!A33="","",'منابع انسانی'!A33)</f>
        <v/>
      </c>
      <c r="M34" s="887" t="str">
        <f>IF('منابع انسانی'!B33="","",'منابع انسانی'!B33)</f>
        <v/>
      </c>
      <c r="N34" s="887" t="str">
        <f>IF('منابع انسانی'!C33="","",'منابع انسانی'!C33)</f>
        <v/>
      </c>
      <c r="O34" s="887" t="str">
        <f>IF('منابع انسانی'!D33="","",'منابع انسانی'!D33)</f>
        <v/>
      </c>
      <c r="P34" s="887" t="str">
        <f>IF('منابع انسانی'!E33="","",'منابع انسانی'!E33)</f>
        <v/>
      </c>
      <c r="Q34" s="887" t="str">
        <f>IF('منابع انسانی'!F33="","",'منابع انسانی'!F33)</f>
        <v/>
      </c>
      <c r="R34" s="887" t="str">
        <f>IF('منابع انسانی'!G33="","",'منابع انسانی'!G33)</f>
        <v/>
      </c>
    </row>
    <row r="35" spans="12:18" ht="24.95" customHeight="1">
      <c r="L35" s="887" t="str">
        <f>IF('منابع انسانی'!A34="","",'منابع انسانی'!A34)</f>
        <v/>
      </c>
      <c r="M35" s="887" t="str">
        <f>IF('منابع انسانی'!B34="","",'منابع انسانی'!B34)</f>
        <v/>
      </c>
      <c r="N35" s="887" t="str">
        <f>IF('منابع انسانی'!C34="","",'منابع انسانی'!C34)</f>
        <v/>
      </c>
      <c r="O35" s="887" t="str">
        <f>IF('منابع انسانی'!D34="","",'منابع انسانی'!D34)</f>
        <v/>
      </c>
      <c r="P35" s="887" t="str">
        <f>IF('منابع انسانی'!E34="","",'منابع انسانی'!E34)</f>
        <v/>
      </c>
      <c r="Q35" s="887" t="str">
        <f>IF('منابع انسانی'!F34="","",'منابع انسانی'!F34)</f>
        <v/>
      </c>
      <c r="R35" s="887" t="str">
        <f>IF('منابع انسانی'!G34="","",'منابع انسانی'!G34)</f>
        <v/>
      </c>
    </row>
    <row r="36" spans="12:18" ht="24.95" customHeight="1">
      <c r="L36" s="887" t="str">
        <f>IF('منابع انسانی'!A35="","",'منابع انسانی'!A35)</f>
        <v/>
      </c>
      <c r="M36" s="887" t="str">
        <f>IF('منابع انسانی'!B35="","",'منابع انسانی'!B35)</f>
        <v/>
      </c>
      <c r="N36" s="887" t="str">
        <f>IF('منابع انسانی'!C35="","",'منابع انسانی'!C35)</f>
        <v/>
      </c>
      <c r="O36" s="887" t="str">
        <f>IF('منابع انسانی'!D35="","",'منابع انسانی'!D35)</f>
        <v/>
      </c>
      <c r="P36" s="887" t="str">
        <f>IF('منابع انسانی'!E35="","",'منابع انسانی'!E35)</f>
        <v/>
      </c>
      <c r="Q36" s="887" t="str">
        <f>IF('منابع انسانی'!F35="","",'منابع انسانی'!F35)</f>
        <v/>
      </c>
      <c r="R36" s="887" t="str">
        <f>IF('منابع انسانی'!G35="","",'منابع انسانی'!G35)</f>
        <v/>
      </c>
    </row>
    <row r="37" spans="12:18" ht="24.95" customHeight="1">
      <c r="L37" s="887" t="str">
        <f>IF('منابع انسانی'!A36="","",'منابع انسانی'!A36)</f>
        <v/>
      </c>
      <c r="M37" s="887" t="str">
        <f>IF('منابع انسانی'!B36="","",'منابع انسانی'!B36)</f>
        <v/>
      </c>
      <c r="N37" s="887" t="str">
        <f>IF('منابع انسانی'!C36="","",'منابع انسانی'!C36)</f>
        <v/>
      </c>
      <c r="O37" s="887" t="str">
        <f>IF('منابع انسانی'!D36="","",'منابع انسانی'!D36)</f>
        <v/>
      </c>
      <c r="P37" s="887" t="str">
        <f>IF('منابع انسانی'!E36="","",'منابع انسانی'!E36)</f>
        <v/>
      </c>
      <c r="Q37" s="887" t="str">
        <f>IF('منابع انسانی'!F36="","",'منابع انسانی'!F36)</f>
        <v/>
      </c>
      <c r="R37" s="887" t="str">
        <f>IF('منابع انسانی'!G36="","",'منابع انسانی'!G36)</f>
        <v/>
      </c>
    </row>
    <row r="38" spans="12:18" ht="24.95" customHeight="1">
      <c r="L38" s="887" t="str">
        <f>IF('منابع انسانی'!A37="","",'منابع انسانی'!A37)</f>
        <v/>
      </c>
      <c r="M38" s="887" t="str">
        <f>IF('منابع انسانی'!B37="","",'منابع انسانی'!B37)</f>
        <v/>
      </c>
      <c r="N38" s="887" t="str">
        <f>IF('منابع انسانی'!C37="","",'منابع انسانی'!C37)</f>
        <v/>
      </c>
      <c r="O38" s="887" t="str">
        <f>IF('منابع انسانی'!D37="","",'منابع انسانی'!D37)</f>
        <v/>
      </c>
      <c r="P38" s="887" t="str">
        <f>IF('منابع انسانی'!E37="","",'منابع انسانی'!E37)</f>
        <v/>
      </c>
      <c r="Q38" s="887" t="str">
        <f>IF('منابع انسانی'!F37="","",'منابع انسانی'!F37)</f>
        <v/>
      </c>
      <c r="R38" s="887" t="str">
        <f>IF('منابع انسانی'!G37="","",'منابع انسانی'!G37)</f>
        <v/>
      </c>
    </row>
    <row r="39" spans="12:18" ht="24.95" customHeight="1">
      <c r="L39" s="887" t="str">
        <f>IF('منابع انسانی'!A38="","",'منابع انسانی'!A38)</f>
        <v/>
      </c>
      <c r="M39" s="887" t="str">
        <f>IF('منابع انسانی'!B38="","",'منابع انسانی'!B38)</f>
        <v/>
      </c>
      <c r="N39" s="887" t="str">
        <f>IF('منابع انسانی'!C38="","",'منابع انسانی'!C38)</f>
        <v/>
      </c>
      <c r="O39" s="887" t="str">
        <f>IF('منابع انسانی'!D38="","",'منابع انسانی'!D38)</f>
        <v/>
      </c>
      <c r="P39" s="887" t="str">
        <f>IF('منابع انسانی'!E38="","",'منابع انسانی'!E38)</f>
        <v/>
      </c>
      <c r="Q39" s="887" t="str">
        <f>IF('منابع انسانی'!F38="","",'منابع انسانی'!F38)</f>
        <v/>
      </c>
      <c r="R39" s="887" t="str">
        <f>IF('منابع انسانی'!G38="","",'منابع انسانی'!G38)</f>
        <v/>
      </c>
    </row>
    <row r="40" spans="12:18" ht="24.95" customHeight="1">
      <c r="L40" s="887" t="str">
        <f>IF('منابع انسانی'!A39="","",'منابع انسانی'!A39)</f>
        <v/>
      </c>
      <c r="M40" s="887" t="str">
        <f>IF('منابع انسانی'!B39="","",'منابع انسانی'!B39)</f>
        <v/>
      </c>
      <c r="N40" s="887" t="str">
        <f>IF('منابع انسانی'!C39="","",'منابع انسانی'!C39)</f>
        <v/>
      </c>
      <c r="O40" s="887" t="str">
        <f>IF('منابع انسانی'!D39="","",'منابع انسانی'!D39)</f>
        <v/>
      </c>
      <c r="P40" s="887" t="str">
        <f>IF('منابع انسانی'!E39="","",'منابع انسانی'!E39)</f>
        <v/>
      </c>
      <c r="Q40" s="887" t="str">
        <f>IF('منابع انسانی'!F39="","",'منابع انسانی'!F39)</f>
        <v/>
      </c>
      <c r="R40" s="887" t="str">
        <f>IF('منابع انسانی'!G39="","",'منابع انسانی'!G39)</f>
        <v/>
      </c>
    </row>
    <row r="41" spans="12:18" ht="24.95" customHeight="1">
      <c r="L41" s="887" t="str">
        <f>IF('منابع انسانی'!A40="","",'منابع انسانی'!A40)</f>
        <v/>
      </c>
      <c r="M41" s="887" t="str">
        <f>IF('منابع انسانی'!B40="","",'منابع انسانی'!B40)</f>
        <v/>
      </c>
      <c r="N41" s="887" t="str">
        <f>IF('منابع انسانی'!C40="","",'منابع انسانی'!C40)</f>
        <v/>
      </c>
      <c r="O41" s="887" t="str">
        <f>IF('منابع انسانی'!D40="","",'منابع انسانی'!D40)</f>
        <v/>
      </c>
      <c r="P41" s="887" t="str">
        <f>IF('منابع انسانی'!E40="","",'منابع انسانی'!E40)</f>
        <v/>
      </c>
      <c r="Q41" s="887" t="str">
        <f>IF('منابع انسانی'!F40="","",'منابع انسانی'!F40)</f>
        <v/>
      </c>
      <c r="R41" s="887" t="str">
        <f>IF('منابع انسانی'!G40="","",'منابع انسانی'!G40)</f>
        <v/>
      </c>
    </row>
    <row r="42" spans="12:18" ht="24.95" customHeight="1">
      <c r="L42" s="887" t="str">
        <f>IF('منابع انسانی'!A41="","",'منابع انسانی'!A41)</f>
        <v/>
      </c>
      <c r="M42" s="887" t="str">
        <f>IF('منابع انسانی'!B41="","",'منابع انسانی'!B41)</f>
        <v/>
      </c>
      <c r="N42" s="887" t="str">
        <f>IF('منابع انسانی'!C41="","",'منابع انسانی'!C41)</f>
        <v/>
      </c>
      <c r="O42" s="887" t="str">
        <f>IF('منابع انسانی'!D41="","",'منابع انسانی'!D41)</f>
        <v/>
      </c>
      <c r="P42" s="887" t="str">
        <f>IF('منابع انسانی'!E41="","",'منابع انسانی'!E41)</f>
        <v/>
      </c>
      <c r="Q42" s="887" t="str">
        <f>IF('منابع انسانی'!F41="","",'منابع انسانی'!F41)</f>
        <v/>
      </c>
      <c r="R42" s="887" t="str">
        <f>IF('منابع انسانی'!G41="","",'منابع انسانی'!G41)</f>
        <v/>
      </c>
    </row>
    <row r="43" spans="12:18" ht="24.95" customHeight="1">
      <c r="L43" s="887" t="str">
        <f>IF('منابع انسانی'!A42="","",'منابع انسانی'!A42)</f>
        <v/>
      </c>
      <c r="M43" s="887" t="str">
        <f>IF('منابع انسانی'!B42="","",'منابع انسانی'!B42)</f>
        <v/>
      </c>
      <c r="N43" s="887" t="str">
        <f>IF('منابع انسانی'!C42="","",'منابع انسانی'!C42)</f>
        <v/>
      </c>
      <c r="O43" s="887" t="str">
        <f>IF('منابع انسانی'!D42="","",'منابع انسانی'!D42)</f>
        <v/>
      </c>
      <c r="P43" s="887" t="str">
        <f>IF('منابع انسانی'!E42="","",'منابع انسانی'!E42)</f>
        <v/>
      </c>
      <c r="Q43" s="887" t="str">
        <f>IF('منابع انسانی'!F42="","",'منابع انسانی'!F42)</f>
        <v/>
      </c>
      <c r="R43" s="887" t="str">
        <f>IF('منابع انسانی'!G42="","",'منابع انسانی'!G42)</f>
        <v/>
      </c>
    </row>
    <row r="44" spans="12:18" ht="24.95" customHeight="1">
      <c r="L44" s="887" t="str">
        <f>IF('منابع انسانی'!A43="","",'منابع انسانی'!A43)</f>
        <v/>
      </c>
      <c r="M44" s="887" t="str">
        <f>IF('منابع انسانی'!B43="","",'منابع انسانی'!B43)</f>
        <v/>
      </c>
      <c r="N44" s="887" t="str">
        <f>IF('منابع انسانی'!C43="","",'منابع انسانی'!C43)</f>
        <v/>
      </c>
      <c r="O44" s="887" t="str">
        <f>IF('منابع انسانی'!D43="","",'منابع انسانی'!D43)</f>
        <v/>
      </c>
      <c r="P44" s="887" t="str">
        <f>IF('منابع انسانی'!E43="","",'منابع انسانی'!E43)</f>
        <v/>
      </c>
      <c r="Q44" s="887" t="str">
        <f>IF('منابع انسانی'!F43="","",'منابع انسانی'!F43)</f>
        <v/>
      </c>
      <c r="R44" s="887" t="str">
        <f>IF('منابع انسانی'!G43="","",'منابع انسانی'!G43)</f>
        <v/>
      </c>
    </row>
    <row r="45" spans="12:18" ht="24.95" customHeight="1">
      <c r="L45" s="887" t="str">
        <f>IF('منابع انسانی'!A44="","",'منابع انسانی'!A44)</f>
        <v/>
      </c>
      <c r="M45" s="887" t="str">
        <f>IF('منابع انسانی'!B44="","",'منابع انسانی'!B44)</f>
        <v/>
      </c>
      <c r="N45" s="887" t="str">
        <f>IF('منابع انسانی'!C44="","",'منابع انسانی'!C44)</f>
        <v/>
      </c>
      <c r="O45" s="887" t="str">
        <f>IF('منابع انسانی'!D44="","",'منابع انسانی'!D44)</f>
        <v/>
      </c>
      <c r="P45" s="887" t="str">
        <f>IF('منابع انسانی'!E44="","",'منابع انسانی'!E44)</f>
        <v/>
      </c>
      <c r="Q45" s="887" t="str">
        <f>IF('منابع انسانی'!F44="","",'منابع انسانی'!F44)</f>
        <v/>
      </c>
      <c r="R45" s="887" t="str">
        <f>IF('منابع انسانی'!G44="","",'منابع انسانی'!G44)</f>
        <v/>
      </c>
    </row>
    <row r="46" spans="12:18" ht="24.95" customHeight="1">
      <c r="L46" s="887" t="str">
        <f>IF('منابع انسانی'!A45="","",'منابع انسانی'!A45)</f>
        <v/>
      </c>
      <c r="M46" s="887" t="str">
        <f>IF('منابع انسانی'!B45="","",'منابع انسانی'!B45)</f>
        <v/>
      </c>
      <c r="N46" s="887" t="str">
        <f>IF('منابع انسانی'!C45="","",'منابع انسانی'!C45)</f>
        <v/>
      </c>
      <c r="O46" s="887" t="str">
        <f>IF('منابع انسانی'!D45="","",'منابع انسانی'!D45)</f>
        <v/>
      </c>
      <c r="P46" s="887" t="str">
        <f>IF('منابع انسانی'!E45="","",'منابع انسانی'!E45)</f>
        <v/>
      </c>
      <c r="Q46" s="887" t="str">
        <f>IF('منابع انسانی'!F45="","",'منابع انسانی'!F45)</f>
        <v/>
      </c>
      <c r="R46" s="887" t="str">
        <f>IF('منابع انسانی'!G45="","",'منابع انسانی'!G45)</f>
        <v/>
      </c>
    </row>
    <row r="47" spans="12:18" ht="24.95" customHeight="1">
      <c r="L47" s="887" t="str">
        <f>IF('منابع انسانی'!A46="","",'منابع انسانی'!A46)</f>
        <v/>
      </c>
      <c r="M47" s="887" t="str">
        <f>IF('منابع انسانی'!B46="","",'منابع انسانی'!B46)</f>
        <v/>
      </c>
      <c r="N47" s="887" t="str">
        <f>IF('منابع انسانی'!C46="","",'منابع انسانی'!C46)</f>
        <v/>
      </c>
      <c r="O47" s="887" t="str">
        <f>IF('منابع انسانی'!D46="","",'منابع انسانی'!D46)</f>
        <v/>
      </c>
      <c r="P47" s="887" t="str">
        <f>IF('منابع انسانی'!E46="","",'منابع انسانی'!E46)</f>
        <v/>
      </c>
      <c r="Q47" s="887" t="str">
        <f>IF('منابع انسانی'!F46="","",'منابع انسانی'!F46)</f>
        <v/>
      </c>
      <c r="R47" s="887" t="str">
        <f>IF('منابع انسانی'!G46="","",'منابع انسانی'!G46)</f>
        <v/>
      </c>
    </row>
    <row r="48" spans="12:18" ht="24.95" customHeight="1">
      <c r="L48" s="887" t="str">
        <f>IF('منابع انسانی'!A47="","",'منابع انسانی'!A47)</f>
        <v/>
      </c>
      <c r="M48" s="887" t="str">
        <f>IF('منابع انسانی'!B47="","",'منابع انسانی'!B47)</f>
        <v/>
      </c>
      <c r="N48" s="887" t="str">
        <f>IF('منابع انسانی'!C47="","",'منابع انسانی'!C47)</f>
        <v/>
      </c>
      <c r="O48" s="887" t="str">
        <f>IF('منابع انسانی'!D47="","",'منابع انسانی'!D47)</f>
        <v/>
      </c>
      <c r="P48" s="887" t="str">
        <f>IF('منابع انسانی'!E47="","",'منابع انسانی'!E47)</f>
        <v/>
      </c>
      <c r="Q48" s="887" t="str">
        <f>IF('منابع انسانی'!F47="","",'منابع انسانی'!F47)</f>
        <v/>
      </c>
      <c r="R48" s="887" t="str">
        <f>IF('منابع انسانی'!G47="","",'منابع انسانی'!G47)</f>
        <v/>
      </c>
    </row>
    <row r="49" spans="12:18" ht="24.95" customHeight="1">
      <c r="L49" s="887" t="str">
        <f>IF('منابع انسانی'!A48="","",'منابع انسانی'!A48)</f>
        <v/>
      </c>
      <c r="M49" s="887" t="str">
        <f>IF('منابع انسانی'!B48="","",'منابع انسانی'!B48)</f>
        <v/>
      </c>
      <c r="N49" s="887" t="str">
        <f>IF('منابع انسانی'!C48="","",'منابع انسانی'!C48)</f>
        <v/>
      </c>
      <c r="O49" s="887" t="str">
        <f>IF('منابع انسانی'!D48="","",'منابع انسانی'!D48)</f>
        <v/>
      </c>
      <c r="P49" s="887" t="str">
        <f>IF('منابع انسانی'!E48="","",'منابع انسانی'!E48)</f>
        <v/>
      </c>
      <c r="Q49" s="887" t="str">
        <f>IF('منابع انسانی'!F48="","",'منابع انسانی'!F48)</f>
        <v/>
      </c>
      <c r="R49" s="887" t="str">
        <f>IF('منابع انسانی'!G48="","",'منابع انسانی'!G48)</f>
        <v/>
      </c>
    </row>
    <row r="50" spans="12:18" ht="24.95" customHeight="1">
      <c r="L50" s="887" t="str">
        <f>IF('منابع انسانی'!A49="","",'منابع انسانی'!A49)</f>
        <v/>
      </c>
      <c r="M50" s="887" t="str">
        <f>IF('منابع انسانی'!B49="","",'منابع انسانی'!B49)</f>
        <v/>
      </c>
      <c r="N50" s="887" t="str">
        <f>IF('منابع انسانی'!C49="","",'منابع انسانی'!C49)</f>
        <v/>
      </c>
      <c r="O50" s="887" t="str">
        <f>IF('منابع انسانی'!D49="","",'منابع انسانی'!D49)</f>
        <v/>
      </c>
      <c r="P50" s="887" t="str">
        <f>IF('منابع انسانی'!E49="","",'منابع انسانی'!E49)</f>
        <v/>
      </c>
      <c r="Q50" s="887" t="str">
        <f>IF('منابع انسانی'!F49="","",'منابع انسانی'!F49)</f>
        <v/>
      </c>
      <c r="R50" s="887" t="str">
        <f>IF('منابع انسانی'!G49="","",'منابع انسانی'!G49)</f>
        <v/>
      </c>
    </row>
    <row r="51" spans="12:18" ht="24.95" customHeight="1">
      <c r="L51" s="887" t="str">
        <f>IF('منابع انسانی'!A50="","",'منابع انسانی'!A50)</f>
        <v/>
      </c>
      <c r="M51" s="887" t="str">
        <f>IF('منابع انسانی'!B50="","",'منابع انسانی'!B50)</f>
        <v/>
      </c>
      <c r="N51" s="887" t="str">
        <f>IF('منابع انسانی'!C50="","",'منابع انسانی'!C50)</f>
        <v/>
      </c>
      <c r="O51" s="887" t="str">
        <f>IF('منابع انسانی'!D50="","",'منابع انسانی'!D50)</f>
        <v/>
      </c>
      <c r="P51" s="887" t="str">
        <f>IF('منابع انسانی'!E50="","",'منابع انسانی'!E50)</f>
        <v/>
      </c>
      <c r="Q51" s="887" t="str">
        <f>IF('منابع انسانی'!F50="","",'منابع انسانی'!F50)</f>
        <v/>
      </c>
      <c r="R51" s="887" t="str">
        <f>IF('منابع انسانی'!G50="","",'منابع انسانی'!G50)</f>
        <v/>
      </c>
    </row>
    <row r="52" spans="12:18" ht="24.95" customHeight="1">
      <c r="L52" s="887" t="str">
        <f>IF('منابع انسانی'!A51="","",'منابع انسانی'!A51)</f>
        <v/>
      </c>
      <c r="M52" s="887" t="str">
        <f>IF('منابع انسانی'!B51="","",'منابع انسانی'!B51)</f>
        <v/>
      </c>
      <c r="N52" s="887" t="str">
        <f>IF('منابع انسانی'!C51="","",'منابع انسانی'!C51)</f>
        <v/>
      </c>
      <c r="O52" s="887" t="str">
        <f>IF('منابع انسانی'!D51="","",'منابع انسانی'!D51)</f>
        <v/>
      </c>
      <c r="P52" s="887" t="str">
        <f>IF('منابع انسانی'!E51="","",'منابع انسانی'!E51)</f>
        <v/>
      </c>
      <c r="Q52" s="887" t="str">
        <f>IF('منابع انسانی'!F51="","",'منابع انسانی'!F51)</f>
        <v/>
      </c>
      <c r="R52" s="887" t="str">
        <f>IF('منابع انسانی'!G51="","",'منابع انسانی'!G51)</f>
        <v/>
      </c>
    </row>
    <row r="53" spans="12:18" ht="24.95" customHeight="1">
      <c r="L53" s="887" t="str">
        <f>IF('منابع انسانی'!A52="","",'منابع انسانی'!A52)</f>
        <v/>
      </c>
      <c r="M53" s="887" t="str">
        <f>IF('منابع انسانی'!B52="","",'منابع انسانی'!B52)</f>
        <v/>
      </c>
      <c r="N53" s="887" t="str">
        <f>IF('منابع انسانی'!C52="","",'منابع انسانی'!C52)</f>
        <v/>
      </c>
      <c r="O53" s="887" t="str">
        <f>IF('منابع انسانی'!D52="","",'منابع انسانی'!D52)</f>
        <v/>
      </c>
      <c r="P53" s="887" t="str">
        <f>IF('منابع انسانی'!E52="","",'منابع انسانی'!E52)</f>
        <v/>
      </c>
      <c r="Q53" s="887" t="str">
        <f>IF('منابع انسانی'!F52="","",'منابع انسانی'!F52)</f>
        <v/>
      </c>
      <c r="R53" s="887" t="str">
        <f>IF('منابع انسانی'!G52="","",'منابع انسانی'!G52)</f>
        <v/>
      </c>
    </row>
    <row r="54" spans="12:18" ht="24.95" customHeight="1">
      <c r="L54" s="887" t="str">
        <f>IF('منابع انسانی'!A53="","",'منابع انسانی'!A53)</f>
        <v/>
      </c>
      <c r="M54" s="887" t="str">
        <f>IF('منابع انسانی'!B53="","",'منابع انسانی'!B53)</f>
        <v/>
      </c>
      <c r="N54" s="887" t="str">
        <f>IF('منابع انسانی'!C53="","",'منابع انسانی'!C53)</f>
        <v/>
      </c>
      <c r="O54" s="887" t="str">
        <f>IF('منابع انسانی'!D53="","",'منابع انسانی'!D53)</f>
        <v/>
      </c>
      <c r="P54" s="887" t="str">
        <f>IF('منابع انسانی'!E53="","",'منابع انسانی'!E53)</f>
        <v/>
      </c>
      <c r="Q54" s="887" t="str">
        <f>IF('منابع انسانی'!F53="","",'منابع انسانی'!F53)</f>
        <v/>
      </c>
      <c r="R54" s="887" t="str">
        <f>IF('منابع انسانی'!G53="","",'منابع انسانی'!G53)</f>
        <v/>
      </c>
    </row>
    <row r="55" spans="12:18" ht="24.95" customHeight="1">
      <c r="L55" s="887" t="str">
        <f>IF('منابع انسانی'!A54="","",'منابع انسانی'!A54)</f>
        <v/>
      </c>
      <c r="M55" s="887" t="str">
        <f>IF('منابع انسانی'!B54="","",'منابع انسانی'!B54)</f>
        <v/>
      </c>
      <c r="N55" s="887" t="str">
        <f>IF('منابع انسانی'!C54="","",'منابع انسانی'!C54)</f>
        <v/>
      </c>
      <c r="O55" s="887" t="str">
        <f>IF('منابع انسانی'!D54="","",'منابع انسانی'!D54)</f>
        <v/>
      </c>
      <c r="P55" s="887" t="str">
        <f>IF('منابع انسانی'!E54="","",'منابع انسانی'!E54)</f>
        <v/>
      </c>
      <c r="Q55" s="887" t="str">
        <f>IF('منابع انسانی'!F54="","",'منابع انسانی'!F54)</f>
        <v/>
      </c>
      <c r="R55" s="887" t="str">
        <f>IF('منابع انسانی'!G54="","",'منابع انسانی'!G54)</f>
        <v/>
      </c>
    </row>
    <row r="56" spans="12:18" ht="24.95" customHeight="1">
      <c r="L56" s="887" t="str">
        <f>IF('منابع انسانی'!A55="","",'منابع انسانی'!A55)</f>
        <v/>
      </c>
      <c r="M56" s="887" t="str">
        <f>IF('منابع انسانی'!B55="","",'منابع انسانی'!B55)</f>
        <v/>
      </c>
      <c r="N56" s="887" t="str">
        <f>IF('منابع انسانی'!C55="","",'منابع انسانی'!C55)</f>
        <v/>
      </c>
      <c r="O56" s="887" t="str">
        <f>IF('منابع انسانی'!D55="","",'منابع انسانی'!D55)</f>
        <v/>
      </c>
      <c r="P56" s="887" t="str">
        <f>IF('منابع انسانی'!E55="","",'منابع انسانی'!E55)</f>
        <v/>
      </c>
      <c r="Q56" s="887" t="str">
        <f>IF('منابع انسانی'!F55="","",'منابع انسانی'!F55)</f>
        <v/>
      </c>
      <c r="R56" s="887" t="str">
        <f>IF('منابع انسانی'!G55="","",'منابع انسانی'!G55)</f>
        <v/>
      </c>
    </row>
    <row r="57" spans="12:18" ht="24.95" customHeight="1">
      <c r="L57" s="887" t="str">
        <f>IF('منابع انسانی'!A56="","",'منابع انسانی'!A56)</f>
        <v/>
      </c>
      <c r="M57" s="887" t="str">
        <f>IF('منابع انسانی'!B56="","",'منابع انسانی'!B56)</f>
        <v/>
      </c>
      <c r="N57" s="887" t="str">
        <f>IF('منابع انسانی'!C56="","",'منابع انسانی'!C56)</f>
        <v/>
      </c>
      <c r="O57" s="887" t="str">
        <f>IF('منابع انسانی'!D56="","",'منابع انسانی'!D56)</f>
        <v/>
      </c>
      <c r="P57" s="887" t="str">
        <f>IF('منابع انسانی'!E56="","",'منابع انسانی'!E56)</f>
        <v/>
      </c>
      <c r="Q57" s="887" t="str">
        <f>IF('منابع انسانی'!F56="","",'منابع انسانی'!F56)</f>
        <v/>
      </c>
      <c r="R57" s="887" t="str">
        <f>IF('منابع انسانی'!G56="","",'منابع انسانی'!G56)</f>
        <v/>
      </c>
    </row>
    <row r="58" spans="12:18" ht="24.95" customHeight="1">
      <c r="L58" s="887" t="str">
        <f>IF('منابع انسانی'!A57="","",'منابع انسانی'!A57)</f>
        <v/>
      </c>
      <c r="M58" s="887" t="str">
        <f>IF('منابع انسانی'!B57="","",'منابع انسانی'!B57)</f>
        <v/>
      </c>
      <c r="N58" s="887" t="str">
        <f>IF('منابع انسانی'!C57="","",'منابع انسانی'!C57)</f>
        <v/>
      </c>
      <c r="O58" s="887" t="str">
        <f>IF('منابع انسانی'!D57="","",'منابع انسانی'!D57)</f>
        <v/>
      </c>
      <c r="P58" s="887" t="str">
        <f>IF('منابع انسانی'!E57="","",'منابع انسانی'!E57)</f>
        <v/>
      </c>
      <c r="Q58" s="887" t="str">
        <f>IF('منابع انسانی'!F57="","",'منابع انسانی'!F57)</f>
        <v/>
      </c>
      <c r="R58" s="887" t="str">
        <f>IF('منابع انسانی'!G57="","",'منابع انسانی'!G57)</f>
        <v/>
      </c>
    </row>
    <row r="59" spans="12:18" ht="24.95" customHeight="1">
      <c r="L59" s="887" t="str">
        <f>IF('منابع انسانی'!A58="","",'منابع انسانی'!A58)</f>
        <v/>
      </c>
      <c r="M59" s="887" t="str">
        <f>IF('منابع انسانی'!B58="","",'منابع انسانی'!B58)</f>
        <v/>
      </c>
      <c r="N59" s="887" t="str">
        <f>IF('منابع انسانی'!C58="","",'منابع انسانی'!C58)</f>
        <v/>
      </c>
      <c r="O59" s="887" t="str">
        <f>IF('منابع انسانی'!D58="","",'منابع انسانی'!D58)</f>
        <v/>
      </c>
      <c r="P59" s="887" t="str">
        <f>IF('منابع انسانی'!E58="","",'منابع انسانی'!E58)</f>
        <v/>
      </c>
      <c r="Q59" s="887" t="str">
        <f>IF('منابع انسانی'!F58="","",'منابع انسانی'!F58)</f>
        <v/>
      </c>
      <c r="R59" s="887" t="str">
        <f>IF('منابع انسانی'!G58="","",'منابع انسانی'!G58)</f>
        <v/>
      </c>
    </row>
    <row r="60" spans="12:18" ht="24.95" customHeight="1">
      <c r="L60" s="887" t="str">
        <f>IF('منابع انسانی'!A59="","",'منابع انسانی'!A59)</f>
        <v/>
      </c>
      <c r="M60" s="887" t="str">
        <f>IF('منابع انسانی'!B59="","",'منابع انسانی'!B59)</f>
        <v/>
      </c>
      <c r="N60" s="887" t="str">
        <f>IF('منابع انسانی'!C59="","",'منابع انسانی'!C59)</f>
        <v/>
      </c>
      <c r="O60" s="887" t="str">
        <f>IF('منابع انسانی'!D59="","",'منابع انسانی'!D59)</f>
        <v/>
      </c>
      <c r="P60" s="887" t="str">
        <f>IF('منابع انسانی'!E59="","",'منابع انسانی'!E59)</f>
        <v/>
      </c>
      <c r="Q60" s="887" t="str">
        <f>IF('منابع انسانی'!F59="","",'منابع انسانی'!F59)</f>
        <v/>
      </c>
      <c r="R60" s="887" t="str">
        <f>IF('منابع انسانی'!G59="","",'منابع انسانی'!G59)</f>
        <v/>
      </c>
    </row>
    <row r="61" spans="12:18" ht="24.95" customHeight="1">
      <c r="L61" s="887" t="str">
        <f>IF('منابع انسانی'!A60="","",'منابع انسانی'!A60)</f>
        <v/>
      </c>
      <c r="M61" s="887" t="str">
        <f>IF('منابع انسانی'!B60="","",'منابع انسانی'!B60)</f>
        <v/>
      </c>
      <c r="N61" s="887" t="str">
        <f>IF('منابع انسانی'!C60="","",'منابع انسانی'!C60)</f>
        <v/>
      </c>
      <c r="O61" s="887" t="str">
        <f>IF('منابع انسانی'!D60="","",'منابع انسانی'!D60)</f>
        <v/>
      </c>
      <c r="P61" s="887" t="str">
        <f>IF('منابع انسانی'!E60="","",'منابع انسانی'!E60)</f>
        <v/>
      </c>
      <c r="Q61" s="887" t="str">
        <f>IF('منابع انسانی'!F60="","",'منابع انسانی'!F60)</f>
        <v/>
      </c>
      <c r="R61" s="887" t="str">
        <f>IF('منابع انسانی'!G60="","",'منابع انسانی'!G60)</f>
        <v/>
      </c>
    </row>
    <row r="62" spans="12:18" ht="24.95" customHeight="1">
      <c r="L62" s="887" t="str">
        <f>IF('منابع انسانی'!A61="","",'منابع انسانی'!A61)</f>
        <v/>
      </c>
      <c r="M62" s="887" t="str">
        <f>IF('منابع انسانی'!B61="","",'منابع انسانی'!B61)</f>
        <v/>
      </c>
      <c r="N62" s="887" t="str">
        <f>IF('منابع انسانی'!C61="","",'منابع انسانی'!C61)</f>
        <v/>
      </c>
      <c r="O62" s="887" t="str">
        <f>IF('منابع انسانی'!D61="","",'منابع انسانی'!D61)</f>
        <v/>
      </c>
      <c r="P62" s="887" t="str">
        <f>IF('منابع انسانی'!E61="","",'منابع انسانی'!E61)</f>
        <v/>
      </c>
      <c r="Q62" s="887" t="str">
        <f>IF('منابع انسانی'!F61="","",'منابع انسانی'!F61)</f>
        <v/>
      </c>
      <c r="R62" s="887" t="str">
        <f>IF('منابع انسانی'!G61="","",'منابع انسانی'!G61)</f>
        <v/>
      </c>
    </row>
    <row r="63" spans="12:18" ht="24.95" customHeight="1">
      <c r="L63" s="887" t="str">
        <f>IF('منابع انسانی'!A62="","",'منابع انسانی'!A62)</f>
        <v/>
      </c>
      <c r="M63" s="887" t="str">
        <f>IF('منابع انسانی'!B62="","",'منابع انسانی'!B62)</f>
        <v/>
      </c>
      <c r="N63" s="887" t="str">
        <f>IF('منابع انسانی'!C62="","",'منابع انسانی'!C62)</f>
        <v/>
      </c>
      <c r="O63" s="887" t="str">
        <f>IF('منابع انسانی'!D62="","",'منابع انسانی'!D62)</f>
        <v/>
      </c>
      <c r="P63" s="887" t="str">
        <f>IF('منابع انسانی'!E62="","",'منابع انسانی'!E62)</f>
        <v/>
      </c>
      <c r="Q63" s="887" t="str">
        <f>IF('منابع انسانی'!F62="","",'منابع انسانی'!F62)</f>
        <v/>
      </c>
      <c r="R63" s="887" t="str">
        <f>IF('منابع انسانی'!G62="","",'منابع انسانی'!G62)</f>
        <v/>
      </c>
    </row>
    <row r="64" spans="12:18" ht="24.95" customHeight="1">
      <c r="L64" s="887" t="str">
        <f>IF('منابع انسانی'!A63="","",'منابع انسانی'!A63)</f>
        <v/>
      </c>
      <c r="M64" s="887" t="str">
        <f>IF('منابع انسانی'!B63="","",'منابع انسانی'!B63)</f>
        <v/>
      </c>
      <c r="N64" s="887" t="str">
        <f>IF('منابع انسانی'!C63="","",'منابع انسانی'!C63)</f>
        <v/>
      </c>
      <c r="O64" s="887" t="str">
        <f>IF('منابع انسانی'!D63="","",'منابع انسانی'!D63)</f>
        <v/>
      </c>
      <c r="P64" s="887" t="str">
        <f>IF('منابع انسانی'!E63="","",'منابع انسانی'!E63)</f>
        <v/>
      </c>
      <c r="Q64" s="887" t="str">
        <f>IF('منابع انسانی'!F63="","",'منابع انسانی'!F63)</f>
        <v/>
      </c>
      <c r="R64" s="887" t="str">
        <f>IF('منابع انسانی'!G63="","",'منابع انسانی'!G63)</f>
        <v/>
      </c>
    </row>
    <row r="65" spans="12:18" ht="24.95" customHeight="1">
      <c r="L65" s="887" t="str">
        <f>IF('منابع انسانی'!A64="","",'منابع انسانی'!A64)</f>
        <v/>
      </c>
      <c r="M65" s="887" t="str">
        <f>IF('منابع انسانی'!B64="","",'منابع انسانی'!B64)</f>
        <v/>
      </c>
      <c r="N65" s="887" t="str">
        <f>IF('منابع انسانی'!C64="","",'منابع انسانی'!C64)</f>
        <v/>
      </c>
      <c r="O65" s="887" t="str">
        <f>IF('منابع انسانی'!D64="","",'منابع انسانی'!D64)</f>
        <v/>
      </c>
      <c r="P65" s="887" t="str">
        <f>IF('منابع انسانی'!E64="","",'منابع انسانی'!E64)</f>
        <v/>
      </c>
      <c r="Q65" s="887" t="str">
        <f>IF('منابع انسانی'!F64="","",'منابع انسانی'!F64)</f>
        <v/>
      </c>
      <c r="R65" s="887" t="str">
        <f>IF('منابع انسانی'!G64="","",'منابع انسانی'!G64)</f>
        <v/>
      </c>
    </row>
    <row r="66" spans="12:18" ht="24.95" customHeight="1">
      <c r="L66" s="887" t="str">
        <f>IF('منابع انسانی'!A65="","",'منابع انسانی'!A65)</f>
        <v/>
      </c>
      <c r="M66" s="887" t="str">
        <f>IF('منابع انسانی'!B65="","",'منابع انسانی'!B65)</f>
        <v/>
      </c>
      <c r="N66" s="887" t="str">
        <f>IF('منابع انسانی'!C65="","",'منابع انسانی'!C65)</f>
        <v/>
      </c>
      <c r="O66" s="887" t="str">
        <f>IF('منابع انسانی'!D65="","",'منابع انسانی'!D65)</f>
        <v/>
      </c>
      <c r="P66" s="887" t="str">
        <f>IF('منابع انسانی'!E65="","",'منابع انسانی'!E65)</f>
        <v/>
      </c>
      <c r="Q66" s="887" t="str">
        <f>IF('منابع انسانی'!F65="","",'منابع انسانی'!F65)</f>
        <v/>
      </c>
      <c r="R66" s="887" t="str">
        <f>IF('منابع انسانی'!G65="","",'منابع انسانی'!G65)</f>
        <v/>
      </c>
    </row>
    <row r="67" spans="12:18" ht="24.95" customHeight="1">
      <c r="L67" s="887" t="str">
        <f>IF('منابع انسانی'!A66="","",'منابع انسانی'!A66)</f>
        <v/>
      </c>
      <c r="M67" s="887" t="str">
        <f>IF('منابع انسانی'!B66="","",'منابع انسانی'!B66)</f>
        <v/>
      </c>
      <c r="N67" s="887" t="str">
        <f>IF('منابع انسانی'!C66="","",'منابع انسانی'!C66)</f>
        <v/>
      </c>
      <c r="O67" s="887" t="str">
        <f>IF('منابع انسانی'!D66="","",'منابع انسانی'!D66)</f>
        <v/>
      </c>
      <c r="P67" s="887" t="str">
        <f>IF('منابع انسانی'!E66="","",'منابع انسانی'!E66)</f>
        <v/>
      </c>
      <c r="Q67" s="887" t="str">
        <f>IF('منابع انسانی'!F66="","",'منابع انسانی'!F66)</f>
        <v/>
      </c>
      <c r="R67" s="887" t="str">
        <f>IF('منابع انسانی'!G66="","",'منابع انسانی'!G66)</f>
        <v/>
      </c>
    </row>
    <row r="68" spans="12:18" ht="24.95" customHeight="1">
      <c r="L68" s="887" t="str">
        <f>IF('منابع انسانی'!A67="","",'منابع انسانی'!A67)</f>
        <v/>
      </c>
      <c r="M68" s="887" t="str">
        <f>IF('منابع انسانی'!B67="","",'منابع انسانی'!B67)</f>
        <v/>
      </c>
      <c r="N68" s="887" t="str">
        <f>IF('منابع انسانی'!C67="","",'منابع انسانی'!C67)</f>
        <v/>
      </c>
      <c r="O68" s="887" t="str">
        <f>IF('منابع انسانی'!D67="","",'منابع انسانی'!D67)</f>
        <v/>
      </c>
      <c r="P68" s="887" t="str">
        <f>IF('منابع انسانی'!E67="","",'منابع انسانی'!E67)</f>
        <v/>
      </c>
      <c r="Q68" s="887" t="str">
        <f>IF('منابع انسانی'!F67="","",'منابع انسانی'!F67)</f>
        <v/>
      </c>
      <c r="R68" s="887" t="str">
        <f>IF('منابع انسانی'!G67="","",'منابع انسانی'!G67)</f>
        <v/>
      </c>
    </row>
    <row r="69" spans="12:18" ht="24.95" customHeight="1">
      <c r="L69" s="887" t="str">
        <f>IF('منابع انسانی'!A68="","",'منابع انسانی'!A68)</f>
        <v/>
      </c>
      <c r="M69" s="887" t="str">
        <f>IF('منابع انسانی'!B68="","",'منابع انسانی'!B68)</f>
        <v/>
      </c>
      <c r="N69" s="887" t="str">
        <f>IF('منابع انسانی'!C68="","",'منابع انسانی'!C68)</f>
        <v/>
      </c>
      <c r="O69" s="887" t="str">
        <f>IF('منابع انسانی'!D68="","",'منابع انسانی'!D68)</f>
        <v/>
      </c>
      <c r="P69" s="887" t="str">
        <f>IF('منابع انسانی'!E68="","",'منابع انسانی'!E68)</f>
        <v/>
      </c>
      <c r="Q69" s="887" t="str">
        <f>IF('منابع انسانی'!F68="","",'منابع انسانی'!F68)</f>
        <v/>
      </c>
      <c r="R69" s="887" t="str">
        <f>IF('منابع انسانی'!G68="","",'منابع انسانی'!G68)</f>
        <v/>
      </c>
    </row>
    <row r="70" spans="12:18" ht="24.95" customHeight="1">
      <c r="L70" s="887" t="str">
        <f>IF('منابع انسانی'!A69="","",'منابع انسانی'!A69)</f>
        <v/>
      </c>
      <c r="M70" s="887" t="str">
        <f>IF('منابع انسانی'!B69="","",'منابع انسانی'!B69)</f>
        <v/>
      </c>
      <c r="N70" s="887" t="str">
        <f>IF('منابع انسانی'!C69="","",'منابع انسانی'!C69)</f>
        <v/>
      </c>
      <c r="O70" s="887" t="str">
        <f>IF('منابع انسانی'!D69="","",'منابع انسانی'!D69)</f>
        <v/>
      </c>
      <c r="P70" s="887" t="str">
        <f>IF('منابع انسانی'!E69="","",'منابع انسانی'!E69)</f>
        <v/>
      </c>
      <c r="Q70" s="887" t="str">
        <f>IF('منابع انسانی'!F69="","",'منابع انسانی'!F69)</f>
        <v/>
      </c>
      <c r="R70" s="887" t="str">
        <f>IF('منابع انسانی'!G69="","",'منابع انسانی'!G69)</f>
        <v/>
      </c>
    </row>
    <row r="71" spans="12:18" ht="24.95" customHeight="1">
      <c r="L71" s="887" t="str">
        <f>IF('منابع انسانی'!A70="","",'منابع انسانی'!A70)</f>
        <v/>
      </c>
      <c r="M71" s="887" t="str">
        <f>IF('منابع انسانی'!B70="","",'منابع انسانی'!B70)</f>
        <v/>
      </c>
      <c r="N71" s="887" t="str">
        <f>IF('منابع انسانی'!C70="","",'منابع انسانی'!C70)</f>
        <v/>
      </c>
      <c r="O71" s="887" t="str">
        <f>IF('منابع انسانی'!D70="","",'منابع انسانی'!D70)</f>
        <v/>
      </c>
      <c r="P71" s="887" t="str">
        <f>IF('منابع انسانی'!E70="","",'منابع انسانی'!E70)</f>
        <v/>
      </c>
      <c r="Q71" s="887" t="str">
        <f>IF('منابع انسانی'!F70="","",'منابع انسانی'!F70)</f>
        <v/>
      </c>
      <c r="R71" s="887" t="str">
        <f>IF('منابع انسانی'!G70="","",'منابع انسانی'!G70)</f>
        <v/>
      </c>
    </row>
    <row r="72" spans="12:18" ht="24.95" customHeight="1">
      <c r="L72" s="887" t="str">
        <f>IF('منابع انسانی'!A71="","",'منابع انسانی'!A71)</f>
        <v/>
      </c>
      <c r="M72" s="887" t="str">
        <f>IF('منابع انسانی'!B71="","",'منابع انسانی'!B71)</f>
        <v/>
      </c>
      <c r="N72" s="887" t="str">
        <f>IF('منابع انسانی'!C71="","",'منابع انسانی'!C71)</f>
        <v/>
      </c>
      <c r="O72" s="887" t="str">
        <f>IF('منابع انسانی'!D71="","",'منابع انسانی'!D71)</f>
        <v/>
      </c>
      <c r="P72" s="887" t="str">
        <f>IF('منابع انسانی'!E71="","",'منابع انسانی'!E71)</f>
        <v/>
      </c>
      <c r="Q72" s="887" t="str">
        <f>IF('منابع انسانی'!F71="","",'منابع انسانی'!F71)</f>
        <v/>
      </c>
      <c r="R72" s="887" t="str">
        <f>IF('منابع انسانی'!G71="","",'منابع انسانی'!G71)</f>
        <v/>
      </c>
    </row>
    <row r="73" spans="12:18" ht="24.95" customHeight="1">
      <c r="L73" s="887" t="str">
        <f>IF('منابع انسانی'!A72="","",'منابع انسانی'!A72)</f>
        <v/>
      </c>
      <c r="M73" s="887" t="str">
        <f>IF('منابع انسانی'!B72="","",'منابع انسانی'!B72)</f>
        <v/>
      </c>
      <c r="N73" s="887" t="str">
        <f>IF('منابع انسانی'!C72="","",'منابع انسانی'!C72)</f>
        <v/>
      </c>
      <c r="O73" s="887" t="str">
        <f>IF('منابع انسانی'!D72="","",'منابع انسانی'!D72)</f>
        <v/>
      </c>
      <c r="P73" s="887" t="str">
        <f>IF('منابع انسانی'!E72="","",'منابع انسانی'!E72)</f>
        <v/>
      </c>
      <c r="Q73" s="887" t="str">
        <f>IF('منابع انسانی'!F72="","",'منابع انسانی'!F72)</f>
        <v/>
      </c>
      <c r="R73" s="887" t="str">
        <f>IF('منابع انسانی'!G72="","",'منابع انسانی'!G72)</f>
        <v/>
      </c>
    </row>
    <row r="74" spans="12:18" ht="24.95" customHeight="1">
      <c r="L74" s="887" t="str">
        <f>IF('منابع انسانی'!A73="","",'منابع انسانی'!A73)</f>
        <v/>
      </c>
      <c r="M74" s="887" t="str">
        <f>IF('منابع انسانی'!B73="","",'منابع انسانی'!B73)</f>
        <v/>
      </c>
      <c r="N74" s="887" t="str">
        <f>IF('منابع انسانی'!C73="","",'منابع انسانی'!C73)</f>
        <v/>
      </c>
      <c r="O74" s="887" t="str">
        <f>IF('منابع انسانی'!D73="","",'منابع انسانی'!D73)</f>
        <v/>
      </c>
      <c r="P74" s="887" t="str">
        <f>IF('منابع انسانی'!E73="","",'منابع انسانی'!E73)</f>
        <v/>
      </c>
      <c r="Q74" s="887" t="str">
        <f>IF('منابع انسانی'!F73="","",'منابع انسانی'!F73)</f>
        <v/>
      </c>
      <c r="R74" s="887" t="str">
        <f>IF('منابع انسانی'!G73="","",'منابع انسانی'!G73)</f>
        <v/>
      </c>
    </row>
    <row r="75" spans="12:18" ht="24.95" customHeight="1">
      <c r="L75" s="887" t="str">
        <f>IF('منابع انسانی'!A74="","",'منابع انسانی'!A74)</f>
        <v/>
      </c>
      <c r="M75" s="887" t="str">
        <f>IF('منابع انسانی'!B74="","",'منابع انسانی'!B74)</f>
        <v/>
      </c>
      <c r="N75" s="887" t="str">
        <f>IF('منابع انسانی'!C74="","",'منابع انسانی'!C74)</f>
        <v/>
      </c>
      <c r="O75" s="887" t="str">
        <f>IF('منابع انسانی'!D74="","",'منابع انسانی'!D74)</f>
        <v/>
      </c>
      <c r="P75" s="887" t="str">
        <f>IF('منابع انسانی'!E74="","",'منابع انسانی'!E74)</f>
        <v/>
      </c>
      <c r="Q75" s="887" t="str">
        <f>IF('منابع انسانی'!F74="","",'منابع انسانی'!F74)</f>
        <v/>
      </c>
      <c r="R75" s="887" t="str">
        <f>IF('منابع انسانی'!G74="","",'منابع انسانی'!G74)</f>
        <v/>
      </c>
    </row>
    <row r="76" spans="12:18" ht="24.95" customHeight="1">
      <c r="L76" s="887" t="str">
        <f>IF('منابع انسانی'!A75="","",'منابع انسانی'!A75)</f>
        <v/>
      </c>
      <c r="M76" s="887" t="str">
        <f>IF('منابع انسانی'!B75="","",'منابع انسانی'!B75)</f>
        <v/>
      </c>
      <c r="N76" s="887" t="str">
        <f>IF('منابع انسانی'!C75="","",'منابع انسانی'!C75)</f>
        <v/>
      </c>
      <c r="O76" s="887" t="str">
        <f>IF('منابع انسانی'!D75="","",'منابع انسانی'!D75)</f>
        <v/>
      </c>
      <c r="P76" s="887" t="str">
        <f>IF('منابع انسانی'!E75="","",'منابع انسانی'!E75)</f>
        <v/>
      </c>
      <c r="Q76" s="887" t="str">
        <f>IF('منابع انسانی'!F75="","",'منابع انسانی'!F75)</f>
        <v/>
      </c>
      <c r="R76" s="887" t="str">
        <f>IF('منابع انسانی'!G75="","",'منابع انسانی'!G75)</f>
        <v/>
      </c>
    </row>
    <row r="77" spans="12:18" ht="24.95" customHeight="1">
      <c r="L77" s="887" t="str">
        <f>IF('منابع انسانی'!A76="","",'منابع انسانی'!A76)</f>
        <v/>
      </c>
      <c r="M77" s="887" t="str">
        <f>IF('منابع انسانی'!B76="","",'منابع انسانی'!B76)</f>
        <v/>
      </c>
      <c r="N77" s="887" t="str">
        <f>IF('منابع انسانی'!C76="","",'منابع انسانی'!C76)</f>
        <v/>
      </c>
      <c r="O77" s="887" t="str">
        <f>IF('منابع انسانی'!D76="","",'منابع انسانی'!D76)</f>
        <v/>
      </c>
      <c r="P77" s="887" t="str">
        <f>IF('منابع انسانی'!E76="","",'منابع انسانی'!E76)</f>
        <v/>
      </c>
      <c r="Q77" s="887" t="str">
        <f>IF('منابع انسانی'!F76="","",'منابع انسانی'!F76)</f>
        <v/>
      </c>
      <c r="R77" s="887" t="str">
        <f>IF('منابع انسانی'!G76="","",'منابع انسانی'!G76)</f>
        <v/>
      </c>
    </row>
    <row r="78" spans="12:18" ht="24.95" customHeight="1">
      <c r="L78" s="887" t="str">
        <f>IF('منابع انسانی'!A77="","",'منابع انسانی'!A77)</f>
        <v/>
      </c>
      <c r="M78" s="887" t="str">
        <f>IF('منابع انسانی'!B77="","",'منابع انسانی'!B77)</f>
        <v/>
      </c>
      <c r="N78" s="887" t="str">
        <f>IF('منابع انسانی'!C77="","",'منابع انسانی'!C77)</f>
        <v/>
      </c>
      <c r="O78" s="887" t="str">
        <f>IF('منابع انسانی'!D77="","",'منابع انسانی'!D77)</f>
        <v/>
      </c>
      <c r="P78" s="887" t="str">
        <f>IF('منابع انسانی'!E77="","",'منابع انسانی'!E77)</f>
        <v/>
      </c>
      <c r="Q78" s="887" t="str">
        <f>IF('منابع انسانی'!F77="","",'منابع انسانی'!F77)</f>
        <v/>
      </c>
      <c r="R78" s="887" t="str">
        <f>IF('منابع انسانی'!G77="","",'منابع انسانی'!G77)</f>
        <v/>
      </c>
    </row>
    <row r="79" spans="12:18" ht="24.95" customHeight="1">
      <c r="L79" s="887" t="str">
        <f>IF('منابع انسانی'!A78="","",'منابع انسانی'!A78)</f>
        <v/>
      </c>
      <c r="M79" s="887" t="str">
        <f>IF('منابع انسانی'!B78="","",'منابع انسانی'!B78)</f>
        <v/>
      </c>
      <c r="N79" s="887" t="str">
        <f>IF('منابع انسانی'!C78="","",'منابع انسانی'!C78)</f>
        <v/>
      </c>
      <c r="O79" s="887" t="str">
        <f>IF('منابع انسانی'!D78="","",'منابع انسانی'!D78)</f>
        <v/>
      </c>
      <c r="P79" s="887" t="str">
        <f>IF('منابع انسانی'!E78="","",'منابع انسانی'!E78)</f>
        <v/>
      </c>
      <c r="Q79" s="887" t="str">
        <f>IF('منابع انسانی'!F78="","",'منابع انسانی'!F78)</f>
        <v/>
      </c>
      <c r="R79" s="887" t="str">
        <f>IF('منابع انسانی'!G78="","",'منابع انسانی'!G78)</f>
        <v/>
      </c>
    </row>
    <row r="80" spans="12:18" ht="24.95" customHeight="1">
      <c r="L80" s="887" t="str">
        <f>IF('منابع انسانی'!A79="","",'منابع انسانی'!A79)</f>
        <v/>
      </c>
      <c r="M80" s="887" t="str">
        <f>IF('منابع انسانی'!B79="","",'منابع انسانی'!B79)</f>
        <v/>
      </c>
      <c r="N80" s="887" t="str">
        <f>IF('منابع انسانی'!C79="","",'منابع انسانی'!C79)</f>
        <v/>
      </c>
      <c r="O80" s="887" t="str">
        <f>IF('منابع انسانی'!D79="","",'منابع انسانی'!D79)</f>
        <v/>
      </c>
      <c r="P80" s="887" t="str">
        <f>IF('منابع انسانی'!E79="","",'منابع انسانی'!E79)</f>
        <v/>
      </c>
      <c r="Q80" s="887" t="str">
        <f>IF('منابع انسانی'!F79="","",'منابع انسانی'!F79)</f>
        <v/>
      </c>
      <c r="R80" s="887" t="str">
        <f>IF('منابع انسانی'!G79="","",'منابع انسانی'!G79)</f>
        <v/>
      </c>
    </row>
    <row r="81" spans="12:18" ht="24.95" customHeight="1">
      <c r="L81" s="887" t="str">
        <f>IF('منابع انسانی'!A80="","",'منابع انسانی'!A80)</f>
        <v/>
      </c>
      <c r="M81" s="887" t="str">
        <f>IF('منابع انسانی'!B80="","",'منابع انسانی'!B80)</f>
        <v/>
      </c>
      <c r="N81" s="887" t="str">
        <f>IF('منابع انسانی'!C80="","",'منابع انسانی'!C80)</f>
        <v/>
      </c>
      <c r="O81" s="887" t="str">
        <f>IF('منابع انسانی'!D80="","",'منابع انسانی'!D80)</f>
        <v/>
      </c>
      <c r="P81" s="887" t="str">
        <f>IF('منابع انسانی'!E80="","",'منابع انسانی'!E80)</f>
        <v/>
      </c>
      <c r="Q81" s="887" t="str">
        <f>IF('منابع انسانی'!F80="","",'منابع انسانی'!F80)</f>
        <v/>
      </c>
      <c r="R81" s="887" t="str">
        <f>IF('منابع انسانی'!G80="","",'منابع انسانی'!G80)</f>
        <v/>
      </c>
    </row>
    <row r="82" spans="12:18" ht="24.95" customHeight="1">
      <c r="L82" s="887" t="str">
        <f>IF('منابع انسانی'!A81="","",'منابع انسانی'!A81)</f>
        <v/>
      </c>
      <c r="M82" s="887" t="str">
        <f>IF('منابع انسانی'!B81="","",'منابع انسانی'!B81)</f>
        <v/>
      </c>
      <c r="N82" s="887" t="str">
        <f>IF('منابع انسانی'!C81="","",'منابع انسانی'!C81)</f>
        <v/>
      </c>
      <c r="O82" s="887" t="str">
        <f>IF('منابع انسانی'!D81="","",'منابع انسانی'!D81)</f>
        <v/>
      </c>
      <c r="P82" s="887" t="str">
        <f>IF('منابع انسانی'!E81="","",'منابع انسانی'!E81)</f>
        <v/>
      </c>
      <c r="Q82" s="887" t="str">
        <f>IF('منابع انسانی'!F81="","",'منابع انسانی'!F81)</f>
        <v/>
      </c>
      <c r="R82" s="887" t="str">
        <f>IF('منابع انسانی'!G81="","",'منابع انسانی'!G81)</f>
        <v/>
      </c>
    </row>
    <row r="83" spans="12:18" ht="24.95" customHeight="1">
      <c r="L83" s="887" t="str">
        <f>IF('منابع انسانی'!A82="","",'منابع انسانی'!A82)</f>
        <v/>
      </c>
      <c r="M83" s="887" t="str">
        <f>IF('منابع انسانی'!B82="","",'منابع انسانی'!B82)</f>
        <v/>
      </c>
      <c r="N83" s="887" t="str">
        <f>IF('منابع انسانی'!C82="","",'منابع انسانی'!C82)</f>
        <v/>
      </c>
      <c r="O83" s="887" t="str">
        <f>IF('منابع انسانی'!D82="","",'منابع انسانی'!D82)</f>
        <v/>
      </c>
      <c r="P83" s="887" t="str">
        <f>IF('منابع انسانی'!E82="","",'منابع انسانی'!E82)</f>
        <v/>
      </c>
      <c r="Q83" s="887" t="str">
        <f>IF('منابع انسانی'!F82="","",'منابع انسانی'!F82)</f>
        <v/>
      </c>
      <c r="R83" s="887" t="str">
        <f>IF('منابع انسانی'!G82="","",'منابع انسانی'!G82)</f>
        <v/>
      </c>
    </row>
    <row r="84" spans="12:18" ht="24.95" customHeight="1">
      <c r="L84" s="887" t="str">
        <f>IF('منابع انسانی'!A83="","",'منابع انسانی'!A83)</f>
        <v/>
      </c>
      <c r="M84" s="887" t="str">
        <f>IF('منابع انسانی'!B83="","",'منابع انسانی'!B83)</f>
        <v/>
      </c>
      <c r="N84" s="887" t="str">
        <f>IF('منابع انسانی'!C83="","",'منابع انسانی'!C83)</f>
        <v/>
      </c>
      <c r="O84" s="887" t="str">
        <f>IF('منابع انسانی'!D83="","",'منابع انسانی'!D83)</f>
        <v/>
      </c>
      <c r="P84" s="887" t="str">
        <f>IF('منابع انسانی'!E83="","",'منابع انسانی'!E83)</f>
        <v/>
      </c>
      <c r="Q84" s="887" t="str">
        <f>IF('منابع انسانی'!F83="","",'منابع انسانی'!F83)</f>
        <v/>
      </c>
      <c r="R84" s="887" t="str">
        <f>IF('منابع انسانی'!G83="","",'منابع انسانی'!G83)</f>
        <v/>
      </c>
    </row>
    <row r="85" spans="12:18" ht="24.95" customHeight="1">
      <c r="L85" s="887" t="str">
        <f>IF('منابع انسانی'!A84="","",'منابع انسانی'!A84)</f>
        <v/>
      </c>
      <c r="M85" s="887" t="str">
        <f>IF('منابع انسانی'!B84="","",'منابع انسانی'!B84)</f>
        <v/>
      </c>
      <c r="N85" s="887" t="str">
        <f>IF('منابع انسانی'!C84="","",'منابع انسانی'!C84)</f>
        <v/>
      </c>
      <c r="O85" s="887" t="str">
        <f>IF('منابع انسانی'!D84="","",'منابع انسانی'!D84)</f>
        <v/>
      </c>
      <c r="P85" s="887" t="str">
        <f>IF('منابع انسانی'!E84="","",'منابع انسانی'!E84)</f>
        <v/>
      </c>
      <c r="Q85" s="887" t="str">
        <f>IF('منابع انسانی'!F84="","",'منابع انسانی'!F84)</f>
        <v/>
      </c>
      <c r="R85" s="887" t="str">
        <f>IF('منابع انسانی'!G84="","",'منابع انسانی'!G84)</f>
        <v/>
      </c>
    </row>
    <row r="86" spans="12:18" ht="24.95" customHeight="1">
      <c r="L86" s="887" t="str">
        <f>IF('منابع انسانی'!A85="","",'منابع انسانی'!A85)</f>
        <v/>
      </c>
      <c r="M86" s="887" t="str">
        <f>IF('منابع انسانی'!B85="","",'منابع انسانی'!B85)</f>
        <v/>
      </c>
      <c r="N86" s="887" t="str">
        <f>IF('منابع انسانی'!C85="","",'منابع انسانی'!C85)</f>
        <v/>
      </c>
      <c r="O86" s="887" t="str">
        <f>IF('منابع انسانی'!D85="","",'منابع انسانی'!D85)</f>
        <v/>
      </c>
      <c r="P86" s="887" t="str">
        <f>IF('منابع انسانی'!E85="","",'منابع انسانی'!E85)</f>
        <v/>
      </c>
      <c r="Q86" s="887" t="str">
        <f>IF('منابع انسانی'!F85="","",'منابع انسانی'!F85)</f>
        <v/>
      </c>
      <c r="R86" s="887" t="str">
        <f>IF('منابع انسانی'!G85="","",'منابع انسانی'!G85)</f>
        <v/>
      </c>
    </row>
    <row r="87" spans="12:18" ht="24.95" customHeight="1">
      <c r="L87" s="887" t="str">
        <f>IF('منابع انسانی'!A86="","",'منابع انسانی'!A86)</f>
        <v/>
      </c>
      <c r="M87" s="887" t="str">
        <f>IF('منابع انسانی'!B86="","",'منابع انسانی'!B86)</f>
        <v/>
      </c>
      <c r="N87" s="887" t="str">
        <f>IF('منابع انسانی'!C86="","",'منابع انسانی'!C86)</f>
        <v/>
      </c>
      <c r="O87" s="887" t="str">
        <f>IF('منابع انسانی'!D86="","",'منابع انسانی'!D86)</f>
        <v/>
      </c>
      <c r="P87" s="887" t="str">
        <f>IF('منابع انسانی'!E86="","",'منابع انسانی'!E86)</f>
        <v/>
      </c>
      <c r="Q87" s="887" t="str">
        <f>IF('منابع انسانی'!F86="","",'منابع انسانی'!F86)</f>
        <v/>
      </c>
      <c r="R87" s="887" t="str">
        <f>IF('منابع انسانی'!G86="","",'منابع انسانی'!G86)</f>
        <v/>
      </c>
    </row>
    <row r="88" spans="12:18" ht="24.95" customHeight="1">
      <c r="L88" s="887" t="str">
        <f>IF('منابع انسانی'!A87="","",'منابع انسانی'!A87)</f>
        <v/>
      </c>
      <c r="M88" s="887" t="str">
        <f>IF('منابع انسانی'!B87="","",'منابع انسانی'!B87)</f>
        <v/>
      </c>
      <c r="N88" s="887" t="str">
        <f>IF('منابع انسانی'!C87="","",'منابع انسانی'!C87)</f>
        <v/>
      </c>
      <c r="O88" s="887" t="str">
        <f>IF('منابع انسانی'!D87="","",'منابع انسانی'!D87)</f>
        <v/>
      </c>
      <c r="P88" s="887" t="str">
        <f>IF('منابع انسانی'!E87="","",'منابع انسانی'!E87)</f>
        <v/>
      </c>
      <c r="Q88" s="887" t="str">
        <f>IF('منابع انسانی'!F87="","",'منابع انسانی'!F87)</f>
        <v/>
      </c>
      <c r="R88" s="887" t="str">
        <f>IF('منابع انسانی'!G87="","",'منابع انسانی'!G87)</f>
        <v/>
      </c>
    </row>
    <row r="89" spans="12:18" ht="24.95" customHeight="1">
      <c r="L89" s="887" t="str">
        <f>IF('منابع انسانی'!A88="","",'منابع انسانی'!A88)</f>
        <v/>
      </c>
      <c r="M89" s="887" t="str">
        <f>IF('منابع انسانی'!B88="","",'منابع انسانی'!B88)</f>
        <v/>
      </c>
      <c r="N89" s="887" t="str">
        <f>IF('منابع انسانی'!C88="","",'منابع انسانی'!C88)</f>
        <v/>
      </c>
      <c r="O89" s="887" t="str">
        <f>IF('منابع انسانی'!D88="","",'منابع انسانی'!D88)</f>
        <v/>
      </c>
      <c r="P89" s="887" t="str">
        <f>IF('منابع انسانی'!E88="","",'منابع انسانی'!E88)</f>
        <v/>
      </c>
      <c r="Q89" s="887" t="str">
        <f>IF('منابع انسانی'!F88="","",'منابع انسانی'!F88)</f>
        <v/>
      </c>
      <c r="R89" s="887" t="str">
        <f>IF('منابع انسانی'!G88="","",'منابع انسانی'!G88)</f>
        <v/>
      </c>
    </row>
    <row r="90" spans="12:18" ht="24.95" customHeight="1">
      <c r="L90" s="887" t="str">
        <f>IF('منابع انسانی'!A89="","",'منابع انسانی'!A89)</f>
        <v/>
      </c>
      <c r="M90" s="887" t="str">
        <f>IF('منابع انسانی'!B89="","",'منابع انسانی'!B89)</f>
        <v/>
      </c>
      <c r="N90" s="887" t="str">
        <f>IF('منابع انسانی'!C89="","",'منابع انسانی'!C89)</f>
        <v/>
      </c>
      <c r="O90" s="887" t="str">
        <f>IF('منابع انسانی'!D89="","",'منابع انسانی'!D89)</f>
        <v/>
      </c>
      <c r="P90" s="887" t="str">
        <f>IF('منابع انسانی'!E89="","",'منابع انسانی'!E89)</f>
        <v/>
      </c>
      <c r="Q90" s="887" t="str">
        <f>IF('منابع انسانی'!F89="","",'منابع انسانی'!F89)</f>
        <v/>
      </c>
      <c r="R90" s="887" t="str">
        <f>IF('منابع انسانی'!G89="","",'منابع انسانی'!G89)</f>
        <v/>
      </c>
    </row>
    <row r="91" spans="12:18" ht="24.95" customHeight="1">
      <c r="L91" s="887" t="str">
        <f>IF('منابع انسانی'!A90="","",'منابع انسانی'!A90)</f>
        <v/>
      </c>
      <c r="M91" s="887" t="str">
        <f>IF('منابع انسانی'!B90="","",'منابع انسانی'!B90)</f>
        <v/>
      </c>
      <c r="N91" s="887" t="str">
        <f>IF('منابع انسانی'!C90="","",'منابع انسانی'!C90)</f>
        <v/>
      </c>
      <c r="O91" s="887" t="str">
        <f>IF('منابع انسانی'!D90="","",'منابع انسانی'!D90)</f>
        <v/>
      </c>
      <c r="P91" s="887" t="str">
        <f>IF('منابع انسانی'!E90="","",'منابع انسانی'!E90)</f>
        <v/>
      </c>
      <c r="Q91" s="887" t="str">
        <f>IF('منابع انسانی'!F90="","",'منابع انسانی'!F90)</f>
        <v/>
      </c>
      <c r="R91" s="887" t="str">
        <f>IF('منابع انسانی'!G90="","",'منابع انسانی'!G90)</f>
        <v/>
      </c>
    </row>
    <row r="92" spans="12:18" ht="24.95" customHeight="1">
      <c r="L92" s="887" t="str">
        <f>IF('منابع انسانی'!A91="","",'منابع انسانی'!A91)</f>
        <v/>
      </c>
      <c r="M92" s="887" t="str">
        <f>IF('منابع انسانی'!B91="","",'منابع انسانی'!B91)</f>
        <v/>
      </c>
      <c r="N92" s="887" t="str">
        <f>IF('منابع انسانی'!C91="","",'منابع انسانی'!C91)</f>
        <v/>
      </c>
      <c r="O92" s="887" t="str">
        <f>IF('منابع انسانی'!D91="","",'منابع انسانی'!D91)</f>
        <v/>
      </c>
      <c r="P92" s="887" t="str">
        <f>IF('منابع انسانی'!E91="","",'منابع انسانی'!E91)</f>
        <v/>
      </c>
      <c r="Q92" s="887" t="str">
        <f>IF('منابع انسانی'!F91="","",'منابع انسانی'!F91)</f>
        <v/>
      </c>
      <c r="R92" s="887" t="str">
        <f>IF('منابع انسانی'!G91="","",'منابع انسانی'!G91)</f>
        <v/>
      </c>
    </row>
    <row r="93" spans="12:18" ht="24.95" customHeight="1">
      <c r="L93" s="887" t="str">
        <f>IF('منابع انسانی'!A92="","",'منابع انسانی'!A92)</f>
        <v/>
      </c>
      <c r="M93" s="887" t="str">
        <f>IF('منابع انسانی'!B92="","",'منابع انسانی'!B92)</f>
        <v/>
      </c>
      <c r="N93" s="887" t="str">
        <f>IF('منابع انسانی'!C92="","",'منابع انسانی'!C92)</f>
        <v/>
      </c>
      <c r="O93" s="887" t="str">
        <f>IF('منابع انسانی'!D92="","",'منابع انسانی'!D92)</f>
        <v/>
      </c>
      <c r="P93" s="887" t="str">
        <f>IF('منابع انسانی'!E92="","",'منابع انسانی'!E92)</f>
        <v/>
      </c>
      <c r="Q93" s="887" t="str">
        <f>IF('منابع انسانی'!F92="","",'منابع انسانی'!F92)</f>
        <v/>
      </c>
      <c r="R93" s="887" t="str">
        <f>IF('منابع انسانی'!G92="","",'منابع انسانی'!G92)</f>
        <v/>
      </c>
    </row>
    <row r="94" spans="12:18" ht="24.95" customHeight="1">
      <c r="L94" s="887" t="str">
        <f>IF('منابع انسانی'!A93="","",'منابع انسانی'!A93)</f>
        <v/>
      </c>
      <c r="M94" s="887" t="str">
        <f>IF('منابع انسانی'!B93="","",'منابع انسانی'!B93)</f>
        <v/>
      </c>
      <c r="N94" s="887" t="str">
        <f>IF('منابع انسانی'!C93="","",'منابع انسانی'!C93)</f>
        <v/>
      </c>
      <c r="O94" s="887" t="str">
        <f>IF('منابع انسانی'!D93="","",'منابع انسانی'!D93)</f>
        <v/>
      </c>
      <c r="P94" s="887" t="str">
        <f>IF('منابع انسانی'!E93="","",'منابع انسانی'!E93)</f>
        <v/>
      </c>
      <c r="Q94" s="887" t="str">
        <f>IF('منابع انسانی'!F93="","",'منابع انسانی'!F93)</f>
        <v/>
      </c>
      <c r="R94" s="887" t="str">
        <f>IF('منابع انسانی'!G93="","",'منابع انسانی'!G93)</f>
        <v/>
      </c>
    </row>
    <row r="95" spans="12:18" ht="24.95" customHeight="1">
      <c r="L95" s="887" t="str">
        <f>IF('منابع انسانی'!A94="","",'منابع انسانی'!A94)</f>
        <v/>
      </c>
      <c r="M95" s="887" t="str">
        <f>IF('منابع انسانی'!B94="","",'منابع انسانی'!B94)</f>
        <v/>
      </c>
      <c r="N95" s="887" t="str">
        <f>IF('منابع انسانی'!C94="","",'منابع انسانی'!C94)</f>
        <v/>
      </c>
      <c r="O95" s="887" t="str">
        <f>IF('منابع انسانی'!D94="","",'منابع انسانی'!D94)</f>
        <v/>
      </c>
      <c r="P95" s="887" t="str">
        <f>IF('منابع انسانی'!E94="","",'منابع انسانی'!E94)</f>
        <v/>
      </c>
      <c r="Q95" s="887" t="str">
        <f>IF('منابع انسانی'!F94="","",'منابع انسانی'!F94)</f>
        <v/>
      </c>
      <c r="R95" s="887" t="str">
        <f>IF('منابع انسانی'!G94="","",'منابع انسانی'!G94)</f>
        <v/>
      </c>
    </row>
    <row r="96" spans="12:18" ht="24.95" customHeight="1">
      <c r="L96" s="887" t="str">
        <f>IF('منابع انسانی'!A95="","",'منابع انسانی'!A95)</f>
        <v/>
      </c>
      <c r="M96" s="887" t="str">
        <f>IF('منابع انسانی'!B95="","",'منابع انسانی'!B95)</f>
        <v/>
      </c>
      <c r="N96" s="887" t="str">
        <f>IF('منابع انسانی'!C95="","",'منابع انسانی'!C95)</f>
        <v/>
      </c>
      <c r="O96" s="887" t="str">
        <f>IF('منابع انسانی'!D95="","",'منابع انسانی'!D95)</f>
        <v/>
      </c>
      <c r="P96" s="887" t="str">
        <f>IF('منابع انسانی'!E95="","",'منابع انسانی'!E95)</f>
        <v/>
      </c>
      <c r="Q96" s="887" t="str">
        <f>IF('منابع انسانی'!F95="","",'منابع انسانی'!F95)</f>
        <v/>
      </c>
      <c r="R96" s="887" t="str">
        <f>IF('منابع انسانی'!G95="","",'منابع انسانی'!G95)</f>
        <v/>
      </c>
    </row>
    <row r="97" spans="12:18" ht="24.95" customHeight="1">
      <c r="L97" s="887" t="str">
        <f>IF('منابع انسانی'!A96="","",'منابع انسانی'!A96)</f>
        <v/>
      </c>
      <c r="M97" s="887" t="str">
        <f>IF('منابع انسانی'!B96="","",'منابع انسانی'!B96)</f>
        <v/>
      </c>
      <c r="N97" s="887" t="str">
        <f>IF('منابع انسانی'!C96="","",'منابع انسانی'!C96)</f>
        <v/>
      </c>
      <c r="O97" s="887" t="str">
        <f>IF('منابع انسانی'!D96="","",'منابع انسانی'!D96)</f>
        <v/>
      </c>
      <c r="P97" s="887" t="str">
        <f>IF('منابع انسانی'!E96="","",'منابع انسانی'!E96)</f>
        <v/>
      </c>
      <c r="Q97" s="887" t="str">
        <f>IF('منابع انسانی'!F96="","",'منابع انسانی'!F96)</f>
        <v/>
      </c>
      <c r="R97" s="887" t="str">
        <f>IF('منابع انسانی'!G96="","",'منابع انسانی'!G96)</f>
        <v/>
      </c>
    </row>
    <row r="98" spans="12:18" ht="24.95" customHeight="1">
      <c r="L98" s="887" t="str">
        <f>IF('منابع انسانی'!A97="","",'منابع انسانی'!A97)</f>
        <v/>
      </c>
      <c r="M98" s="887" t="str">
        <f>IF('منابع انسانی'!B97="","",'منابع انسانی'!B97)</f>
        <v/>
      </c>
      <c r="N98" s="887" t="str">
        <f>IF('منابع انسانی'!C97="","",'منابع انسانی'!C97)</f>
        <v/>
      </c>
      <c r="O98" s="887" t="str">
        <f>IF('منابع انسانی'!D97="","",'منابع انسانی'!D97)</f>
        <v/>
      </c>
      <c r="P98" s="887" t="str">
        <f>IF('منابع انسانی'!E97="","",'منابع انسانی'!E97)</f>
        <v/>
      </c>
      <c r="Q98" s="887" t="str">
        <f>IF('منابع انسانی'!F97="","",'منابع انسانی'!F97)</f>
        <v/>
      </c>
      <c r="R98" s="887" t="str">
        <f>IF('منابع انسانی'!G97="","",'منابع انسانی'!G97)</f>
        <v/>
      </c>
    </row>
    <row r="99" spans="12:18" ht="24.95" customHeight="1">
      <c r="L99" s="887" t="str">
        <f>IF('منابع انسانی'!A98="","",'منابع انسانی'!A98)</f>
        <v/>
      </c>
      <c r="M99" s="887" t="str">
        <f>IF('منابع انسانی'!B98="","",'منابع انسانی'!B98)</f>
        <v/>
      </c>
      <c r="N99" s="887" t="str">
        <f>IF('منابع انسانی'!C98="","",'منابع انسانی'!C98)</f>
        <v/>
      </c>
      <c r="O99" s="887" t="str">
        <f>IF('منابع انسانی'!D98="","",'منابع انسانی'!D98)</f>
        <v/>
      </c>
      <c r="P99" s="887" t="str">
        <f>IF('منابع انسانی'!E98="","",'منابع انسانی'!E98)</f>
        <v/>
      </c>
      <c r="Q99" s="887" t="str">
        <f>IF('منابع انسانی'!F98="","",'منابع انسانی'!F98)</f>
        <v/>
      </c>
      <c r="R99" s="887" t="str">
        <f>IF('منابع انسانی'!G98="","",'منابع انسانی'!G98)</f>
        <v/>
      </c>
    </row>
    <row r="100" spans="12:18" ht="24.95" customHeight="1">
      <c r="L100" s="887" t="str">
        <f>IF('منابع انسانی'!A99="","",'منابع انسانی'!A99)</f>
        <v/>
      </c>
      <c r="M100" s="887" t="str">
        <f>IF('منابع انسانی'!B99="","",'منابع انسانی'!B99)</f>
        <v/>
      </c>
      <c r="N100" s="887" t="str">
        <f>IF('منابع انسانی'!C99="","",'منابع انسانی'!C99)</f>
        <v/>
      </c>
      <c r="O100" s="887" t="str">
        <f>IF('منابع انسانی'!D99="","",'منابع انسانی'!D99)</f>
        <v/>
      </c>
      <c r="P100" s="887" t="str">
        <f>IF('منابع انسانی'!E99="","",'منابع انسانی'!E99)</f>
        <v/>
      </c>
      <c r="Q100" s="887" t="str">
        <f>IF('منابع انسانی'!F99="","",'منابع انسانی'!F99)</f>
        <v/>
      </c>
      <c r="R100" s="887" t="str">
        <f>IF('منابع انسانی'!G99="","",'منابع انسانی'!G99)</f>
        <v/>
      </c>
    </row>
    <row r="101" spans="12:18" ht="24.95" customHeight="1">
      <c r="L101" s="887" t="str">
        <f>IF('منابع انسانی'!A100="","",'منابع انسانی'!A100)</f>
        <v/>
      </c>
      <c r="M101" s="887" t="str">
        <f>IF('منابع انسانی'!B100="","",'منابع انسانی'!B100)</f>
        <v/>
      </c>
      <c r="N101" s="887" t="str">
        <f>IF('منابع انسانی'!C100="","",'منابع انسانی'!C100)</f>
        <v/>
      </c>
      <c r="O101" s="887" t="str">
        <f>IF('منابع انسانی'!D100="","",'منابع انسانی'!D100)</f>
        <v/>
      </c>
      <c r="P101" s="887" t="str">
        <f>IF('منابع انسانی'!E100="","",'منابع انسانی'!E100)</f>
        <v/>
      </c>
      <c r="Q101" s="887" t="str">
        <f>IF('منابع انسانی'!F100="","",'منابع انسانی'!F100)</f>
        <v/>
      </c>
      <c r="R101" s="887" t="str">
        <f>IF('منابع انسانی'!G100="","",'منابع انسانی'!G100)</f>
        <v/>
      </c>
    </row>
    <row r="102" spans="12:18" ht="24.95" customHeight="1">
      <c r="L102" s="887" t="str">
        <f>IF('منابع انسانی'!A101="","",'منابع انسانی'!A101)</f>
        <v/>
      </c>
      <c r="M102" s="887" t="str">
        <f>IF('منابع انسانی'!B101="","",'منابع انسانی'!B101)</f>
        <v/>
      </c>
      <c r="N102" s="887" t="str">
        <f>IF('منابع انسانی'!C101="","",'منابع انسانی'!C101)</f>
        <v/>
      </c>
      <c r="O102" s="887" t="str">
        <f>IF('منابع انسانی'!D101="","",'منابع انسانی'!D101)</f>
        <v/>
      </c>
      <c r="P102" s="887" t="str">
        <f>IF('منابع انسانی'!E101="","",'منابع انسانی'!E101)</f>
        <v/>
      </c>
      <c r="Q102" s="887" t="str">
        <f>IF('منابع انسانی'!F101="","",'منابع انسانی'!F101)</f>
        <v/>
      </c>
      <c r="R102" s="887" t="str">
        <f>IF('منابع انسانی'!G101="","",'منابع انسانی'!G101)</f>
        <v/>
      </c>
    </row>
    <row r="103" spans="12:18" ht="24.95" customHeight="1">
      <c r="L103" s="887" t="str">
        <f>IF('منابع انسانی'!A102="","",'منابع انسانی'!A102)</f>
        <v/>
      </c>
      <c r="M103" s="887" t="str">
        <f>IF('منابع انسانی'!B102="","",'منابع انسانی'!B102)</f>
        <v/>
      </c>
      <c r="N103" s="887" t="str">
        <f>IF('منابع انسانی'!C102="","",'منابع انسانی'!C102)</f>
        <v/>
      </c>
      <c r="O103" s="887" t="str">
        <f>IF('منابع انسانی'!D102="","",'منابع انسانی'!D102)</f>
        <v/>
      </c>
      <c r="P103" s="887" t="str">
        <f>IF('منابع انسانی'!E102="","",'منابع انسانی'!E102)</f>
        <v/>
      </c>
      <c r="Q103" s="887" t="str">
        <f>IF('منابع انسانی'!F102="","",'منابع انسانی'!F102)</f>
        <v/>
      </c>
      <c r="R103" s="887" t="str">
        <f>IF('منابع انسانی'!G102="","",'منابع انسانی'!G102)</f>
        <v/>
      </c>
    </row>
    <row r="104" spans="12:18" ht="24.95" customHeight="1">
      <c r="L104" s="887" t="str">
        <f>IF('منابع انسانی'!A103="","",'منابع انسانی'!A103)</f>
        <v/>
      </c>
      <c r="M104" s="887" t="str">
        <f>IF('منابع انسانی'!B103="","",'منابع انسانی'!B103)</f>
        <v/>
      </c>
      <c r="N104" s="887" t="str">
        <f>IF('منابع انسانی'!C103="","",'منابع انسانی'!C103)</f>
        <v/>
      </c>
      <c r="O104" s="887" t="str">
        <f>IF('منابع انسانی'!D103="","",'منابع انسانی'!D103)</f>
        <v/>
      </c>
      <c r="P104" s="887" t="str">
        <f>IF('منابع انسانی'!E103="","",'منابع انسانی'!E103)</f>
        <v/>
      </c>
      <c r="Q104" s="887" t="str">
        <f>IF('منابع انسانی'!F103="","",'منابع انسانی'!F103)</f>
        <v/>
      </c>
      <c r="R104" s="887" t="str">
        <f>IF('منابع انسانی'!G103="","",'منابع انسانی'!G103)</f>
        <v/>
      </c>
    </row>
    <row r="105" spans="12:18" ht="24.95" customHeight="1">
      <c r="L105" s="887" t="str">
        <f>IF('منابع انسانی'!A104="","",'منابع انسانی'!A104)</f>
        <v/>
      </c>
      <c r="M105" s="887" t="str">
        <f>IF('منابع انسانی'!B104="","",'منابع انسانی'!B104)</f>
        <v/>
      </c>
      <c r="N105" s="887" t="str">
        <f>IF('منابع انسانی'!C104="","",'منابع انسانی'!C104)</f>
        <v/>
      </c>
      <c r="O105" s="887" t="str">
        <f>IF('منابع انسانی'!D104="","",'منابع انسانی'!D104)</f>
        <v/>
      </c>
      <c r="P105" s="887" t="str">
        <f>IF('منابع انسانی'!E104="","",'منابع انسانی'!E104)</f>
        <v/>
      </c>
      <c r="Q105" s="887" t="str">
        <f>IF('منابع انسانی'!F104="","",'منابع انسانی'!F104)</f>
        <v/>
      </c>
      <c r="R105" s="887" t="str">
        <f>IF('منابع انسانی'!G104="","",'منابع انسانی'!G104)</f>
        <v/>
      </c>
    </row>
    <row r="106" spans="12:18" ht="24.95" customHeight="1">
      <c r="L106" s="887" t="str">
        <f>IF('منابع انسانی'!A105="","",'منابع انسانی'!A105)</f>
        <v/>
      </c>
      <c r="M106" s="887" t="str">
        <f>IF('منابع انسانی'!B105="","",'منابع انسانی'!B105)</f>
        <v/>
      </c>
      <c r="N106" s="887" t="str">
        <f>IF('منابع انسانی'!C105="","",'منابع انسانی'!C105)</f>
        <v/>
      </c>
      <c r="O106" s="887" t="str">
        <f>IF('منابع انسانی'!D105="","",'منابع انسانی'!D105)</f>
        <v/>
      </c>
      <c r="P106" s="887" t="str">
        <f>IF('منابع انسانی'!E105="","",'منابع انسانی'!E105)</f>
        <v/>
      </c>
      <c r="Q106" s="887" t="str">
        <f>IF('منابع انسانی'!F105="","",'منابع انسانی'!F105)</f>
        <v/>
      </c>
      <c r="R106" s="887" t="str">
        <f>IF('منابع انسانی'!G105="","",'منابع انسانی'!G105)</f>
        <v/>
      </c>
    </row>
    <row r="107" spans="12:18" ht="24.95" customHeight="1">
      <c r="L107" s="887" t="str">
        <f>IF('منابع انسانی'!A106="","",'منابع انسانی'!A106)</f>
        <v/>
      </c>
      <c r="M107" s="887" t="str">
        <f>IF('منابع انسانی'!B106="","",'منابع انسانی'!B106)</f>
        <v/>
      </c>
      <c r="N107" s="887" t="str">
        <f>IF('منابع انسانی'!C106="","",'منابع انسانی'!C106)</f>
        <v/>
      </c>
      <c r="O107" s="887" t="str">
        <f>IF('منابع انسانی'!D106="","",'منابع انسانی'!D106)</f>
        <v/>
      </c>
      <c r="P107" s="887" t="str">
        <f>IF('منابع انسانی'!E106="","",'منابع انسانی'!E106)</f>
        <v/>
      </c>
      <c r="Q107" s="887" t="str">
        <f>IF('منابع انسانی'!F106="","",'منابع انسانی'!F106)</f>
        <v/>
      </c>
      <c r="R107" s="887" t="str">
        <f>IF('منابع انسانی'!G106="","",'منابع انسانی'!G106)</f>
        <v/>
      </c>
    </row>
    <row r="108" spans="12:18" ht="24.95" customHeight="1">
      <c r="L108" s="887" t="str">
        <f>IF('منابع انسانی'!A107="","",'منابع انسانی'!A107)</f>
        <v/>
      </c>
      <c r="M108" s="887" t="str">
        <f>IF('منابع انسانی'!B107="","",'منابع انسانی'!B107)</f>
        <v/>
      </c>
      <c r="N108" s="887" t="str">
        <f>IF('منابع انسانی'!C107="","",'منابع انسانی'!C107)</f>
        <v/>
      </c>
      <c r="O108" s="887" t="str">
        <f>IF('منابع انسانی'!D107="","",'منابع انسانی'!D107)</f>
        <v/>
      </c>
      <c r="P108" s="887" t="str">
        <f>IF('منابع انسانی'!E107="","",'منابع انسانی'!E107)</f>
        <v/>
      </c>
      <c r="Q108" s="887" t="str">
        <f>IF('منابع انسانی'!F107="","",'منابع انسانی'!F107)</f>
        <v/>
      </c>
      <c r="R108" s="887" t="str">
        <f>IF('منابع انسانی'!G107="","",'منابع انسانی'!G107)</f>
        <v/>
      </c>
    </row>
    <row r="109" spans="12:18" ht="24.95" customHeight="1">
      <c r="L109" s="887" t="str">
        <f>IF('منابع انسانی'!A108="","",'منابع انسانی'!A108)</f>
        <v/>
      </c>
      <c r="M109" s="887" t="str">
        <f>IF('منابع انسانی'!B108="","",'منابع انسانی'!B108)</f>
        <v/>
      </c>
      <c r="N109" s="887" t="str">
        <f>IF('منابع انسانی'!C108="","",'منابع انسانی'!C108)</f>
        <v/>
      </c>
      <c r="O109" s="887" t="str">
        <f>IF('منابع انسانی'!D108="","",'منابع انسانی'!D108)</f>
        <v/>
      </c>
      <c r="P109" s="887" t="str">
        <f>IF('منابع انسانی'!E108="","",'منابع انسانی'!E108)</f>
        <v/>
      </c>
      <c r="Q109" s="887" t="str">
        <f>IF('منابع انسانی'!F108="","",'منابع انسانی'!F108)</f>
        <v/>
      </c>
      <c r="R109" s="887" t="str">
        <f>IF('منابع انسانی'!G108="","",'منابع انسانی'!G108)</f>
        <v/>
      </c>
    </row>
    <row r="110" spans="12:18" ht="24.95" customHeight="1">
      <c r="L110" s="887" t="str">
        <f>IF('منابع انسانی'!A109="","",'منابع انسانی'!A109)</f>
        <v/>
      </c>
      <c r="M110" s="887" t="str">
        <f>IF('منابع انسانی'!B109="","",'منابع انسانی'!B109)</f>
        <v/>
      </c>
      <c r="N110" s="887" t="str">
        <f>IF('منابع انسانی'!C109="","",'منابع انسانی'!C109)</f>
        <v/>
      </c>
      <c r="O110" s="887" t="str">
        <f>IF('منابع انسانی'!D109="","",'منابع انسانی'!D109)</f>
        <v/>
      </c>
      <c r="P110" s="887" t="str">
        <f>IF('منابع انسانی'!E109="","",'منابع انسانی'!E109)</f>
        <v/>
      </c>
      <c r="Q110" s="887" t="str">
        <f>IF('منابع انسانی'!F109="","",'منابع انسانی'!F109)</f>
        <v/>
      </c>
      <c r="R110" s="887" t="str">
        <f>IF('منابع انسانی'!G109="","",'منابع انسانی'!G109)</f>
        <v/>
      </c>
    </row>
    <row r="111" spans="12:18" ht="24.95" customHeight="1">
      <c r="L111" s="887" t="str">
        <f>IF('منابع انسانی'!A110="","",'منابع انسانی'!A110)</f>
        <v/>
      </c>
      <c r="M111" s="887" t="str">
        <f>IF('منابع انسانی'!B110="","",'منابع انسانی'!B110)</f>
        <v/>
      </c>
      <c r="N111" s="887" t="str">
        <f>IF('منابع انسانی'!C110="","",'منابع انسانی'!C110)</f>
        <v/>
      </c>
      <c r="O111" s="887" t="str">
        <f>IF('منابع انسانی'!D110="","",'منابع انسانی'!D110)</f>
        <v/>
      </c>
      <c r="P111" s="887" t="str">
        <f>IF('منابع انسانی'!E110="","",'منابع انسانی'!E110)</f>
        <v/>
      </c>
      <c r="Q111" s="887" t="str">
        <f>IF('منابع انسانی'!F110="","",'منابع انسانی'!F110)</f>
        <v/>
      </c>
      <c r="R111" s="887" t="str">
        <f>IF('منابع انسانی'!G110="","",'منابع انسانی'!G110)</f>
        <v/>
      </c>
    </row>
    <row r="112" spans="12:18" ht="24.95" customHeight="1">
      <c r="L112" s="887" t="str">
        <f>IF('منابع انسانی'!A111="","",'منابع انسانی'!A111)</f>
        <v/>
      </c>
      <c r="M112" s="887" t="str">
        <f>IF('منابع انسانی'!B111="","",'منابع انسانی'!B111)</f>
        <v/>
      </c>
      <c r="N112" s="887" t="str">
        <f>IF('منابع انسانی'!C111="","",'منابع انسانی'!C111)</f>
        <v/>
      </c>
      <c r="O112" s="887" t="str">
        <f>IF('منابع انسانی'!D111="","",'منابع انسانی'!D111)</f>
        <v/>
      </c>
      <c r="P112" s="887" t="str">
        <f>IF('منابع انسانی'!E111="","",'منابع انسانی'!E111)</f>
        <v/>
      </c>
      <c r="Q112" s="887" t="str">
        <f>IF('منابع انسانی'!F111="","",'منابع انسانی'!F111)</f>
        <v/>
      </c>
      <c r="R112" s="887" t="str">
        <f>IF('منابع انسانی'!G111="","",'منابع انسانی'!G111)</f>
        <v/>
      </c>
    </row>
    <row r="113" spans="12:18" ht="24.95" customHeight="1">
      <c r="L113" s="887" t="str">
        <f>IF('منابع انسانی'!A112="","",'منابع انسانی'!A112)</f>
        <v/>
      </c>
      <c r="M113" s="887" t="str">
        <f>IF('منابع انسانی'!B112="","",'منابع انسانی'!B112)</f>
        <v/>
      </c>
      <c r="N113" s="887" t="str">
        <f>IF('منابع انسانی'!C112="","",'منابع انسانی'!C112)</f>
        <v/>
      </c>
      <c r="O113" s="887" t="str">
        <f>IF('منابع انسانی'!D112="","",'منابع انسانی'!D112)</f>
        <v/>
      </c>
      <c r="P113" s="887" t="str">
        <f>IF('منابع انسانی'!E112="","",'منابع انسانی'!E112)</f>
        <v/>
      </c>
      <c r="Q113" s="887" t="str">
        <f>IF('منابع انسانی'!F112="","",'منابع انسانی'!F112)</f>
        <v/>
      </c>
      <c r="R113" s="887" t="str">
        <f>IF('منابع انسانی'!G112="","",'منابع انسانی'!G112)</f>
        <v/>
      </c>
    </row>
    <row r="114" spans="12:18" ht="24.95" customHeight="1">
      <c r="L114" s="887" t="str">
        <f>IF('منابع انسانی'!A113="","",'منابع انسانی'!A113)</f>
        <v/>
      </c>
      <c r="M114" s="887" t="str">
        <f>IF('منابع انسانی'!B113="","",'منابع انسانی'!B113)</f>
        <v/>
      </c>
      <c r="N114" s="887" t="str">
        <f>IF('منابع انسانی'!C113="","",'منابع انسانی'!C113)</f>
        <v/>
      </c>
      <c r="O114" s="887" t="str">
        <f>IF('منابع انسانی'!D113="","",'منابع انسانی'!D113)</f>
        <v/>
      </c>
      <c r="P114" s="887" t="str">
        <f>IF('منابع انسانی'!E113="","",'منابع انسانی'!E113)</f>
        <v/>
      </c>
      <c r="Q114" s="887" t="str">
        <f>IF('منابع انسانی'!F113="","",'منابع انسانی'!F113)</f>
        <v/>
      </c>
      <c r="R114" s="887" t="str">
        <f>IF('منابع انسانی'!G113="","",'منابع انسانی'!G113)</f>
        <v/>
      </c>
    </row>
    <row r="115" spans="12:18" ht="24.95" customHeight="1">
      <c r="L115" s="887" t="str">
        <f>IF('منابع انسانی'!A114="","",'منابع انسانی'!A114)</f>
        <v/>
      </c>
      <c r="M115" s="887" t="str">
        <f>IF('منابع انسانی'!B114="","",'منابع انسانی'!B114)</f>
        <v/>
      </c>
      <c r="N115" s="887" t="str">
        <f>IF('منابع انسانی'!C114="","",'منابع انسانی'!C114)</f>
        <v/>
      </c>
      <c r="O115" s="887" t="str">
        <f>IF('منابع انسانی'!D114="","",'منابع انسانی'!D114)</f>
        <v/>
      </c>
      <c r="P115" s="887" t="str">
        <f>IF('منابع انسانی'!E114="","",'منابع انسانی'!E114)</f>
        <v/>
      </c>
      <c r="Q115" s="887" t="str">
        <f>IF('منابع انسانی'!F114="","",'منابع انسانی'!F114)</f>
        <v/>
      </c>
      <c r="R115" s="887" t="str">
        <f>IF('منابع انسانی'!G114="","",'منابع انسانی'!G114)</f>
        <v/>
      </c>
    </row>
    <row r="116" spans="12:18" ht="24.95" customHeight="1">
      <c r="L116" s="887" t="str">
        <f>IF('منابع انسانی'!A115="","",'منابع انسانی'!A115)</f>
        <v/>
      </c>
      <c r="M116" s="887" t="str">
        <f>IF('منابع انسانی'!B115="","",'منابع انسانی'!B115)</f>
        <v/>
      </c>
      <c r="N116" s="887" t="str">
        <f>IF('منابع انسانی'!C115="","",'منابع انسانی'!C115)</f>
        <v/>
      </c>
      <c r="O116" s="887" t="str">
        <f>IF('منابع انسانی'!D115="","",'منابع انسانی'!D115)</f>
        <v/>
      </c>
      <c r="P116" s="887" t="str">
        <f>IF('منابع انسانی'!E115="","",'منابع انسانی'!E115)</f>
        <v/>
      </c>
      <c r="Q116" s="887" t="str">
        <f>IF('منابع انسانی'!F115="","",'منابع انسانی'!F115)</f>
        <v/>
      </c>
      <c r="R116" s="887" t="str">
        <f>IF('منابع انسانی'!G115="","",'منابع انسانی'!G115)</f>
        <v/>
      </c>
    </row>
    <row r="117" spans="12:18" ht="24.95" customHeight="1">
      <c r="L117" s="887" t="str">
        <f>IF('منابع انسانی'!A116="","",'منابع انسانی'!A116)</f>
        <v/>
      </c>
      <c r="M117" s="887" t="str">
        <f>IF('منابع انسانی'!B116="","",'منابع انسانی'!B116)</f>
        <v/>
      </c>
      <c r="N117" s="887" t="str">
        <f>IF('منابع انسانی'!C116="","",'منابع انسانی'!C116)</f>
        <v/>
      </c>
      <c r="O117" s="887" t="str">
        <f>IF('منابع انسانی'!D116="","",'منابع انسانی'!D116)</f>
        <v/>
      </c>
      <c r="P117" s="887" t="str">
        <f>IF('منابع انسانی'!E116="","",'منابع انسانی'!E116)</f>
        <v/>
      </c>
      <c r="Q117" s="887" t="str">
        <f>IF('منابع انسانی'!F116="","",'منابع انسانی'!F116)</f>
        <v/>
      </c>
      <c r="R117" s="887" t="str">
        <f>IF('منابع انسانی'!G116="","",'منابع انسانی'!G116)</f>
        <v/>
      </c>
    </row>
    <row r="118" spans="12:18" ht="24.95" customHeight="1">
      <c r="L118" s="887" t="str">
        <f>IF('منابع انسانی'!A117="","",'منابع انسانی'!A117)</f>
        <v/>
      </c>
      <c r="M118" s="887" t="str">
        <f>IF('منابع انسانی'!B117="","",'منابع انسانی'!B117)</f>
        <v/>
      </c>
      <c r="N118" s="887" t="str">
        <f>IF('منابع انسانی'!C117="","",'منابع انسانی'!C117)</f>
        <v/>
      </c>
      <c r="O118" s="887" t="str">
        <f>IF('منابع انسانی'!D117="","",'منابع انسانی'!D117)</f>
        <v/>
      </c>
      <c r="P118" s="887" t="str">
        <f>IF('منابع انسانی'!E117="","",'منابع انسانی'!E117)</f>
        <v/>
      </c>
      <c r="Q118" s="887" t="str">
        <f>IF('منابع انسانی'!F117="","",'منابع انسانی'!F117)</f>
        <v/>
      </c>
      <c r="R118" s="887" t="str">
        <f>IF('منابع انسانی'!G117="","",'منابع انسانی'!G117)</f>
        <v/>
      </c>
    </row>
    <row r="119" spans="12:18" ht="24.95" customHeight="1">
      <c r="L119" s="887" t="str">
        <f>IF('منابع انسانی'!A118="","",'منابع انسانی'!A118)</f>
        <v/>
      </c>
      <c r="M119" s="887" t="str">
        <f>IF('منابع انسانی'!B118="","",'منابع انسانی'!B118)</f>
        <v/>
      </c>
      <c r="N119" s="887" t="str">
        <f>IF('منابع انسانی'!C118="","",'منابع انسانی'!C118)</f>
        <v/>
      </c>
      <c r="O119" s="887" t="str">
        <f>IF('منابع انسانی'!D118="","",'منابع انسانی'!D118)</f>
        <v/>
      </c>
      <c r="P119" s="887" t="str">
        <f>IF('منابع انسانی'!E118="","",'منابع انسانی'!E118)</f>
        <v/>
      </c>
      <c r="Q119" s="887" t="str">
        <f>IF('منابع انسانی'!F118="","",'منابع انسانی'!F118)</f>
        <v/>
      </c>
      <c r="R119" s="887" t="str">
        <f>IF('منابع انسانی'!G118="","",'منابع انسانی'!G118)</f>
        <v/>
      </c>
    </row>
    <row r="120" spans="12:18" ht="24.95" customHeight="1">
      <c r="L120" s="887" t="str">
        <f>IF('منابع انسانی'!A119="","",'منابع انسانی'!A119)</f>
        <v/>
      </c>
      <c r="M120" s="887" t="str">
        <f>IF('منابع انسانی'!B119="","",'منابع انسانی'!B119)</f>
        <v/>
      </c>
      <c r="N120" s="887" t="str">
        <f>IF('منابع انسانی'!C119="","",'منابع انسانی'!C119)</f>
        <v/>
      </c>
      <c r="O120" s="887" t="str">
        <f>IF('منابع انسانی'!D119="","",'منابع انسانی'!D119)</f>
        <v/>
      </c>
      <c r="P120" s="887" t="str">
        <f>IF('منابع انسانی'!E119="","",'منابع انسانی'!E119)</f>
        <v/>
      </c>
      <c r="Q120" s="887" t="str">
        <f>IF('منابع انسانی'!F119="","",'منابع انسانی'!F119)</f>
        <v/>
      </c>
      <c r="R120" s="887" t="str">
        <f>IF('منابع انسانی'!G119="","",'منابع انسانی'!G119)</f>
        <v/>
      </c>
    </row>
    <row r="121" spans="12:18" ht="24.95" customHeight="1">
      <c r="L121" s="887" t="str">
        <f>IF('منابع انسانی'!A120="","",'منابع انسانی'!A120)</f>
        <v/>
      </c>
      <c r="M121" s="887" t="str">
        <f>IF('منابع انسانی'!B120="","",'منابع انسانی'!B120)</f>
        <v/>
      </c>
      <c r="N121" s="887" t="str">
        <f>IF('منابع انسانی'!C120="","",'منابع انسانی'!C120)</f>
        <v/>
      </c>
      <c r="O121" s="887" t="str">
        <f>IF('منابع انسانی'!D120="","",'منابع انسانی'!D120)</f>
        <v/>
      </c>
      <c r="P121" s="887" t="str">
        <f>IF('منابع انسانی'!E120="","",'منابع انسانی'!E120)</f>
        <v/>
      </c>
      <c r="Q121" s="887" t="str">
        <f>IF('منابع انسانی'!F120="","",'منابع انسانی'!F120)</f>
        <v/>
      </c>
      <c r="R121" s="887" t="str">
        <f>IF('منابع انسانی'!G120="","",'منابع انسانی'!G120)</f>
        <v/>
      </c>
    </row>
    <row r="122" spans="12:18" ht="24.95" customHeight="1">
      <c r="L122" s="887" t="str">
        <f>IF('منابع انسانی'!A121="","",'منابع انسانی'!A121)</f>
        <v/>
      </c>
      <c r="M122" s="887" t="str">
        <f>IF('منابع انسانی'!B121="","",'منابع انسانی'!B121)</f>
        <v/>
      </c>
      <c r="N122" s="887" t="str">
        <f>IF('منابع انسانی'!C121="","",'منابع انسانی'!C121)</f>
        <v/>
      </c>
      <c r="O122" s="887" t="str">
        <f>IF('منابع انسانی'!D121="","",'منابع انسانی'!D121)</f>
        <v/>
      </c>
      <c r="P122" s="887" t="str">
        <f>IF('منابع انسانی'!E121="","",'منابع انسانی'!E121)</f>
        <v/>
      </c>
      <c r="Q122" s="887" t="str">
        <f>IF('منابع انسانی'!F121="","",'منابع انسانی'!F121)</f>
        <v/>
      </c>
      <c r="R122" s="887" t="str">
        <f>IF('منابع انسانی'!G121="","",'منابع انسانی'!G121)</f>
        <v/>
      </c>
    </row>
    <row r="123" spans="12:18" ht="24.95" customHeight="1">
      <c r="L123" s="887" t="str">
        <f>IF('منابع انسانی'!A122="","",'منابع انسانی'!A122)</f>
        <v/>
      </c>
      <c r="M123" s="887" t="str">
        <f>IF('منابع انسانی'!B122="","",'منابع انسانی'!B122)</f>
        <v/>
      </c>
      <c r="N123" s="887" t="str">
        <f>IF('منابع انسانی'!C122="","",'منابع انسانی'!C122)</f>
        <v/>
      </c>
      <c r="O123" s="887" t="str">
        <f>IF('منابع انسانی'!D122="","",'منابع انسانی'!D122)</f>
        <v/>
      </c>
      <c r="P123" s="887" t="str">
        <f>IF('منابع انسانی'!E122="","",'منابع انسانی'!E122)</f>
        <v/>
      </c>
      <c r="Q123" s="887" t="str">
        <f>IF('منابع انسانی'!F122="","",'منابع انسانی'!F122)</f>
        <v/>
      </c>
      <c r="R123" s="887" t="str">
        <f>IF('منابع انسانی'!G122="","",'منابع انسانی'!G122)</f>
        <v/>
      </c>
    </row>
    <row r="124" spans="12:18" ht="24.95" customHeight="1">
      <c r="L124" s="887" t="str">
        <f>IF('منابع انسانی'!A123="","",'منابع انسانی'!A123)</f>
        <v/>
      </c>
      <c r="M124" s="887" t="str">
        <f>IF('منابع انسانی'!B123="","",'منابع انسانی'!B123)</f>
        <v/>
      </c>
      <c r="N124" s="887" t="str">
        <f>IF('منابع انسانی'!C123="","",'منابع انسانی'!C123)</f>
        <v/>
      </c>
      <c r="O124" s="887" t="str">
        <f>IF('منابع انسانی'!D123="","",'منابع انسانی'!D123)</f>
        <v/>
      </c>
      <c r="P124" s="887" t="str">
        <f>IF('منابع انسانی'!E123="","",'منابع انسانی'!E123)</f>
        <v/>
      </c>
      <c r="Q124" s="887" t="str">
        <f>IF('منابع انسانی'!F123="","",'منابع انسانی'!F123)</f>
        <v/>
      </c>
      <c r="R124" s="887" t="str">
        <f>IF('منابع انسانی'!G123="","",'منابع انسانی'!G123)</f>
        <v/>
      </c>
    </row>
    <row r="125" spans="12:18" ht="24.95" customHeight="1">
      <c r="L125" s="887" t="str">
        <f>IF('منابع انسانی'!A124="","",'منابع انسانی'!A124)</f>
        <v/>
      </c>
      <c r="M125" s="887" t="str">
        <f>IF('منابع انسانی'!B124="","",'منابع انسانی'!B124)</f>
        <v/>
      </c>
      <c r="N125" s="887" t="str">
        <f>IF('منابع انسانی'!C124="","",'منابع انسانی'!C124)</f>
        <v/>
      </c>
      <c r="O125" s="887" t="str">
        <f>IF('منابع انسانی'!D124="","",'منابع انسانی'!D124)</f>
        <v/>
      </c>
      <c r="P125" s="887" t="str">
        <f>IF('منابع انسانی'!E124="","",'منابع انسانی'!E124)</f>
        <v/>
      </c>
      <c r="Q125" s="887" t="str">
        <f>IF('منابع انسانی'!F124="","",'منابع انسانی'!F124)</f>
        <v/>
      </c>
      <c r="R125" s="887" t="str">
        <f>IF('منابع انسانی'!G124="","",'منابع انسانی'!G124)</f>
        <v/>
      </c>
    </row>
    <row r="126" spans="12:18" ht="24.95" customHeight="1">
      <c r="L126" s="887" t="str">
        <f>IF('منابع انسانی'!A125="","",'منابع انسانی'!A125)</f>
        <v/>
      </c>
      <c r="M126" s="887" t="str">
        <f>IF('منابع انسانی'!B125="","",'منابع انسانی'!B125)</f>
        <v/>
      </c>
      <c r="N126" s="887" t="str">
        <f>IF('منابع انسانی'!C125="","",'منابع انسانی'!C125)</f>
        <v/>
      </c>
      <c r="O126" s="887" t="str">
        <f>IF('منابع انسانی'!D125="","",'منابع انسانی'!D125)</f>
        <v/>
      </c>
      <c r="P126" s="887" t="str">
        <f>IF('منابع انسانی'!E125="","",'منابع انسانی'!E125)</f>
        <v/>
      </c>
      <c r="Q126" s="887" t="str">
        <f>IF('منابع انسانی'!F125="","",'منابع انسانی'!F125)</f>
        <v/>
      </c>
      <c r="R126" s="887" t="str">
        <f>IF('منابع انسانی'!G125="","",'منابع انسانی'!G125)</f>
        <v/>
      </c>
    </row>
    <row r="127" spans="12:18" ht="24.95" customHeight="1">
      <c r="L127" s="887" t="str">
        <f>IF('منابع انسانی'!A126="","",'منابع انسانی'!A126)</f>
        <v/>
      </c>
      <c r="M127" s="887" t="str">
        <f>IF('منابع انسانی'!B126="","",'منابع انسانی'!B126)</f>
        <v/>
      </c>
      <c r="N127" s="887" t="str">
        <f>IF('منابع انسانی'!C126="","",'منابع انسانی'!C126)</f>
        <v/>
      </c>
      <c r="O127" s="887" t="str">
        <f>IF('منابع انسانی'!D126="","",'منابع انسانی'!D126)</f>
        <v/>
      </c>
      <c r="P127" s="887" t="str">
        <f>IF('منابع انسانی'!E126="","",'منابع انسانی'!E126)</f>
        <v/>
      </c>
      <c r="Q127" s="887" t="str">
        <f>IF('منابع انسانی'!F126="","",'منابع انسانی'!F126)</f>
        <v/>
      </c>
      <c r="R127" s="887" t="str">
        <f>IF('منابع انسانی'!G126="","",'منابع انسانی'!G126)</f>
        <v/>
      </c>
    </row>
    <row r="128" spans="12:18" ht="24.95" customHeight="1">
      <c r="L128" s="887" t="str">
        <f>IF('منابع انسانی'!A127="","",'منابع انسانی'!A127)</f>
        <v/>
      </c>
      <c r="M128" s="887" t="str">
        <f>IF('منابع انسانی'!B127="","",'منابع انسانی'!B127)</f>
        <v/>
      </c>
      <c r="N128" s="887" t="str">
        <f>IF('منابع انسانی'!C127="","",'منابع انسانی'!C127)</f>
        <v/>
      </c>
      <c r="O128" s="887" t="str">
        <f>IF('منابع انسانی'!D127="","",'منابع انسانی'!D127)</f>
        <v/>
      </c>
      <c r="P128" s="887" t="str">
        <f>IF('منابع انسانی'!E127="","",'منابع انسانی'!E127)</f>
        <v/>
      </c>
      <c r="Q128" s="887" t="str">
        <f>IF('منابع انسانی'!F127="","",'منابع انسانی'!F127)</f>
        <v/>
      </c>
      <c r="R128" s="887" t="str">
        <f>IF('منابع انسانی'!G127="","",'منابع انسانی'!G127)</f>
        <v/>
      </c>
    </row>
    <row r="129" spans="12:18" ht="24.95" customHeight="1">
      <c r="L129" s="887" t="str">
        <f>IF('منابع انسانی'!A128="","",'منابع انسانی'!A128)</f>
        <v/>
      </c>
      <c r="M129" s="887" t="str">
        <f>IF('منابع انسانی'!B128="","",'منابع انسانی'!B128)</f>
        <v/>
      </c>
      <c r="N129" s="887" t="str">
        <f>IF('منابع انسانی'!C128="","",'منابع انسانی'!C128)</f>
        <v/>
      </c>
      <c r="O129" s="887" t="str">
        <f>IF('منابع انسانی'!D128="","",'منابع انسانی'!D128)</f>
        <v/>
      </c>
      <c r="P129" s="887" t="str">
        <f>IF('منابع انسانی'!E128="","",'منابع انسانی'!E128)</f>
        <v/>
      </c>
      <c r="Q129" s="887" t="str">
        <f>IF('منابع انسانی'!F128="","",'منابع انسانی'!F128)</f>
        <v/>
      </c>
      <c r="R129" s="887" t="str">
        <f>IF('منابع انسانی'!G128="","",'منابع انسانی'!G128)</f>
        <v/>
      </c>
    </row>
    <row r="130" spans="12:18" ht="24.95" customHeight="1">
      <c r="L130" s="887" t="str">
        <f>IF('منابع انسانی'!A129="","",'منابع انسانی'!A129)</f>
        <v/>
      </c>
      <c r="M130" s="887" t="str">
        <f>IF('منابع انسانی'!B129="","",'منابع انسانی'!B129)</f>
        <v/>
      </c>
      <c r="N130" s="887" t="str">
        <f>IF('منابع انسانی'!C129="","",'منابع انسانی'!C129)</f>
        <v/>
      </c>
      <c r="O130" s="887" t="str">
        <f>IF('منابع انسانی'!D129="","",'منابع انسانی'!D129)</f>
        <v/>
      </c>
      <c r="P130" s="887" t="str">
        <f>IF('منابع انسانی'!E129="","",'منابع انسانی'!E129)</f>
        <v/>
      </c>
      <c r="Q130" s="887" t="str">
        <f>IF('منابع انسانی'!F129="","",'منابع انسانی'!F129)</f>
        <v/>
      </c>
      <c r="R130" s="887" t="str">
        <f>IF('منابع انسانی'!G129="","",'منابع انسانی'!G129)</f>
        <v/>
      </c>
    </row>
    <row r="131" spans="12:18" ht="24.95" customHeight="1">
      <c r="L131" s="887" t="str">
        <f>IF('منابع انسانی'!A130="","",'منابع انسانی'!A130)</f>
        <v/>
      </c>
      <c r="M131" s="887" t="str">
        <f>IF('منابع انسانی'!B130="","",'منابع انسانی'!B130)</f>
        <v/>
      </c>
      <c r="N131" s="887" t="str">
        <f>IF('منابع انسانی'!C130="","",'منابع انسانی'!C130)</f>
        <v/>
      </c>
      <c r="O131" s="887" t="str">
        <f>IF('منابع انسانی'!D130="","",'منابع انسانی'!D130)</f>
        <v/>
      </c>
      <c r="P131" s="887" t="str">
        <f>IF('منابع انسانی'!E130="","",'منابع انسانی'!E130)</f>
        <v/>
      </c>
      <c r="Q131" s="887" t="str">
        <f>IF('منابع انسانی'!F130="","",'منابع انسانی'!F130)</f>
        <v/>
      </c>
      <c r="R131" s="887" t="str">
        <f>IF('منابع انسانی'!G130="","",'منابع انسانی'!G130)</f>
        <v/>
      </c>
    </row>
    <row r="132" spans="12:18" ht="24.95" customHeight="1">
      <c r="L132" s="887" t="str">
        <f>IF('منابع انسانی'!A131="","",'منابع انسانی'!A131)</f>
        <v/>
      </c>
      <c r="M132" s="887" t="str">
        <f>IF('منابع انسانی'!B131="","",'منابع انسانی'!B131)</f>
        <v/>
      </c>
      <c r="N132" s="887" t="str">
        <f>IF('منابع انسانی'!C131="","",'منابع انسانی'!C131)</f>
        <v/>
      </c>
      <c r="O132" s="887" t="str">
        <f>IF('منابع انسانی'!D131="","",'منابع انسانی'!D131)</f>
        <v/>
      </c>
      <c r="P132" s="887" t="str">
        <f>IF('منابع انسانی'!E131="","",'منابع انسانی'!E131)</f>
        <v/>
      </c>
      <c r="Q132" s="887" t="str">
        <f>IF('منابع انسانی'!F131="","",'منابع انسانی'!F131)</f>
        <v/>
      </c>
      <c r="R132" s="887" t="str">
        <f>IF('منابع انسانی'!G131="","",'منابع انسانی'!G131)</f>
        <v/>
      </c>
    </row>
    <row r="133" spans="12:18" ht="24.95" customHeight="1">
      <c r="L133" s="887" t="str">
        <f>IF('منابع انسانی'!A132="","",'منابع انسانی'!A132)</f>
        <v/>
      </c>
      <c r="M133" s="887" t="str">
        <f>IF('منابع انسانی'!B132="","",'منابع انسانی'!B132)</f>
        <v/>
      </c>
      <c r="N133" s="887" t="str">
        <f>IF('منابع انسانی'!C132="","",'منابع انسانی'!C132)</f>
        <v/>
      </c>
      <c r="O133" s="887" t="str">
        <f>IF('منابع انسانی'!D132="","",'منابع انسانی'!D132)</f>
        <v/>
      </c>
      <c r="P133" s="887" t="str">
        <f>IF('منابع انسانی'!E132="","",'منابع انسانی'!E132)</f>
        <v/>
      </c>
      <c r="Q133" s="887" t="str">
        <f>IF('منابع انسانی'!F132="","",'منابع انسانی'!F132)</f>
        <v/>
      </c>
      <c r="R133" s="887" t="str">
        <f>IF('منابع انسانی'!G132="","",'منابع انسانی'!G132)</f>
        <v/>
      </c>
    </row>
    <row r="134" spans="12:18" ht="24.95" customHeight="1">
      <c r="L134" s="887" t="str">
        <f>IF('منابع انسانی'!A133="","",'منابع انسانی'!A133)</f>
        <v/>
      </c>
      <c r="M134" s="887" t="str">
        <f>IF('منابع انسانی'!B133="","",'منابع انسانی'!B133)</f>
        <v/>
      </c>
      <c r="N134" s="887" t="str">
        <f>IF('منابع انسانی'!C133="","",'منابع انسانی'!C133)</f>
        <v/>
      </c>
      <c r="O134" s="887" t="str">
        <f>IF('منابع انسانی'!D133="","",'منابع انسانی'!D133)</f>
        <v/>
      </c>
      <c r="P134" s="887" t="str">
        <f>IF('منابع انسانی'!E133="","",'منابع انسانی'!E133)</f>
        <v/>
      </c>
      <c r="Q134" s="887" t="str">
        <f>IF('منابع انسانی'!F133="","",'منابع انسانی'!F133)</f>
        <v/>
      </c>
      <c r="R134" s="887" t="str">
        <f>IF('منابع انسانی'!G133="","",'منابع انسانی'!G133)</f>
        <v/>
      </c>
    </row>
    <row r="135" spans="12:18" ht="24.95" customHeight="1">
      <c r="L135" s="887" t="str">
        <f>IF('منابع انسانی'!A134="","",'منابع انسانی'!A134)</f>
        <v/>
      </c>
      <c r="M135" s="887" t="str">
        <f>IF('منابع انسانی'!B134="","",'منابع انسانی'!B134)</f>
        <v/>
      </c>
      <c r="N135" s="887" t="str">
        <f>IF('منابع انسانی'!C134="","",'منابع انسانی'!C134)</f>
        <v/>
      </c>
      <c r="O135" s="887" t="str">
        <f>IF('منابع انسانی'!D134="","",'منابع انسانی'!D134)</f>
        <v/>
      </c>
      <c r="P135" s="887" t="str">
        <f>IF('منابع انسانی'!E134="","",'منابع انسانی'!E134)</f>
        <v/>
      </c>
      <c r="Q135" s="887" t="str">
        <f>IF('منابع انسانی'!F134="","",'منابع انسانی'!F134)</f>
        <v/>
      </c>
      <c r="R135" s="887" t="str">
        <f>IF('منابع انسانی'!G134="","",'منابع انسانی'!G134)</f>
        <v/>
      </c>
    </row>
    <row r="136" spans="12:18" ht="24.95" customHeight="1">
      <c r="L136" s="887" t="str">
        <f>IF('منابع انسانی'!A135="","",'منابع انسانی'!A135)</f>
        <v/>
      </c>
      <c r="M136" s="887" t="str">
        <f>IF('منابع انسانی'!B135="","",'منابع انسانی'!B135)</f>
        <v/>
      </c>
      <c r="N136" s="887" t="str">
        <f>IF('منابع انسانی'!C135="","",'منابع انسانی'!C135)</f>
        <v/>
      </c>
      <c r="O136" s="887" t="str">
        <f>IF('منابع انسانی'!D135="","",'منابع انسانی'!D135)</f>
        <v/>
      </c>
      <c r="P136" s="887" t="str">
        <f>IF('منابع انسانی'!E135="","",'منابع انسانی'!E135)</f>
        <v/>
      </c>
      <c r="Q136" s="887" t="str">
        <f>IF('منابع انسانی'!F135="","",'منابع انسانی'!F135)</f>
        <v/>
      </c>
      <c r="R136" s="887" t="str">
        <f>IF('منابع انسانی'!G135="","",'منابع انسانی'!G135)</f>
        <v/>
      </c>
    </row>
    <row r="137" spans="12:18" ht="24.95" customHeight="1">
      <c r="L137" s="887" t="str">
        <f>IF('منابع انسانی'!A136="","",'منابع انسانی'!A136)</f>
        <v/>
      </c>
      <c r="M137" s="887" t="str">
        <f>IF('منابع انسانی'!B136="","",'منابع انسانی'!B136)</f>
        <v/>
      </c>
      <c r="N137" s="887" t="str">
        <f>IF('منابع انسانی'!C136="","",'منابع انسانی'!C136)</f>
        <v/>
      </c>
      <c r="O137" s="887" t="str">
        <f>IF('منابع انسانی'!D136="","",'منابع انسانی'!D136)</f>
        <v/>
      </c>
      <c r="P137" s="887" t="str">
        <f>IF('منابع انسانی'!E136="","",'منابع انسانی'!E136)</f>
        <v/>
      </c>
      <c r="Q137" s="887" t="str">
        <f>IF('منابع انسانی'!F136="","",'منابع انسانی'!F136)</f>
        <v/>
      </c>
      <c r="R137" s="887" t="str">
        <f>IF('منابع انسانی'!G136="","",'منابع انسانی'!G136)</f>
        <v/>
      </c>
    </row>
    <row r="138" spans="12:18" ht="24.95" customHeight="1">
      <c r="L138" s="887" t="str">
        <f>IF('منابع انسانی'!A137="","",'منابع انسانی'!A137)</f>
        <v/>
      </c>
      <c r="M138" s="887" t="str">
        <f>IF('منابع انسانی'!B137="","",'منابع انسانی'!B137)</f>
        <v/>
      </c>
      <c r="N138" s="887" t="str">
        <f>IF('منابع انسانی'!C137="","",'منابع انسانی'!C137)</f>
        <v/>
      </c>
      <c r="O138" s="887" t="str">
        <f>IF('منابع انسانی'!D137="","",'منابع انسانی'!D137)</f>
        <v/>
      </c>
      <c r="P138" s="887" t="str">
        <f>IF('منابع انسانی'!E137="","",'منابع انسانی'!E137)</f>
        <v/>
      </c>
      <c r="Q138" s="887" t="str">
        <f>IF('منابع انسانی'!F137="","",'منابع انسانی'!F137)</f>
        <v/>
      </c>
      <c r="R138" s="887" t="str">
        <f>IF('منابع انسانی'!G137="","",'منابع انسانی'!G137)</f>
        <v/>
      </c>
    </row>
    <row r="139" spans="12:18" ht="24.95" customHeight="1">
      <c r="L139" s="887" t="str">
        <f>IF('منابع انسانی'!A138="","",'منابع انسانی'!A138)</f>
        <v/>
      </c>
      <c r="M139" s="887" t="str">
        <f>IF('منابع انسانی'!B138="","",'منابع انسانی'!B138)</f>
        <v/>
      </c>
      <c r="N139" s="887" t="str">
        <f>IF('منابع انسانی'!C138="","",'منابع انسانی'!C138)</f>
        <v/>
      </c>
      <c r="O139" s="887" t="str">
        <f>IF('منابع انسانی'!D138="","",'منابع انسانی'!D138)</f>
        <v/>
      </c>
      <c r="P139" s="887" t="str">
        <f>IF('منابع انسانی'!E138="","",'منابع انسانی'!E138)</f>
        <v/>
      </c>
      <c r="Q139" s="887" t="str">
        <f>IF('منابع انسانی'!F138="","",'منابع انسانی'!F138)</f>
        <v/>
      </c>
      <c r="R139" s="887" t="str">
        <f>IF('منابع انسانی'!G138="","",'منابع انسانی'!G138)</f>
        <v/>
      </c>
    </row>
    <row r="140" spans="12:18" ht="24.95" customHeight="1">
      <c r="L140" s="887" t="str">
        <f>IF('منابع انسانی'!A139="","",'منابع انسانی'!A139)</f>
        <v/>
      </c>
      <c r="M140" s="887" t="str">
        <f>IF('منابع انسانی'!B139="","",'منابع انسانی'!B139)</f>
        <v/>
      </c>
      <c r="N140" s="887" t="str">
        <f>IF('منابع انسانی'!C139="","",'منابع انسانی'!C139)</f>
        <v/>
      </c>
      <c r="O140" s="887" t="str">
        <f>IF('منابع انسانی'!D139="","",'منابع انسانی'!D139)</f>
        <v/>
      </c>
      <c r="P140" s="887" t="str">
        <f>IF('منابع انسانی'!E139="","",'منابع انسانی'!E139)</f>
        <v/>
      </c>
      <c r="Q140" s="887" t="str">
        <f>IF('منابع انسانی'!F139="","",'منابع انسانی'!F139)</f>
        <v/>
      </c>
      <c r="R140" s="887" t="str">
        <f>IF('منابع انسانی'!G139="","",'منابع انسانی'!G139)</f>
        <v/>
      </c>
    </row>
    <row r="141" spans="12:18" ht="24.95" customHeight="1">
      <c r="L141" s="887" t="str">
        <f>IF('منابع انسانی'!A140="","",'منابع انسانی'!A140)</f>
        <v/>
      </c>
      <c r="M141" s="887" t="str">
        <f>IF('منابع انسانی'!B140="","",'منابع انسانی'!B140)</f>
        <v/>
      </c>
      <c r="N141" s="887" t="str">
        <f>IF('منابع انسانی'!C140="","",'منابع انسانی'!C140)</f>
        <v/>
      </c>
      <c r="O141" s="887" t="str">
        <f>IF('منابع انسانی'!D140="","",'منابع انسانی'!D140)</f>
        <v/>
      </c>
      <c r="P141" s="887" t="str">
        <f>IF('منابع انسانی'!E140="","",'منابع انسانی'!E140)</f>
        <v/>
      </c>
      <c r="Q141" s="887" t="str">
        <f>IF('منابع انسانی'!F140="","",'منابع انسانی'!F140)</f>
        <v/>
      </c>
      <c r="R141" s="887" t="str">
        <f>IF('منابع انسانی'!G140="","",'منابع انسانی'!G140)</f>
        <v/>
      </c>
    </row>
    <row r="142" spans="12:18" ht="24.95" customHeight="1">
      <c r="L142" s="887" t="str">
        <f>IF('منابع انسانی'!A141="","",'منابع انسانی'!A141)</f>
        <v/>
      </c>
      <c r="M142" s="887" t="str">
        <f>IF('منابع انسانی'!B141="","",'منابع انسانی'!B141)</f>
        <v/>
      </c>
      <c r="N142" s="887" t="str">
        <f>IF('منابع انسانی'!C141="","",'منابع انسانی'!C141)</f>
        <v/>
      </c>
      <c r="O142" s="887" t="str">
        <f>IF('منابع انسانی'!D141="","",'منابع انسانی'!D141)</f>
        <v/>
      </c>
      <c r="P142" s="887" t="str">
        <f>IF('منابع انسانی'!E141="","",'منابع انسانی'!E141)</f>
        <v/>
      </c>
      <c r="Q142" s="887" t="str">
        <f>IF('منابع انسانی'!F141="","",'منابع انسانی'!F141)</f>
        <v/>
      </c>
      <c r="R142" s="887" t="str">
        <f>IF('منابع انسانی'!G141="","",'منابع انسانی'!G141)</f>
        <v/>
      </c>
    </row>
    <row r="143" spans="12:18" ht="24.95" customHeight="1">
      <c r="L143" s="887" t="str">
        <f>IF('منابع انسانی'!A142="","",'منابع انسانی'!A142)</f>
        <v/>
      </c>
      <c r="M143" s="887" t="str">
        <f>IF('منابع انسانی'!B142="","",'منابع انسانی'!B142)</f>
        <v/>
      </c>
      <c r="N143" s="887" t="str">
        <f>IF('منابع انسانی'!C142="","",'منابع انسانی'!C142)</f>
        <v/>
      </c>
      <c r="O143" s="887" t="str">
        <f>IF('منابع انسانی'!D142="","",'منابع انسانی'!D142)</f>
        <v/>
      </c>
      <c r="P143" s="887" t="str">
        <f>IF('منابع انسانی'!E142="","",'منابع انسانی'!E142)</f>
        <v/>
      </c>
      <c r="Q143" s="887" t="str">
        <f>IF('منابع انسانی'!F142="","",'منابع انسانی'!F142)</f>
        <v/>
      </c>
      <c r="R143" s="887" t="str">
        <f>IF('منابع انسانی'!G142="","",'منابع انسانی'!G142)</f>
        <v/>
      </c>
    </row>
    <row r="144" spans="12:18" ht="24.95" customHeight="1">
      <c r="L144" s="887" t="str">
        <f>IF('منابع انسانی'!A143="","",'منابع انسانی'!A143)</f>
        <v/>
      </c>
      <c r="M144" s="887" t="str">
        <f>IF('منابع انسانی'!B143="","",'منابع انسانی'!B143)</f>
        <v/>
      </c>
      <c r="N144" s="887" t="str">
        <f>IF('منابع انسانی'!C143="","",'منابع انسانی'!C143)</f>
        <v/>
      </c>
      <c r="O144" s="887" t="str">
        <f>IF('منابع انسانی'!D143="","",'منابع انسانی'!D143)</f>
        <v/>
      </c>
      <c r="P144" s="887" t="str">
        <f>IF('منابع انسانی'!E143="","",'منابع انسانی'!E143)</f>
        <v/>
      </c>
      <c r="Q144" s="887" t="str">
        <f>IF('منابع انسانی'!F143="","",'منابع انسانی'!F143)</f>
        <v/>
      </c>
      <c r="R144" s="887" t="str">
        <f>IF('منابع انسانی'!G143="","",'منابع انسانی'!G143)</f>
        <v/>
      </c>
    </row>
    <row r="145" spans="12:18" ht="24.95" customHeight="1">
      <c r="L145" s="887" t="str">
        <f>IF('منابع انسانی'!A144="","",'منابع انسانی'!A144)</f>
        <v/>
      </c>
      <c r="M145" s="887" t="str">
        <f>IF('منابع انسانی'!B144="","",'منابع انسانی'!B144)</f>
        <v/>
      </c>
      <c r="N145" s="887" t="str">
        <f>IF('منابع انسانی'!C144="","",'منابع انسانی'!C144)</f>
        <v/>
      </c>
      <c r="O145" s="887" t="str">
        <f>IF('منابع انسانی'!D144="","",'منابع انسانی'!D144)</f>
        <v/>
      </c>
      <c r="P145" s="887" t="str">
        <f>IF('منابع انسانی'!E144="","",'منابع انسانی'!E144)</f>
        <v/>
      </c>
      <c r="Q145" s="887" t="str">
        <f>IF('منابع انسانی'!F144="","",'منابع انسانی'!F144)</f>
        <v/>
      </c>
      <c r="R145" s="887" t="str">
        <f>IF('منابع انسانی'!G144="","",'منابع انسانی'!G144)</f>
        <v/>
      </c>
    </row>
    <row r="146" spans="12:18" ht="24.95" customHeight="1">
      <c r="L146" s="887" t="str">
        <f>IF('منابع انسانی'!A145="","",'منابع انسانی'!A145)</f>
        <v/>
      </c>
      <c r="M146" s="887" t="str">
        <f>IF('منابع انسانی'!B145="","",'منابع انسانی'!B145)</f>
        <v/>
      </c>
      <c r="N146" s="887" t="str">
        <f>IF('منابع انسانی'!C145="","",'منابع انسانی'!C145)</f>
        <v/>
      </c>
      <c r="O146" s="887" t="str">
        <f>IF('منابع انسانی'!D145="","",'منابع انسانی'!D145)</f>
        <v/>
      </c>
      <c r="P146" s="887" t="str">
        <f>IF('منابع انسانی'!E145="","",'منابع انسانی'!E145)</f>
        <v/>
      </c>
      <c r="Q146" s="887" t="str">
        <f>IF('منابع انسانی'!F145="","",'منابع انسانی'!F145)</f>
        <v/>
      </c>
      <c r="R146" s="887" t="str">
        <f>IF('منابع انسانی'!G145="","",'منابع انسانی'!G145)</f>
        <v/>
      </c>
    </row>
    <row r="147" spans="12:18" ht="24.95" customHeight="1">
      <c r="L147" s="887" t="str">
        <f>IF('منابع انسانی'!A146="","",'منابع انسانی'!A146)</f>
        <v/>
      </c>
      <c r="M147" s="887" t="str">
        <f>IF('منابع انسانی'!B146="","",'منابع انسانی'!B146)</f>
        <v/>
      </c>
      <c r="N147" s="887" t="str">
        <f>IF('منابع انسانی'!C146="","",'منابع انسانی'!C146)</f>
        <v/>
      </c>
      <c r="O147" s="887" t="str">
        <f>IF('منابع انسانی'!D146="","",'منابع انسانی'!D146)</f>
        <v/>
      </c>
      <c r="P147" s="887" t="str">
        <f>IF('منابع انسانی'!E146="","",'منابع انسانی'!E146)</f>
        <v/>
      </c>
      <c r="Q147" s="887" t="str">
        <f>IF('منابع انسانی'!F146="","",'منابع انسانی'!F146)</f>
        <v/>
      </c>
      <c r="R147" s="887" t="str">
        <f>IF('منابع انسانی'!G146="","",'منابع انسانی'!G146)</f>
        <v/>
      </c>
    </row>
    <row r="148" spans="12:18" ht="24.95" customHeight="1">
      <c r="L148" s="887" t="str">
        <f>IF('منابع انسانی'!A147="","",'منابع انسانی'!A147)</f>
        <v/>
      </c>
      <c r="M148" s="887" t="str">
        <f>IF('منابع انسانی'!B147="","",'منابع انسانی'!B147)</f>
        <v/>
      </c>
      <c r="N148" s="887" t="str">
        <f>IF('منابع انسانی'!C147="","",'منابع انسانی'!C147)</f>
        <v/>
      </c>
      <c r="O148" s="887" t="str">
        <f>IF('منابع انسانی'!D147="","",'منابع انسانی'!D147)</f>
        <v/>
      </c>
      <c r="P148" s="887" t="str">
        <f>IF('منابع انسانی'!E147="","",'منابع انسانی'!E147)</f>
        <v/>
      </c>
      <c r="Q148" s="887" t="str">
        <f>IF('منابع انسانی'!F147="","",'منابع انسانی'!F147)</f>
        <v/>
      </c>
      <c r="R148" s="887" t="str">
        <f>IF('منابع انسانی'!G147="","",'منابع انسانی'!G147)</f>
        <v/>
      </c>
    </row>
    <row r="149" spans="12:18" ht="24.95" customHeight="1">
      <c r="L149" s="887" t="str">
        <f>IF('منابع انسانی'!A148="","",'منابع انسانی'!A148)</f>
        <v/>
      </c>
      <c r="M149" s="887" t="str">
        <f>IF('منابع انسانی'!B148="","",'منابع انسانی'!B148)</f>
        <v/>
      </c>
      <c r="N149" s="887" t="str">
        <f>IF('منابع انسانی'!C148="","",'منابع انسانی'!C148)</f>
        <v/>
      </c>
      <c r="O149" s="887" t="str">
        <f>IF('منابع انسانی'!D148="","",'منابع انسانی'!D148)</f>
        <v/>
      </c>
      <c r="P149" s="887" t="str">
        <f>IF('منابع انسانی'!E148="","",'منابع انسانی'!E148)</f>
        <v/>
      </c>
      <c r="Q149" s="887" t="str">
        <f>IF('منابع انسانی'!F148="","",'منابع انسانی'!F148)</f>
        <v/>
      </c>
      <c r="R149" s="887" t="str">
        <f>IF('منابع انسانی'!G148="","",'منابع انسانی'!G148)</f>
        <v/>
      </c>
    </row>
    <row r="150" spans="12:18" ht="24.95" customHeight="1">
      <c r="L150" s="887" t="str">
        <f>IF('منابع انسانی'!A149="","",'منابع انسانی'!A149)</f>
        <v/>
      </c>
      <c r="M150" s="887" t="str">
        <f>IF('منابع انسانی'!B149="","",'منابع انسانی'!B149)</f>
        <v/>
      </c>
      <c r="N150" s="887" t="str">
        <f>IF('منابع انسانی'!C149="","",'منابع انسانی'!C149)</f>
        <v/>
      </c>
      <c r="O150" s="887" t="str">
        <f>IF('منابع انسانی'!D149="","",'منابع انسانی'!D149)</f>
        <v/>
      </c>
      <c r="P150" s="887" t="str">
        <f>IF('منابع انسانی'!E149="","",'منابع انسانی'!E149)</f>
        <v/>
      </c>
      <c r="Q150" s="887" t="str">
        <f>IF('منابع انسانی'!F149="","",'منابع انسانی'!F149)</f>
        <v/>
      </c>
      <c r="R150" s="887" t="str">
        <f>IF('منابع انسانی'!G149="","",'منابع انسانی'!G149)</f>
        <v/>
      </c>
    </row>
    <row r="151" spans="12:18" ht="24.95" customHeight="1">
      <c r="L151" s="887" t="str">
        <f>IF('منابع انسانی'!A150="","",'منابع انسانی'!A150)</f>
        <v/>
      </c>
      <c r="M151" s="887" t="str">
        <f>IF('منابع انسانی'!B150="","",'منابع انسانی'!B150)</f>
        <v/>
      </c>
      <c r="N151" s="887" t="str">
        <f>IF('منابع انسانی'!C150="","",'منابع انسانی'!C150)</f>
        <v/>
      </c>
      <c r="O151" s="887" t="str">
        <f>IF('منابع انسانی'!D150="","",'منابع انسانی'!D150)</f>
        <v/>
      </c>
      <c r="P151" s="887" t="str">
        <f>IF('منابع انسانی'!E150="","",'منابع انسانی'!E150)</f>
        <v/>
      </c>
      <c r="Q151" s="887" t="str">
        <f>IF('منابع انسانی'!F150="","",'منابع انسانی'!F150)</f>
        <v/>
      </c>
      <c r="R151" s="887" t="str">
        <f>IF('منابع انسانی'!G150="","",'منابع انسانی'!G150)</f>
        <v/>
      </c>
    </row>
    <row r="152" spans="12:18" ht="24.95" customHeight="1">
      <c r="L152" s="887" t="str">
        <f>IF('منابع انسانی'!A151="","",'منابع انسانی'!A151)</f>
        <v/>
      </c>
      <c r="M152" s="887" t="str">
        <f>IF('منابع انسانی'!B151="","",'منابع انسانی'!B151)</f>
        <v/>
      </c>
      <c r="N152" s="887" t="str">
        <f>IF('منابع انسانی'!C151="","",'منابع انسانی'!C151)</f>
        <v/>
      </c>
      <c r="O152" s="887" t="str">
        <f>IF('منابع انسانی'!D151="","",'منابع انسانی'!D151)</f>
        <v/>
      </c>
      <c r="P152" s="887" t="str">
        <f>IF('منابع انسانی'!E151="","",'منابع انسانی'!E151)</f>
        <v/>
      </c>
      <c r="Q152" s="887" t="str">
        <f>IF('منابع انسانی'!F151="","",'منابع انسانی'!F151)</f>
        <v/>
      </c>
      <c r="R152" s="887" t="str">
        <f>IF('منابع انسانی'!G151="","",'منابع انسانی'!G151)</f>
        <v/>
      </c>
    </row>
    <row r="153" spans="12:18" ht="24.95" customHeight="1">
      <c r="L153" s="887" t="str">
        <f>IF('منابع انسانی'!A152="","",'منابع انسانی'!A152)</f>
        <v/>
      </c>
      <c r="M153" s="887" t="str">
        <f>IF('منابع انسانی'!B152="","",'منابع انسانی'!B152)</f>
        <v/>
      </c>
      <c r="N153" s="887" t="str">
        <f>IF('منابع انسانی'!C152="","",'منابع انسانی'!C152)</f>
        <v/>
      </c>
      <c r="O153" s="887" t="str">
        <f>IF('منابع انسانی'!D152="","",'منابع انسانی'!D152)</f>
        <v/>
      </c>
      <c r="P153" s="887" t="str">
        <f>IF('منابع انسانی'!E152="","",'منابع انسانی'!E152)</f>
        <v/>
      </c>
      <c r="Q153" s="887" t="str">
        <f>IF('منابع انسانی'!F152="","",'منابع انسانی'!F152)</f>
        <v/>
      </c>
      <c r="R153" s="887" t="str">
        <f>IF('منابع انسانی'!G152="","",'منابع انسانی'!G152)</f>
        <v/>
      </c>
    </row>
    <row r="154" spans="12:18" ht="24.95" customHeight="1">
      <c r="L154" s="887" t="str">
        <f>IF('منابع انسانی'!A153="","",'منابع انسانی'!A153)</f>
        <v/>
      </c>
      <c r="M154" s="887" t="str">
        <f>IF('منابع انسانی'!B153="","",'منابع انسانی'!B153)</f>
        <v/>
      </c>
      <c r="N154" s="887" t="str">
        <f>IF('منابع انسانی'!C153="","",'منابع انسانی'!C153)</f>
        <v/>
      </c>
      <c r="O154" s="887" t="str">
        <f>IF('منابع انسانی'!D153="","",'منابع انسانی'!D153)</f>
        <v/>
      </c>
      <c r="P154" s="887" t="str">
        <f>IF('منابع انسانی'!E153="","",'منابع انسانی'!E153)</f>
        <v/>
      </c>
      <c r="Q154" s="887" t="str">
        <f>IF('منابع انسانی'!F153="","",'منابع انسانی'!F153)</f>
        <v/>
      </c>
      <c r="R154" s="887" t="str">
        <f>IF('منابع انسانی'!G153="","",'منابع انسانی'!G153)</f>
        <v/>
      </c>
    </row>
    <row r="155" spans="12:18" ht="24.95" customHeight="1">
      <c r="L155" s="887" t="str">
        <f>IF('منابع انسانی'!A154="","",'منابع انسانی'!A154)</f>
        <v/>
      </c>
      <c r="M155" s="887" t="str">
        <f>IF('منابع انسانی'!B154="","",'منابع انسانی'!B154)</f>
        <v/>
      </c>
      <c r="N155" s="887" t="str">
        <f>IF('منابع انسانی'!C154="","",'منابع انسانی'!C154)</f>
        <v/>
      </c>
      <c r="O155" s="887" t="str">
        <f>IF('منابع انسانی'!D154="","",'منابع انسانی'!D154)</f>
        <v/>
      </c>
      <c r="P155" s="887" t="str">
        <f>IF('منابع انسانی'!E154="","",'منابع انسانی'!E154)</f>
        <v/>
      </c>
      <c r="Q155" s="887" t="str">
        <f>IF('منابع انسانی'!F154="","",'منابع انسانی'!F154)</f>
        <v/>
      </c>
      <c r="R155" s="887" t="str">
        <f>IF('منابع انسانی'!G154="","",'منابع انسانی'!G154)</f>
        <v/>
      </c>
    </row>
    <row r="156" spans="12:18" ht="24.95" customHeight="1">
      <c r="L156" s="887" t="str">
        <f>IF('منابع انسانی'!A155="","",'منابع انسانی'!A155)</f>
        <v/>
      </c>
      <c r="M156" s="887" t="str">
        <f>IF('منابع انسانی'!B155="","",'منابع انسانی'!B155)</f>
        <v/>
      </c>
      <c r="N156" s="887" t="str">
        <f>IF('منابع انسانی'!C155="","",'منابع انسانی'!C155)</f>
        <v/>
      </c>
      <c r="O156" s="887" t="str">
        <f>IF('منابع انسانی'!D155="","",'منابع انسانی'!D155)</f>
        <v/>
      </c>
      <c r="P156" s="887" t="str">
        <f>IF('منابع انسانی'!E155="","",'منابع انسانی'!E155)</f>
        <v/>
      </c>
      <c r="Q156" s="887" t="str">
        <f>IF('منابع انسانی'!F155="","",'منابع انسانی'!F155)</f>
        <v/>
      </c>
      <c r="R156" s="887" t="str">
        <f>IF('منابع انسانی'!G155="","",'منابع انسانی'!G155)</f>
        <v/>
      </c>
    </row>
    <row r="157" spans="12:18" ht="24.95" customHeight="1">
      <c r="L157" s="887" t="str">
        <f>IF('منابع انسانی'!A156="","",'منابع انسانی'!A156)</f>
        <v/>
      </c>
      <c r="M157" s="887" t="str">
        <f>IF('منابع انسانی'!B156="","",'منابع انسانی'!B156)</f>
        <v/>
      </c>
      <c r="N157" s="887" t="str">
        <f>IF('منابع انسانی'!C156="","",'منابع انسانی'!C156)</f>
        <v/>
      </c>
      <c r="O157" s="887" t="str">
        <f>IF('منابع انسانی'!D156="","",'منابع انسانی'!D156)</f>
        <v/>
      </c>
      <c r="P157" s="887" t="str">
        <f>IF('منابع انسانی'!E156="","",'منابع انسانی'!E156)</f>
        <v/>
      </c>
      <c r="Q157" s="887" t="str">
        <f>IF('منابع انسانی'!F156="","",'منابع انسانی'!F156)</f>
        <v/>
      </c>
      <c r="R157" s="887" t="str">
        <f>IF('منابع انسانی'!G156="","",'منابع انسانی'!G156)</f>
        <v/>
      </c>
    </row>
    <row r="158" spans="12:18" ht="24.95" customHeight="1">
      <c r="L158" s="887" t="str">
        <f>IF('منابع انسانی'!A157="","",'منابع انسانی'!A157)</f>
        <v/>
      </c>
      <c r="M158" s="887" t="str">
        <f>IF('منابع انسانی'!B157="","",'منابع انسانی'!B157)</f>
        <v/>
      </c>
      <c r="N158" s="887" t="str">
        <f>IF('منابع انسانی'!C157="","",'منابع انسانی'!C157)</f>
        <v/>
      </c>
      <c r="O158" s="887" t="str">
        <f>IF('منابع انسانی'!D157="","",'منابع انسانی'!D157)</f>
        <v/>
      </c>
      <c r="P158" s="887" t="str">
        <f>IF('منابع انسانی'!E157="","",'منابع انسانی'!E157)</f>
        <v/>
      </c>
      <c r="Q158" s="887" t="str">
        <f>IF('منابع انسانی'!F157="","",'منابع انسانی'!F157)</f>
        <v/>
      </c>
      <c r="R158" s="887" t="str">
        <f>IF('منابع انسانی'!G157="","",'منابع انسانی'!G157)</f>
        <v/>
      </c>
    </row>
    <row r="159" spans="12:18" ht="24.95" customHeight="1">
      <c r="L159" s="887" t="str">
        <f>IF('منابع انسانی'!A158="","",'منابع انسانی'!A158)</f>
        <v/>
      </c>
      <c r="M159" s="887" t="str">
        <f>IF('منابع انسانی'!B158="","",'منابع انسانی'!B158)</f>
        <v/>
      </c>
      <c r="N159" s="887" t="str">
        <f>IF('منابع انسانی'!C158="","",'منابع انسانی'!C158)</f>
        <v/>
      </c>
      <c r="O159" s="887" t="str">
        <f>IF('منابع انسانی'!D158="","",'منابع انسانی'!D158)</f>
        <v/>
      </c>
      <c r="P159" s="887" t="str">
        <f>IF('منابع انسانی'!E158="","",'منابع انسانی'!E158)</f>
        <v/>
      </c>
      <c r="Q159" s="887" t="str">
        <f>IF('منابع انسانی'!F158="","",'منابع انسانی'!F158)</f>
        <v/>
      </c>
      <c r="R159" s="887" t="str">
        <f>IF('منابع انسانی'!G158="","",'منابع انسانی'!G158)</f>
        <v/>
      </c>
    </row>
    <row r="160" spans="12:18" ht="24.95" customHeight="1">
      <c r="L160" s="887" t="str">
        <f>IF('منابع انسانی'!A159="","",'منابع انسانی'!A159)</f>
        <v/>
      </c>
      <c r="M160" s="887" t="str">
        <f>IF('منابع انسانی'!B159="","",'منابع انسانی'!B159)</f>
        <v/>
      </c>
      <c r="N160" s="887" t="str">
        <f>IF('منابع انسانی'!C159="","",'منابع انسانی'!C159)</f>
        <v/>
      </c>
      <c r="O160" s="887" t="str">
        <f>IF('منابع انسانی'!D159="","",'منابع انسانی'!D159)</f>
        <v/>
      </c>
      <c r="P160" s="887" t="str">
        <f>IF('منابع انسانی'!E159="","",'منابع انسانی'!E159)</f>
        <v/>
      </c>
      <c r="Q160" s="887" t="str">
        <f>IF('منابع انسانی'!F159="","",'منابع انسانی'!F159)</f>
        <v/>
      </c>
      <c r="R160" s="887" t="str">
        <f>IF('منابع انسانی'!G159="","",'منابع انسانی'!G159)</f>
        <v/>
      </c>
    </row>
    <row r="161" spans="12:18" ht="24.95" customHeight="1">
      <c r="L161" s="887" t="str">
        <f>IF('منابع انسانی'!A160="","",'منابع انسانی'!A160)</f>
        <v/>
      </c>
      <c r="M161" s="887" t="str">
        <f>IF('منابع انسانی'!B160="","",'منابع انسانی'!B160)</f>
        <v/>
      </c>
      <c r="N161" s="887" t="str">
        <f>IF('منابع انسانی'!C160="","",'منابع انسانی'!C160)</f>
        <v/>
      </c>
      <c r="O161" s="887" t="str">
        <f>IF('منابع انسانی'!D160="","",'منابع انسانی'!D160)</f>
        <v/>
      </c>
      <c r="P161" s="887" t="str">
        <f>IF('منابع انسانی'!E160="","",'منابع انسانی'!E160)</f>
        <v/>
      </c>
      <c r="Q161" s="887" t="str">
        <f>IF('منابع انسانی'!F160="","",'منابع انسانی'!F160)</f>
        <v/>
      </c>
      <c r="R161" s="887" t="str">
        <f>IF('منابع انسانی'!G160="","",'منابع انسانی'!G160)</f>
        <v/>
      </c>
    </row>
    <row r="162" spans="12:18" ht="24.95" customHeight="1">
      <c r="L162" s="887" t="str">
        <f>IF('منابع انسانی'!A161="","",'منابع انسانی'!A161)</f>
        <v/>
      </c>
      <c r="M162" s="887" t="str">
        <f>IF('منابع انسانی'!B161="","",'منابع انسانی'!B161)</f>
        <v/>
      </c>
      <c r="N162" s="887" t="str">
        <f>IF('منابع انسانی'!C161="","",'منابع انسانی'!C161)</f>
        <v/>
      </c>
      <c r="O162" s="887" t="str">
        <f>IF('منابع انسانی'!D161="","",'منابع انسانی'!D161)</f>
        <v/>
      </c>
      <c r="P162" s="887" t="str">
        <f>IF('منابع انسانی'!E161="","",'منابع انسانی'!E161)</f>
        <v/>
      </c>
      <c r="Q162" s="887" t="str">
        <f>IF('منابع انسانی'!F161="","",'منابع انسانی'!F161)</f>
        <v/>
      </c>
      <c r="R162" s="887" t="str">
        <f>IF('منابع انسانی'!G161="","",'منابع انسانی'!G161)</f>
        <v/>
      </c>
    </row>
    <row r="163" spans="12:18" ht="24.95" customHeight="1">
      <c r="L163" s="887" t="str">
        <f>IF('منابع انسانی'!A162="","",'منابع انسانی'!A162)</f>
        <v/>
      </c>
      <c r="M163" s="887" t="str">
        <f>IF('منابع انسانی'!B162="","",'منابع انسانی'!B162)</f>
        <v/>
      </c>
      <c r="N163" s="887" t="str">
        <f>IF('منابع انسانی'!C162="","",'منابع انسانی'!C162)</f>
        <v/>
      </c>
      <c r="O163" s="887" t="str">
        <f>IF('منابع انسانی'!D162="","",'منابع انسانی'!D162)</f>
        <v/>
      </c>
      <c r="P163" s="887" t="str">
        <f>IF('منابع انسانی'!E162="","",'منابع انسانی'!E162)</f>
        <v/>
      </c>
      <c r="Q163" s="887" t="str">
        <f>IF('منابع انسانی'!F162="","",'منابع انسانی'!F162)</f>
        <v/>
      </c>
      <c r="R163" s="887" t="str">
        <f>IF('منابع انسانی'!G162="","",'منابع انسانی'!G162)</f>
        <v/>
      </c>
    </row>
    <row r="164" spans="12:18" ht="24.95" customHeight="1">
      <c r="L164" s="887" t="str">
        <f>IF('منابع انسانی'!A163="","",'منابع انسانی'!A163)</f>
        <v/>
      </c>
      <c r="M164" s="887" t="str">
        <f>IF('منابع انسانی'!B163="","",'منابع انسانی'!B163)</f>
        <v/>
      </c>
      <c r="N164" s="887" t="str">
        <f>IF('منابع انسانی'!C163="","",'منابع انسانی'!C163)</f>
        <v/>
      </c>
      <c r="O164" s="887" t="str">
        <f>IF('منابع انسانی'!D163="","",'منابع انسانی'!D163)</f>
        <v/>
      </c>
      <c r="P164" s="887" t="str">
        <f>IF('منابع انسانی'!E163="","",'منابع انسانی'!E163)</f>
        <v/>
      </c>
      <c r="Q164" s="887" t="str">
        <f>IF('منابع انسانی'!F163="","",'منابع انسانی'!F163)</f>
        <v/>
      </c>
      <c r="R164" s="887" t="str">
        <f>IF('منابع انسانی'!G163="","",'منابع انسانی'!G163)</f>
        <v/>
      </c>
    </row>
    <row r="165" spans="12:18" ht="24.95" customHeight="1">
      <c r="L165" s="887" t="str">
        <f>IF('منابع انسانی'!A164="","",'منابع انسانی'!A164)</f>
        <v/>
      </c>
      <c r="M165" s="887" t="str">
        <f>IF('منابع انسانی'!B164="","",'منابع انسانی'!B164)</f>
        <v/>
      </c>
      <c r="N165" s="887" t="str">
        <f>IF('منابع انسانی'!C164="","",'منابع انسانی'!C164)</f>
        <v/>
      </c>
      <c r="O165" s="887" t="str">
        <f>IF('منابع انسانی'!D164="","",'منابع انسانی'!D164)</f>
        <v/>
      </c>
      <c r="P165" s="887" t="str">
        <f>IF('منابع انسانی'!E164="","",'منابع انسانی'!E164)</f>
        <v/>
      </c>
      <c r="Q165" s="887" t="str">
        <f>IF('منابع انسانی'!F164="","",'منابع انسانی'!F164)</f>
        <v/>
      </c>
      <c r="R165" s="887" t="str">
        <f>IF('منابع انسانی'!G164="","",'منابع انسانی'!G164)</f>
        <v/>
      </c>
    </row>
    <row r="166" spans="12:18" ht="24.95" customHeight="1">
      <c r="L166" s="887" t="str">
        <f>IF('منابع انسانی'!A165="","",'منابع انسانی'!A165)</f>
        <v/>
      </c>
      <c r="M166" s="887" t="str">
        <f>IF('منابع انسانی'!B165="","",'منابع انسانی'!B165)</f>
        <v/>
      </c>
      <c r="N166" s="887" t="str">
        <f>IF('منابع انسانی'!C165="","",'منابع انسانی'!C165)</f>
        <v/>
      </c>
      <c r="O166" s="887" t="str">
        <f>IF('منابع انسانی'!D165="","",'منابع انسانی'!D165)</f>
        <v/>
      </c>
      <c r="P166" s="887" t="str">
        <f>IF('منابع انسانی'!E165="","",'منابع انسانی'!E165)</f>
        <v/>
      </c>
      <c r="Q166" s="887" t="str">
        <f>IF('منابع انسانی'!F165="","",'منابع انسانی'!F165)</f>
        <v/>
      </c>
      <c r="R166" s="887" t="str">
        <f>IF('منابع انسانی'!G165="","",'منابع انسانی'!G165)</f>
        <v/>
      </c>
    </row>
    <row r="167" spans="12:18" ht="24.95" customHeight="1">
      <c r="L167" s="887" t="str">
        <f>IF('منابع انسانی'!A166="","",'منابع انسانی'!A166)</f>
        <v/>
      </c>
      <c r="M167" s="887" t="str">
        <f>IF('منابع انسانی'!B166="","",'منابع انسانی'!B166)</f>
        <v/>
      </c>
      <c r="N167" s="887" t="str">
        <f>IF('منابع انسانی'!C166="","",'منابع انسانی'!C166)</f>
        <v/>
      </c>
      <c r="O167" s="887" t="str">
        <f>IF('منابع انسانی'!D166="","",'منابع انسانی'!D166)</f>
        <v/>
      </c>
      <c r="P167" s="887" t="str">
        <f>IF('منابع انسانی'!E166="","",'منابع انسانی'!E166)</f>
        <v/>
      </c>
      <c r="Q167" s="887" t="str">
        <f>IF('منابع انسانی'!F166="","",'منابع انسانی'!F166)</f>
        <v/>
      </c>
      <c r="R167" s="887" t="str">
        <f>IF('منابع انسانی'!G166="","",'منابع انسانی'!G166)</f>
        <v/>
      </c>
    </row>
    <row r="168" spans="12:18" ht="24.95" customHeight="1">
      <c r="L168" s="887" t="str">
        <f>IF('منابع انسانی'!A167="","",'منابع انسانی'!A167)</f>
        <v/>
      </c>
      <c r="M168" s="887" t="str">
        <f>IF('منابع انسانی'!B167="","",'منابع انسانی'!B167)</f>
        <v/>
      </c>
      <c r="N168" s="887" t="str">
        <f>IF('منابع انسانی'!C167="","",'منابع انسانی'!C167)</f>
        <v/>
      </c>
      <c r="O168" s="887" t="str">
        <f>IF('منابع انسانی'!D167="","",'منابع انسانی'!D167)</f>
        <v/>
      </c>
      <c r="P168" s="887" t="str">
        <f>IF('منابع انسانی'!E167="","",'منابع انسانی'!E167)</f>
        <v/>
      </c>
      <c r="Q168" s="887" t="str">
        <f>IF('منابع انسانی'!F167="","",'منابع انسانی'!F167)</f>
        <v/>
      </c>
      <c r="R168" s="887" t="str">
        <f>IF('منابع انسانی'!G167="","",'منابع انسانی'!G167)</f>
        <v/>
      </c>
    </row>
    <row r="169" spans="12:18" ht="24.95" customHeight="1">
      <c r="L169" s="887" t="str">
        <f>IF('منابع انسانی'!A168="","",'منابع انسانی'!A168)</f>
        <v/>
      </c>
      <c r="M169" s="887" t="str">
        <f>IF('منابع انسانی'!B168="","",'منابع انسانی'!B168)</f>
        <v/>
      </c>
      <c r="N169" s="887" t="str">
        <f>IF('منابع انسانی'!C168="","",'منابع انسانی'!C168)</f>
        <v/>
      </c>
      <c r="O169" s="887" t="str">
        <f>IF('منابع انسانی'!D168="","",'منابع انسانی'!D168)</f>
        <v/>
      </c>
      <c r="P169" s="887" t="str">
        <f>IF('منابع انسانی'!E168="","",'منابع انسانی'!E168)</f>
        <v/>
      </c>
      <c r="Q169" s="887" t="str">
        <f>IF('منابع انسانی'!F168="","",'منابع انسانی'!F168)</f>
        <v/>
      </c>
      <c r="R169" s="887" t="str">
        <f>IF('منابع انسانی'!G168="","",'منابع انسانی'!G168)</f>
        <v/>
      </c>
    </row>
    <row r="170" spans="12:18" ht="24.95" customHeight="1">
      <c r="L170" s="887" t="str">
        <f>IF('منابع انسانی'!A169="","",'منابع انسانی'!A169)</f>
        <v/>
      </c>
      <c r="M170" s="887" t="str">
        <f>IF('منابع انسانی'!B169="","",'منابع انسانی'!B169)</f>
        <v/>
      </c>
      <c r="N170" s="887" t="str">
        <f>IF('منابع انسانی'!C169="","",'منابع انسانی'!C169)</f>
        <v/>
      </c>
      <c r="O170" s="887" t="str">
        <f>IF('منابع انسانی'!D169="","",'منابع انسانی'!D169)</f>
        <v/>
      </c>
      <c r="P170" s="887" t="str">
        <f>IF('منابع انسانی'!E169="","",'منابع انسانی'!E169)</f>
        <v/>
      </c>
      <c r="Q170" s="887" t="str">
        <f>IF('منابع انسانی'!F169="","",'منابع انسانی'!F169)</f>
        <v/>
      </c>
      <c r="R170" s="887" t="str">
        <f>IF('منابع انسانی'!G169="","",'منابع انسانی'!G169)</f>
        <v/>
      </c>
    </row>
    <row r="171" spans="12:18" ht="24.95" customHeight="1">
      <c r="L171" s="887" t="str">
        <f>IF('منابع انسانی'!A170="","",'منابع انسانی'!A170)</f>
        <v/>
      </c>
      <c r="M171" s="887" t="str">
        <f>IF('منابع انسانی'!B170="","",'منابع انسانی'!B170)</f>
        <v/>
      </c>
      <c r="N171" s="887" t="str">
        <f>IF('منابع انسانی'!C170="","",'منابع انسانی'!C170)</f>
        <v/>
      </c>
      <c r="O171" s="887" t="str">
        <f>IF('منابع انسانی'!D170="","",'منابع انسانی'!D170)</f>
        <v/>
      </c>
      <c r="P171" s="887" t="str">
        <f>IF('منابع انسانی'!E170="","",'منابع انسانی'!E170)</f>
        <v/>
      </c>
      <c r="Q171" s="887" t="str">
        <f>IF('منابع انسانی'!F170="","",'منابع انسانی'!F170)</f>
        <v/>
      </c>
      <c r="R171" s="887" t="str">
        <f>IF('منابع انسانی'!G170="","",'منابع انسانی'!G170)</f>
        <v/>
      </c>
    </row>
    <row r="172" spans="12:18" ht="24.95" customHeight="1">
      <c r="L172" s="887" t="str">
        <f>IF('منابع انسانی'!A171="","",'منابع انسانی'!A171)</f>
        <v/>
      </c>
      <c r="M172" s="887" t="str">
        <f>IF('منابع انسانی'!B171="","",'منابع انسانی'!B171)</f>
        <v/>
      </c>
      <c r="N172" s="887" t="str">
        <f>IF('منابع انسانی'!C171="","",'منابع انسانی'!C171)</f>
        <v/>
      </c>
      <c r="O172" s="887" t="str">
        <f>IF('منابع انسانی'!D171="","",'منابع انسانی'!D171)</f>
        <v/>
      </c>
      <c r="P172" s="887" t="str">
        <f>IF('منابع انسانی'!E171="","",'منابع انسانی'!E171)</f>
        <v/>
      </c>
      <c r="Q172" s="887" t="str">
        <f>IF('منابع انسانی'!F171="","",'منابع انسانی'!F171)</f>
        <v/>
      </c>
      <c r="R172" s="887" t="str">
        <f>IF('منابع انسانی'!G171="","",'منابع انسانی'!G171)</f>
        <v/>
      </c>
    </row>
    <row r="173" spans="12:18" ht="24.95" customHeight="1">
      <c r="L173" s="887" t="str">
        <f>IF('منابع انسانی'!A172="","",'منابع انسانی'!A172)</f>
        <v/>
      </c>
      <c r="M173" s="887" t="str">
        <f>IF('منابع انسانی'!B172="","",'منابع انسانی'!B172)</f>
        <v/>
      </c>
      <c r="N173" s="887" t="str">
        <f>IF('منابع انسانی'!C172="","",'منابع انسانی'!C172)</f>
        <v/>
      </c>
      <c r="O173" s="887" t="str">
        <f>IF('منابع انسانی'!D172="","",'منابع انسانی'!D172)</f>
        <v/>
      </c>
      <c r="P173" s="887" t="str">
        <f>IF('منابع انسانی'!E172="","",'منابع انسانی'!E172)</f>
        <v/>
      </c>
      <c r="Q173" s="887" t="str">
        <f>IF('منابع انسانی'!F172="","",'منابع انسانی'!F172)</f>
        <v/>
      </c>
      <c r="R173" s="887" t="str">
        <f>IF('منابع انسانی'!G172="","",'منابع انسانی'!G172)</f>
        <v/>
      </c>
    </row>
    <row r="174" spans="12:18" ht="24.95" customHeight="1">
      <c r="L174" s="887" t="str">
        <f>IF('منابع انسانی'!A173="","",'منابع انسانی'!A173)</f>
        <v/>
      </c>
      <c r="M174" s="887" t="str">
        <f>IF('منابع انسانی'!B173="","",'منابع انسانی'!B173)</f>
        <v/>
      </c>
      <c r="N174" s="887" t="str">
        <f>IF('منابع انسانی'!C173="","",'منابع انسانی'!C173)</f>
        <v/>
      </c>
      <c r="O174" s="887" t="str">
        <f>IF('منابع انسانی'!D173="","",'منابع انسانی'!D173)</f>
        <v/>
      </c>
      <c r="P174" s="887" t="str">
        <f>IF('منابع انسانی'!E173="","",'منابع انسانی'!E173)</f>
        <v/>
      </c>
      <c r="Q174" s="887" t="str">
        <f>IF('منابع انسانی'!F173="","",'منابع انسانی'!F173)</f>
        <v/>
      </c>
      <c r="R174" s="887" t="str">
        <f>IF('منابع انسانی'!G173="","",'منابع انسانی'!G173)</f>
        <v/>
      </c>
    </row>
    <row r="175" spans="12:18" ht="24.95" customHeight="1">
      <c r="L175" s="887" t="str">
        <f>IF('منابع انسانی'!A174="","",'منابع انسانی'!A174)</f>
        <v/>
      </c>
      <c r="M175" s="887" t="str">
        <f>IF('منابع انسانی'!B174="","",'منابع انسانی'!B174)</f>
        <v/>
      </c>
      <c r="N175" s="887" t="str">
        <f>IF('منابع انسانی'!C174="","",'منابع انسانی'!C174)</f>
        <v/>
      </c>
      <c r="O175" s="887" t="str">
        <f>IF('منابع انسانی'!D174="","",'منابع انسانی'!D174)</f>
        <v/>
      </c>
      <c r="P175" s="887" t="str">
        <f>IF('منابع انسانی'!E174="","",'منابع انسانی'!E174)</f>
        <v/>
      </c>
      <c r="Q175" s="887" t="str">
        <f>IF('منابع انسانی'!F174="","",'منابع انسانی'!F174)</f>
        <v/>
      </c>
      <c r="R175" s="887" t="str">
        <f>IF('منابع انسانی'!G174="","",'منابع انسانی'!G174)</f>
        <v/>
      </c>
    </row>
    <row r="176" spans="12:18" ht="24.95" customHeight="1">
      <c r="L176" s="887" t="str">
        <f>IF('منابع انسانی'!A175="","",'منابع انسانی'!A175)</f>
        <v/>
      </c>
      <c r="M176" s="887" t="str">
        <f>IF('منابع انسانی'!B175="","",'منابع انسانی'!B175)</f>
        <v/>
      </c>
      <c r="N176" s="887" t="str">
        <f>IF('منابع انسانی'!C175="","",'منابع انسانی'!C175)</f>
        <v/>
      </c>
      <c r="O176" s="887" t="str">
        <f>IF('منابع انسانی'!D175="","",'منابع انسانی'!D175)</f>
        <v/>
      </c>
      <c r="P176" s="887" t="str">
        <f>IF('منابع انسانی'!E175="","",'منابع انسانی'!E175)</f>
        <v/>
      </c>
      <c r="Q176" s="887" t="str">
        <f>IF('منابع انسانی'!F175="","",'منابع انسانی'!F175)</f>
        <v/>
      </c>
      <c r="R176" s="887" t="str">
        <f>IF('منابع انسانی'!G175="","",'منابع انسانی'!G175)</f>
        <v/>
      </c>
    </row>
    <row r="177" spans="12:18" ht="24.95" customHeight="1">
      <c r="L177" s="887" t="str">
        <f>IF('منابع انسانی'!A176="","",'منابع انسانی'!A176)</f>
        <v/>
      </c>
      <c r="M177" s="887" t="str">
        <f>IF('منابع انسانی'!B176="","",'منابع انسانی'!B176)</f>
        <v/>
      </c>
      <c r="N177" s="887" t="str">
        <f>IF('منابع انسانی'!C176="","",'منابع انسانی'!C176)</f>
        <v/>
      </c>
      <c r="O177" s="887" t="str">
        <f>IF('منابع انسانی'!D176="","",'منابع انسانی'!D176)</f>
        <v/>
      </c>
      <c r="P177" s="887" t="str">
        <f>IF('منابع انسانی'!E176="","",'منابع انسانی'!E176)</f>
        <v/>
      </c>
      <c r="Q177" s="887" t="str">
        <f>IF('منابع انسانی'!F176="","",'منابع انسانی'!F176)</f>
        <v/>
      </c>
      <c r="R177" s="887" t="str">
        <f>IF('منابع انسانی'!G176="","",'منابع انسانی'!G176)</f>
        <v/>
      </c>
    </row>
    <row r="178" spans="12:18" ht="24.95" customHeight="1">
      <c r="L178" s="887" t="str">
        <f>IF('منابع انسانی'!A177="","",'منابع انسانی'!A177)</f>
        <v/>
      </c>
      <c r="M178" s="887" t="str">
        <f>IF('منابع انسانی'!B177="","",'منابع انسانی'!B177)</f>
        <v/>
      </c>
      <c r="N178" s="887" t="str">
        <f>IF('منابع انسانی'!C177="","",'منابع انسانی'!C177)</f>
        <v/>
      </c>
      <c r="O178" s="887" t="str">
        <f>IF('منابع انسانی'!D177="","",'منابع انسانی'!D177)</f>
        <v/>
      </c>
      <c r="P178" s="887" t="str">
        <f>IF('منابع انسانی'!E177="","",'منابع انسانی'!E177)</f>
        <v/>
      </c>
      <c r="Q178" s="887" t="str">
        <f>IF('منابع انسانی'!F177="","",'منابع انسانی'!F177)</f>
        <v/>
      </c>
      <c r="R178" s="887" t="str">
        <f>IF('منابع انسانی'!G177="","",'منابع انسانی'!G177)</f>
        <v/>
      </c>
    </row>
    <row r="179" spans="12:18" ht="24.95" customHeight="1">
      <c r="L179" s="887" t="str">
        <f>IF('منابع انسانی'!A178="","",'منابع انسانی'!A178)</f>
        <v/>
      </c>
      <c r="M179" s="887" t="str">
        <f>IF('منابع انسانی'!B178="","",'منابع انسانی'!B178)</f>
        <v/>
      </c>
      <c r="N179" s="887" t="str">
        <f>IF('منابع انسانی'!C178="","",'منابع انسانی'!C178)</f>
        <v/>
      </c>
      <c r="O179" s="887" t="str">
        <f>IF('منابع انسانی'!D178="","",'منابع انسانی'!D178)</f>
        <v/>
      </c>
      <c r="P179" s="887" t="str">
        <f>IF('منابع انسانی'!E178="","",'منابع انسانی'!E178)</f>
        <v/>
      </c>
      <c r="Q179" s="887" t="str">
        <f>IF('منابع انسانی'!F178="","",'منابع انسانی'!F178)</f>
        <v/>
      </c>
      <c r="R179" s="887" t="str">
        <f>IF('منابع انسانی'!G178="","",'منابع انسانی'!G178)</f>
        <v/>
      </c>
    </row>
    <row r="180" spans="12:18" ht="24.95" customHeight="1">
      <c r="L180" s="887" t="str">
        <f>IF('منابع انسانی'!A179="","",'منابع انسانی'!A179)</f>
        <v/>
      </c>
      <c r="M180" s="887" t="str">
        <f>IF('منابع انسانی'!B179="","",'منابع انسانی'!B179)</f>
        <v/>
      </c>
      <c r="N180" s="887" t="str">
        <f>IF('منابع انسانی'!C179="","",'منابع انسانی'!C179)</f>
        <v/>
      </c>
      <c r="O180" s="887" t="str">
        <f>IF('منابع انسانی'!D179="","",'منابع انسانی'!D179)</f>
        <v/>
      </c>
      <c r="P180" s="887" t="str">
        <f>IF('منابع انسانی'!E179="","",'منابع انسانی'!E179)</f>
        <v/>
      </c>
      <c r="Q180" s="887" t="str">
        <f>IF('منابع انسانی'!F179="","",'منابع انسانی'!F179)</f>
        <v/>
      </c>
      <c r="R180" s="887" t="str">
        <f>IF('منابع انسانی'!G179="","",'منابع انسانی'!G179)</f>
        <v/>
      </c>
    </row>
    <row r="181" spans="12:18" ht="24.95" customHeight="1">
      <c r="L181" s="887" t="str">
        <f>IF('منابع انسانی'!A180="","",'منابع انسانی'!A180)</f>
        <v/>
      </c>
      <c r="M181" s="887" t="str">
        <f>IF('منابع انسانی'!B180="","",'منابع انسانی'!B180)</f>
        <v/>
      </c>
      <c r="N181" s="887" t="str">
        <f>IF('منابع انسانی'!C180="","",'منابع انسانی'!C180)</f>
        <v/>
      </c>
      <c r="O181" s="887" t="str">
        <f>IF('منابع انسانی'!D180="","",'منابع انسانی'!D180)</f>
        <v/>
      </c>
      <c r="P181" s="887" t="str">
        <f>IF('منابع انسانی'!E180="","",'منابع انسانی'!E180)</f>
        <v/>
      </c>
      <c r="Q181" s="887" t="str">
        <f>IF('منابع انسانی'!F180="","",'منابع انسانی'!F180)</f>
        <v/>
      </c>
      <c r="R181" s="887" t="str">
        <f>IF('منابع انسانی'!G180="","",'منابع انسانی'!G180)</f>
        <v/>
      </c>
    </row>
    <row r="182" spans="12:18" ht="24.95" customHeight="1">
      <c r="L182" s="887" t="str">
        <f>IF('منابع انسانی'!A181="","",'منابع انسانی'!A181)</f>
        <v/>
      </c>
      <c r="M182" s="887" t="str">
        <f>IF('منابع انسانی'!B181="","",'منابع انسانی'!B181)</f>
        <v/>
      </c>
      <c r="N182" s="887" t="str">
        <f>IF('منابع انسانی'!C181="","",'منابع انسانی'!C181)</f>
        <v/>
      </c>
      <c r="O182" s="887" t="str">
        <f>IF('منابع انسانی'!D181="","",'منابع انسانی'!D181)</f>
        <v/>
      </c>
      <c r="P182" s="887" t="str">
        <f>IF('منابع انسانی'!E181="","",'منابع انسانی'!E181)</f>
        <v/>
      </c>
      <c r="Q182" s="887" t="str">
        <f>IF('منابع انسانی'!F181="","",'منابع انسانی'!F181)</f>
        <v/>
      </c>
      <c r="R182" s="887" t="str">
        <f>IF('منابع انسانی'!G181="","",'منابع انسانی'!G181)</f>
        <v/>
      </c>
    </row>
    <row r="183" spans="12:18" ht="24.95" customHeight="1">
      <c r="L183" s="887" t="str">
        <f>IF('منابع انسانی'!A182="","",'منابع انسانی'!A182)</f>
        <v/>
      </c>
      <c r="M183" s="887" t="str">
        <f>IF('منابع انسانی'!B182="","",'منابع انسانی'!B182)</f>
        <v/>
      </c>
      <c r="N183" s="887" t="str">
        <f>IF('منابع انسانی'!C182="","",'منابع انسانی'!C182)</f>
        <v/>
      </c>
      <c r="O183" s="887" t="str">
        <f>IF('منابع انسانی'!D182="","",'منابع انسانی'!D182)</f>
        <v/>
      </c>
      <c r="P183" s="887" t="str">
        <f>IF('منابع انسانی'!E182="","",'منابع انسانی'!E182)</f>
        <v/>
      </c>
      <c r="Q183" s="887" t="str">
        <f>IF('منابع انسانی'!F182="","",'منابع انسانی'!F182)</f>
        <v/>
      </c>
      <c r="R183" s="887" t="str">
        <f>IF('منابع انسانی'!G182="","",'منابع انسانی'!G182)</f>
        <v/>
      </c>
    </row>
    <row r="184" spans="12:18" ht="24.95" customHeight="1">
      <c r="L184" s="887" t="str">
        <f>IF('منابع انسانی'!A183="","",'منابع انسانی'!A183)</f>
        <v/>
      </c>
      <c r="M184" s="887" t="str">
        <f>IF('منابع انسانی'!B183="","",'منابع انسانی'!B183)</f>
        <v/>
      </c>
      <c r="N184" s="887" t="str">
        <f>IF('منابع انسانی'!C183="","",'منابع انسانی'!C183)</f>
        <v/>
      </c>
      <c r="O184" s="887" t="str">
        <f>IF('منابع انسانی'!D183="","",'منابع انسانی'!D183)</f>
        <v/>
      </c>
      <c r="P184" s="887" t="str">
        <f>IF('منابع انسانی'!E183="","",'منابع انسانی'!E183)</f>
        <v/>
      </c>
      <c r="Q184" s="887" t="str">
        <f>IF('منابع انسانی'!F183="","",'منابع انسانی'!F183)</f>
        <v/>
      </c>
      <c r="R184" s="887" t="str">
        <f>IF('منابع انسانی'!G183="","",'منابع انسانی'!G183)</f>
        <v/>
      </c>
    </row>
    <row r="185" spans="12:18" ht="24.95" customHeight="1">
      <c r="L185" s="887" t="str">
        <f>IF('منابع انسانی'!A184="","",'منابع انسانی'!A184)</f>
        <v/>
      </c>
      <c r="M185" s="887" t="str">
        <f>IF('منابع انسانی'!B184="","",'منابع انسانی'!B184)</f>
        <v/>
      </c>
      <c r="N185" s="887" t="str">
        <f>IF('منابع انسانی'!C184="","",'منابع انسانی'!C184)</f>
        <v/>
      </c>
      <c r="O185" s="887" t="str">
        <f>IF('منابع انسانی'!D184="","",'منابع انسانی'!D184)</f>
        <v/>
      </c>
      <c r="P185" s="887" t="str">
        <f>IF('منابع انسانی'!E184="","",'منابع انسانی'!E184)</f>
        <v/>
      </c>
      <c r="Q185" s="887" t="str">
        <f>IF('منابع انسانی'!F184="","",'منابع انسانی'!F184)</f>
        <v/>
      </c>
      <c r="R185" s="887" t="str">
        <f>IF('منابع انسانی'!G184="","",'منابع انسانی'!G184)</f>
        <v/>
      </c>
    </row>
    <row r="186" spans="12:18" ht="24.95" customHeight="1">
      <c r="L186" s="887" t="str">
        <f>IF('منابع انسانی'!A185="","",'منابع انسانی'!A185)</f>
        <v/>
      </c>
      <c r="M186" s="887" t="str">
        <f>IF('منابع انسانی'!B185="","",'منابع انسانی'!B185)</f>
        <v/>
      </c>
      <c r="N186" s="887" t="str">
        <f>IF('منابع انسانی'!C185="","",'منابع انسانی'!C185)</f>
        <v/>
      </c>
      <c r="O186" s="887" t="str">
        <f>IF('منابع انسانی'!D185="","",'منابع انسانی'!D185)</f>
        <v/>
      </c>
      <c r="P186" s="887" t="str">
        <f>IF('منابع انسانی'!E185="","",'منابع انسانی'!E185)</f>
        <v/>
      </c>
      <c r="Q186" s="887" t="str">
        <f>IF('منابع انسانی'!F185="","",'منابع انسانی'!F185)</f>
        <v/>
      </c>
      <c r="R186" s="887" t="str">
        <f>IF('منابع انسانی'!G185="","",'منابع انسانی'!G185)</f>
        <v/>
      </c>
    </row>
    <row r="187" spans="12:18" ht="24.95" customHeight="1">
      <c r="L187" s="887" t="str">
        <f>IF('منابع انسانی'!A186="","",'منابع انسانی'!A186)</f>
        <v/>
      </c>
      <c r="M187" s="887" t="str">
        <f>IF('منابع انسانی'!B186="","",'منابع انسانی'!B186)</f>
        <v/>
      </c>
      <c r="N187" s="887" t="str">
        <f>IF('منابع انسانی'!C186="","",'منابع انسانی'!C186)</f>
        <v/>
      </c>
      <c r="O187" s="887" t="str">
        <f>IF('منابع انسانی'!D186="","",'منابع انسانی'!D186)</f>
        <v/>
      </c>
      <c r="P187" s="887" t="str">
        <f>IF('منابع انسانی'!E186="","",'منابع انسانی'!E186)</f>
        <v/>
      </c>
      <c r="Q187" s="887" t="str">
        <f>IF('منابع انسانی'!F186="","",'منابع انسانی'!F186)</f>
        <v/>
      </c>
      <c r="R187" s="887" t="str">
        <f>IF('منابع انسانی'!G186="","",'منابع انسانی'!G186)</f>
        <v/>
      </c>
    </row>
    <row r="188" spans="12:18" ht="24.95" customHeight="1">
      <c r="L188" s="887" t="str">
        <f>IF('منابع انسانی'!A187="","",'منابع انسانی'!A187)</f>
        <v/>
      </c>
      <c r="M188" s="887" t="str">
        <f>IF('منابع انسانی'!B187="","",'منابع انسانی'!B187)</f>
        <v/>
      </c>
      <c r="N188" s="887" t="str">
        <f>IF('منابع انسانی'!C187="","",'منابع انسانی'!C187)</f>
        <v/>
      </c>
      <c r="O188" s="887" t="str">
        <f>IF('منابع انسانی'!D187="","",'منابع انسانی'!D187)</f>
        <v/>
      </c>
      <c r="P188" s="887" t="str">
        <f>IF('منابع انسانی'!E187="","",'منابع انسانی'!E187)</f>
        <v/>
      </c>
      <c r="Q188" s="887" t="str">
        <f>IF('منابع انسانی'!F187="","",'منابع انسانی'!F187)</f>
        <v/>
      </c>
      <c r="R188" s="887" t="str">
        <f>IF('منابع انسانی'!G187="","",'منابع انسانی'!G187)</f>
        <v/>
      </c>
    </row>
    <row r="189" spans="12:18" ht="24.95" customHeight="1">
      <c r="L189" s="887" t="str">
        <f>IF('منابع انسانی'!A188="","",'منابع انسانی'!A188)</f>
        <v/>
      </c>
      <c r="M189" s="887" t="str">
        <f>IF('منابع انسانی'!B188="","",'منابع انسانی'!B188)</f>
        <v/>
      </c>
      <c r="N189" s="887" t="str">
        <f>IF('منابع انسانی'!C188="","",'منابع انسانی'!C188)</f>
        <v/>
      </c>
      <c r="O189" s="887" t="str">
        <f>IF('منابع انسانی'!D188="","",'منابع انسانی'!D188)</f>
        <v/>
      </c>
      <c r="P189" s="887" t="str">
        <f>IF('منابع انسانی'!E188="","",'منابع انسانی'!E188)</f>
        <v/>
      </c>
      <c r="Q189" s="887" t="str">
        <f>IF('منابع انسانی'!F188="","",'منابع انسانی'!F188)</f>
        <v/>
      </c>
      <c r="R189" s="887" t="str">
        <f>IF('منابع انسانی'!G188="","",'منابع انسانی'!G188)</f>
        <v/>
      </c>
    </row>
    <row r="190" spans="12:18" ht="24.95" customHeight="1">
      <c r="L190" s="887" t="str">
        <f>IF('منابع انسانی'!A189="","",'منابع انسانی'!A189)</f>
        <v/>
      </c>
      <c r="M190" s="887" t="str">
        <f>IF('منابع انسانی'!B189="","",'منابع انسانی'!B189)</f>
        <v/>
      </c>
      <c r="N190" s="887" t="str">
        <f>IF('منابع انسانی'!C189="","",'منابع انسانی'!C189)</f>
        <v/>
      </c>
      <c r="O190" s="887" t="str">
        <f>IF('منابع انسانی'!D189="","",'منابع انسانی'!D189)</f>
        <v/>
      </c>
      <c r="P190" s="887" t="str">
        <f>IF('منابع انسانی'!E189="","",'منابع انسانی'!E189)</f>
        <v/>
      </c>
      <c r="Q190" s="887" t="str">
        <f>IF('منابع انسانی'!F189="","",'منابع انسانی'!F189)</f>
        <v/>
      </c>
      <c r="R190" s="887" t="str">
        <f>IF('منابع انسانی'!G189="","",'منابع انسانی'!G189)</f>
        <v/>
      </c>
    </row>
    <row r="191" spans="12:18" ht="24.95" customHeight="1">
      <c r="L191" s="887" t="str">
        <f>IF('منابع انسانی'!A190="","",'منابع انسانی'!A190)</f>
        <v/>
      </c>
      <c r="M191" s="887" t="str">
        <f>IF('منابع انسانی'!B190="","",'منابع انسانی'!B190)</f>
        <v/>
      </c>
      <c r="N191" s="887" t="str">
        <f>IF('منابع انسانی'!C190="","",'منابع انسانی'!C190)</f>
        <v/>
      </c>
      <c r="O191" s="887" t="str">
        <f>IF('منابع انسانی'!D190="","",'منابع انسانی'!D190)</f>
        <v/>
      </c>
      <c r="P191" s="887" t="str">
        <f>IF('منابع انسانی'!E190="","",'منابع انسانی'!E190)</f>
        <v/>
      </c>
      <c r="Q191" s="887" t="str">
        <f>IF('منابع انسانی'!F190="","",'منابع انسانی'!F190)</f>
        <v/>
      </c>
      <c r="R191" s="887" t="str">
        <f>IF('منابع انسانی'!G190="","",'منابع انسانی'!G190)</f>
        <v/>
      </c>
    </row>
    <row r="192" spans="12:18" ht="24.95" customHeight="1">
      <c r="L192" s="887" t="str">
        <f>IF('منابع انسانی'!A191="","",'منابع انسانی'!A191)</f>
        <v/>
      </c>
      <c r="M192" s="887" t="str">
        <f>IF('منابع انسانی'!B191="","",'منابع انسانی'!B191)</f>
        <v/>
      </c>
      <c r="N192" s="887" t="str">
        <f>IF('منابع انسانی'!C191="","",'منابع انسانی'!C191)</f>
        <v/>
      </c>
      <c r="O192" s="887" t="str">
        <f>IF('منابع انسانی'!D191="","",'منابع انسانی'!D191)</f>
        <v/>
      </c>
      <c r="P192" s="887" t="str">
        <f>IF('منابع انسانی'!E191="","",'منابع انسانی'!E191)</f>
        <v/>
      </c>
      <c r="Q192" s="887" t="str">
        <f>IF('منابع انسانی'!F191="","",'منابع انسانی'!F191)</f>
        <v/>
      </c>
      <c r="R192" s="887" t="str">
        <f>IF('منابع انسانی'!G191="","",'منابع انسانی'!G191)</f>
        <v/>
      </c>
    </row>
    <row r="193" spans="12:18" ht="24.95" customHeight="1">
      <c r="L193" s="887" t="str">
        <f>IF('منابع انسانی'!A192="","",'منابع انسانی'!A192)</f>
        <v/>
      </c>
      <c r="M193" s="887" t="str">
        <f>IF('منابع انسانی'!B192="","",'منابع انسانی'!B192)</f>
        <v/>
      </c>
      <c r="N193" s="887" t="str">
        <f>IF('منابع انسانی'!C192="","",'منابع انسانی'!C192)</f>
        <v/>
      </c>
      <c r="O193" s="887" t="str">
        <f>IF('منابع انسانی'!D192="","",'منابع انسانی'!D192)</f>
        <v/>
      </c>
      <c r="P193" s="887" t="str">
        <f>IF('منابع انسانی'!E192="","",'منابع انسانی'!E192)</f>
        <v/>
      </c>
      <c r="Q193" s="887" t="str">
        <f>IF('منابع انسانی'!F192="","",'منابع انسانی'!F192)</f>
        <v/>
      </c>
      <c r="R193" s="887" t="str">
        <f>IF('منابع انسانی'!G192="","",'منابع انسانی'!G192)</f>
        <v/>
      </c>
    </row>
    <row r="194" spans="12:18" ht="24.95" customHeight="1">
      <c r="L194" s="887" t="str">
        <f>IF('منابع انسانی'!A193="","",'منابع انسانی'!A193)</f>
        <v/>
      </c>
      <c r="M194" s="887" t="str">
        <f>IF('منابع انسانی'!B193="","",'منابع انسانی'!B193)</f>
        <v/>
      </c>
      <c r="N194" s="887" t="str">
        <f>IF('منابع انسانی'!C193="","",'منابع انسانی'!C193)</f>
        <v/>
      </c>
      <c r="O194" s="887" t="str">
        <f>IF('منابع انسانی'!D193="","",'منابع انسانی'!D193)</f>
        <v/>
      </c>
      <c r="P194" s="887" t="str">
        <f>IF('منابع انسانی'!E193="","",'منابع انسانی'!E193)</f>
        <v/>
      </c>
      <c r="Q194" s="887" t="str">
        <f>IF('منابع انسانی'!F193="","",'منابع انسانی'!F193)</f>
        <v/>
      </c>
      <c r="R194" s="887" t="str">
        <f>IF('منابع انسانی'!G193="","",'منابع انسانی'!G193)</f>
        <v/>
      </c>
    </row>
    <row r="195" spans="12:18" ht="24.95" customHeight="1">
      <c r="L195" s="887" t="str">
        <f>IF('منابع انسانی'!A194="","",'منابع انسانی'!A194)</f>
        <v/>
      </c>
      <c r="M195" s="887" t="str">
        <f>IF('منابع انسانی'!B194="","",'منابع انسانی'!B194)</f>
        <v/>
      </c>
      <c r="N195" s="887" t="str">
        <f>IF('منابع انسانی'!C194="","",'منابع انسانی'!C194)</f>
        <v/>
      </c>
      <c r="O195" s="887" t="str">
        <f>IF('منابع انسانی'!D194="","",'منابع انسانی'!D194)</f>
        <v/>
      </c>
      <c r="P195" s="887" t="str">
        <f>IF('منابع انسانی'!E194="","",'منابع انسانی'!E194)</f>
        <v/>
      </c>
      <c r="Q195" s="887" t="str">
        <f>IF('منابع انسانی'!F194="","",'منابع انسانی'!F194)</f>
        <v/>
      </c>
      <c r="R195" s="887" t="str">
        <f>IF('منابع انسانی'!G194="","",'منابع انسانی'!G194)</f>
        <v/>
      </c>
    </row>
    <row r="196" spans="12:18" ht="24.95" customHeight="1">
      <c r="L196" s="887" t="str">
        <f>IF('منابع انسانی'!A195="","",'منابع انسانی'!A195)</f>
        <v/>
      </c>
      <c r="M196" s="887" t="str">
        <f>IF('منابع انسانی'!B195="","",'منابع انسانی'!B195)</f>
        <v/>
      </c>
      <c r="N196" s="887" t="str">
        <f>IF('منابع انسانی'!C195="","",'منابع انسانی'!C195)</f>
        <v/>
      </c>
      <c r="O196" s="887" t="str">
        <f>IF('منابع انسانی'!D195="","",'منابع انسانی'!D195)</f>
        <v/>
      </c>
      <c r="P196" s="887" t="str">
        <f>IF('منابع انسانی'!E195="","",'منابع انسانی'!E195)</f>
        <v/>
      </c>
      <c r="Q196" s="887" t="str">
        <f>IF('منابع انسانی'!F195="","",'منابع انسانی'!F195)</f>
        <v/>
      </c>
      <c r="R196" s="887" t="str">
        <f>IF('منابع انسانی'!G195="","",'منابع انسانی'!G195)</f>
        <v/>
      </c>
    </row>
    <row r="197" spans="12:18" ht="24.95" customHeight="1">
      <c r="L197" s="887" t="str">
        <f>IF('منابع انسانی'!A196="","",'منابع انسانی'!A196)</f>
        <v/>
      </c>
      <c r="M197" s="887" t="str">
        <f>IF('منابع انسانی'!B196="","",'منابع انسانی'!B196)</f>
        <v/>
      </c>
      <c r="N197" s="887" t="str">
        <f>IF('منابع انسانی'!C196="","",'منابع انسانی'!C196)</f>
        <v/>
      </c>
      <c r="O197" s="887" t="str">
        <f>IF('منابع انسانی'!D196="","",'منابع انسانی'!D196)</f>
        <v/>
      </c>
      <c r="P197" s="887" t="str">
        <f>IF('منابع انسانی'!E196="","",'منابع انسانی'!E196)</f>
        <v/>
      </c>
      <c r="Q197" s="887" t="str">
        <f>IF('منابع انسانی'!F196="","",'منابع انسانی'!F196)</f>
        <v/>
      </c>
      <c r="R197" s="887" t="str">
        <f>IF('منابع انسانی'!G196="","",'منابع انسانی'!G196)</f>
        <v/>
      </c>
    </row>
    <row r="198" spans="12:18" ht="24.95" customHeight="1">
      <c r="L198" s="887" t="str">
        <f>IF('منابع انسانی'!A197="","",'منابع انسانی'!A197)</f>
        <v/>
      </c>
      <c r="M198" s="887" t="str">
        <f>IF('منابع انسانی'!B197="","",'منابع انسانی'!B197)</f>
        <v/>
      </c>
      <c r="N198" s="887" t="str">
        <f>IF('منابع انسانی'!C197="","",'منابع انسانی'!C197)</f>
        <v/>
      </c>
      <c r="O198" s="887" t="str">
        <f>IF('منابع انسانی'!D197="","",'منابع انسانی'!D197)</f>
        <v/>
      </c>
      <c r="P198" s="887" t="str">
        <f>IF('منابع انسانی'!E197="","",'منابع انسانی'!E197)</f>
        <v/>
      </c>
      <c r="Q198" s="887" t="str">
        <f>IF('منابع انسانی'!F197="","",'منابع انسانی'!F197)</f>
        <v/>
      </c>
      <c r="R198" s="887" t="str">
        <f>IF('منابع انسانی'!G197="","",'منابع انسانی'!G197)</f>
        <v/>
      </c>
    </row>
    <row r="199" spans="12:18" ht="24.95" customHeight="1">
      <c r="L199" s="887" t="str">
        <f>IF('منابع انسانی'!A198="","",'منابع انسانی'!A198)</f>
        <v/>
      </c>
      <c r="M199" s="887" t="str">
        <f>IF('منابع انسانی'!B198="","",'منابع انسانی'!B198)</f>
        <v/>
      </c>
      <c r="N199" s="887" t="str">
        <f>IF('منابع انسانی'!C198="","",'منابع انسانی'!C198)</f>
        <v/>
      </c>
      <c r="O199" s="887" t="str">
        <f>IF('منابع انسانی'!D198="","",'منابع انسانی'!D198)</f>
        <v/>
      </c>
      <c r="P199" s="887" t="str">
        <f>IF('منابع انسانی'!E198="","",'منابع انسانی'!E198)</f>
        <v/>
      </c>
      <c r="Q199" s="887" t="str">
        <f>IF('منابع انسانی'!F198="","",'منابع انسانی'!F198)</f>
        <v/>
      </c>
      <c r="R199" s="887" t="str">
        <f>IF('منابع انسانی'!G198="","",'منابع انسانی'!G198)</f>
        <v/>
      </c>
    </row>
    <row r="200" spans="12:18" ht="24.95" customHeight="1">
      <c r="L200" s="887" t="str">
        <f>IF('منابع انسانی'!A199="","",'منابع انسانی'!A199)</f>
        <v/>
      </c>
      <c r="M200" s="887" t="str">
        <f>IF('منابع انسانی'!B199="","",'منابع انسانی'!B199)</f>
        <v/>
      </c>
      <c r="N200" s="887" t="str">
        <f>IF('منابع انسانی'!C199="","",'منابع انسانی'!C199)</f>
        <v/>
      </c>
      <c r="O200" s="887" t="str">
        <f>IF('منابع انسانی'!D199="","",'منابع انسانی'!D199)</f>
        <v/>
      </c>
      <c r="P200" s="887" t="str">
        <f>IF('منابع انسانی'!E199="","",'منابع انسانی'!E199)</f>
        <v/>
      </c>
      <c r="Q200" s="887" t="str">
        <f>IF('منابع انسانی'!F199="","",'منابع انسانی'!F199)</f>
        <v/>
      </c>
      <c r="R200" s="887" t="str">
        <f>IF('منابع انسانی'!G199="","",'منابع انسانی'!G199)</f>
        <v/>
      </c>
    </row>
    <row r="201" spans="12:18" ht="24.95" customHeight="1">
      <c r="L201" s="887" t="str">
        <f>IF('منابع انسانی'!A200="","",'منابع انسانی'!A200)</f>
        <v/>
      </c>
      <c r="M201" s="887" t="str">
        <f>IF('منابع انسانی'!B200="","",'منابع انسانی'!B200)</f>
        <v/>
      </c>
      <c r="N201" s="887" t="str">
        <f>IF('منابع انسانی'!C200="","",'منابع انسانی'!C200)</f>
        <v/>
      </c>
      <c r="O201" s="887" t="str">
        <f>IF('منابع انسانی'!D200="","",'منابع انسانی'!D200)</f>
        <v/>
      </c>
      <c r="P201" s="887" t="str">
        <f>IF('منابع انسانی'!E200="","",'منابع انسانی'!E200)</f>
        <v/>
      </c>
      <c r="Q201" s="887" t="str">
        <f>IF('منابع انسانی'!F200="","",'منابع انسانی'!F200)</f>
        <v/>
      </c>
      <c r="R201" s="887" t="str">
        <f>IF('منابع انسانی'!G200="","",'منابع انسانی'!G200)</f>
        <v/>
      </c>
    </row>
    <row r="202" spans="12:18" ht="24.95" customHeight="1">
      <c r="L202" s="887" t="str">
        <f>IF('منابع انسانی'!A201="","",'منابع انسانی'!A201)</f>
        <v/>
      </c>
      <c r="M202" s="887" t="str">
        <f>IF('منابع انسانی'!B201="","",'منابع انسانی'!B201)</f>
        <v/>
      </c>
      <c r="N202" s="887" t="str">
        <f>IF('منابع انسانی'!C201="","",'منابع انسانی'!C201)</f>
        <v/>
      </c>
      <c r="O202" s="887" t="str">
        <f>IF('منابع انسانی'!D201="","",'منابع انسانی'!D201)</f>
        <v/>
      </c>
      <c r="P202" s="887" t="str">
        <f>IF('منابع انسانی'!E201="","",'منابع انسانی'!E201)</f>
        <v/>
      </c>
      <c r="Q202" s="887" t="str">
        <f>IF('منابع انسانی'!F201="","",'منابع انسانی'!F201)</f>
        <v/>
      </c>
      <c r="R202" s="887" t="str">
        <f>IF('منابع انسانی'!G201="","",'منابع انسانی'!G201)</f>
        <v/>
      </c>
    </row>
    <row r="203" spans="12:18" ht="24.95" customHeight="1">
      <c r="L203" s="887" t="str">
        <f>IF('منابع انسانی'!A202="","",'منابع انسانی'!A202)</f>
        <v/>
      </c>
      <c r="M203" s="887" t="str">
        <f>IF('منابع انسانی'!B202="","",'منابع انسانی'!B202)</f>
        <v/>
      </c>
      <c r="N203" s="887" t="str">
        <f>IF('منابع انسانی'!C202="","",'منابع انسانی'!C202)</f>
        <v/>
      </c>
      <c r="O203" s="887" t="str">
        <f>IF('منابع انسانی'!D202="","",'منابع انسانی'!D202)</f>
        <v/>
      </c>
      <c r="P203" s="887" t="str">
        <f>IF('منابع انسانی'!E202="","",'منابع انسانی'!E202)</f>
        <v/>
      </c>
      <c r="Q203" s="887" t="str">
        <f>IF('منابع انسانی'!F202="","",'منابع انسانی'!F202)</f>
        <v/>
      </c>
      <c r="R203" s="887" t="str">
        <f>IF('منابع انسانی'!G202="","",'منابع انسانی'!G202)</f>
        <v/>
      </c>
    </row>
    <row r="204" spans="12:18" ht="24.95" customHeight="1">
      <c r="L204" s="887" t="str">
        <f>IF('منابع انسانی'!A203="","",'منابع انسانی'!A203)</f>
        <v/>
      </c>
      <c r="M204" s="887" t="str">
        <f>IF('منابع انسانی'!B203="","",'منابع انسانی'!B203)</f>
        <v/>
      </c>
      <c r="N204" s="887" t="str">
        <f>IF('منابع انسانی'!C203="","",'منابع انسانی'!C203)</f>
        <v/>
      </c>
      <c r="O204" s="887" t="str">
        <f>IF('منابع انسانی'!D203="","",'منابع انسانی'!D203)</f>
        <v/>
      </c>
      <c r="P204" s="887" t="str">
        <f>IF('منابع انسانی'!E203="","",'منابع انسانی'!E203)</f>
        <v/>
      </c>
      <c r="Q204" s="887" t="str">
        <f>IF('منابع انسانی'!F203="","",'منابع انسانی'!F203)</f>
        <v/>
      </c>
      <c r="R204" s="887" t="str">
        <f>IF('منابع انسانی'!G203="","",'منابع انسانی'!G203)</f>
        <v/>
      </c>
    </row>
    <row r="205" spans="12:18" ht="24.95" customHeight="1">
      <c r="L205" s="887" t="str">
        <f>IF('منابع انسانی'!A204="","",'منابع انسانی'!A204)</f>
        <v/>
      </c>
      <c r="M205" s="887" t="str">
        <f>IF('منابع انسانی'!B204="","",'منابع انسانی'!B204)</f>
        <v/>
      </c>
      <c r="N205" s="887" t="str">
        <f>IF('منابع انسانی'!C204="","",'منابع انسانی'!C204)</f>
        <v/>
      </c>
      <c r="O205" s="887" t="str">
        <f>IF('منابع انسانی'!D204="","",'منابع انسانی'!D204)</f>
        <v/>
      </c>
      <c r="P205" s="887" t="str">
        <f>IF('منابع انسانی'!E204="","",'منابع انسانی'!E204)</f>
        <v/>
      </c>
      <c r="Q205" s="887" t="str">
        <f>IF('منابع انسانی'!F204="","",'منابع انسانی'!F204)</f>
        <v/>
      </c>
      <c r="R205" s="887" t="str">
        <f>IF('منابع انسانی'!G204="","",'منابع انسانی'!G204)</f>
        <v/>
      </c>
    </row>
    <row r="206" spans="12:18" ht="24.95" customHeight="1">
      <c r="L206" s="887" t="str">
        <f>IF('منابع انسانی'!A205="","",'منابع انسانی'!A205)</f>
        <v/>
      </c>
      <c r="M206" s="887" t="str">
        <f>IF('منابع انسانی'!B205="","",'منابع انسانی'!B205)</f>
        <v/>
      </c>
      <c r="N206" s="887" t="str">
        <f>IF('منابع انسانی'!C205="","",'منابع انسانی'!C205)</f>
        <v/>
      </c>
      <c r="O206" s="887" t="str">
        <f>IF('منابع انسانی'!D205="","",'منابع انسانی'!D205)</f>
        <v/>
      </c>
      <c r="P206" s="887" t="str">
        <f>IF('منابع انسانی'!E205="","",'منابع انسانی'!E205)</f>
        <v/>
      </c>
      <c r="Q206" s="887" t="str">
        <f>IF('منابع انسانی'!F205="","",'منابع انسانی'!F205)</f>
        <v/>
      </c>
      <c r="R206" s="887" t="str">
        <f>IF('منابع انسانی'!G205="","",'منابع انسانی'!G205)</f>
        <v/>
      </c>
    </row>
    <row r="207" spans="12:18" ht="24.95" customHeight="1">
      <c r="L207" s="887" t="str">
        <f>IF('منابع انسانی'!A206="","",'منابع انسانی'!A206)</f>
        <v/>
      </c>
      <c r="M207" s="887" t="str">
        <f>IF('منابع انسانی'!B206="","",'منابع انسانی'!B206)</f>
        <v/>
      </c>
      <c r="N207" s="887" t="str">
        <f>IF('منابع انسانی'!C206="","",'منابع انسانی'!C206)</f>
        <v/>
      </c>
      <c r="O207" s="887" t="str">
        <f>IF('منابع انسانی'!D206="","",'منابع انسانی'!D206)</f>
        <v/>
      </c>
      <c r="P207" s="887" t="str">
        <f>IF('منابع انسانی'!E206="","",'منابع انسانی'!E206)</f>
        <v/>
      </c>
      <c r="Q207" s="887" t="str">
        <f>IF('منابع انسانی'!F206="","",'منابع انسانی'!F206)</f>
        <v/>
      </c>
      <c r="R207" s="887" t="str">
        <f>IF('منابع انسانی'!G206="","",'منابع انسانی'!G206)</f>
        <v/>
      </c>
    </row>
    <row r="208" spans="12:18" ht="24.95" customHeight="1">
      <c r="L208" s="887" t="str">
        <f>IF('منابع انسانی'!A207="","",'منابع انسانی'!A207)</f>
        <v/>
      </c>
      <c r="M208" s="887" t="str">
        <f>IF('منابع انسانی'!B207="","",'منابع انسانی'!B207)</f>
        <v/>
      </c>
      <c r="N208" s="887" t="str">
        <f>IF('منابع انسانی'!C207="","",'منابع انسانی'!C207)</f>
        <v/>
      </c>
      <c r="O208" s="887" t="str">
        <f>IF('منابع انسانی'!D207="","",'منابع انسانی'!D207)</f>
        <v/>
      </c>
      <c r="P208" s="887" t="str">
        <f>IF('منابع انسانی'!E207="","",'منابع انسانی'!E207)</f>
        <v/>
      </c>
      <c r="Q208" s="887" t="str">
        <f>IF('منابع انسانی'!F207="","",'منابع انسانی'!F207)</f>
        <v/>
      </c>
      <c r="R208" s="887" t="str">
        <f>IF('منابع انسانی'!G207="","",'منابع انسانی'!G207)</f>
        <v/>
      </c>
    </row>
    <row r="209" spans="12:18" ht="24.95" customHeight="1">
      <c r="L209" s="887" t="str">
        <f>IF('منابع انسانی'!A208="","",'منابع انسانی'!A208)</f>
        <v/>
      </c>
      <c r="M209" s="887" t="str">
        <f>IF('منابع انسانی'!B208="","",'منابع انسانی'!B208)</f>
        <v/>
      </c>
      <c r="N209" s="887" t="str">
        <f>IF('منابع انسانی'!C208="","",'منابع انسانی'!C208)</f>
        <v/>
      </c>
      <c r="O209" s="887" t="str">
        <f>IF('منابع انسانی'!D208="","",'منابع انسانی'!D208)</f>
        <v/>
      </c>
      <c r="P209" s="887" t="str">
        <f>IF('منابع انسانی'!E208="","",'منابع انسانی'!E208)</f>
        <v/>
      </c>
      <c r="Q209" s="887" t="str">
        <f>IF('منابع انسانی'!F208="","",'منابع انسانی'!F208)</f>
        <v/>
      </c>
      <c r="R209" s="887" t="str">
        <f>IF('منابع انسانی'!G208="","",'منابع انسانی'!G208)</f>
        <v/>
      </c>
    </row>
    <row r="210" spans="12:18" ht="24.95" customHeight="1">
      <c r="L210" s="887" t="str">
        <f>IF('منابع انسانی'!A209="","",'منابع انسانی'!A209)</f>
        <v/>
      </c>
      <c r="M210" s="887" t="str">
        <f>IF('منابع انسانی'!B209="","",'منابع انسانی'!B209)</f>
        <v/>
      </c>
      <c r="N210" s="887" t="str">
        <f>IF('منابع انسانی'!C209="","",'منابع انسانی'!C209)</f>
        <v/>
      </c>
      <c r="O210" s="887" t="str">
        <f>IF('منابع انسانی'!D209="","",'منابع انسانی'!D209)</f>
        <v/>
      </c>
      <c r="P210" s="887" t="str">
        <f>IF('منابع انسانی'!E209="","",'منابع انسانی'!E209)</f>
        <v/>
      </c>
      <c r="Q210" s="887" t="str">
        <f>IF('منابع انسانی'!F209="","",'منابع انسانی'!F209)</f>
        <v/>
      </c>
      <c r="R210" s="887" t="str">
        <f>IF('منابع انسانی'!G209="","",'منابع انسانی'!G209)</f>
        <v/>
      </c>
    </row>
    <row r="211" spans="12:18" ht="24.95" customHeight="1">
      <c r="L211" s="887" t="str">
        <f>IF('منابع انسانی'!A210="","",'منابع انسانی'!A210)</f>
        <v/>
      </c>
      <c r="M211" s="887" t="str">
        <f>IF('منابع انسانی'!B210="","",'منابع انسانی'!B210)</f>
        <v/>
      </c>
      <c r="N211" s="887" t="str">
        <f>IF('منابع انسانی'!C210="","",'منابع انسانی'!C210)</f>
        <v/>
      </c>
      <c r="O211" s="887" t="str">
        <f>IF('منابع انسانی'!D210="","",'منابع انسانی'!D210)</f>
        <v/>
      </c>
      <c r="P211" s="887" t="str">
        <f>IF('منابع انسانی'!E210="","",'منابع انسانی'!E210)</f>
        <v/>
      </c>
      <c r="Q211" s="887" t="str">
        <f>IF('منابع انسانی'!F210="","",'منابع انسانی'!F210)</f>
        <v/>
      </c>
      <c r="R211" s="887" t="str">
        <f>IF('منابع انسانی'!G210="","",'منابع انسانی'!G210)</f>
        <v/>
      </c>
    </row>
    <row r="212" spans="12:18" ht="24.95" customHeight="1">
      <c r="L212" s="887" t="str">
        <f>IF('منابع انسانی'!A211="","",'منابع انسانی'!A211)</f>
        <v/>
      </c>
      <c r="M212" s="887" t="str">
        <f>IF('منابع انسانی'!B211="","",'منابع انسانی'!B211)</f>
        <v/>
      </c>
      <c r="N212" s="887" t="str">
        <f>IF('منابع انسانی'!C211="","",'منابع انسانی'!C211)</f>
        <v/>
      </c>
      <c r="O212" s="887" t="str">
        <f>IF('منابع انسانی'!D211="","",'منابع انسانی'!D211)</f>
        <v/>
      </c>
      <c r="P212" s="887" t="str">
        <f>IF('منابع انسانی'!E211="","",'منابع انسانی'!E211)</f>
        <v/>
      </c>
      <c r="Q212" s="887" t="str">
        <f>IF('منابع انسانی'!F211="","",'منابع انسانی'!F211)</f>
        <v/>
      </c>
      <c r="R212" s="887" t="str">
        <f>IF('منابع انسانی'!G211="","",'منابع انسانی'!G211)</f>
        <v/>
      </c>
    </row>
    <row r="213" spans="12:18" ht="24.95" customHeight="1">
      <c r="L213" s="887" t="str">
        <f>IF('منابع انسانی'!A212="","",'منابع انسانی'!A212)</f>
        <v/>
      </c>
      <c r="M213" s="887" t="str">
        <f>IF('منابع انسانی'!B212="","",'منابع انسانی'!B212)</f>
        <v/>
      </c>
      <c r="N213" s="887" t="str">
        <f>IF('منابع انسانی'!C212="","",'منابع انسانی'!C212)</f>
        <v/>
      </c>
      <c r="O213" s="887" t="str">
        <f>IF('منابع انسانی'!D212="","",'منابع انسانی'!D212)</f>
        <v/>
      </c>
      <c r="P213" s="887" t="str">
        <f>IF('منابع انسانی'!E212="","",'منابع انسانی'!E212)</f>
        <v/>
      </c>
      <c r="Q213" s="887" t="str">
        <f>IF('منابع انسانی'!F212="","",'منابع انسانی'!F212)</f>
        <v/>
      </c>
      <c r="R213" s="887" t="str">
        <f>IF('منابع انسانی'!G212="","",'منابع انسانی'!G212)</f>
        <v/>
      </c>
    </row>
    <row r="214" spans="12:18" ht="24.95" customHeight="1">
      <c r="L214" s="887" t="str">
        <f>IF('منابع انسانی'!A213="","",'منابع انسانی'!A213)</f>
        <v/>
      </c>
      <c r="M214" s="887" t="str">
        <f>IF('منابع انسانی'!B213="","",'منابع انسانی'!B213)</f>
        <v/>
      </c>
      <c r="N214" s="887" t="str">
        <f>IF('منابع انسانی'!C213="","",'منابع انسانی'!C213)</f>
        <v/>
      </c>
      <c r="O214" s="887" t="str">
        <f>IF('منابع انسانی'!D213="","",'منابع انسانی'!D213)</f>
        <v/>
      </c>
      <c r="P214" s="887" t="str">
        <f>IF('منابع انسانی'!E213="","",'منابع انسانی'!E213)</f>
        <v/>
      </c>
      <c r="Q214" s="887" t="str">
        <f>IF('منابع انسانی'!F213="","",'منابع انسانی'!F213)</f>
        <v/>
      </c>
      <c r="R214" s="887" t="str">
        <f>IF('منابع انسانی'!G213="","",'منابع انسانی'!G213)</f>
        <v/>
      </c>
    </row>
    <row r="215" spans="12:18" ht="24.95" customHeight="1">
      <c r="L215" s="887" t="str">
        <f>IF('منابع انسانی'!A214="","",'منابع انسانی'!A214)</f>
        <v/>
      </c>
      <c r="M215" s="887" t="str">
        <f>IF('منابع انسانی'!B214="","",'منابع انسانی'!B214)</f>
        <v/>
      </c>
      <c r="N215" s="887" t="str">
        <f>IF('منابع انسانی'!C214="","",'منابع انسانی'!C214)</f>
        <v/>
      </c>
      <c r="O215" s="887" t="str">
        <f>IF('منابع انسانی'!D214="","",'منابع انسانی'!D214)</f>
        <v/>
      </c>
      <c r="P215" s="887" t="str">
        <f>IF('منابع انسانی'!E214="","",'منابع انسانی'!E214)</f>
        <v/>
      </c>
      <c r="Q215" s="887" t="str">
        <f>IF('منابع انسانی'!F214="","",'منابع انسانی'!F214)</f>
        <v/>
      </c>
      <c r="R215" s="887" t="str">
        <f>IF('منابع انسانی'!G214="","",'منابع انسانی'!G214)</f>
        <v/>
      </c>
    </row>
    <row r="216" spans="12:18" ht="24.95" customHeight="1">
      <c r="L216" s="887" t="str">
        <f>IF('منابع انسانی'!A215="","",'منابع انسانی'!A215)</f>
        <v/>
      </c>
      <c r="M216" s="887" t="str">
        <f>IF('منابع انسانی'!B215="","",'منابع انسانی'!B215)</f>
        <v/>
      </c>
      <c r="N216" s="887" t="str">
        <f>IF('منابع انسانی'!C215="","",'منابع انسانی'!C215)</f>
        <v/>
      </c>
      <c r="O216" s="887" t="str">
        <f>IF('منابع انسانی'!D215="","",'منابع انسانی'!D215)</f>
        <v/>
      </c>
      <c r="P216" s="887" t="str">
        <f>IF('منابع انسانی'!E215="","",'منابع انسانی'!E215)</f>
        <v/>
      </c>
      <c r="Q216" s="887" t="str">
        <f>IF('منابع انسانی'!F215="","",'منابع انسانی'!F215)</f>
        <v/>
      </c>
      <c r="R216" s="887" t="str">
        <f>IF('منابع انسانی'!G215="","",'منابع انسانی'!G215)</f>
        <v/>
      </c>
    </row>
    <row r="217" spans="12:18" ht="24.95" customHeight="1">
      <c r="L217" s="887" t="str">
        <f>IF('منابع انسانی'!A216="","",'منابع انسانی'!A216)</f>
        <v/>
      </c>
      <c r="M217" s="887" t="str">
        <f>IF('منابع انسانی'!B216="","",'منابع انسانی'!B216)</f>
        <v/>
      </c>
      <c r="N217" s="887" t="str">
        <f>IF('منابع انسانی'!C216="","",'منابع انسانی'!C216)</f>
        <v/>
      </c>
      <c r="O217" s="887" t="str">
        <f>IF('منابع انسانی'!D216="","",'منابع انسانی'!D216)</f>
        <v/>
      </c>
      <c r="P217" s="887" t="str">
        <f>IF('منابع انسانی'!E216="","",'منابع انسانی'!E216)</f>
        <v/>
      </c>
      <c r="Q217" s="887" t="str">
        <f>IF('منابع انسانی'!F216="","",'منابع انسانی'!F216)</f>
        <v/>
      </c>
      <c r="R217" s="887" t="str">
        <f>IF('منابع انسانی'!G216="","",'منابع انسانی'!G216)</f>
        <v/>
      </c>
    </row>
    <row r="218" spans="12:18" ht="24.95" customHeight="1">
      <c r="L218" s="887" t="str">
        <f>IF('منابع انسانی'!A217="","",'منابع انسانی'!A217)</f>
        <v/>
      </c>
      <c r="M218" s="887" t="str">
        <f>IF('منابع انسانی'!B217="","",'منابع انسانی'!B217)</f>
        <v/>
      </c>
      <c r="N218" s="887" t="str">
        <f>IF('منابع انسانی'!C217="","",'منابع انسانی'!C217)</f>
        <v/>
      </c>
      <c r="O218" s="887" t="str">
        <f>IF('منابع انسانی'!D217="","",'منابع انسانی'!D217)</f>
        <v/>
      </c>
      <c r="P218" s="887" t="str">
        <f>IF('منابع انسانی'!E217="","",'منابع انسانی'!E217)</f>
        <v/>
      </c>
      <c r="Q218" s="887" t="str">
        <f>IF('منابع انسانی'!F217="","",'منابع انسانی'!F217)</f>
        <v/>
      </c>
      <c r="R218" s="887" t="str">
        <f>IF('منابع انسانی'!G217="","",'منابع انسانی'!G217)</f>
        <v/>
      </c>
    </row>
    <row r="219" spans="12:18" ht="24.95" customHeight="1">
      <c r="L219" s="887" t="str">
        <f>IF('منابع انسانی'!A218="","",'منابع انسانی'!A218)</f>
        <v/>
      </c>
      <c r="M219" s="887" t="str">
        <f>IF('منابع انسانی'!B218="","",'منابع انسانی'!B218)</f>
        <v/>
      </c>
      <c r="N219" s="887" t="str">
        <f>IF('منابع انسانی'!C218="","",'منابع انسانی'!C218)</f>
        <v/>
      </c>
      <c r="O219" s="887" t="str">
        <f>IF('منابع انسانی'!D218="","",'منابع انسانی'!D218)</f>
        <v/>
      </c>
      <c r="P219" s="887" t="str">
        <f>IF('منابع انسانی'!E218="","",'منابع انسانی'!E218)</f>
        <v/>
      </c>
      <c r="Q219" s="887" t="str">
        <f>IF('منابع انسانی'!F218="","",'منابع انسانی'!F218)</f>
        <v/>
      </c>
      <c r="R219" s="887" t="str">
        <f>IF('منابع انسانی'!G218="","",'منابع انسانی'!G218)</f>
        <v/>
      </c>
    </row>
    <row r="220" spans="12:18" ht="24.95" customHeight="1">
      <c r="L220" s="887" t="str">
        <f>IF('منابع انسانی'!A219="","",'منابع انسانی'!A219)</f>
        <v/>
      </c>
      <c r="M220" s="887" t="str">
        <f>IF('منابع انسانی'!B219="","",'منابع انسانی'!B219)</f>
        <v/>
      </c>
      <c r="N220" s="887" t="str">
        <f>IF('منابع انسانی'!C219="","",'منابع انسانی'!C219)</f>
        <v/>
      </c>
      <c r="O220" s="887" t="str">
        <f>IF('منابع انسانی'!D219="","",'منابع انسانی'!D219)</f>
        <v/>
      </c>
      <c r="P220" s="887" t="str">
        <f>IF('منابع انسانی'!E219="","",'منابع انسانی'!E219)</f>
        <v/>
      </c>
      <c r="Q220" s="887" t="str">
        <f>IF('منابع انسانی'!F219="","",'منابع انسانی'!F219)</f>
        <v/>
      </c>
      <c r="R220" s="887" t="str">
        <f>IF('منابع انسانی'!G219="","",'منابع انسانی'!G219)</f>
        <v/>
      </c>
    </row>
    <row r="221" spans="12:18" ht="24.95" customHeight="1">
      <c r="L221" s="887" t="str">
        <f>IF('منابع انسانی'!A220="","",'منابع انسانی'!A220)</f>
        <v/>
      </c>
      <c r="M221" s="887" t="str">
        <f>IF('منابع انسانی'!B220="","",'منابع انسانی'!B220)</f>
        <v/>
      </c>
      <c r="N221" s="887" t="str">
        <f>IF('منابع انسانی'!C220="","",'منابع انسانی'!C220)</f>
        <v/>
      </c>
      <c r="O221" s="887" t="str">
        <f>IF('منابع انسانی'!D220="","",'منابع انسانی'!D220)</f>
        <v/>
      </c>
      <c r="P221" s="887" t="str">
        <f>IF('منابع انسانی'!E220="","",'منابع انسانی'!E220)</f>
        <v/>
      </c>
      <c r="Q221" s="887" t="str">
        <f>IF('منابع انسانی'!F220="","",'منابع انسانی'!F220)</f>
        <v/>
      </c>
      <c r="R221" s="887" t="str">
        <f>IF('منابع انسانی'!G220="","",'منابع انسانی'!G220)</f>
        <v/>
      </c>
    </row>
    <row r="222" spans="12:18" ht="24.95" customHeight="1">
      <c r="L222" s="887" t="str">
        <f>IF('منابع انسانی'!A221="","",'منابع انسانی'!A221)</f>
        <v/>
      </c>
      <c r="M222" s="887" t="str">
        <f>IF('منابع انسانی'!B221="","",'منابع انسانی'!B221)</f>
        <v/>
      </c>
      <c r="N222" s="887" t="str">
        <f>IF('منابع انسانی'!C221="","",'منابع انسانی'!C221)</f>
        <v/>
      </c>
      <c r="O222" s="887" t="str">
        <f>IF('منابع انسانی'!D221="","",'منابع انسانی'!D221)</f>
        <v/>
      </c>
      <c r="P222" s="887" t="str">
        <f>IF('منابع انسانی'!E221="","",'منابع انسانی'!E221)</f>
        <v/>
      </c>
      <c r="Q222" s="887" t="str">
        <f>IF('منابع انسانی'!F221="","",'منابع انسانی'!F221)</f>
        <v/>
      </c>
      <c r="R222" s="887" t="str">
        <f>IF('منابع انسانی'!G221="","",'منابع انسانی'!G221)</f>
        <v/>
      </c>
    </row>
    <row r="223" spans="12:18" ht="24.95" customHeight="1">
      <c r="L223" s="887" t="str">
        <f>IF('منابع انسانی'!A222="","",'منابع انسانی'!A222)</f>
        <v/>
      </c>
      <c r="M223" s="887" t="str">
        <f>IF('منابع انسانی'!B222="","",'منابع انسانی'!B222)</f>
        <v/>
      </c>
      <c r="N223" s="887" t="str">
        <f>IF('منابع انسانی'!C222="","",'منابع انسانی'!C222)</f>
        <v/>
      </c>
      <c r="O223" s="887" t="str">
        <f>IF('منابع انسانی'!D222="","",'منابع انسانی'!D222)</f>
        <v/>
      </c>
      <c r="P223" s="887" t="str">
        <f>IF('منابع انسانی'!E222="","",'منابع انسانی'!E222)</f>
        <v/>
      </c>
      <c r="Q223" s="887" t="str">
        <f>IF('منابع انسانی'!F222="","",'منابع انسانی'!F222)</f>
        <v/>
      </c>
      <c r="R223" s="887" t="str">
        <f>IF('منابع انسانی'!G222="","",'منابع انسانی'!G222)</f>
        <v/>
      </c>
    </row>
    <row r="224" spans="12:18" ht="24.95" customHeight="1">
      <c r="L224" s="887" t="str">
        <f>IF('منابع انسانی'!A223="","",'منابع انسانی'!A223)</f>
        <v/>
      </c>
      <c r="M224" s="887" t="str">
        <f>IF('منابع انسانی'!B223="","",'منابع انسانی'!B223)</f>
        <v/>
      </c>
      <c r="N224" s="887" t="str">
        <f>IF('منابع انسانی'!C223="","",'منابع انسانی'!C223)</f>
        <v/>
      </c>
      <c r="O224" s="887" t="str">
        <f>IF('منابع انسانی'!D223="","",'منابع انسانی'!D223)</f>
        <v/>
      </c>
      <c r="P224" s="887" t="str">
        <f>IF('منابع انسانی'!E223="","",'منابع انسانی'!E223)</f>
        <v/>
      </c>
      <c r="Q224" s="887" t="str">
        <f>IF('منابع انسانی'!F223="","",'منابع انسانی'!F223)</f>
        <v/>
      </c>
      <c r="R224" s="887" t="str">
        <f>IF('منابع انسانی'!G223="","",'منابع انسانی'!G223)</f>
        <v/>
      </c>
    </row>
    <row r="225" spans="12:18" ht="24.95" customHeight="1">
      <c r="L225" s="887" t="str">
        <f>IF('منابع انسانی'!A224="","",'منابع انسانی'!A224)</f>
        <v/>
      </c>
      <c r="M225" s="887" t="str">
        <f>IF('منابع انسانی'!B224="","",'منابع انسانی'!B224)</f>
        <v/>
      </c>
      <c r="N225" s="887" t="str">
        <f>IF('منابع انسانی'!C224="","",'منابع انسانی'!C224)</f>
        <v/>
      </c>
      <c r="O225" s="887" t="str">
        <f>IF('منابع انسانی'!D224="","",'منابع انسانی'!D224)</f>
        <v/>
      </c>
      <c r="P225" s="887" t="str">
        <f>IF('منابع انسانی'!E224="","",'منابع انسانی'!E224)</f>
        <v/>
      </c>
      <c r="Q225" s="887" t="str">
        <f>IF('منابع انسانی'!F224="","",'منابع انسانی'!F224)</f>
        <v/>
      </c>
      <c r="R225" s="887" t="str">
        <f>IF('منابع انسانی'!G224="","",'منابع انسانی'!G224)</f>
        <v/>
      </c>
    </row>
    <row r="226" spans="12:18" ht="24.95" customHeight="1">
      <c r="L226" s="887" t="str">
        <f>IF('منابع انسانی'!A225="","",'منابع انسانی'!A225)</f>
        <v/>
      </c>
      <c r="M226" s="887" t="str">
        <f>IF('منابع انسانی'!B225="","",'منابع انسانی'!B225)</f>
        <v/>
      </c>
      <c r="N226" s="887" t="str">
        <f>IF('منابع انسانی'!C225="","",'منابع انسانی'!C225)</f>
        <v/>
      </c>
      <c r="O226" s="887" t="str">
        <f>IF('منابع انسانی'!D225="","",'منابع انسانی'!D225)</f>
        <v/>
      </c>
      <c r="P226" s="887" t="str">
        <f>IF('منابع انسانی'!E225="","",'منابع انسانی'!E225)</f>
        <v/>
      </c>
      <c r="Q226" s="887" t="str">
        <f>IF('منابع انسانی'!F225="","",'منابع انسانی'!F225)</f>
        <v/>
      </c>
      <c r="R226" s="887" t="str">
        <f>IF('منابع انسانی'!G225="","",'منابع انسانی'!G225)</f>
        <v/>
      </c>
    </row>
    <row r="227" spans="12:18" ht="24.95" customHeight="1">
      <c r="L227" s="887" t="str">
        <f>IF('منابع انسانی'!A226="","",'منابع انسانی'!A226)</f>
        <v/>
      </c>
      <c r="M227" s="887" t="str">
        <f>IF('منابع انسانی'!B226="","",'منابع انسانی'!B226)</f>
        <v/>
      </c>
      <c r="N227" s="887" t="str">
        <f>IF('منابع انسانی'!C226="","",'منابع انسانی'!C226)</f>
        <v/>
      </c>
      <c r="O227" s="887" t="str">
        <f>IF('منابع انسانی'!D226="","",'منابع انسانی'!D226)</f>
        <v/>
      </c>
      <c r="P227" s="887" t="str">
        <f>IF('منابع انسانی'!E226="","",'منابع انسانی'!E226)</f>
        <v/>
      </c>
      <c r="Q227" s="887" t="str">
        <f>IF('منابع انسانی'!F226="","",'منابع انسانی'!F226)</f>
        <v/>
      </c>
      <c r="R227" s="887" t="str">
        <f>IF('منابع انسانی'!G226="","",'منابع انسانی'!G226)</f>
        <v/>
      </c>
    </row>
    <row r="228" spans="12:18" ht="24.95" customHeight="1">
      <c r="L228" s="887" t="str">
        <f>IF('منابع انسانی'!A227="","",'منابع انسانی'!A227)</f>
        <v/>
      </c>
      <c r="M228" s="887" t="str">
        <f>IF('منابع انسانی'!B227="","",'منابع انسانی'!B227)</f>
        <v/>
      </c>
      <c r="N228" s="887" t="str">
        <f>IF('منابع انسانی'!C227="","",'منابع انسانی'!C227)</f>
        <v/>
      </c>
      <c r="O228" s="887" t="str">
        <f>IF('منابع انسانی'!D227="","",'منابع انسانی'!D227)</f>
        <v/>
      </c>
      <c r="P228" s="887" t="str">
        <f>IF('منابع انسانی'!E227="","",'منابع انسانی'!E227)</f>
        <v/>
      </c>
      <c r="Q228" s="887" t="str">
        <f>IF('منابع انسانی'!F227="","",'منابع انسانی'!F227)</f>
        <v/>
      </c>
      <c r="R228" s="887" t="str">
        <f>IF('منابع انسانی'!G227="","",'منابع انسانی'!G227)</f>
        <v/>
      </c>
    </row>
    <row r="229" spans="12:18" ht="24.95" customHeight="1">
      <c r="L229" s="887" t="str">
        <f>IF('منابع انسانی'!A228="","",'منابع انسانی'!A228)</f>
        <v/>
      </c>
      <c r="M229" s="887" t="str">
        <f>IF('منابع انسانی'!B228="","",'منابع انسانی'!B228)</f>
        <v/>
      </c>
      <c r="N229" s="887" t="str">
        <f>IF('منابع انسانی'!C228="","",'منابع انسانی'!C228)</f>
        <v/>
      </c>
      <c r="O229" s="887" t="str">
        <f>IF('منابع انسانی'!D228="","",'منابع انسانی'!D228)</f>
        <v/>
      </c>
      <c r="P229" s="887" t="str">
        <f>IF('منابع انسانی'!E228="","",'منابع انسانی'!E228)</f>
        <v/>
      </c>
      <c r="Q229" s="887" t="str">
        <f>IF('منابع انسانی'!F228="","",'منابع انسانی'!F228)</f>
        <v/>
      </c>
      <c r="R229" s="887" t="str">
        <f>IF('منابع انسانی'!G228="","",'منابع انسانی'!G228)</f>
        <v/>
      </c>
    </row>
    <row r="230" spans="12:18" ht="24.95" customHeight="1">
      <c r="L230" s="887" t="str">
        <f>IF('منابع انسانی'!A229="","",'منابع انسانی'!A229)</f>
        <v/>
      </c>
      <c r="M230" s="887" t="str">
        <f>IF('منابع انسانی'!B229="","",'منابع انسانی'!B229)</f>
        <v/>
      </c>
      <c r="N230" s="887" t="str">
        <f>IF('منابع انسانی'!C229="","",'منابع انسانی'!C229)</f>
        <v/>
      </c>
      <c r="O230" s="887" t="str">
        <f>IF('منابع انسانی'!D229="","",'منابع انسانی'!D229)</f>
        <v/>
      </c>
      <c r="P230" s="887" t="str">
        <f>IF('منابع انسانی'!E229="","",'منابع انسانی'!E229)</f>
        <v/>
      </c>
      <c r="Q230" s="887" t="str">
        <f>IF('منابع انسانی'!F229="","",'منابع انسانی'!F229)</f>
        <v/>
      </c>
      <c r="R230" s="887" t="str">
        <f>IF('منابع انسانی'!G229="","",'منابع انسانی'!G229)</f>
        <v/>
      </c>
    </row>
    <row r="231" spans="12:18" ht="24.95" customHeight="1">
      <c r="L231" s="887" t="str">
        <f>IF('منابع انسانی'!A230="","",'منابع انسانی'!A230)</f>
        <v/>
      </c>
      <c r="M231" s="887" t="str">
        <f>IF('منابع انسانی'!B230="","",'منابع انسانی'!B230)</f>
        <v/>
      </c>
      <c r="N231" s="887" t="str">
        <f>IF('منابع انسانی'!C230="","",'منابع انسانی'!C230)</f>
        <v/>
      </c>
      <c r="O231" s="887" t="str">
        <f>IF('منابع انسانی'!D230="","",'منابع انسانی'!D230)</f>
        <v/>
      </c>
      <c r="P231" s="887" t="str">
        <f>IF('منابع انسانی'!E230="","",'منابع انسانی'!E230)</f>
        <v/>
      </c>
      <c r="Q231" s="887" t="str">
        <f>IF('منابع انسانی'!F230="","",'منابع انسانی'!F230)</f>
        <v/>
      </c>
      <c r="R231" s="887" t="str">
        <f>IF('منابع انسانی'!G230="","",'منابع انسانی'!G230)</f>
        <v/>
      </c>
    </row>
    <row r="232" spans="12:18" ht="24.95" customHeight="1">
      <c r="L232" s="887" t="str">
        <f>IF('منابع انسانی'!A231="","",'منابع انسانی'!A231)</f>
        <v/>
      </c>
      <c r="M232" s="887" t="str">
        <f>IF('منابع انسانی'!B231="","",'منابع انسانی'!B231)</f>
        <v/>
      </c>
      <c r="N232" s="887" t="str">
        <f>IF('منابع انسانی'!C231="","",'منابع انسانی'!C231)</f>
        <v/>
      </c>
      <c r="O232" s="887" t="str">
        <f>IF('منابع انسانی'!D231="","",'منابع انسانی'!D231)</f>
        <v/>
      </c>
      <c r="P232" s="887" t="str">
        <f>IF('منابع انسانی'!E231="","",'منابع انسانی'!E231)</f>
        <v/>
      </c>
      <c r="Q232" s="887" t="str">
        <f>IF('منابع انسانی'!F231="","",'منابع انسانی'!F231)</f>
        <v/>
      </c>
      <c r="R232" s="887" t="str">
        <f>IF('منابع انسانی'!G231="","",'منابع انسانی'!G231)</f>
        <v/>
      </c>
    </row>
    <row r="233" spans="12:18" ht="24.95" customHeight="1">
      <c r="L233" s="887" t="str">
        <f>IF('منابع انسانی'!A232="","",'منابع انسانی'!A232)</f>
        <v/>
      </c>
      <c r="M233" s="887" t="str">
        <f>IF('منابع انسانی'!B232="","",'منابع انسانی'!B232)</f>
        <v/>
      </c>
      <c r="N233" s="887" t="str">
        <f>IF('منابع انسانی'!C232="","",'منابع انسانی'!C232)</f>
        <v/>
      </c>
      <c r="O233" s="887" t="str">
        <f>IF('منابع انسانی'!D232="","",'منابع انسانی'!D232)</f>
        <v/>
      </c>
      <c r="P233" s="887" t="str">
        <f>IF('منابع انسانی'!E232="","",'منابع انسانی'!E232)</f>
        <v/>
      </c>
      <c r="Q233" s="887" t="str">
        <f>IF('منابع انسانی'!F232="","",'منابع انسانی'!F232)</f>
        <v/>
      </c>
      <c r="R233" s="887" t="str">
        <f>IF('منابع انسانی'!G232="","",'منابع انسانی'!G232)</f>
        <v/>
      </c>
    </row>
    <row r="234" spans="12:18" ht="24.95" customHeight="1">
      <c r="L234" s="887" t="str">
        <f>IF('منابع انسانی'!A233="","",'منابع انسانی'!A233)</f>
        <v/>
      </c>
      <c r="M234" s="887" t="str">
        <f>IF('منابع انسانی'!B233="","",'منابع انسانی'!B233)</f>
        <v/>
      </c>
      <c r="N234" s="887" t="str">
        <f>IF('منابع انسانی'!C233="","",'منابع انسانی'!C233)</f>
        <v/>
      </c>
      <c r="O234" s="887" t="str">
        <f>IF('منابع انسانی'!D233="","",'منابع انسانی'!D233)</f>
        <v/>
      </c>
      <c r="P234" s="887" t="str">
        <f>IF('منابع انسانی'!E233="","",'منابع انسانی'!E233)</f>
        <v/>
      </c>
      <c r="Q234" s="887" t="str">
        <f>IF('منابع انسانی'!F233="","",'منابع انسانی'!F233)</f>
        <v/>
      </c>
      <c r="R234" s="887" t="str">
        <f>IF('منابع انسانی'!G233="","",'منابع انسانی'!G233)</f>
        <v/>
      </c>
    </row>
    <row r="235" spans="12:18" ht="24.95" customHeight="1">
      <c r="L235" s="887" t="str">
        <f>IF('منابع انسانی'!A234="","",'منابع انسانی'!A234)</f>
        <v/>
      </c>
      <c r="M235" s="887" t="str">
        <f>IF('منابع انسانی'!B234="","",'منابع انسانی'!B234)</f>
        <v/>
      </c>
      <c r="N235" s="887" t="str">
        <f>IF('منابع انسانی'!C234="","",'منابع انسانی'!C234)</f>
        <v/>
      </c>
      <c r="O235" s="887" t="str">
        <f>IF('منابع انسانی'!D234="","",'منابع انسانی'!D234)</f>
        <v/>
      </c>
      <c r="P235" s="887" t="str">
        <f>IF('منابع انسانی'!E234="","",'منابع انسانی'!E234)</f>
        <v/>
      </c>
      <c r="Q235" s="887" t="str">
        <f>IF('منابع انسانی'!F234="","",'منابع انسانی'!F234)</f>
        <v/>
      </c>
      <c r="R235" s="887" t="str">
        <f>IF('منابع انسانی'!G234="","",'منابع انسانی'!G234)</f>
        <v/>
      </c>
    </row>
    <row r="236" spans="12:18" ht="24.95" customHeight="1">
      <c r="L236" s="887" t="str">
        <f>IF('منابع انسانی'!A235="","",'منابع انسانی'!A235)</f>
        <v/>
      </c>
      <c r="M236" s="887" t="str">
        <f>IF('منابع انسانی'!B235="","",'منابع انسانی'!B235)</f>
        <v/>
      </c>
      <c r="N236" s="887" t="str">
        <f>IF('منابع انسانی'!C235="","",'منابع انسانی'!C235)</f>
        <v/>
      </c>
      <c r="O236" s="887" t="str">
        <f>IF('منابع انسانی'!D235="","",'منابع انسانی'!D235)</f>
        <v/>
      </c>
      <c r="P236" s="887" t="str">
        <f>IF('منابع انسانی'!E235="","",'منابع انسانی'!E235)</f>
        <v/>
      </c>
      <c r="Q236" s="887" t="str">
        <f>IF('منابع انسانی'!F235="","",'منابع انسانی'!F235)</f>
        <v/>
      </c>
      <c r="R236" s="887" t="str">
        <f>IF('منابع انسانی'!G235="","",'منابع انسانی'!G235)</f>
        <v/>
      </c>
    </row>
    <row r="237" spans="12:18" ht="24.95" customHeight="1">
      <c r="L237" s="887" t="str">
        <f>IF('منابع انسانی'!A236="","",'منابع انسانی'!A236)</f>
        <v/>
      </c>
      <c r="M237" s="887" t="str">
        <f>IF('منابع انسانی'!B236="","",'منابع انسانی'!B236)</f>
        <v/>
      </c>
      <c r="N237" s="887" t="str">
        <f>IF('منابع انسانی'!C236="","",'منابع انسانی'!C236)</f>
        <v/>
      </c>
      <c r="O237" s="887" t="str">
        <f>IF('منابع انسانی'!D236="","",'منابع انسانی'!D236)</f>
        <v/>
      </c>
      <c r="P237" s="887" t="str">
        <f>IF('منابع انسانی'!E236="","",'منابع انسانی'!E236)</f>
        <v/>
      </c>
      <c r="Q237" s="887" t="str">
        <f>IF('منابع انسانی'!F236="","",'منابع انسانی'!F236)</f>
        <v/>
      </c>
      <c r="R237" s="887" t="str">
        <f>IF('منابع انسانی'!G236="","",'منابع انسانی'!G236)</f>
        <v/>
      </c>
    </row>
    <row r="238" spans="12:18" ht="24.95" customHeight="1">
      <c r="L238" s="887" t="str">
        <f>IF('منابع انسانی'!A237="","",'منابع انسانی'!A237)</f>
        <v/>
      </c>
      <c r="M238" s="887" t="str">
        <f>IF('منابع انسانی'!B237="","",'منابع انسانی'!B237)</f>
        <v/>
      </c>
      <c r="N238" s="887" t="str">
        <f>IF('منابع انسانی'!C237="","",'منابع انسانی'!C237)</f>
        <v/>
      </c>
      <c r="O238" s="887" t="str">
        <f>IF('منابع انسانی'!D237="","",'منابع انسانی'!D237)</f>
        <v/>
      </c>
      <c r="P238" s="887" t="str">
        <f>IF('منابع انسانی'!E237="","",'منابع انسانی'!E237)</f>
        <v/>
      </c>
      <c r="Q238" s="887" t="str">
        <f>IF('منابع انسانی'!F237="","",'منابع انسانی'!F237)</f>
        <v/>
      </c>
      <c r="R238" s="887" t="str">
        <f>IF('منابع انسانی'!G237="","",'منابع انسانی'!G237)</f>
        <v/>
      </c>
    </row>
    <row r="239" spans="12:18" ht="24.95" customHeight="1">
      <c r="L239" s="887" t="str">
        <f>IF('منابع انسانی'!A238="","",'منابع انسانی'!A238)</f>
        <v/>
      </c>
      <c r="M239" s="887" t="str">
        <f>IF('منابع انسانی'!B238="","",'منابع انسانی'!B238)</f>
        <v/>
      </c>
      <c r="N239" s="887" t="str">
        <f>IF('منابع انسانی'!C238="","",'منابع انسانی'!C238)</f>
        <v/>
      </c>
      <c r="O239" s="887" t="str">
        <f>IF('منابع انسانی'!D238="","",'منابع انسانی'!D238)</f>
        <v/>
      </c>
      <c r="P239" s="887" t="str">
        <f>IF('منابع انسانی'!E238="","",'منابع انسانی'!E238)</f>
        <v/>
      </c>
      <c r="Q239" s="887" t="str">
        <f>IF('منابع انسانی'!F238="","",'منابع انسانی'!F238)</f>
        <v/>
      </c>
      <c r="R239" s="887" t="str">
        <f>IF('منابع انسانی'!G238="","",'منابع انسانی'!G238)</f>
        <v/>
      </c>
    </row>
    <row r="240" spans="12:18" ht="24.95" customHeight="1">
      <c r="L240" s="887" t="str">
        <f>IF('منابع انسانی'!A239="","",'منابع انسانی'!A239)</f>
        <v/>
      </c>
      <c r="M240" s="887" t="str">
        <f>IF('منابع انسانی'!B239="","",'منابع انسانی'!B239)</f>
        <v/>
      </c>
      <c r="N240" s="887" t="str">
        <f>IF('منابع انسانی'!C239="","",'منابع انسانی'!C239)</f>
        <v/>
      </c>
      <c r="O240" s="887" t="str">
        <f>IF('منابع انسانی'!D239="","",'منابع انسانی'!D239)</f>
        <v/>
      </c>
      <c r="P240" s="887" t="str">
        <f>IF('منابع انسانی'!E239="","",'منابع انسانی'!E239)</f>
        <v/>
      </c>
      <c r="Q240" s="887" t="str">
        <f>IF('منابع انسانی'!F239="","",'منابع انسانی'!F239)</f>
        <v/>
      </c>
      <c r="R240" s="887" t="str">
        <f>IF('منابع انسانی'!G239="","",'منابع انسانی'!G239)</f>
        <v/>
      </c>
    </row>
    <row r="241" spans="12:18" ht="24.95" customHeight="1">
      <c r="L241" s="887" t="str">
        <f>IF('منابع انسانی'!A240="","",'منابع انسانی'!A240)</f>
        <v/>
      </c>
      <c r="M241" s="887" t="str">
        <f>IF('منابع انسانی'!B240="","",'منابع انسانی'!B240)</f>
        <v/>
      </c>
      <c r="N241" s="887" t="str">
        <f>IF('منابع انسانی'!C240="","",'منابع انسانی'!C240)</f>
        <v/>
      </c>
      <c r="O241" s="887" t="str">
        <f>IF('منابع انسانی'!D240="","",'منابع انسانی'!D240)</f>
        <v/>
      </c>
      <c r="P241" s="887" t="str">
        <f>IF('منابع انسانی'!E240="","",'منابع انسانی'!E240)</f>
        <v/>
      </c>
      <c r="Q241" s="887" t="str">
        <f>IF('منابع انسانی'!F240="","",'منابع انسانی'!F240)</f>
        <v/>
      </c>
      <c r="R241" s="887" t="str">
        <f>IF('منابع انسانی'!G240="","",'منابع انسانی'!G240)</f>
        <v/>
      </c>
    </row>
    <row r="242" spans="12:18" ht="24.95" customHeight="1">
      <c r="L242" s="887" t="str">
        <f>IF('منابع انسانی'!A241="","",'منابع انسانی'!A241)</f>
        <v/>
      </c>
      <c r="M242" s="887" t="str">
        <f>IF('منابع انسانی'!B241="","",'منابع انسانی'!B241)</f>
        <v/>
      </c>
      <c r="N242" s="887" t="str">
        <f>IF('منابع انسانی'!C241="","",'منابع انسانی'!C241)</f>
        <v/>
      </c>
      <c r="O242" s="887" t="str">
        <f>IF('منابع انسانی'!D241="","",'منابع انسانی'!D241)</f>
        <v/>
      </c>
      <c r="P242" s="887" t="str">
        <f>IF('منابع انسانی'!E241="","",'منابع انسانی'!E241)</f>
        <v/>
      </c>
      <c r="Q242" s="887" t="str">
        <f>IF('منابع انسانی'!F241="","",'منابع انسانی'!F241)</f>
        <v/>
      </c>
      <c r="R242" s="887" t="str">
        <f>IF('منابع انسانی'!G241="","",'منابع انسانی'!G241)</f>
        <v/>
      </c>
    </row>
    <row r="243" spans="12:18" ht="24.95" customHeight="1">
      <c r="L243" s="887" t="str">
        <f>IF('منابع انسانی'!A242="","",'منابع انسانی'!A242)</f>
        <v/>
      </c>
      <c r="M243" s="887" t="str">
        <f>IF('منابع انسانی'!B242="","",'منابع انسانی'!B242)</f>
        <v/>
      </c>
      <c r="N243" s="887" t="str">
        <f>IF('منابع انسانی'!C242="","",'منابع انسانی'!C242)</f>
        <v/>
      </c>
      <c r="O243" s="887" t="str">
        <f>IF('منابع انسانی'!D242="","",'منابع انسانی'!D242)</f>
        <v/>
      </c>
      <c r="P243" s="887" t="str">
        <f>IF('منابع انسانی'!E242="","",'منابع انسانی'!E242)</f>
        <v/>
      </c>
      <c r="Q243" s="887" t="str">
        <f>IF('منابع انسانی'!F242="","",'منابع انسانی'!F242)</f>
        <v/>
      </c>
      <c r="R243" s="887" t="str">
        <f>IF('منابع انسانی'!G242="","",'منابع انسانی'!G242)</f>
        <v/>
      </c>
    </row>
    <row r="244" spans="12:18" ht="24.95" customHeight="1">
      <c r="L244" s="887" t="str">
        <f>IF('منابع انسانی'!A243="","",'منابع انسانی'!A243)</f>
        <v/>
      </c>
      <c r="M244" s="887" t="str">
        <f>IF('منابع انسانی'!B243="","",'منابع انسانی'!B243)</f>
        <v/>
      </c>
      <c r="N244" s="887" t="str">
        <f>IF('منابع انسانی'!C243="","",'منابع انسانی'!C243)</f>
        <v/>
      </c>
      <c r="O244" s="887" t="str">
        <f>IF('منابع انسانی'!D243="","",'منابع انسانی'!D243)</f>
        <v/>
      </c>
      <c r="P244" s="887" t="str">
        <f>IF('منابع انسانی'!E243="","",'منابع انسانی'!E243)</f>
        <v/>
      </c>
      <c r="Q244" s="887" t="str">
        <f>IF('منابع انسانی'!F243="","",'منابع انسانی'!F243)</f>
        <v/>
      </c>
      <c r="R244" s="887" t="str">
        <f>IF('منابع انسانی'!G243="","",'منابع انسانی'!G243)</f>
        <v/>
      </c>
    </row>
    <row r="245" spans="12:18" ht="24.95" customHeight="1">
      <c r="L245" s="887" t="str">
        <f>IF('منابع انسانی'!A244="","",'منابع انسانی'!A244)</f>
        <v/>
      </c>
      <c r="M245" s="887" t="str">
        <f>IF('منابع انسانی'!B244="","",'منابع انسانی'!B244)</f>
        <v/>
      </c>
      <c r="N245" s="887" t="str">
        <f>IF('منابع انسانی'!C244="","",'منابع انسانی'!C244)</f>
        <v/>
      </c>
      <c r="O245" s="887" t="str">
        <f>IF('منابع انسانی'!D244="","",'منابع انسانی'!D244)</f>
        <v/>
      </c>
      <c r="P245" s="887" t="str">
        <f>IF('منابع انسانی'!E244="","",'منابع انسانی'!E244)</f>
        <v/>
      </c>
      <c r="Q245" s="887" t="str">
        <f>IF('منابع انسانی'!F244="","",'منابع انسانی'!F244)</f>
        <v/>
      </c>
      <c r="R245" s="887" t="str">
        <f>IF('منابع انسانی'!G244="","",'منابع انسانی'!G244)</f>
        <v/>
      </c>
    </row>
    <row r="246" spans="12:18" ht="24.95" customHeight="1">
      <c r="L246" s="887" t="str">
        <f>IF('منابع انسانی'!A245="","",'منابع انسانی'!A245)</f>
        <v/>
      </c>
      <c r="M246" s="887" t="str">
        <f>IF('منابع انسانی'!B245="","",'منابع انسانی'!B245)</f>
        <v/>
      </c>
      <c r="N246" s="887" t="str">
        <f>IF('منابع انسانی'!C245="","",'منابع انسانی'!C245)</f>
        <v/>
      </c>
      <c r="O246" s="887" t="str">
        <f>IF('منابع انسانی'!D245="","",'منابع انسانی'!D245)</f>
        <v/>
      </c>
      <c r="P246" s="887" t="str">
        <f>IF('منابع انسانی'!E245="","",'منابع انسانی'!E245)</f>
        <v/>
      </c>
      <c r="Q246" s="887" t="str">
        <f>IF('منابع انسانی'!F245="","",'منابع انسانی'!F245)</f>
        <v/>
      </c>
      <c r="R246" s="887" t="str">
        <f>IF('منابع انسانی'!G245="","",'منابع انسانی'!G245)</f>
        <v/>
      </c>
    </row>
    <row r="247" spans="12:18" ht="24.95" customHeight="1">
      <c r="L247" s="887" t="str">
        <f>IF('منابع انسانی'!A246="","",'منابع انسانی'!A246)</f>
        <v/>
      </c>
      <c r="M247" s="887" t="str">
        <f>IF('منابع انسانی'!B246="","",'منابع انسانی'!B246)</f>
        <v/>
      </c>
      <c r="N247" s="887" t="str">
        <f>IF('منابع انسانی'!C246="","",'منابع انسانی'!C246)</f>
        <v/>
      </c>
      <c r="O247" s="887" t="str">
        <f>IF('منابع انسانی'!D246="","",'منابع انسانی'!D246)</f>
        <v/>
      </c>
      <c r="P247" s="887" t="str">
        <f>IF('منابع انسانی'!E246="","",'منابع انسانی'!E246)</f>
        <v/>
      </c>
      <c r="Q247" s="887" t="str">
        <f>IF('منابع انسانی'!F246="","",'منابع انسانی'!F246)</f>
        <v/>
      </c>
      <c r="R247" s="887" t="str">
        <f>IF('منابع انسانی'!G246="","",'منابع انسانی'!G246)</f>
        <v/>
      </c>
    </row>
    <row r="248" spans="12:18" ht="24.95" customHeight="1">
      <c r="L248" s="887" t="str">
        <f>IF('منابع انسانی'!A247="","",'منابع انسانی'!A247)</f>
        <v/>
      </c>
      <c r="M248" s="887" t="str">
        <f>IF('منابع انسانی'!B247="","",'منابع انسانی'!B247)</f>
        <v/>
      </c>
      <c r="N248" s="887" t="str">
        <f>IF('منابع انسانی'!C247="","",'منابع انسانی'!C247)</f>
        <v/>
      </c>
      <c r="O248" s="887" t="str">
        <f>IF('منابع انسانی'!D247="","",'منابع انسانی'!D247)</f>
        <v/>
      </c>
      <c r="P248" s="887" t="str">
        <f>IF('منابع انسانی'!E247="","",'منابع انسانی'!E247)</f>
        <v/>
      </c>
      <c r="Q248" s="887" t="str">
        <f>IF('منابع انسانی'!F247="","",'منابع انسانی'!F247)</f>
        <v/>
      </c>
      <c r="R248" s="887" t="str">
        <f>IF('منابع انسانی'!G247="","",'منابع انسانی'!G247)</f>
        <v/>
      </c>
    </row>
    <row r="249" spans="12:18" ht="24.95" customHeight="1">
      <c r="L249" s="887" t="str">
        <f>IF('منابع انسانی'!A248="","",'منابع انسانی'!A248)</f>
        <v/>
      </c>
      <c r="M249" s="887" t="str">
        <f>IF('منابع انسانی'!B248="","",'منابع انسانی'!B248)</f>
        <v/>
      </c>
      <c r="N249" s="887" t="str">
        <f>IF('منابع انسانی'!C248="","",'منابع انسانی'!C248)</f>
        <v/>
      </c>
      <c r="O249" s="887" t="str">
        <f>IF('منابع انسانی'!D248="","",'منابع انسانی'!D248)</f>
        <v/>
      </c>
      <c r="P249" s="887" t="str">
        <f>IF('منابع انسانی'!E248="","",'منابع انسانی'!E248)</f>
        <v/>
      </c>
      <c r="Q249" s="887" t="str">
        <f>IF('منابع انسانی'!F248="","",'منابع انسانی'!F248)</f>
        <v/>
      </c>
      <c r="R249" s="887" t="str">
        <f>IF('منابع انسانی'!G248="","",'منابع انسانی'!G248)</f>
        <v/>
      </c>
    </row>
    <row r="250" spans="12:18" ht="24.95" customHeight="1">
      <c r="L250" s="887" t="str">
        <f>IF('منابع انسانی'!A249="","",'منابع انسانی'!A249)</f>
        <v/>
      </c>
      <c r="M250" s="887" t="str">
        <f>IF('منابع انسانی'!B249="","",'منابع انسانی'!B249)</f>
        <v/>
      </c>
      <c r="N250" s="887" t="str">
        <f>IF('منابع انسانی'!C249="","",'منابع انسانی'!C249)</f>
        <v/>
      </c>
      <c r="O250" s="887" t="str">
        <f>IF('منابع انسانی'!D249="","",'منابع انسانی'!D249)</f>
        <v/>
      </c>
      <c r="P250" s="887" t="str">
        <f>IF('منابع انسانی'!E249="","",'منابع انسانی'!E249)</f>
        <v/>
      </c>
      <c r="Q250" s="887" t="str">
        <f>IF('منابع انسانی'!F249="","",'منابع انسانی'!F249)</f>
        <v/>
      </c>
      <c r="R250" s="887" t="str">
        <f>IF('منابع انسانی'!G249="","",'منابع انسانی'!G249)</f>
        <v/>
      </c>
    </row>
    <row r="251" spans="12:18" ht="24.95" customHeight="1">
      <c r="L251" s="887" t="str">
        <f>IF('منابع انسانی'!A250="","",'منابع انسانی'!A250)</f>
        <v/>
      </c>
      <c r="M251" s="887" t="str">
        <f>IF('منابع انسانی'!B250="","",'منابع انسانی'!B250)</f>
        <v/>
      </c>
      <c r="N251" s="887" t="str">
        <f>IF('منابع انسانی'!C250="","",'منابع انسانی'!C250)</f>
        <v/>
      </c>
      <c r="O251" s="887" t="str">
        <f>IF('منابع انسانی'!D250="","",'منابع انسانی'!D250)</f>
        <v/>
      </c>
      <c r="P251" s="887" t="str">
        <f>IF('منابع انسانی'!E250="","",'منابع انسانی'!E250)</f>
        <v/>
      </c>
      <c r="Q251" s="887" t="str">
        <f>IF('منابع انسانی'!F250="","",'منابع انسانی'!F250)</f>
        <v/>
      </c>
      <c r="R251" s="887" t="str">
        <f>IF('منابع انسانی'!G250="","",'منابع انسانی'!G250)</f>
        <v/>
      </c>
    </row>
    <row r="252" spans="12:18" ht="24.95" customHeight="1">
      <c r="L252" s="887" t="str">
        <f>IF('منابع انسانی'!A251="","",'منابع انسانی'!A251)</f>
        <v/>
      </c>
      <c r="M252" s="887" t="str">
        <f>IF('منابع انسانی'!B251="","",'منابع انسانی'!B251)</f>
        <v/>
      </c>
      <c r="N252" s="887" t="str">
        <f>IF('منابع انسانی'!C251="","",'منابع انسانی'!C251)</f>
        <v/>
      </c>
      <c r="O252" s="887" t="str">
        <f>IF('منابع انسانی'!D251="","",'منابع انسانی'!D251)</f>
        <v/>
      </c>
      <c r="P252" s="887" t="str">
        <f>IF('منابع انسانی'!E251="","",'منابع انسانی'!E251)</f>
        <v/>
      </c>
      <c r="Q252" s="887" t="str">
        <f>IF('منابع انسانی'!F251="","",'منابع انسانی'!F251)</f>
        <v/>
      </c>
      <c r="R252" s="887" t="str">
        <f>IF('منابع انسانی'!G251="","",'منابع انسانی'!G251)</f>
        <v/>
      </c>
    </row>
    <row r="253" spans="12:18" ht="24.95" customHeight="1">
      <c r="L253" s="887" t="str">
        <f>IF('منابع انسانی'!A252="","",'منابع انسانی'!A252)</f>
        <v/>
      </c>
      <c r="M253" s="887" t="str">
        <f>IF('منابع انسانی'!B252="","",'منابع انسانی'!B252)</f>
        <v/>
      </c>
      <c r="N253" s="887" t="str">
        <f>IF('منابع انسانی'!C252="","",'منابع انسانی'!C252)</f>
        <v/>
      </c>
      <c r="O253" s="887" t="str">
        <f>IF('منابع انسانی'!D252="","",'منابع انسانی'!D252)</f>
        <v/>
      </c>
      <c r="P253" s="887" t="str">
        <f>IF('منابع انسانی'!E252="","",'منابع انسانی'!E252)</f>
        <v/>
      </c>
      <c r="Q253" s="887" t="str">
        <f>IF('منابع انسانی'!F252="","",'منابع انسانی'!F252)</f>
        <v/>
      </c>
      <c r="R253" s="887" t="str">
        <f>IF('منابع انسانی'!G252="","",'منابع انسانی'!G252)</f>
        <v/>
      </c>
    </row>
    <row r="254" spans="12:18" ht="24.95" customHeight="1">
      <c r="L254" s="887" t="str">
        <f>IF('منابع انسانی'!A253="","",'منابع انسانی'!A253)</f>
        <v/>
      </c>
      <c r="M254" s="887" t="str">
        <f>IF('منابع انسانی'!B253="","",'منابع انسانی'!B253)</f>
        <v/>
      </c>
      <c r="N254" s="887" t="str">
        <f>IF('منابع انسانی'!C253="","",'منابع انسانی'!C253)</f>
        <v/>
      </c>
      <c r="O254" s="887" t="str">
        <f>IF('منابع انسانی'!D253="","",'منابع انسانی'!D253)</f>
        <v/>
      </c>
      <c r="P254" s="887" t="str">
        <f>IF('منابع انسانی'!E253="","",'منابع انسانی'!E253)</f>
        <v/>
      </c>
      <c r="Q254" s="887" t="str">
        <f>IF('منابع انسانی'!F253="","",'منابع انسانی'!F253)</f>
        <v/>
      </c>
      <c r="R254" s="887" t="str">
        <f>IF('منابع انسانی'!G253="","",'منابع انسانی'!G253)</f>
        <v/>
      </c>
    </row>
    <row r="255" spans="12:18" ht="24.95" customHeight="1">
      <c r="L255" s="887" t="str">
        <f>IF('منابع انسانی'!A254="","",'منابع انسانی'!A254)</f>
        <v/>
      </c>
      <c r="M255" s="887" t="str">
        <f>IF('منابع انسانی'!B254="","",'منابع انسانی'!B254)</f>
        <v/>
      </c>
      <c r="N255" s="887" t="str">
        <f>IF('منابع انسانی'!C254="","",'منابع انسانی'!C254)</f>
        <v/>
      </c>
      <c r="O255" s="887" t="str">
        <f>IF('منابع انسانی'!D254="","",'منابع انسانی'!D254)</f>
        <v/>
      </c>
      <c r="P255" s="887" t="str">
        <f>IF('منابع انسانی'!E254="","",'منابع انسانی'!E254)</f>
        <v/>
      </c>
      <c r="Q255" s="887" t="str">
        <f>IF('منابع انسانی'!F254="","",'منابع انسانی'!F254)</f>
        <v/>
      </c>
      <c r="R255" s="887" t="str">
        <f>IF('منابع انسانی'!G254="","",'منابع انسانی'!G254)</f>
        <v/>
      </c>
    </row>
    <row r="256" spans="12:18" ht="24.95" customHeight="1">
      <c r="L256" s="887" t="str">
        <f>IF('منابع انسانی'!A255="","",'منابع انسانی'!A255)</f>
        <v/>
      </c>
      <c r="M256" s="887" t="str">
        <f>IF('منابع انسانی'!B255="","",'منابع انسانی'!B255)</f>
        <v/>
      </c>
      <c r="N256" s="887" t="str">
        <f>IF('منابع انسانی'!C255="","",'منابع انسانی'!C255)</f>
        <v/>
      </c>
      <c r="O256" s="887" t="str">
        <f>IF('منابع انسانی'!D255="","",'منابع انسانی'!D255)</f>
        <v/>
      </c>
      <c r="P256" s="887" t="str">
        <f>IF('منابع انسانی'!E255="","",'منابع انسانی'!E255)</f>
        <v/>
      </c>
      <c r="Q256" s="887" t="str">
        <f>IF('منابع انسانی'!F255="","",'منابع انسانی'!F255)</f>
        <v/>
      </c>
      <c r="R256" s="887" t="str">
        <f>IF('منابع انسانی'!G255="","",'منابع انسانی'!G255)</f>
        <v/>
      </c>
    </row>
    <row r="257" spans="12:18" ht="24.95" customHeight="1">
      <c r="L257" s="887" t="str">
        <f>IF('منابع انسانی'!A256="","",'منابع انسانی'!A256)</f>
        <v/>
      </c>
      <c r="M257" s="887" t="str">
        <f>IF('منابع انسانی'!B256="","",'منابع انسانی'!B256)</f>
        <v/>
      </c>
      <c r="N257" s="887" t="str">
        <f>IF('منابع انسانی'!C256="","",'منابع انسانی'!C256)</f>
        <v/>
      </c>
      <c r="O257" s="887" t="str">
        <f>IF('منابع انسانی'!D256="","",'منابع انسانی'!D256)</f>
        <v/>
      </c>
      <c r="P257" s="887" t="str">
        <f>IF('منابع انسانی'!E256="","",'منابع انسانی'!E256)</f>
        <v/>
      </c>
      <c r="Q257" s="887" t="str">
        <f>IF('منابع انسانی'!F256="","",'منابع انسانی'!F256)</f>
        <v/>
      </c>
      <c r="R257" s="887" t="str">
        <f>IF('منابع انسانی'!G256="","",'منابع انسانی'!G256)</f>
        <v/>
      </c>
    </row>
    <row r="258" spans="12:18" ht="24.95" customHeight="1">
      <c r="L258" s="887" t="str">
        <f>IF('منابع انسانی'!A257="","",'منابع انسانی'!A257)</f>
        <v/>
      </c>
      <c r="M258" s="887" t="str">
        <f>IF('منابع انسانی'!B257="","",'منابع انسانی'!B257)</f>
        <v/>
      </c>
      <c r="N258" s="887" t="str">
        <f>IF('منابع انسانی'!C257="","",'منابع انسانی'!C257)</f>
        <v/>
      </c>
      <c r="O258" s="887" t="str">
        <f>IF('منابع انسانی'!D257="","",'منابع انسانی'!D257)</f>
        <v/>
      </c>
      <c r="P258" s="887" t="str">
        <f>IF('منابع انسانی'!E257="","",'منابع انسانی'!E257)</f>
        <v/>
      </c>
      <c r="Q258" s="887" t="str">
        <f>IF('منابع انسانی'!F257="","",'منابع انسانی'!F257)</f>
        <v/>
      </c>
      <c r="R258" s="887" t="str">
        <f>IF('منابع انسانی'!G257="","",'منابع انسانی'!G257)</f>
        <v/>
      </c>
    </row>
    <row r="259" spans="12:18" ht="24.95" customHeight="1">
      <c r="L259" s="887" t="str">
        <f>IF('منابع انسانی'!A258="","",'منابع انسانی'!A258)</f>
        <v/>
      </c>
      <c r="M259" s="887" t="str">
        <f>IF('منابع انسانی'!B258="","",'منابع انسانی'!B258)</f>
        <v/>
      </c>
      <c r="N259" s="887" t="str">
        <f>IF('منابع انسانی'!C258="","",'منابع انسانی'!C258)</f>
        <v/>
      </c>
      <c r="O259" s="887" t="str">
        <f>IF('منابع انسانی'!D258="","",'منابع انسانی'!D258)</f>
        <v/>
      </c>
      <c r="P259" s="887" t="str">
        <f>IF('منابع انسانی'!E258="","",'منابع انسانی'!E258)</f>
        <v/>
      </c>
      <c r="Q259" s="887" t="str">
        <f>IF('منابع انسانی'!F258="","",'منابع انسانی'!F258)</f>
        <v/>
      </c>
      <c r="R259" s="887" t="str">
        <f>IF('منابع انسانی'!G258="","",'منابع انسانی'!G258)</f>
        <v/>
      </c>
    </row>
    <row r="260" spans="12:18" ht="24.95" customHeight="1">
      <c r="L260" s="887" t="str">
        <f>IF('منابع انسانی'!A259="","",'منابع انسانی'!A259)</f>
        <v/>
      </c>
      <c r="M260" s="887" t="str">
        <f>IF('منابع انسانی'!B259="","",'منابع انسانی'!B259)</f>
        <v/>
      </c>
      <c r="N260" s="887" t="str">
        <f>IF('منابع انسانی'!C259="","",'منابع انسانی'!C259)</f>
        <v/>
      </c>
      <c r="O260" s="887" t="str">
        <f>IF('منابع انسانی'!D259="","",'منابع انسانی'!D259)</f>
        <v/>
      </c>
      <c r="P260" s="887" t="str">
        <f>IF('منابع انسانی'!E259="","",'منابع انسانی'!E259)</f>
        <v/>
      </c>
      <c r="Q260" s="887" t="str">
        <f>IF('منابع انسانی'!F259="","",'منابع انسانی'!F259)</f>
        <v/>
      </c>
      <c r="R260" s="887" t="str">
        <f>IF('منابع انسانی'!G259="","",'منابع انسانی'!G259)</f>
        <v/>
      </c>
    </row>
    <row r="261" spans="12:18" ht="24.95" customHeight="1">
      <c r="L261" s="887" t="str">
        <f>IF('منابع انسانی'!A260="","",'منابع انسانی'!A260)</f>
        <v/>
      </c>
      <c r="M261" s="887" t="str">
        <f>IF('منابع انسانی'!B260="","",'منابع انسانی'!B260)</f>
        <v/>
      </c>
      <c r="N261" s="887" t="str">
        <f>IF('منابع انسانی'!C260="","",'منابع انسانی'!C260)</f>
        <v/>
      </c>
      <c r="O261" s="887" t="str">
        <f>IF('منابع انسانی'!D260="","",'منابع انسانی'!D260)</f>
        <v/>
      </c>
      <c r="P261" s="887" t="str">
        <f>IF('منابع انسانی'!E260="","",'منابع انسانی'!E260)</f>
        <v/>
      </c>
      <c r="Q261" s="887" t="str">
        <f>IF('منابع انسانی'!F260="","",'منابع انسانی'!F260)</f>
        <v/>
      </c>
      <c r="R261" s="887" t="str">
        <f>IF('منابع انسانی'!G260="","",'منابع انسانی'!G260)</f>
        <v/>
      </c>
    </row>
    <row r="262" spans="12:18" ht="24.95" customHeight="1">
      <c r="L262" s="887" t="str">
        <f>IF('منابع انسانی'!A261="","",'منابع انسانی'!A261)</f>
        <v/>
      </c>
      <c r="M262" s="887" t="str">
        <f>IF('منابع انسانی'!B261="","",'منابع انسانی'!B261)</f>
        <v/>
      </c>
      <c r="N262" s="887" t="str">
        <f>IF('منابع انسانی'!C261="","",'منابع انسانی'!C261)</f>
        <v/>
      </c>
      <c r="O262" s="887" t="str">
        <f>IF('منابع انسانی'!D261="","",'منابع انسانی'!D261)</f>
        <v/>
      </c>
      <c r="P262" s="887" t="str">
        <f>IF('منابع انسانی'!E261="","",'منابع انسانی'!E261)</f>
        <v/>
      </c>
      <c r="Q262" s="887" t="str">
        <f>IF('منابع انسانی'!F261="","",'منابع انسانی'!F261)</f>
        <v/>
      </c>
      <c r="R262" s="887" t="str">
        <f>IF('منابع انسانی'!G261="","",'منابع انسانی'!G261)</f>
        <v/>
      </c>
    </row>
    <row r="263" spans="12:18" ht="24.95" customHeight="1">
      <c r="L263" s="887" t="str">
        <f>IF('منابع انسانی'!A262="","",'منابع انسانی'!A262)</f>
        <v/>
      </c>
      <c r="M263" s="887" t="str">
        <f>IF('منابع انسانی'!B262="","",'منابع انسانی'!B262)</f>
        <v/>
      </c>
      <c r="N263" s="887" t="str">
        <f>IF('منابع انسانی'!C262="","",'منابع انسانی'!C262)</f>
        <v/>
      </c>
      <c r="O263" s="887" t="str">
        <f>IF('منابع انسانی'!D262="","",'منابع انسانی'!D262)</f>
        <v/>
      </c>
      <c r="P263" s="887" t="str">
        <f>IF('منابع انسانی'!E262="","",'منابع انسانی'!E262)</f>
        <v/>
      </c>
      <c r="Q263" s="887" t="str">
        <f>IF('منابع انسانی'!F262="","",'منابع انسانی'!F262)</f>
        <v/>
      </c>
      <c r="R263" s="887" t="str">
        <f>IF('منابع انسانی'!G262="","",'منابع انسانی'!G262)</f>
        <v/>
      </c>
    </row>
    <row r="264" spans="12:18" ht="24.95" customHeight="1">
      <c r="L264" s="887" t="str">
        <f>IF('منابع انسانی'!A263="","",'منابع انسانی'!A263)</f>
        <v/>
      </c>
      <c r="M264" s="887" t="str">
        <f>IF('منابع انسانی'!B263="","",'منابع انسانی'!B263)</f>
        <v/>
      </c>
      <c r="N264" s="887" t="str">
        <f>IF('منابع انسانی'!C263="","",'منابع انسانی'!C263)</f>
        <v/>
      </c>
      <c r="O264" s="887" t="str">
        <f>IF('منابع انسانی'!D263="","",'منابع انسانی'!D263)</f>
        <v/>
      </c>
      <c r="P264" s="887" t="str">
        <f>IF('منابع انسانی'!E263="","",'منابع انسانی'!E263)</f>
        <v/>
      </c>
      <c r="Q264" s="887" t="str">
        <f>IF('منابع انسانی'!F263="","",'منابع انسانی'!F263)</f>
        <v/>
      </c>
      <c r="R264" s="887" t="str">
        <f>IF('منابع انسانی'!G263="","",'منابع انسانی'!G263)</f>
        <v/>
      </c>
    </row>
    <row r="265" spans="12:18" ht="24.95" customHeight="1">
      <c r="L265" s="887" t="str">
        <f>IF('منابع انسانی'!A264="","",'منابع انسانی'!A264)</f>
        <v/>
      </c>
      <c r="M265" s="887" t="str">
        <f>IF('منابع انسانی'!B264="","",'منابع انسانی'!B264)</f>
        <v/>
      </c>
      <c r="N265" s="887" t="str">
        <f>IF('منابع انسانی'!C264="","",'منابع انسانی'!C264)</f>
        <v/>
      </c>
      <c r="O265" s="887" t="str">
        <f>IF('منابع انسانی'!D264="","",'منابع انسانی'!D264)</f>
        <v/>
      </c>
      <c r="P265" s="887" t="str">
        <f>IF('منابع انسانی'!E264="","",'منابع انسانی'!E264)</f>
        <v/>
      </c>
      <c r="Q265" s="887" t="str">
        <f>IF('منابع انسانی'!F264="","",'منابع انسانی'!F264)</f>
        <v/>
      </c>
      <c r="R265" s="887" t="str">
        <f>IF('منابع انسانی'!G264="","",'منابع انسانی'!G264)</f>
        <v/>
      </c>
    </row>
    <row r="266" spans="12:18" ht="24.95" customHeight="1">
      <c r="L266" s="887" t="str">
        <f>IF('منابع انسانی'!A265="","",'منابع انسانی'!A265)</f>
        <v/>
      </c>
      <c r="M266" s="887" t="str">
        <f>IF('منابع انسانی'!B265="","",'منابع انسانی'!B265)</f>
        <v/>
      </c>
      <c r="N266" s="887" t="str">
        <f>IF('منابع انسانی'!C265="","",'منابع انسانی'!C265)</f>
        <v/>
      </c>
      <c r="O266" s="887" t="str">
        <f>IF('منابع انسانی'!D265="","",'منابع انسانی'!D265)</f>
        <v/>
      </c>
      <c r="P266" s="887" t="str">
        <f>IF('منابع انسانی'!E265="","",'منابع انسانی'!E265)</f>
        <v/>
      </c>
      <c r="Q266" s="887" t="str">
        <f>IF('منابع انسانی'!F265="","",'منابع انسانی'!F265)</f>
        <v/>
      </c>
      <c r="R266" s="887" t="str">
        <f>IF('منابع انسانی'!G265="","",'منابع انسانی'!G265)</f>
        <v/>
      </c>
    </row>
    <row r="267" spans="12:18" ht="24.95" customHeight="1">
      <c r="L267" s="887" t="str">
        <f>IF('منابع انسانی'!A266="","",'منابع انسانی'!A266)</f>
        <v/>
      </c>
      <c r="M267" s="887" t="str">
        <f>IF('منابع انسانی'!B266="","",'منابع انسانی'!B266)</f>
        <v/>
      </c>
      <c r="N267" s="887" t="str">
        <f>IF('منابع انسانی'!C266="","",'منابع انسانی'!C266)</f>
        <v/>
      </c>
      <c r="O267" s="887" t="str">
        <f>IF('منابع انسانی'!D266="","",'منابع انسانی'!D266)</f>
        <v/>
      </c>
      <c r="P267" s="887" t="str">
        <f>IF('منابع انسانی'!E266="","",'منابع انسانی'!E266)</f>
        <v/>
      </c>
      <c r="Q267" s="887" t="str">
        <f>IF('منابع انسانی'!F266="","",'منابع انسانی'!F266)</f>
        <v/>
      </c>
      <c r="R267" s="887" t="str">
        <f>IF('منابع انسانی'!G266="","",'منابع انسانی'!G266)</f>
        <v/>
      </c>
    </row>
    <row r="268" spans="12:18" ht="24.95" customHeight="1">
      <c r="L268" s="887" t="str">
        <f>IF('منابع انسانی'!A267="","",'منابع انسانی'!A267)</f>
        <v/>
      </c>
      <c r="M268" s="887" t="str">
        <f>IF('منابع انسانی'!B267="","",'منابع انسانی'!B267)</f>
        <v/>
      </c>
      <c r="N268" s="887" t="str">
        <f>IF('منابع انسانی'!C267="","",'منابع انسانی'!C267)</f>
        <v/>
      </c>
      <c r="O268" s="887" t="str">
        <f>IF('منابع انسانی'!D267="","",'منابع انسانی'!D267)</f>
        <v/>
      </c>
      <c r="P268" s="887" t="str">
        <f>IF('منابع انسانی'!E267="","",'منابع انسانی'!E267)</f>
        <v/>
      </c>
      <c r="Q268" s="887" t="str">
        <f>IF('منابع انسانی'!F267="","",'منابع انسانی'!F267)</f>
        <v/>
      </c>
      <c r="R268" s="887" t="str">
        <f>IF('منابع انسانی'!G267="","",'منابع انسانی'!G267)</f>
        <v/>
      </c>
    </row>
    <row r="269" spans="12:18" ht="24.95" customHeight="1">
      <c r="L269" s="887" t="str">
        <f>IF('منابع انسانی'!A268="","",'منابع انسانی'!A268)</f>
        <v/>
      </c>
      <c r="M269" s="887" t="str">
        <f>IF('منابع انسانی'!B268="","",'منابع انسانی'!B268)</f>
        <v/>
      </c>
      <c r="N269" s="887" t="str">
        <f>IF('منابع انسانی'!C268="","",'منابع انسانی'!C268)</f>
        <v/>
      </c>
      <c r="O269" s="887" t="str">
        <f>IF('منابع انسانی'!D268="","",'منابع انسانی'!D268)</f>
        <v/>
      </c>
      <c r="P269" s="887" t="str">
        <f>IF('منابع انسانی'!E268="","",'منابع انسانی'!E268)</f>
        <v/>
      </c>
      <c r="Q269" s="887" t="str">
        <f>IF('منابع انسانی'!F268="","",'منابع انسانی'!F268)</f>
        <v/>
      </c>
      <c r="R269" s="887" t="str">
        <f>IF('منابع انسانی'!G268="","",'منابع انسانی'!G268)</f>
        <v/>
      </c>
    </row>
    <row r="270" spans="12:18" ht="24.95" customHeight="1">
      <c r="L270" s="887" t="str">
        <f>IF('منابع انسانی'!A269="","",'منابع انسانی'!A269)</f>
        <v/>
      </c>
      <c r="M270" s="887" t="str">
        <f>IF('منابع انسانی'!B269="","",'منابع انسانی'!B269)</f>
        <v/>
      </c>
      <c r="N270" s="887" t="str">
        <f>IF('منابع انسانی'!C269="","",'منابع انسانی'!C269)</f>
        <v/>
      </c>
      <c r="O270" s="887" t="str">
        <f>IF('منابع انسانی'!D269="","",'منابع انسانی'!D269)</f>
        <v/>
      </c>
      <c r="P270" s="887" t="str">
        <f>IF('منابع انسانی'!E269="","",'منابع انسانی'!E269)</f>
        <v/>
      </c>
      <c r="Q270" s="887" t="str">
        <f>IF('منابع انسانی'!F269="","",'منابع انسانی'!F269)</f>
        <v/>
      </c>
      <c r="R270" s="887" t="str">
        <f>IF('منابع انسانی'!G269="","",'منابع انسانی'!G269)</f>
        <v/>
      </c>
    </row>
    <row r="271" spans="12:18" ht="24.95" customHeight="1">
      <c r="L271" s="887" t="str">
        <f>IF('منابع انسانی'!A270="","",'منابع انسانی'!A270)</f>
        <v/>
      </c>
      <c r="M271" s="887" t="str">
        <f>IF('منابع انسانی'!B270="","",'منابع انسانی'!B270)</f>
        <v/>
      </c>
      <c r="N271" s="887" t="str">
        <f>IF('منابع انسانی'!C270="","",'منابع انسانی'!C270)</f>
        <v/>
      </c>
      <c r="O271" s="887" t="str">
        <f>IF('منابع انسانی'!D270="","",'منابع انسانی'!D270)</f>
        <v/>
      </c>
      <c r="P271" s="887" t="str">
        <f>IF('منابع انسانی'!E270="","",'منابع انسانی'!E270)</f>
        <v/>
      </c>
      <c r="Q271" s="887" t="str">
        <f>IF('منابع انسانی'!F270="","",'منابع انسانی'!F270)</f>
        <v/>
      </c>
      <c r="R271" s="887" t="str">
        <f>IF('منابع انسانی'!G270="","",'منابع انسانی'!G270)</f>
        <v/>
      </c>
    </row>
    <row r="272" spans="12:18" ht="24.95" customHeight="1">
      <c r="L272" s="887" t="str">
        <f>IF('منابع انسانی'!A271="","",'منابع انسانی'!A271)</f>
        <v/>
      </c>
      <c r="M272" s="887" t="str">
        <f>IF('منابع انسانی'!B271="","",'منابع انسانی'!B271)</f>
        <v/>
      </c>
      <c r="N272" s="887" t="str">
        <f>IF('منابع انسانی'!C271="","",'منابع انسانی'!C271)</f>
        <v/>
      </c>
      <c r="O272" s="887" t="str">
        <f>IF('منابع انسانی'!D271="","",'منابع انسانی'!D271)</f>
        <v/>
      </c>
      <c r="P272" s="887" t="str">
        <f>IF('منابع انسانی'!E271="","",'منابع انسانی'!E271)</f>
        <v/>
      </c>
      <c r="Q272" s="887" t="str">
        <f>IF('منابع انسانی'!F271="","",'منابع انسانی'!F271)</f>
        <v/>
      </c>
      <c r="R272" s="887" t="str">
        <f>IF('منابع انسانی'!G271="","",'منابع انسانی'!G271)</f>
        <v/>
      </c>
    </row>
    <row r="273" spans="12:18" ht="24.95" customHeight="1">
      <c r="L273" s="887" t="str">
        <f>IF('منابع انسانی'!A272="","",'منابع انسانی'!A272)</f>
        <v/>
      </c>
      <c r="M273" s="887" t="str">
        <f>IF('منابع انسانی'!B272="","",'منابع انسانی'!B272)</f>
        <v/>
      </c>
      <c r="N273" s="887" t="str">
        <f>IF('منابع انسانی'!C272="","",'منابع انسانی'!C272)</f>
        <v/>
      </c>
      <c r="O273" s="887" t="str">
        <f>IF('منابع انسانی'!D272="","",'منابع انسانی'!D272)</f>
        <v/>
      </c>
      <c r="P273" s="887" t="str">
        <f>IF('منابع انسانی'!E272="","",'منابع انسانی'!E272)</f>
        <v/>
      </c>
      <c r="Q273" s="887" t="str">
        <f>IF('منابع انسانی'!F272="","",'منابع انسانی'!F272)</f>
        <v/>
      </c>
      <c r="R273" s="887" t="str">
        <f>IF('منابع انسانی'!G272="","",'منابع انسانی'!G272)</f>
        <v/>
      </c>
    </row>
    <row r="274" spans="12:18" ht="24.95" customHeight="1">
      <c r="L274" s="887" t="str">
        <f>IF('منابع انسانی'!A273="","",'منابع انسانی'!A273)</f>
        <v/>
      </c>
      <c r="M274" s="887" t="str">
        <f>IF('منابع انسانی'!B273="","",'منابع انسانی'!B273)</f>
        <v/>
      </c>
      <c r="N274" s="887" t="str">
        <f>IF('منابع انسانی'!C273="","",'منابع انسانی'!C273)</f>
        <v/>
      </c>
      <c r="O274" s="887" t="str">
        <f>IF('منابع انسانی'!D273="","",'منابع انسانی'!D273)</f>
        <v/>
      </c>
      <c r="P274" s="887" t="str">
        <f>IF('منابع انسانی'!E273="","",'منابع انسانی'!E273)</f>
        <v/>
      </c>
      <c r="Q274" s="887" t="str">
        <f>IF('منابع انسانی'!F273="","",'منابع انسانی'!F273)</f>
        <v/>
      </c>
      <c r="R274" s="887" t="str">
        <f>IF('منابع انسانی'!G273="","",'منابع انسانی'!G273)</f>
        <v/>
      </c>
    </row>
    <row r="275" spans="12:18" ht="24.95" customHeight="1">
      <c r="L275" s="887" t="str">
        <f>IF('منابع انسانی'!A274="","",'منابع انسانی'!A274)</f>
        <v/>
      </c>
      <c r="M275" s="887" t="str">
        <f>IF('منابع انسانی'!B274="","",'منابع انسانی'!B274)</f>
        <v/>
      </c>
      <c r="N275" s="887" t="str">
        <f>IF('منابع انسانی'!C274="","",'منابع انسانی'!C274)</f>
        <v/>
      </c>
      <c r="O275" s="887" t="str">
        <f>IF('منابع انسانی'!D274="","",'منابع انسانی'!D274)</f>
        <v/>
      </c>
      <c r="P275" s="887" t="str">
        <f>IF('منابع انسانی'!E274="","",'منابع انسانی'!E274)</f>
        <v/>
      </c>
      <c r="Q275" s="887" t="str">
        <f>IF('منابع انسانی'!F274="","",'منابع انسانی'!F274)</f>
        <v/>
      </c>
      <c r="R275" s="887" t="str">
        <f>IF('منابع انسانی'!G274="","",'منابع انسانی'!G274)</f>
        <v/>
      </c>
    </row>
    <row r="276" spans="12:18" ht="24.95" customHeight="1">
      <c r="L276" s="887" t="str">
        <f>IF('منابع انسانی'!A275="","",'منابع انسانی'!A275)</f>
        <v/>
      </c>
      <c r="M276" s="887" t="str">
        <f>IF('منابع انسانی'!B275="","",'منابع انسانی'!B275)</f>
        <v/>
      </c>
      <c r="N276" s="887" t="str">
        <f>IF('منابع انسانی'!C275="","",'منابع انسانی'!C275)</f>
        <v/>
      </c>
      <c r="O276" s="887" t="str">
        <f>IF('منابع انسانی'!D275="","",'منابع انسانی'!D275)</f>
        <v/>
      </c>
      <c r="P276" s="887" t="str">
        <f>IF('منابع انسانی'!E275="","",'منابع انسانی'!E275)</f>
        <v/>
      </c>
      <c r="Q276" s="887" t="str">
        <f>IF('منابع انسانی'!F275="","",'منابع انسانی'!F275)</f>
        <v/>
      </c>
      <c r="R276" s="887" t="str">
        <f>IF('منابع انسانی'!G275="","",'منابع انسانی'!G275)</f>
        <v/>
      </c>
    </row>
    <row r="277" spans="12:18" ht="24.95" customHeight="1">
      <c r="L277" s="887" t="str">
        <f>IF('منابع انسانی'!A276="","",'منابع انسانی'!A276)</f>
        <v/>
      </c>
      <c r="M277" s="887" t="str">
        <f>IF('منابع انسانی'!B276="","",'منابع انسانی'!B276)</f>
        <v/>
      </c>
      <c r="N277" s="887" t="str">
        <f>IF('منابع انسانی'!C276="","",'منابع انسانی'!C276)</f>
        <v/>
      </c>
      <c r="O277" s="887" t="str">
        <f>IF('منابع انسانی'!D276="","",'منابع انسانی'!D276)</f>
        <v/>
      </c>
      <c r="P277" s="887" t="str">
        <f>IF('منابع انسانی'!E276="","",'منابع انسانی'!E276)</f>
        <v/>
      </c>
      <c r="Q277" s="887" t="str">
        <f>IF('منابع انسانی'!F276="","",'منابع انسانی'!F276)</f>
        <v/>
      </c>
      <c r="R277" s="887" t="str">
        <f>IF('منابع انسانی'!G276="","",'منابع انسانی'!G276)</f>
        <v/>
      </c>
    </row>
    <row r="278" spans="12:18" ht="24.95" customHeight="1">
      <c r="L278" s="887" t="str">
        <f>IF('منابع انسانی'!A277="","",'منابع انسانی'!A277)</f>
        <v/>
      </c>
      <c r="M278" s="887" t="str">
        <f>IF('منابع انسانی'!B277="","",'منابع انسانی'!B277)</f>
        <v/>
      </c>
      <c r="N278" s="887" t="str">
        <f>IF('منابع انسانی'!C277="","",'منابع انسانی'!C277)</f>
        <v/>
      </c>
      <c r="O278" s="887" t="str">
        <f>IF('منابع انسانی'!D277="","",'منابع انسانی'!D277)</f>
        <v/>
      </c>
      <c r="P278" s="887" t="str">
        <f>IF('منابع انسانی'!E277="","",'منابع انسانی'!E277)</f>
        <v/>
      </c>
      <c r="Q278" s="887" t="str">
        <f>IF('منابع انسانی'!F277="","",'منابع انسانی'!F277)</f>
        <v/>
      </c>
      <c r="R278" s="887" t="str">
        <f>IF('منابع انسانی'!G277="","",'منابع انسانی'!G277)</f>
        <v/>
      </c>
    </row>
    <row r="279" spans="12:18" ht="24.95" customHeight="1">
      <c r="L279" s="887" t="str">
        <f>IF('منابع انسانی'!A278="","",'منابع انسانی'!A278)</f>
        <v/>
      </c>
      <c r="M279" s="887" t="str">
        <f>IF('منابع انسانی'!B278="","",'منابع انسانی'!B278)</f>
        <v/>
      </c>
      <c r="N279" s="887" t="str">
        <f>IF('منابع انسانی'!C278="","",'منابع انسانی'!C278)</f>
        <v/>
      </c>
      <c r="O279" s="887" t="str">
        <f>IF('منابع انسانی'!D278="","",'منابع انسانی'!D278)</f>
        <v/>
      </c>
      <c r="P279" s="887" t="str">
        <f>IF('منابع انسانی'!E278="","",'منابع انسانی'!E278)</f>
        <v/>
      </c>
      <c r="Q279" s="887" t="str">
        <f>IF('منابع انسانی'!F278="","",'منابع انسانی'!F278)</f>
        <v/>
      </c>
      <c r="R279" s="887" t="str">
        <f>IF('منابع انسانی'!G278="","",'منابع انسانی'!G278)</f>
        <v/>
      </c>
    </row>
    <row r="280" spans="12:18" ht="24.95" customHeight="1">
      <c r="L280" s="887" t="str">
        <f>IF('منابع انسانی'!A279="","",'منابع انسانی'!A279)</f>
        <v/>
      </c>
      <c r="M280" s="887" t="str">
        <f>IF('منابع انسانی'!B279="","",'منابع انسانی'!B279)</f>
        <v/>
      </c>
      <c r="N280" s="887" t="str">
        <f>IF('منابع انسانی'!C279="","",'منابع انسانی'!C279)</f>
        <v/>
      </c>
      <c r="O280" s="887" t="str">
        <f>IF('منابع انسانی'!D279="","",'منابع انسانی'!D279)</f>
        <v/>
      </c>
      <c r="P280" s="887" t="str">
        <f>IF('منابع انسانی'!E279="","",'منابع انسانی'!E279)</f>
        <v/>
      </c>
      <c r="Q280" s="887" t="str">
        <f>IF('منابع انسانی'!F279="","",'منابع انسانی'!F279)</f>
        <v/>
      </c>
      <c r="R280" s="887" t="str">
        <f>IF('منابع انسانی'!G279="","",'منابع انسانی'!G279)</f>
        <v/>
      </c>
    </row>
    <row r="281" spans="12:18" ht="24.95" customHeight="1">
      <c r="L281" s="887" t="str">
        <f>IF('منابع انسانی'!A280="","",'منابع انسانی'!A280)</f>
        <v/>
      </c>
      <c r="M281" s="887" t="str">
        <f>IF('منابع انسانی'!B280="","",'منابع انسانی'!B280)</f>
        <v/>
      </c>
      <c r="N281" s="887" t="str">
        <f>IF('منابع انسانی'!C280="","",'منابع انسانی'!C280)</f>
        <v/>
      </c>
      <c r="O281" s="887" t="str">
        <f>IF('منابع انسانی'!D280="","",'منابع انسانی'!D280)</f>
        <v/>
      </c>
      <c r="P281" s="887" t="str">
        <f>IF('منابع انسانی'!E280="","",'منابع انسانی'!E280)</f>
        <v/>
      </c>
      <c r="Q281" s="887" t="str">
        <f>IF('منابع انسانی'!F280="","",'منابع انسانی'!F280)</f>
        <v/>
      </c>
      <c r="R281" s="887" t="str">
        <f>IF('منابع انسانی'!G280="","",'منابع انسانی'!G280)</f>
        <v/>
      </c>
    </row>
    <row r="282" spans="12:18" ht="24.95" customHeight="1">
      <c r="L282" s="887" t="str">
        <f>IF('منابع انسانی'!A281="","",'منابع انسانی'!A281)</f>
        <v/>
      </c>
      <c r="M282" s="887" t="str">
        <f>IF('منابع انسانی'!B281="","",'منابع انسانی'!B281)</f>
        <v/>
      </c>
      <c r="N282" s="887" t="str">
        <f>IF('منابع انسانی'!C281="","",'منابع انسانی'!C281)</f>
        <v/>
      </c>
      <c r="O282" s="887" t="str">
        <f>IF('منابع انسانی'!D281="","",'منابع انسانی'!D281)</f>
        <v/>
      </c>
      <c r="P282" s="887" t="str">
        <f>IF('منابع انسانی'!E281="","",'منابع انسانی'!E281)</f>
        <v/>
      </c>
      <c r="Q282" s="887" t="str">
        <f>IF('منابع انسانی'!F281="","",'منابع انسانی'!F281)</f>
        <v/>
      </c>
      <c r="R282" s="887" t="str">
        <f>IF('منابع انسانی'!G281="","",'منابع انسانی'!G281)</f>
        <v/>
      </c>
    </row>
    <row r="283" spans="12:18" ht="24.95" customHeight="1">
      <c r="L283" s="887" t="str">
        <f>IF('منابع انسانی'!A282="","",'منابع انسانی'!A282)</f>
        <v/>
      </c>
      <c r="M283" s="887" t="str">
        <f>IF('منابع انسانی'!B282="","",'منابع انسانی'!B282)</f>
        <v/>
      </c>
      <c r="N283" s="887" t="str">
        <f>IF('منابع انسانی'!C282="","",'منابع انسانی'!C282)</f>
        <v/>
      </c>
      <c r="O283" s="887" t="str">
        <f>IF('منابع انسانی'!D282="","",'منابع انسانی'!D282)</f>
        <v/>
      </c>
      <c r="P283" s="887" t="str">
        <f>IF('منابع انسانی'!E282="","",'منابع انسانی'!E282)</f>
        <v/>
      </c>
      <c r="Q283" s="887" t="str">
        <f>IF('منابع انسانی'!F282="","",'منابع انسانی'!F282)</f>
        <v/>
      </c>
      <c r="R283" s="887" t="str">
        <f>IF('منابع انسانی'!G282="","",'منابع انسانی'!G282)</f>
        <v/>
      </c>
    </row>
    <row r="284" spans="12:18" ht="24.95" customHeight="1">
      <c r="L284" s="887" t="str">
        <f>IF('منابع انسانی'!A283="","",'منابع انسانی'!A283)</f>
        <v/>
      </c>
      <c r="M284" s="887" t="str">
        <f>IF('منابع انسانی'!B283="","",'منابع انسانی'!B283)</f>
        <v/>
      </c>
      <c r="N284" s="887" t="str">
        <f>IF('منابع انسانی'!C283="","",'منابع انسانی'!C283)</f>
        <v/>
      </c>
      <c r="O284" s="887" t="str">
        <f>IF('منابع انسانی'!D283="","",'منابع انسانی'!D283)</f>
        <v/>
      </c>
      <c r="P284" s="887" t="str">
        <f>IF('منابع انسانی'!E283="","",'منابع انسانی'!E283)</f>
        <v/>
      </c>
      <c r="Q284" s="887" t="str">
        <f>IF('منابع انسانی'!F283="","",'منابع انسانی'!F283)</f>
        <v/>
      </c>
      <c r="R284" s="887" t="str">
        <f>IF('منابع انسانی'!G283="","",'منابع انسانی'!G283)</f>
        <v/>
      </c>
    </row>
    <row r="285" spans="12:18" ht="24.95" customHeight="1">
      <c r="L285" s="887" t="str">
        <f>IF('منابع انسانی'!A284="","",'منابع انسانی'!A284)</f>
        <v/>
      </c>
      <c r="M285" s="887" t="str">
        <f>IF('منابع انسانی'!B284="","",'منابع انسانی'!B284)</f>
        <v/>
      </c>
      <c r="N285" s="887" t="str">
        <f>IF('منابع انسانی'!C284="","",'منابع انسانی'!C284)</f>
        <v/>
      </c>
      <c r="O285" s="887" t="str">
        <f>IF('منابع انسانی'!D284="","",'منابع انسانی'!D284)</f>
        <v/>
      </c>
      <c r="P285" s="887" t="str">
        <f>IF('منابع انسانی'!E284="","",'منابع انسانی'!E284)</f>
        <v/>
      </c>
      <c r="Q285" s="887" t="str">
        <f>IF('منابع انسانی'!F284="","",'منابع انسانی'!F284)</f>
        <v/>
      </c>
      <c r="R285" s="887" t="str">
        <f>IF('منابع انسانی'!G284="","",'منابع انسانی'!G284)</f>
        <v/>
      </c>
    </row>
    <row r="286" spans="12:18" ht="24.95" customHeight="1">
      <c r="L286" s="887" t="str">
        <f>IF('منابع انسانی'!A285="","",'منابع انسانی'!A285)</f>
        <v/>
      </c>
      <c r="M286" s="887" t="str">
        <f>IF('منابع انسانی'!B285="","",'منابع انسانی'!B285)</f>
        <v/>
      </c>
      <c r="N286" s="887" t="str">
        <f>IF('منابع انسانی'!C285="","",'منابع انسانی'!C285)</f>
        <v/>
      </c>
      <c r="O286" s="887" t="str">
        <f>IF('منابع انسانی'!D285="","",'منابع انسانی'!D285)</f>
        <v/>
      </c>
      <c r="P286" s="887" t="str">
        <f>IF('منابع انسانی'!E285="","",'منابع انسانی'!E285)</f>
        <v/>
      </c>
      <c r="Q286" s="887" t="str">
        <f>IF('منابع انسانی'!F285="","",'منابع انسانی'!F285)</f>
        <v/>
      </c>
      <c r="R286" s="887" t="str">
        <f>IF('منابع انسانی'!G285="","",'منابع انسانی'!G285)</f>
        <v/>
      </c>
    </row>
    <row r="287" spans="12:18" ht="24.95" customHeight="1">
      <c r="L287" s="887" t="str">
        <f>IF('منابع انسانی'!A286="","",'منابع انسانی'!A286)</f>
        <v/>
      </c>
      <c r="M287" s="887" t="str">
        <f>IF('منابع انسانی'!B286="","",'منابع انسانی'!B286)</f>
        <v/>
      </c>
      <c r="N287" s="887" t="str">
        <f>IF('منابع انسانی'!C286="","",'منابع انسانی'!C286)</f>
        <v/>
      </c>
      <c r="O287" s="887" t="str">
        <f>IF('منابع انسانی'!D286="","",'منابع انسانی'!D286)</f>
        <v/>
      </c>
      <c r="P287" s="887" t="str">
        <f>IF('منابع انسانی'!E286="","",'منابع انسانی'!E286)</f>
        <v/>
      </c>
      <c r="Q287" s="887" t="str">
        <f>IF('منابع انسانی'!F286="","",'منابع انسانی'!F286)</f>
        <v/>
      </c>
      <c r="R287" s="887" t="str">
        <f>IF('منابع انسانی'!G286="","",'منابع انسانی'!G286)</f>
        <v/>
      </c>
    </row>
    <row r="288" spans="12:18" ht="24.95" customHeight="1">
      <c r="L288" s="887" t="str">
        <f>IF('منابع انسانی'!A287="","",'منابع انسانی'!A287)</f>
        <v/>
      </c>
      <c r="M288" s="887" t="str">
        <f>IF('منابع انسانی'!B287="","",'منابع انسانی'!B287)</f>
        <v/>
      </c>
      <c r="N288" s="887" t="str">
        <f>IF('منابع انسانی'!C287="","",'منابع انسانی'!C287)</f>
        <v/>
      </c>
      <c r="O288" s="887" t="str">
        <f>IF('منابع انسانی'!D287="","",'منابع انسانی'!D287)</f>
        <v/>
      </c>
      <c r="P288" s="887" t="str">
        <f>IF('منابع انسانی'!E287="","",'منابع انسانی'!E287)</f>
        <v/>
      </c>
      <c r="Q288" s="887" t="str">
        <f>IF('منابع انسانی'!F287="","",'منابع انسانی'!F287)</f>
        <v/>
      </c>
      <c r="R288" s="887" t="str">
        <f>IF('منابع انسانی'!G287="","",'منابع انسانی'!G287)</f>
        <v/>
      </c>
    </row>
    <row r="289" spans="12:18" ht="24.95" customHeight="1">
      <c r="L289" s="887" t="str">
        <f>IF('منابع انسانی'!A288="","",'منابع انسانی'!A288)</f>
        <v/>
      </c>
      <c r="M289" s="887" t="str">
        <f>IF('منابع انسانی'!B288="","",'منابع انسانی'!B288)</f>
        <v/>
      </c>
      <c r="N289" s="887" t="str">
        <f>IF('منابع انسانی'!C288="","",'منابع انسانی'!C288)</f>
        <v/>
      </c>
      <c r="O289" s="887" t="str">
        <f>IF('منابع انسانی'!D288="","",'منابع انسانی'!D288)</f>
        <v/>
      </c>
      <c r="P289" s="887" t="str">
        <f>IF('منابع انسانی'!E288="","",'منابع انسانی'!E288)</f>
        <v/>
      </c>
      <c r="Q289" s="887" t="str">
        <f>IF('منابع انسانی'!F288="","",'منابع انسانی'!F288)</f>
        <v/>
      </c>
      <c r="R289" s="887" t="str">
        <f>IF('منابع انسانی'!G288="","",'منابع انسانی'!G288)</f>
        <v/>
      </c>
    </row>
    <row r="290" spans="12:18" ht="24.95" customHeight="1">
      <c r="L290" s="887" t="str">
        <f>IF('منابع انسانی'!A289="","",'منابع انسانی'!A289)</f>
        <v/>
      </c>
      <c r="M290" s="887" t="str">
        <f>IF('منابع انسانی'!B289="","",'منابع انسانی'!B289)</f>
        <v/>
      </c>
      <c r="N290" s="887" t="str">
        <f>IF('منابع انسانی'!C289="","",'منابع انسانی'!C289)</f>
        <v/>
      </c>
      <c r="O290" s="887" t="str">
        <f>IF('منابع انسانی'!D289="","",'منابع انسانی'!D289)</f>
        <v/>
      </c>
      <c r="P290" s="887" t="str">
        <f>IF('منابع انسانی'!E289="","",'منابع انسانی'!E289)</f>
        <v/>
      </c>
      <c r="Q290" s="887" t="str">
        <f>IF('منابع انسانی'!F289="","",'منابع انسانی'!F289)</f>
        <v/>
      </c>
      <c r="R290" s="887" t="str">
        <f>IF('منابع انسانی'!G289="","",'منابع انسانی'!G289)</f>
        <v/>
      </c>
    </row>
    <row r="291" spans="12:18" ht="24.95" customHeight="1">
      <c r="L291" s="887" t="str">
        <f>IF('منابع انسانی'!A290="","",'منابع انسانی'!A290)</f>
        <v/>
      </c>
      <c r="M291" s="887" t="str">
        <f>IF('منابع انسانی'!B290="","",'منابع انسانی'!B290)</f>
        <v/>
      </c>
      <c r="N291" s="887" t="str">
        <f>IF('منابع انسانی'!C290="","",'منابع انسانی'!C290)</f>
        <v/>
      </c>
      <c r="O291" s="887" t="str">
        <f>IF('منابع انسانی'!D290="","",'منابع انسانی'!D290)</f>
        <v/>
      </c>
      <c r="P291" s="887" t="str">
        <f>IF('منابع انسانی'!E290="","",'منابع انسانی'!E290)</f>
        <v/>
      </c>
      <c r="Q291" s="887" t="str">
        <f>IF('منابع انسانی'!F290="","",'منابع انسانی'!F290)</f>
        <v/>
      </c>
      <c r="R291" s="887" t="str">
        <f>IF('منابع انسانی'!G290="","",'منابع انسانی'!G290)</f>
        <v/>
      </c>
    </row>
    <row r="292" spans="12:18" ht="24.95" customHeight="1">
      <c r="L292" s="887" t="str">
        <f>IF('منابع انسانی'!A291="","",'منابع انسانی'!A291)</f>
        <v/>
      </c>
      <c r="M292" s="887" t="str">
        <f>IF('منابع انسانی'!B291="","",'منابع انسانی'!B291)</f>
        <v/>
      </c>
      <c r="N292" s="887" t="str">
        <f>IF('منابع انسانی'!C291="","",'منابع انسانی'!C291)</f>
        <v/>
      </c>
      <c r="O292" s="887" t="str">
        <f>IF('منابع انسانی'!D291="","",'منابع انسانی'!D291)</f>
        <v/>
      </c>
      <c r="P292" s="887" t="str">
        <f>IF('منابع انسانی'!E291="","",'منابع انسانی'!E291)</f>
        <v/>
      </c>
      <c r="Q292" s="887" t="str">
        <f>IF('منابع انسانی'!F291="","",'منابع انسانی'!F291)</f>
        <v/>
      </c>
      <c r="R292" s="887" t="str">
        <f>IF('منابع انسانی'!G291="","",'منابع انسانی'!G291)</f>
        <v/>
      </c>
    </row>
    <row r="293" spans="12:18" ht="24.95" customHeight="1">
      <c r="L293" s="887" t="str">
        <f>IF('منابع انسانی'!A292="","",'منابع انسانی'!A292)</f>
        <v/>
      </c>
      <c r="M293" s="887" t="str">
        <f>IF('منابع انسانی'!B292="","",'منابع انسانی'!B292)</f>
        <v/>
      </c>
      <c r="N293" s="887" t="str">
        <f>IF('منابع انسانی'!C292="","",'منابع انسانی'!C292)</f>
        <v/>
      </c>
      <c r="O293" s="887" t="str">
        <f>IF('منابع انسانی'!D292="","",'منابع انسانی'!D292)</f>
        <v/>
      </c>
      <c r="P293" s="887" t="str">
        <f>IF('منابع انسانی'!E292="","",'منابع انسانی'!E292)</f>
        <v/>
      </c>
      <c r="Q293" s="887" t="str">
        <f>IF('منابع انسانی'!F292="","",'منابع انسانی'!F292)</f>
        <v/>
      </c>
      <c r="R293" s="887" t="str">
        <f>IF('منابع انسانی'!G292="","",'منابع انسانی'!G292)</f>
        <v/>
      </c>
    </row>
    <row r="294" spans="12:18" ht="24.95" customHeight="1">
      <c r="L294" s="887" t="str">
        <f>IF('منابع انسانی'!A293="","",'منابع انسانی'!A293)</f>
        <v/>
      </c>
      <c r="M294" s="887" t="str">
        <f>IF('منابع انسانی'!B293="","",'منابع انسانی'!B293)</f>
        <v/>
      </c>
      <c r="N294" s="887" t="str">
        <f>IF('منابع انسانی'!C293="","",'منابع انسانی'!C293)</f>
        <v/>
      </c>
      <c r="O294" s="887" t="str">
        <f>IF('منابع انسانی'!D293="","",'منابع انسانی'!D293)</f>
        <v/>
      </c>
      <c r="P294" s="887" t="str">
        <f>IF('منابع انسانی'!E293="","",'منابع انسانی'!E293)</f>
        <v/>
      </c>
      <c r="Q294" s="887" t="str">
        <f>IF('منابع انسانی'!F293="","",'منابع انسانی'!F293)</f>
        <v/>
      </c>
      <c r="R294" s="887" t="str">
        <f>IF('منابع انسانی'!G293="","",'منابع انسانی'!G293)</f>
        <v/>
      </c>
    </row>
    <row r="295" spans="12:18" ht="24.95" customHeight="1">
      <c r="L295" s="887" t="str">
        <f>IF('منابع انسانی'!A294="","",'منابع انسانی'!A294)</f>
        <v/>
      </c>
      <c r="M295" s="887" t="str">
        <f>IF('منابع انسانی'!B294="","",'منابع انسانی'!B294)</f>
        <v/>
      </c>
      <c r="N295" s="887" t="str">
        <f>IF('منابع انسانی'!C294="","",'منابع انسانی'!C294)</f>
        <v/>
      </c>
      <c r="O295" s="887" t="str">
        <f>IF('منابع انسانی'!D294="","",'منابع انسانی'!D294)</f>
        <v/>
      </c>
      <c r="P295" s="887" t="str">
        <f>IF('منابع انسانی'!E294="","",'منابع انسانی'!E294)</f>
        <v/>
      </c>
      <c r="Q295" s="887" t="str">
        <f>IF('منابع انسانی'!F294="","",'منابع انسانی'!F294)</f>
        <v/>
      </c>
      <c r="R295" s="887" t="str">
        <f>IF('منابع انسانی'!G294="","",'منابع انسانی'!G294)</f>
        <v/>
      </c>
    </row>
    <row r="296" spans="12:18" ht="24.95" customHeight="1">
      <c r="L296" s="887" t="str">
        <f>IF('منابع انسانی'!A295="","",'منابع انسانی'!A295)</f>
        <v/>
      </c>
      <c r="M296" s="887" t="str">
        <f>IF('منابع انسانی'!B295="","",'منابع انسانی'!B295)</f>
        <v/>
      </c>
      <c r="N296" s="887" t="str">
        <f>IF('منابع انسانی'!C295="","",'منابع انسانی'!C295)</f>
        <v/>
      </c>
      <c r="O296" s="887" t="str">
        <f>IF('منابع انسانی'!D295="","",'منابع انسانی'!D295)</f>
        <v/>
      </c>
      <c r="P296" s="887" t="str">
        <f>IF('منابع انسانی'!E295="","",'منابع انسانی'!E295)</f>
        <v/>
      </c>
      <c r="Q296" s="887" t="str">
        <f>IF('منابع انسانی'!F295="","",'منابع انسانی'!F295)</f>
        <v/>
      </c>
      <c r="R296" s="887" t="str">
        <f>IF('منابع انسانی'!G295="","",'منابع انسانی'!G295)</f>
        <v/>
      </c>
    </row>
    <row r="297" spans="12:18" ht="24.95" customHeight="1">
      <c r="L297" s="887" t="str">
        <f>IF('منابع انسانی'!A296="","",'منابع انسانی'!A296)</f>
        <v/>
      </c>
      <c r="M297" s="887" t="str">
        <f>IF('منابع انسانی'!B296="","",'منابع انسانی'!B296)</f>
        <v/>
      </c>
      <c r="N297" s="887" t="str">
        <f>IF('منابع انسانی'!C296="","",'منابع انسانی'!C296)</f>
        <v/>
      </c>
      <c r="O297" s="887" t="str">
        <f>IF('منابع انسانی'!D296="","",'منابع انسانی'!D296)</f>
        <v/>
      </c>
      <c r="P297" s="887" t="str">
        <f>IF('منابع انسانی'!E296="","",'منابع انسانی'!E296)</f>
        <v/>
      </c>
      <c r="Q297" s="887" t="str">
        <f>IF('منابع انسانی'!F296="","",'منابع انسانی'!F296)</f>
        <v/>
      </c>
      <c r="R297" s="887" t="str">
        <f>IF('منابع انسانی'!G296="","",'منابع انسانی'!G296)</f>
        <v/>
      </c>
    </row>
    <row r="298" spans="12:18" ht="24.95" customHeight="1">
      <c r="L298" s="887" t="str">
        <f>IF('منابع انسانی'!A297="","",'منابع انسانی'!A297)</f>
        <v/>
      </c>
      <c r="M298" s="887" t="str">
        <f>IF('منابع انسانی'!B297="","",'منابع انسانی'!B297)</f>
        <v/>
      </c>
      <c r="N298" s="887" t="str">
        <f>IF('منابع انسانی'!C297="","",'منابع انسانی'!C297)</f>
        <v/>
      </c>
      <c r="O298" s="887" t="str">
        <f>IF('منابع انسانی'!D297="","",'منابع انسانی'!D297)</f>
        <v/>
      </c>
      <c r="P298" s="887" t="str">
        <f>IF('منابع انسانی'!E297="","",'منابع انسانی'!E297)</f>
        <v/>
      </c>
      <c r="Q298" s="887" t="str">
        <f>IF('منابع انسانی'!F297="","",'منابع انسانی'!F297)</f>
        <v/>
      </c>
      <c r="R298" s="887" t="str">
        <f>IF('منابع انسانی'!G297="","",'منابع انسانی'!G297)</f>
        <v/>
      </c>
    </row>
    <row r="299" spans="12:18" ht="24.95" customHeight="1">
      <c r="L299" s="887" t="str">
        <f>IF('منابع انسانی'!A298="","",'منابع انسانی'!A298)</f>
        <v/>
      </c>
      <c r="M299" s="887" t="str">
        <f>IF('منابع انسانی'!B298="","",'منابع انسانی'!B298)</f>
        <v/>
      </c>
      <c r="N299" s="887" t="str">
        <f>IF('منابع انسانی'!C298="","",'منابع انسانی'!C298)</f>
        <v/>
      </c>
      <c r="O299" s="887" t="str">
        <f>IF('منابع انسانی'!D298="","",'منابع انسانی'!D298)</f>
        <v/>
      </c>
      <c r="P299" s="887" t="str">
        <f>IF('منابع انسانی'!E298="","",'منابع انسانی'!E298)</f>
        <v/>
      </c>
      <c r="Q299" s="887" t="str">
        <f>IF('منابع انسانی'!F298="","",'منابع انسانی'!F298)</f>
        <v/>
      </c>
      <c r="R299" s="887" t="str">
        <f>IF('منابع انسانی'!G298="","",'منابع انسانی'!G298)</f>
        <v/>
      </c>
    </row>
    <row r="300" spans="12:18" ht="24.95" customHeight="1">
      <c r="L300" s="887" t="str">
        <f>IF('منابع انسانی'!A299="","",'منابع انسانی'!A299)</f>
        <v/>
      </c>
      <c r="M300" s="887" t="str">
        <f>IF('منابع انسانی'!B299="","",'منابع انسانی'!B299)</f>
        <v/>
      </c>
      <c r="N300" s="887" t="str">
        <f>IF('منابع انسانی'!C299="","",'منابع انسانی'!C299)</f>
        <v/>
      </c>
      <c r="O300" s="887" t="str">
        <f>IF('منابع انسانی'!D299="","",'منابع انسانی'!D299)</f>
        <v/>
      </c>
      <c r="P300" s="887" t="str">
        <f>IF('منابع انسانی'!E299="","",'منابع انسانی'!E299)</f>
        <v/>
      </c>
      <c r="Q300" s="887" t="str">
        <f>IF('منابع انسانی'!F299="","",'منابع انسانی'!F299)</f>
        <v/>
      </c>
      <c r="R300" s="887" t="str">
        <f>IF('منابع انسانی'!G299="","",'منابع انسانی'!G299)</f>
        <v/>
      </c>
    </row>
    <row r="301" spans="12:18" ht="24.95" customHeight="1">
      <c r="L301" s="887" t="str">
        <f>IF('منابع انسانی'!A300="","",'منابع انسانی'!A300)</f>
        <v/>
      </c>
      <c r="M301" s="887" t="str">
        <f>IF('منابع انسانی'!B300="","",'منابع انسانی'!B300)</f>
        <v/>
      </c>
      <c r="N301" s="887" t="str">
        <f>IF('منابع انسانی'!C300="","",'منابع انسانی'!C300)</f>
        <v/>
      </c>
      <c r="O301" s="887" t="str">
        <f>IF('منابع انسانی'!D300="","",'منابع انسانی'!D300)</f>
        <v/>
      </c>
      <c r="P301" s="887" t="str">
        <f>IF('منابع انسانی'!E300="","",'منابع انسانی'!E300)</f>
        <v/>
      </c>
      <c r="Q301" s="887" t="str">
        <f>IF('منابع انسانی'!F300="","",'منابع انسانی'!F300)</f>
        <v/>
      </c>
      <c r="R301" s="887" t="str">
        <f>IF('منابع انسانی'!G300="","",'منابع انسانی'!G300)</f>
        <v/>
      </c>
    </row>
    <row r="302" spans="12:18" ht="24.95" customHeight="1">
      <c r="L302" s="887" t="str">
        <f>IF('منابع انسانی'!A301="","",'منابع انسانی'!A301)</f>
        <v/>
      </c>
      <c r="M302" s="887" t="str">
        <f>IF('منابع انسانی'!B301="","",'منابع انسانی'!B301)</f>
        <v/>
      </c>
      <c r="N302" s="887" t="str">
        <f>IF('منابع انسانی'!C301="","",'منابع انسانی'!C301)</f>
        <v/>
      </c>
      <c r="O302" s="887" t="str">
        <f>IF('منابع انسانی'!D301="","",'منابع انسانی'!D301)</f>
        <v/>
      </c>
      <c r="P302" s="887" t="str">
        <f>IF('منابع انسانی'!E301="","",'منابع انسانی'!E301)</f>
        <v/>
      </c>
      <c r="Q302" s="887" t="str">
        <f>IF('منابع انسانی'!F301="","",'منابع انسانی'!F301)</f>
        <v/>
      </c>
      <c r="R302" s="887" t="str">
        <f>IF('منابع انسانی'!G301="","",'منابع انسانی'!G301)</f>
        <v/>
      </c>
    </row>
    <row r="303" spans="12:18" ht="24.95" customHeight="1">
      <c r="L303" s="887" t="str">
        <f>IF('منابع انسانی'!A302="","",'منابع انسانی'!A302)</f>
        <v/>
      </c>
      <c r="M303" s="887" t="str">
        <f>IF('منابع انسانی'!B302="","",'منابع انسانی'!B302)</f>
        <v/>
      </c>
      <c r="N303" s="887" t="str">
        <f>IF('منابع انسانی'!C302="","",'منابع انسانی'!C302)</f>
        <v/>
      </c>
      <c r="O303" s="887" t="str">
        <f>IF('منابع انسانی'!D302="","",'منابع انسانی'!D302)</f>
        <v/>
      </c>
      <c r="P303" s="887" t="str">
        <f>IF('منابع انسانی'!E302="","",'منابع انسانی'!E302)</f>
        <v/>
      </c>
      <c r="Q303" s="887" t="str">
        <f>IF('منابع انسانی'!F302="","",'منابع انسانی'!F302)</f>
        <v/>
      </c>
      <c r="R303" s="887" t="str">
        <f>IF('منابع انسانی'!G302="","",'منابع انسانی'!G302)</f>
        <v/>
      </c>
    </row>
    <row r="304" spans="12:18" ht="24.95" customHeight="1">
      <c r="L304" s="887" t="str">
        <f>IF('منابع انسانی'!A303="","",'منابع انسانی'!A303)</f>
        <v/>
      </c>
      <c r="M304" s="887" t="str">
        <f>IF('منابع انسانی'!B303="","",'منابع انسانی'!B303)</f>
        <v/>
      </c>
      <c r="N304" s="887" t="str">
        <f>IF('منابع انسانی'!C303="","",'منابع انسانی'!C303)</f>
        <v/>
      </c>
      <c r="O304" s="887" t="str">
        <f>IF('منابع انسانی'!D303="","",'منابع انسانی'!D303)</f>
        <v/>
      </c>
      <c r="P304" s="887" t="str">
        <f>IF('منابع انسانی'!E303="","",'منابع انسانی'!E303)</f>
        <v/>
      </c>
      <c r="Q304" s="887" t="str">
        <f>IF('منابع انسانی'!F303="","",'منابع انسانی'!F303)</f>
        <v/>
      </c>
      <c r="R304" s="887" t="str">
        <f>IF('منابع انسانی'!G303="","",'منابع انسانی'!G303)</f>
        <v/>
      </c>
    </row>
    <row r="305" spans="12:18" ht="24.95" customHeight="1">
      <c r="L305" s="887" t="str">
        <f>IF('منابع انسانی'!A304="","",'منابع انسانی'!A304)</f>
        <v/>
      </c>
      <c r="M305" s="887" t="str">
        <f>IF('منابع انسانی'!B304="","",'منابع انسانی'!B304)</f>
        <v/>
      </c>
      <c r="N305" s="887" t="str">
        <f>IF('منابع انسانی'!C304="","",'منابع انسانی'!C304)</f>
        <v/>
      </c>
      <c r="O305" s="887" t="str">
        <f>IF('منابع انسانی'!D304="","",'منابع انسانی'!D304)</f>
        <v/>
      </c>
      <c r="P305" s="887" t="str">
        <f>IF('منابع انسانی'!E304="","",'منابع انسانی'!E304)</f>
        <v/>
      </c>
      <c r="Q305" s="887" t="str">
        <f>IF('منابع انسانی'!F304="","",'منابع انسانی'!F304)</f>
        <v/>
      </c>
      <c r="R305" s="887" t="str">
        <f>IF('منابع انسانی'!G304="","",'منابع انسانی'!G304)</f>
        <v/>
      </c>
    </row>
    <row r="306" spans="12:18" ht="24.95" customHeight="1">
      <c r="L306" s="887" t="str">
        <f>IF('منابع انسانی'!A305="","",'منابع انسانی'!A305)</f>
        <v/>
      </c>
      <c r="M306" s="887" t="str">
        <f>IF('منابع انسانی'!B305="","",'منابع انسانی'!B305)</f>
        <v/>
      </c>
      <c r="N306" s="887" t="str">
        <f>IF('منابع انسانی'!C305="","",'منابع انسانی'!C305)</f>
        <v/>
      </c>
      <c r="O306" s="887" t="str">
        <f>IF('منابع انسانی'!D305="","",'منابع انسانی'!D305)</f>
        <v/>
      </c>
      <c r="P306" s="887" t="str">
        <f>IF('منابع انسانی'!E305="","",'منابع انسانی'!E305)</f>
        <v/>
      </c>
      <c r="Q306" s="887" t="str">
        <f>IF('منابع انسانی'!F305="","",'منابع انسانی'!F305)</f>
        <v/>
      </c>
      <c r="R306" s="887" t="str">
        <f>IF('منابع انسانی'!G305="","",'منابع انسانی'!G305)</f>
        <v/>
      </c>
    </row>
    <row r="307" spans="12:18" ht="24.95" customHeight="1">
      <c r="L307" s="887" t="str">
        <f>IF('منابع انسانی'!A306="","",'منابع انسانی'!A306)</f>
        <v/>
      </c>
      <c r="M307" s="887" t="str">
        <f>IF('منابع انسانی'!B306="","",'منابع انسانی'!B306)</f>
        <v/>
      </c>
      <c r="N307" s="887" t="str">
        <f>IF('منابع انسانی'!C306="","",'منابع انسانی'!C306)</f>
        <v/>
      </c>
      <c r="O307" s="887" t="str">
        <f>IF('منابع انسانی'!D306="","",'منابع انسانی'!D306)</f>
        <v/>
      </c>
      <c r="P307" s="887" t="str">
        <f>IF('منابع انسانی'!E306="","",'منابع انسانی'!E306)</f>
        <v/>
      </c>
      <c r="Q307" s="887" t="str">
        <f>IF('منابع انسانی'!F306="","",'منابع انسانی'!F306)</f>
        <v/>
      </c>
      <c r="R307" s="887" t="str">
        <f>IF('منابع انسانی'!G306="","",'منابع انسانی'!G306)</f>
        <v/>
      </c>
    </row>
    <row r="308" spans="12:18" ht="24.95" customHeight="1">
      <c r="L308" s="887" t="str">
        <f>IF('منابع انسانی'!A307="","",'منابع انسانی'!A307)</f>
        <v/>
      </c>
      <c r="M308" s="887" t="str">
        <f>IF('منابع انسانی'!B307="","",'منابع انسانی'!B307)</f>
        <v/>
      </c>
      <c r="N308" s="887" t="str">
        <f>IF('منابع انسانی'!C307="","",'منابع انسانی'!C307)</f>
        <v/>
      </c>
      <c r="O308" s="887" t="str">
        <f>IF('منابع انسانی'!D307="","",'منابع انسانی'!D307)</f>
        <v/>
      </c>
      <c r="P308" s="887" t="str">
        <f>IF('منابع انسانی'!E307="","",'منابع انسانی'!E307)</f>
        <v/>
      </c>
      <c r="Q308" s="887" t="str">
        <f>IF('منابع انسانی'!F307="","",'منابع انسانی'!F307)</f>
        <v/>
      </c>
      <c r="R308" s="887" t="str">
        <f>IF('منابع انسانی'!G307="","",'منابع انسانی'!G307)</f>
        <v/>
      </c>
    </row>
    <row r="309" spans="12:18" ht="24.95" customHeight="1">
      <c r="L309" s="887" t="str">
        <f>IF('منابع انسانی'!A308="","",'منابع انسانی'!A308)</f>
        <v/>
      </c>
      <c r="M309" s="887" t="str">
        <f>IF('منابع انسانی'!B308="","",'منابع انسانی'!B308)</f>
        <v/>
      </c>
      <c r="N309" s="887" t="str">
        <f>IF('منابع انسانی'!C308="","",'منابع انسانی'!C308)</f>
        <v/>
      </c>
      <c r="O309" s="887" t="str">
        <f>IF('منابع انسانی'!D308="","",'منابع انسانی'!D308)</f>
        <v/>
      </c>
      <c r="P309" s="887" t="str">
        <f>IF('منابع انسانی'!E308="","",'منابع انسانی'!E308)</f>
        <v/>
      </c>
      <c r="Q309" s="887" t="str">
        <f>IF('منابع انسانی'!F308="","",'منابع انسانی'!F308)</f>
        <v/>
      </c>
      <c r="R309" s="887" t="str">
        <f>IF('منابع انسانی'!G308="","",'منابع انسانی'!G308)</f>
        <v/>
      </c>
    </row>
    <row r="310" spans="12:18" ht="24.95" customHeight="1">
      <c r="L310" s="887" t="str">
        <f>IF('منابع انسانی'!A309="","",'منابع انسانی'!A309)</f>
        <v/>
      </c>
      <c r="M310" s="887" t="str">
        <f>IF('منابع انسانی'!B309="","",'منابع انسانی'!B309)</f>
        <v/>
      </c>
      <c r="N310" s="887" t="str">
        <f>IF('منابع انسانی'!C309="","",'منابع انسانی'!C309)</f>
        <v/>
      </c>
      <c r="O310" s="887" t="str">
        <f>IF('منابع انسانی'!D309="","",'منابع انسانی'!D309)</f>
        <v/>
      </c>
      <c r="P310" s="887" t="str">
        <f>IF('منابع انسانی'!E309="","",'منابع انسانی'!E309)</f>
        <v/>
      </c>
      <c r="Q310" s="887" t="str">
        <f>IF('منابع انسانی'!F309="","",'منابع انسانی'!F309)</f>
        <v/>
      </c>
      <c r="R310" s="887" t="str">
        <f>IF('منابع انسانی'!G309="","",'منابع انسانی'!G309)</f>
        <v/>
      </c>
    </row>
    <row r="311" spans="12:18" ht="24.95" customHeight="1">
      <c r="L311" s="887" t="str">
        <f>IF('منابع انسانی'!A310="","",'منابع انسانی'!A310)</f>
        <v/>
      </c>
      <c r="M311" s="887" t="str">
        <f>IF('منابع انسانی'!B310="","",'منابع انسانی'!B310)</f>
        <v/>
      </c>
      <c r="N311" s="887" t="str">
        <f>IF('منابع انسانی'!C310="","",'منابع انسانی'!C310)</f>
        <v/>
      </c>
      <c r="O311" s="887" t="str">
        <f>IF('منابع انسانی'!D310="","",'منابع انسانی'!D310)</f>
        <v/>
      </c>
      <c r="P311" s="887" t="str">
        <f>IF('منابع انسانی'!E310="","",'منابع انسانی'!E310)</f>
        <v/>
      </c>
      <c r="Q311" s="887" t="str">
        <f>IF('منابع انسانی'!F310="","",'منابع انسانی'!F310)</f>
        <v/>
      </c>
      <c r="R311" s="887" t="str">
        <f>IF('منابع انسانی'!G310="","",'منابع انسانی'!G310)</f>
        <v/>
      </c>
    </row>
    <row r="312" spans="12:18" ht="24.95" customHeight="1">
      <c r="L312" s="887" t="str">
        <f>IF('منابع انسانی'!A311="","",'منابع انسانی'!A311)</f>
        <v/>
      </c>
      <c r="M312" s="887" t="str">
        <f>IF('منابع انسانی'!B311="","",'منابع انسانی'!B311)</f>
        <v/>
      </c>
      <c r="N312" s="887" t="str">
        <f>IF('منابع انسانی'!C311="","",'منابع انسانی'!C311)</f>
        <v/>
      </c>
      <c r="O312" s="887" t="str">
        <f>IF('منابع انسانی'!D311="","",'منابع انسانی'!D311)</f>
        <v/>
      </c>
      <c r="P312" s="887" t="str">
        <f>IF('منابع انسانی'!E311="","",'منابع انسانی'!E311)</f>
        <v/>
      </c>
      <c r="Q312" s="887" t="str">
        <f>IF('منابع انسانی'!F311="","",'منابع انسانی'!F311)</f>
        <v/>
      </c>
      <c r="R312" s="887" t="str">
        <f>IF('منابع انسانی'!G311="","",'منابع انسانی'!G311)</f>
        <v/>
      </c>
    </row>
    <row r="313" spans="12:18" ht="24.95" customHeight="1">
      <c r="L313" s="887" t="str">
        <f>IF('منابع انسانی'!A312="","",'منابع انسانی'!A312)</f>
        <v/>
      </c>
      <c r="M313" s="887" t="str">
        <f>IF('منابع انسانی'!B312="","",'منابع انسانی'!B312)</f>
        <v/>
      </c>
      <c r="N313" s="887" t="str">
        <f>IF('منابع انسانی'!C312="","",'منابع انسانی'!C312)</f>
        <v/>
      </c>
      <c r="O313" s="887" t="str">
        <f>IF('منابع انسانی'!D312="","",'منابع انسانی'!D312)</f>
        <v/>
      </c>
      <c r="P313" s="887" t="str">
        <f>IF('منابع انسانی'!E312="","",'منابع انسانی'!E312)</f>
        <v/>
      </c>
      <c r="Q313" s="887" t="str">
        <f>IF('منابع انسانی'!F312="","",'منابع انسانی'!F312)</f>
        <v/>
      </c>
      <c r="R313" s="887" t="str">
        <f>IF('منابع انسانی'!G312="","",'منابع انسانی'!G312)</f>
        <v/>
      </c>
    </row>
    <row r="314" spans="12:18" ht="24.95" customHeight="1">
      <c r="L314" s="887" t="str">
        <f>IF('منابع انسانی'!A313="","",'منابع انسانی'!A313)</f>
        <v/>
      </c>
      <c r="M314" s="887" t="str">
        <f>IF('منابع انسانی'!B313="","",'منابع انسانی'!B313)</f>
        <v/>
      </c>
      <c r="N314" s="887" t="str">
        <f>IF('منابع انسانی'!C313="","",'منابع انسانی'!C313)</f>
        <v/>
      </c>
      <c r="O314" s="887" t="str">
        <f>IF('منابع انسانی'!D313="","",'منابع انسانی'!D313)</f>
        <v/>
      </c>
      <c r="P314" s="887" t="str">
        <f>IF('منابع انسانی'!E313="","",'منابع انسانی'!E313)</f>
        <v/>
      </c>
      <c r="Q314" s="887" t="str">
        <f>IF('منابع انسانی'!F313="","",'منابع انسانی'!F313)</f>
        <v/>
      </c>
      <c r="R314" s="887" t="str">
        <f>IF('منابع انسانی'!G313="","",'منابع انسانی'!G313)</f>
        <v/>
      </c>
    </row>
    <row r="315" spans="12:18" ht="24.95" customHeight="1">
      <c r="L315" s="887" t="str">
        <f>IF('منابع انسانی'!A314="","",'منابع انسانی'!A314)</f>
        <v/>
      </c>
      <c r="M315" s="887" t="str">
        <f>IF('منابع انسانی'!B314="","",'منابع انسانی'!B314)</f>
        <v/>
      </c>
      <c r="N315" s="887" t="str">
        <f>IF('منابع انسانی'!C314="","",'منابع انسانی'!C314)</f>
        <v/>
      </c>
      <c r="O315" s="887" t="str">
        <f>IF('منابع انسانی'!D314="","",'منابع انسانی'!D314)</f>
        <v/>
      </c>
      <c r="P315" s="887" t="str">
        <f>IF('منابع انسانی'!E314="","",'منابع انسانی'!E314)</f>
        <v/>
      </c>
      <c r="Q315" s="887" t="str">
        <f>IF('منابع انسانی'!F314="","",'منابع انسانی'!F314)</f>
        <v/>
      </c>
      <c r="R315" s="887" t="str">
        <f>IF('منابع انسانی'!G314="","",'منابع انسانی'!G314)</f>
        <v/>
      </c>
    </row>
    <row r="316" spans="12:18" ht="24.95" customHeight="1">
      <c r="L316" s="887" t="str">
        <f>IF('منابع انسانی'!A315="","",'منابع انسانی'!A315)</f>
        <v/>
      </c>
      <c r="M316" s="887" t="str">
        <f>IF('منابع انسانی'!B315="","",'منابع انسانی'!B315)</f>
        <v/>
      </c>
      <c r="N316" s="887" t="str">
        <f>IF('منابع انسانی'!C315="","",'منابع انسانی'!C315)</f>
        <v/>
      </c>
      <c r="O316" s="887" t="str">
        <f>IF('منابع انسانی'!D315="","",'منابع انسانی'!D315)</f>
        <v/>
      </c>
      <c r="P316" s="887" t="str">
        <f>IF('منابع انسانی'!E315="","",'منابع انسانی'!E315)</f>
        <v/>
      </c>
      <c r="Q316" s="887" t="str">
        <f>IF('منابع انسانی'!F315="","",'منابع انسانی'!F315)</f>
        <v/>
      </c>
      <c r="R316" s="887" t="str">
        <f>IF('منابع انسانی'!G315="","",'منابع انسانی'!G315)</f>
        <v/>
      </c>
    </row>
    <row r="317" spans="12:18" ht="24.95" customHeight="1">
      <c r="L317" s="887" t="str">
        <f>IF('منابع انسانی'!A316="","",'منابع انسانی'!A316)</f>
        <v/>
      </c>
      <c r="M317" s="887" t="str">
        <f>IF('منابع انسانی'!B316="","",'منابع انسانی'!B316)</f>
        <v/>
      </c>
      <c r="N317" s="887" t="str">
        <f>IF('منابع انسانی'!C316="","",'منابع انسانی'!C316)</f>
        <v/>
      </c>
      <c r="O317" s="887" t="str">
        <f>IF('منابع انسانی'!D316="","",'منابع انسانی'!D316)</f>
        <v/>
      </c>
      <c r="P317" s="887" t="str">
        <f>IF('منابع انسانی'!E316="","",'منابع انسانی'!E316)</f>
        <v/>
      </c>
      <c r="Q317" s="887" t="str">
        <f>IF('منابع انسانی'!F316="","",'منابع انسانی'!F316)</f>
        <v/>
      </c>
      <c r="R317" s="887" t="str">
        <f>IF('منابع انسانی'!G316="","",'منابع انسانی'!G316)</f>
        <v/>
      </c>
    </row>
    <row r="318" spans="12:18" ht="24.95" customHeight="1">
      <c r="L318" s="887" t="str">
        <f>IF('منابع انسانی'!A317="","",'منابع انسانی'!A317)</f>
        <v/>
      </c>
      <c r="M318" s="887" t="str">
        <f>IF('منابع انسانی'!B317="","",'منابع انسانی'!B317)</f>
        <v/>
      </c>
      <c r="N318" s="887" t="str">
        <f>IF('منابع انسانی'!C317="","",'منابع انسانی'!C317)</f>
        <v/>
      </c>
      <c r="O318" s="887" t="str">
        <f>IF('منابع انسانی'!D317="","",'منابع انسانی'!D317)</f>
        <v/>
      </c>
      <c r="P318" s="887" t="str">
        <f>IF('منابع انسانی'!E317="","",'منابع انسانی'!E317)</f>
        <v/>
      </c>
      <c r="Q318" s="887" t="str">
        <f>IF('منابع انسانی'!F317="","",'منابع انسانی'!F317)</f>
        <v/>
      </c>
      <c r="R318" s="887" t="str">
        <f>IF('منابع انسانی'!G317="","",'منابع انسانی'!G317)</f>
        <v/>
      </c>
    </row>
    <row r="319" spans="12:18" ht="24.95" customHeight="1">
      <c r="L319" s="887" t="str">
        <f>IF('منابع انسانی'!A318="","",'منابع انسانی'!A318)</f>
        <v/>
      </c>
      <c r="M319" s="887" t="str">
        <f>IF('منابع انسانی'!B318="","",'منابع انسانی'!B318)</f>
        <v/>
      </c>
      <c r="N319" s="887" t="str">
        <f>IF('منابع انسانی'!C318="","",'منابع انسانی'!C318)</f>
        <v/>
      </c>
      <c r="O319" s="887" t="str">
        <f>IF('منابع انسانی'!D318="","",'منابع انسانی'!D318)</f>
        <v/>
      </c>
      <c r="P319" s="887" t="str">
        <f>IF('منابع انسانی'!E318="","",'منابع انسانی'!E318)</f>
        <v/>
      </c>
      <c r="Q319" s="887" t="str">
        <f>IF('منابع انسانی'!F318="","",'منابع انسانی'!F318)</f>
        <v/>
      </c>
      <c r="R319" s="887" t="str">
        <f>IF('منابع انسانی'!G318="","",'منابع انسانی'!G318)</f>
        <v/>
      </c>
    </row>
    <row r="320" spans="12:18" ht="24.95" customHeight="1">
      <c r="L320" s="887" t="str">
        <f>IF('منابع انسانی'!A319="","",'منابع انسانی'!A319)</f>
        <v/>
      </c>
      <c r="M320" s="887" t="str">
        <f>IF('منابع انسانی'!B319="","",'منابع انسانی'!B319)</f>
        <v/>
      </c>
      <c r="N320" s="887" t="str">
        <f>IF('منابع انسانی'!C319="","",'منابع انسانی'!C319)</f>
        <v/>
      </c>
      <c r="O320" s="887" t="str">
        <f>IF('منابع انسانی'!D319="","",'منابع انسانی'!D319)</f>
        <v/>
      </c>
      <c r="P320" s="887" t="str">
        <f>IF('منابع انسانی'!E319="","",'منابع انسانی'!E319)</f>
        <v/>
      </c>
      <c r="Q320" s="887" t="str">
        <f>IF('منابع انسانی'!F319="","",'منابع انسانی'!F319)</f>
        <v/>
      </c>
      <c r="R320" s="887" t="str">
        <f>IF('منابع انسانی'!G319="","",'منابع انسانی'!G319)</f>
        <v/>
      </c>
    </row>
    <row r="321" spans="12:18" ht="24.95" customHeight="1">
      <c r="L321" s="887" t="str">
        <f>IF('منابع انسانی'!A320="","",'منابع انسانی'!A320)</f>
        <v/>
      </c>
      <c r="M321" s="887" t="str">
        <f>IF('منابع انسانی'!B320="","",'منابع انسانی'!B320)</f>
        <v/>
      </c>
      <c r="N321" s="887" t="str">
        <f>IF('منابع انسانی'!C320="","",'منابع انسانی'!C320)</f>
        <v/>
      </c>
      <c r="O321" s="887" t="str">
        <f>IF('منابع انسانی'!D320="","",'منابع انسانی'!D320)</f>
        <v/>
      </c>
      <c r="P321" s="887" t="str">
        <f>IF('منابع انسانی'!E320="","",'منابع انسانی'!E320)</f>
        <v/>
      </c>
      <c r="Q321" s="887" t="str">
        <f>IF('منابع انسانی'!F320="","",'منابع انسانی'!F320)</f>
        <v/>
      </c>
      <c r="R321" s="887" t="str">
        <f>IF('منابع انسانی'!G320="","",'منابع انسانی'!G320)</f>
        <v/>
      </c>
    </row>
    <row r="322" spans="12:18" ht="24.95" customHeight="1">
      <c r="L322" s="887" t="str">
        <f>IF('منابع انسانی'!A321="","",'منابع انسانی'!A321)</f>
        <v/>
      </c>
      <c r="M322" s="887" t="str">
        <f>IF('منابع انسانی'!B321="","",'منابع انسانی'!B321)</f>
        <v/>
      </c>
      <c r="N322" s="887" t="str">
        <f>IF('منابع انسانی'!C321="","",'منابع انسانی'!C321)</f>
        <v/>
      </c>
      <c r="O322" s="887" t="str">
        <f>IF('منابع انسانی'!D321="","",'منابع انسانی'!D321)</f>
        <v/>
      </c>
      <c r="P322" s="887" t="str">
        <f>IF('منابع انسانی'!E321="","",'منابع انسانی'!E321)</f>
        <v/>
      </c>
      <c r="Q322" s="887" t="str">
        <f>IF('منابع انسانی'!F321="","",'منابع انسانی'!F321)</f>
        <v/>
      </c>
      <c r="R322" s="887" t="str">
        <f>IF('منابع انسانی'!G321="","",'منابع انسانی'!G321)</f>
        <v/>
      </c>
    </row>
    <row r="323" spans="12:18" ht="24.95" customHeight="1">
      <c r="L323" s="887" t="str">
        <f>IF('منابع انسانی'!A322="","",'منابع انسانی'!A322)</f>
        <v/>
      </c>
      <c r="M323" s="887" t="str">
        <f>IF('منابع انسانی'!B322="","",'منابع انسانی'!B322)</f>
        <v/>
      </c>
      <c r="N323" s="887" t="str">
        <f>IF('منابع انسانی'!C322="","",'منابع انسانی'!C322)</f>
        <v/>
      </c>
      <c r="O323" s="887" t="str">
        <f>IF('منابع انسانی'!D322="","",'منابع انسانی'!D322)</f>
        <v/>
      </c>
      <c r="P323" s="887" t="str">
        <f>IF('منابع انسانی'!E322="","",'منابع انسانی'!E322)</f>
        <v/>
      </c>
      <c r="Q323" s="887" t="str">
        <f>IF('منابع انسانی'!F322="","",'منابع انسانی'!F322)</f>
        <v/>
      </c>
      <c r="R323" s="887" t="str">
        <f>IF('منابع انسانی'!G322="","",'منابع انسانی'!G322)</f>
        <v/>
      </c>
    </row>
    <row r="324" spans="12:18" ht="24.95" customHeight="1">
      <c r="L324" s="887" t="str">
        <f>IF('منابع انسانی'!A323="","",'منابع انسانی'!A323)</f>
        <v/>
      </c>
      <c r="M324" s="887" t="str">
        <f>IF('منابع انسانی'!B323="","",'منابع انسانی'!B323)</f>
        <v/>
      </c>
      <c r="N324" s="887" t="str">
        <f>IF('منابع انسانی'!C323="","",'منابع انسانی'!C323)</f>
        <v/>
      </c>
      <c r="O324" s="887" t="str">
        <f>IF('منابع انسانی'!D323="","",'منابع انسانی'!D323)</f>
        <v/>
      </c>
      <c r="P324" s="887" t="str">
        <f>IF('منابع انسانی'!E323="","",'منابع انسانی'!E323)</f>
        <v/>
      </c>
      <c r="Q324" s="887" t="str">
        <f>IF('منابع انسانی'!F323="","",'منابع انسانی'!F323)</f>
        <v/>
      </c>
      <c r="R324" s="887" t="str">
        <f>IF('منابع انسانی'!G323="","",'منابع انسانی'!G323)</f>
        <v/>
      </c>
    </row>
    <row r="325" spans="12:18" ht="24.95" customHeight="1">
      <c r="L325" s="887" t="str">
        <f>IF('منابع انسانی'!A324="","",'منابع انسانی'!A324)</f>
        <v/>
      </c>
      <c r="M325" s="887" t="str">
        <f>IF('منابع انسانی'!B324="","",'منابع انسانی'!B324)</f>
        <v/>
      </c>
      <c r="N325" s="887" t="str">
        <f>IF('منابع انسانی'!C324="","",'منابع انسانی'!C324)</f>
        <v/>
      </c>
      <c r="O325" s="887" t="str">
        <f>IF('منابع انسانی'!D324="","",'منابع انسانی'!D324)</f>
        <v/>
      </c>
      <c r="P325" s="887" t="str">
        <f>IF('منابع انسانی'!E324="","",'منابع انسانی'!E324)</f>
        <v/>
      </c>
      <c r="Q325" s="887" t="str">
        <f>IF('منابع انسانی'!F324="","",'منابع انسانی'!F324)</f>
        <v/>
      </c>
      <c r="R325" s="887" t="str">
        <f>IF('منابع انسانی'!G324="","",'منابع انسانی'!G324)</f>
        <v/>
      </c>
    </row>
    <row r="326" spans="12:18" ht="24.95" customHeight="1">
      <c r="L326" s="887" t="str">
        <f>IF('منابع انسانی'!A325="","",'منابع انسانی'!A325)</f>
        <v/>
      </c>
      <c r="M326" s="887" t="str">
        <f>IF('منابع انسانی'!B325="","",'منابع انسانی'!B325)</f>
        <v/>
      </c>
      <c r="N326" s="887" t="str">
        <f>IF('منابع انسانی'!C325="","",'منابع انسانی'!C325)</f>
        <v/>
      </c>
      <c r="O326" s="887" t="str">
        <f>IF('منابع انسانی'!D325="","",'منابع انسانی'!D325)</f>
        <v/>
      </c>
      <c r="P326" s="887" t="str">
        <f>IF('منابع انسانی'!E325="","",'منابع انسانی'!E325)</f>
        <v/>
      </c>
      <c r="Q326" s="887" t="str">
        <f>IF('منابع انسانی'!F325="","",'منابع انسانی'!F325)</f>
        <v/>
      </c>
      <c r="R326" s="887" t="str">
        <f>IF('منابع انسانی'!G325="","",'منابع انسانی'!G325)</f>
        <v/>
      </c>
    </row>
    <row r="327" spans="12:18" ht="24.95" customHeight="1">
      <c r="L327" s="887" t="str">
        <f>IF('منابع انسانی'!A326="","",'منابع انسانی'!A326)</f>
        <v/>
      </c>
      <c r="M327" s="887" t="str">
        <f>IF('منابع انسانی'!B326="","",'منابع انسانی'!B326)</f>
        <v/>
      </c>
      <c r="N327" s="887" t="str">
        <f>IF('منابع انسانی'!C326="","",'منابع انسانی'!C326)</f>
        <v/>
      </c>
      <c r="O327" s="887" t="str">
        <f>IF('منابع انسانی'!D326="","",'منابع انسانی'!D326)</f>
        <v/>
      </c>
      <c r="P327" s="887" t="str">
        <f>IF('منابع انسانی'!E326="","",'منابع انسانی'!E326)</f>
        <v/>
      </c>
      <c r="Q327" s="887" t="str">
        <f>IF('منابع انسانی'!F326="","",'منابع انسانی'!F326)</f>
        <v/>
      </c>
      <c r="R327" s="887" t="str">
        <f>IF('منابع انسانی'!G326="","",'منابع انسانی'!G326)</f>
        <v/>
      </c>
    </row>
    <row r="328" spans="12:18" ht="24.95" customHeight="1">
      <c r="L328" s="887" t="str">
        <f>IF('منابع انسانی'!A327="","",'منابع انسانی'!A327)</f>
        <v/>
      </c>
      <c r="M328" s="887" t="str">
        <f>IF('منابع انسانی'!B327="","",'منابع انسانی'!B327)</f>
        <v/>
      </c>
      <c r="N328" s="887" t="str">
        <f>IF('منابع انسانی'!C327="","",'منابع انسانی'!C327)</f>
        <v/>
      </c>
      <c r="O328" s="887" t="str">
        <f>IF('منابع انسانی'!D327="","",'منابع انسانی'!D327)</f>
        <v/>
      </c>
      <c r="P328" s="887" t="str">
        <f>IF('منابع انسانی'!E327="","",'منابع انسانی'!E327)</f>
        <v/>
      </c>
      <c r="Q328" s="887" t="str">
        <f>IF('منابع انسانی'!F327="","",'منابع انسانی'!F327)</f>
        <v/>
      </c>
      <c r="R328" s="887" t="str">
        <f>IF('منابع انسانی'!G327="","",'منابع انسانی'!G327)</f>
        <v/>
      </c>
    </row>
    <row r="329" spans="12:18" ht="24.95" customHeight="1">
      <c r="L329" s="887" t="str">
        <f>IF('منابع انسانی'!A328="","",'منابع انسانی'!A328)</f>
        <v/>
      </c>
      <c r="M329" s="887" t="str">
        <f>IF('منابع انسانی'!B328="","",'منابع انسانی'!B328)</f>
        <v/>
      </c>
      <c r="N329" s="887" t="str">
        <f>IF('منابع انسانی'!C328="","",'منابع انسانی'!C328)</f>
        <v/>
      </c>
      <c r="O329" s="887" t="str">
        <f>IF('منابع انسانی'!D328="","",'منابع انسانی'!D328)</f>
        <v/>
      </c>
      <c r="P329" s="887" t="str">
        <f>IF('منابع انسانی'!E328="","",'منابع انسانی'!E328)</f>
        <v/>
      </c>
      <c r="Q329" s="887" t="str">
        <f>IF('منابع انسانی'!F328="","",'منابع انسانی'!F328)</f>
        <v/>
      </c>
      <c r="R329" s="887" t="str">
        <f>IF('منابع انسانی'!G328="","",'منابع انسانی'!G328)</f>
        <v/>
      </c>
    </row>
    <row r="330" spans="12:18" ht="24.95" customHeight="1">
      <c r="L330" s="887" t="str">
        <f>IF('منابع انسانی'!A329="","",'منابع انسانی'!A329)</f>
        <v/>
      </c>
      <c r="M330" s="887" t="str">
        <f>IF('منابع انسانی'!B329="","",'منابع انسانی'!B329)</f>
        <v/>
      </c>
      <c r="N330" s="887" t="str">
        <f>IF('منابع انسانی'!C329="","",'منابع انسانی'!C329)</f>
        <v/>
      </c>
      <c r="O330" s="887" t="str">
        <f>IF('منابع انسانی'!D329="","",'منابع انسانی'!D329)</f>
        <v/>
      </c>
      <c r="P330" s="887" t="str">
        <f>IF('منابع انسانی'!E329="","",'منابع انسانی'!E329)</f>
        <v/>
      </c>
      <c r="Q330" s="887" t="str">
        <f>IF('منابع انسانی'!F329="","",'منابع انسانی'!F329)</f>
        <v/>
      </c>
      <c r="R330" s="887" t="str">
        <f>IF('منابع انسانی'!G329="","",'منابع انسانی'!G329)</f>
        <v/>
      </c>
    </row>
    <row r="331" spans="12:18" ht="24.95" customHeight="1">
      <c r="L331" s="887" t="str">
        <f>IF('منابع انسانی'!A330="","",'منابع انسانی'!A330)</f>
        <v/>
      </c>
      <c r="M331" s="887" t="str">
        <f>IF('منابع انسانی'!B330="","",'منابع انسانی'!B330)</f>
        <v/>
      </c>
      <c r="N331" s="887" t="str">
        <f>IF('منابع انسانی'!C330="","",'منابع انسانی'!C330)</f>
        <v/>
      </c>
      <c r="O331" s="887" t="str">
        <f>IF('منابع انسانی'!D330="","",'منابع انسانی'!D330)</f>
        <v/>
      </c>
      <c r="P331" s="887" t="str">
        <f>IF('منابع انسانی'!E330="","",'منابع انسانی'!E330)</f>
        <v/>
      </c>
      <c r="Q331" s="887" t="str">
        <f>IF('منابع انسانی'!F330="","",'منابع انسانی'!F330)</f>
        <v/>
      </c>
      <c r="R331" s="887" t="str">
        <f>IF('منابع انسانی'!G330="","",'منابع انسانی'!G330)</f>
        <v/>
      </c>
    </row>
    <row r="332" spans="12:18" ht="24.95" customHeight="1">
      <c r="L332" s="887" t="str">
        <f>IF('منابع انسانی'!A331="","",'منابع انسانی'!A331)</f>
        <v/>
      </c>
      <c r="M332" s="887" t="str">
        <f>IF('منابع انسانی'!B331="","",'منابع انسانی'!B331)</f>
        <v/>
      </c>
      <c r="N332" s="887" t="str">
        <f>IF('منابع انسانی'!C331="","",'منابع انسانی'!C331)</f>
        <v/>
      </c>
      <c r="O332" s="887" t="str">
        <f>IF('منابع انسانی'!D331="","",'منابع انسانی'!D331)</f>
        <v/>
      </c>
      <c r="P332" s="887" t="str">
        <f>IF('منابع انسانی'!E331="","",'منابع انسانی'!E331)</f>
        <v/>
      </c>
      <c r="Q332" s="887" t="str">
        <f>IF('منابع انسانی'!F331="","",'منابع انسانی'!F331)</f>
        <v/>
      </c>
      <c r="R332" s="887" t="str">
        <f>IF('منابع انسانی'!G331="","",'منابع انسانی'!G331)</f>
        <v/>
      </c>
    </row>
    <row r="333" spans="12:18" ht="24.95" customHeight="1">
      <c r="L333" s="887" t="str">
        <f>IF('منابع انسانی'!A332="","",'منابع انسانی'!A332)</f>
        <v/>
      </c>
      <c r="M333" s="887" t="str">
        <f>IF('منابع انسانی'!B332="","",'منابع انسانی'!B332)</f>
        <v/>
      </c>
      <c r="N333" s="887" t="str">
        <f>IF('منابع انسانی'!C332="","",'منابع انسانی'!C332)</f>
        <v/>
      </c>
      <c r="O333" s="887" t="str">
        <f>IF('منابع انسانی'!D332="","",'منابع انسانی'!D332)</f>
        <v/>
      </c>
      <c r="P333" s="887" t="str">
        <f>IF('منابع انسانی'!E332="","",'منابع انسانی'!E332)</f>
        <v/>
      </c>
      <c r="Q333" s="887" t="str">
        <f>IF('منابع انسانی'!F332="","",'منابع انسانی'!F332)</f>
        <v/>
      </c>
      <c r="R333" s="887" t="str">
        <f>IF('منابع انسانی'!G332="","",'منابع انسانی'!G332)</f>
        <v/>
      </c>
    </row>
    <row r="334" spans="12:18" ht="24.95" customHeight="1">
      <c r="L334" s="887" t="str">
        <f>IF('منابع انسانی'!A333="","",'منابع انسانی'!A333)</f>
        <v/>
      </c>
      <c r="M334" s="887" t="str">
        <f>IF('منابع انسانی'!B333="","",'منابع انسانی'!B333)</f>
        <v/>
      </c>
      <c r="N334" s="887" t="str">
        <f>IF('منابع انسانی'!C333="","",'منابع انسانی'!C333)</f>
        <v/>
      </c>
      <c r="O334" s="887" t="str">
        <f>IF('منابع انسانی'!D333="","",'منابع انسانی'!D333)</f>
        <v/>
      </c>
      <c r="P334" s="887" t="str">
        <f>IF('منابع انسانی'!E333="","",'منابع انسانی'!E333)</f>
        <v/>
      </c>
      <c r="Q334" s="887" t="str">
        <f>IF('منابع انسانی'!F333="","",'منابع انسانی'!F333)</f>
        <v/>
      </c>
      <c r="R334" s="887" t="str">
        <f>IF('منابع انسانی'!G333="","",'منابع انسانی'!G333)</f>
        <v/>
      </c>
    </row>
    <row r="335" spans="12:18" ht="24.95" customHeight="1">
      <c r="L335" s="887" t="str">
        <f>IF('منابع انسانی'!A334="","",'منابع انسانی'!A334)</f>
        <v/>
      </c>
      <c r="M335" s="887" t="str">
        <f>IF('منابع انسانی'!B334="","",'منابع انسانی'!B334)</f>
        <v/>
      </c>
      <c r="N335" s="887" t="str">
        <f>IF('منابع انسانی'!C334="","",'منابع انسانی'!C334)</f>
        <v/>
      </c>
      <c r="O335" s="887" t="str">
        <f>IF('منابع انسانی'!D334="","",'منابع انسانی'!D334)</f>
        <v/>
      </c>
      <c r="P335" s="887" t="str">
        <f>IF('منابع انسانی'!E334="","",'منابع انسانی'!E334)</f>
        <v/>
      </c>
      <c r="Q335" s="887" t="str">
        <f>IF('منابع انسانی'!F334="","",'منابع انسانی'!F334)</f>
        <v/>
      </c>
      <c r="R335" s="887" t="str">
        <f>IF('منابع انسانی'!G334="","",'منابع انسانی'!G334)</f>
        <v/>
      </c>
    </row>
    <row r="336" spans="12:18" ht="24.95" customHeight="1">
      <c r="L336" s="887" t="str">
        <f>IF('منابع انسانی'!A335="","",'منابع انسانی'!A335)</f>
        <v/>
      </c>
      <c r="M336" s="887" t="str">
        <f>IF('منابع انسانی'!B335="","",'منابع انسانی'!B335)</f>
        <v/>
      </c>
      <c r="N336" s="887" t="str">
        <f>IF('منابع انسانی'!C335="","",'منابع انسانی'!C335)</f>
        <v/>
      </c>
      <c r="O336" s="887" t="str">
        <f>IF('منابع انسانی'!D335="","",'منابع انسانی'!D335)</f>
        <v/>
      </c>
      <c r="P336" s="887" t="str">
        <f>IF('منابع انسانی'!E335="","",'منابع انسانی'!E335)</f>
        <v/>
      </c>
      <c r="Q336" s="887" t="str">
        <f>IF('منابع انسانی'!F335="","",'منابع انسانی'!F335)</f>
        <v/>
      </c>
      <c r="R336" s="887" t="str">
        <f>IF('منابع انسانی'!G335="","",'منابع انسانی'!G335)</f>
        <v/>
      </c>
    </row>
    <row r="337" spans="12:18" ht="24.95" customHeight="1">
      <c r="L337" s="887" t="str">
        <f>IF('منابع انسانی'!A336="","",'منابع انسانی'!A336)</f>
        <v/>
      </c>
      <c r="M337" s="887" t="str">
        <f>IF('منابع انسانی'!B336="","",'منابع انسانی'!B336)</f>
        <v/>
      </c>
      <c r="N337" s="887" t="str">
        <f>IF('منابع انسانی'!C336="","",'منابع انسانی'!C336)</f>
        <v/>
      </c>
      <c r="O337" s="887" t="str">
        <f>IF('منابع انسانی'!D336="","",'منابع انسانی'!D336)</f>
        <v/>
      </c>
      <c r="P337" s="887" t="str">
        <f>IF('منابع انسانی'!E336="","",'منابع انسانی'!E336)</f>
        <v/>
      </c>
      <c r="Q337" s="887" t="str">
        <f>IF('منابع انسانی'!F336="","",'منابع انسانی'!F336)</f>
        <v/>
      </c>
      <c r="R337" s="887" t="str">
        <f>IF('منابع انسانی'!G336="","",'منابع انسانی'!G336)</f>
        <v/>
      </c>
    </row>
    <row r="338" spans="12:18" ht="24.95" customHeight="1">
      <c r="L338" s="887" t="str">
        <f>IF('منابع انسانی'!A337="","",'منابع انسانی'!A337)</f>
        <v/>
      </c>
      <c r="M338" s="887" t="str">
        <f>IF('منابع انسانی'!B337="","",'منابع انسانی'!B337)</f>
        <v/>
      </c>
      <c r="N338" s="887" t="str">
        <f>IF('منابع انسانی'!C337="","",'منابع انسانی'!C337)</f>
        <v/>
      </c>
      <c r="O338" s="887" t="str">
        <f>IF('منابع انسانی'!D337="","",'منابع انسانی'!D337)</f>
        <v/>
      </c>
      <c r="P338" s="887" t="str">
        <f>IF('منابع انسانی'!E337="","",'منابع انسانی'!E337)</f>
        <v/>
      </c>
      <c r="Q338" s="887" t="str">
        <f>IF('منابع انسانی'!F337="","",'منابع انسانی'!F337)</f>
        <v/>
      </c>
      <c r="R338" s="887" t="str">
        <f>IF('منابع انسانی'!G337="","",'منابع انسانی'!G337)</f>
        <v/>
      </c>
    </row>
    <row r="339" spans="12:18" ht="24.95" customHeight="1">
      <c r="L339" s="887" t="str">
        <f>IF('منابع انسانی'!A338="","",'منابع انسانی'!A338)</f>
        <v/>
      </c>
      <c r="M339" s="887" t="str">
        <f>IF('منابع انسانی'!B338="","",'منابع انسانی'!B338)</f>
        <v/>
      </c>
      <c r="N339" s="887" t="str">
        <f>IF('منابع انسانی'!C338="","",'منابع انسانی'!C338)</f>
        <v/>
      </c>
      <c r="O339" s="887" t="str">
        <f>IF('منابع انسانی'!D338="","",'منابع انسانی'!D338)</f>
        <v/>
      </c>
      <c r="P339" s="887" t="str">
        <f>IF('منابع انسانی'!E338="","",'منابع انسانی'!E338)</f>
        <v/>
      </c>
      <c r="Q339" s="887" t="str">
        <f>IF('منابع انسانی'!F338="","",'منابع انسانی'!F338)</f>
        <v/>
      </c>
      <c r="R339" s="887" t="str">
        <f>IF('منابع انسانی'!G338="","",'منابع انسانی'!G338)</f>
        <v/>
      </c>
    </row>
    <row r="340" spans="12:18" ht="24.95" customHeight="1">
      <c r="L340" s="887" t="str">
        <f>IF('منابع انسانی'!A339="","",'منابع انسانی'!A339)</f>
        <v/>
      </c>
      <c r="M340" s="887" t="str">
        <f>IF('منابع انسانی'!B339="","",'منابع انسانی'!B339)</f>
        <v/>
      </c>
      <c r="N340" s="887" t="str">
        <f>IF('منابع انسانی'!C339="","",'منابع انسانی'!C339)</f>
        <v/>
      </c>
      <c r="O340" s="887" t="str">
        <f>IF('منابع انسانی'!D339="","",'منابع انسانی'!D339)</f>
        <v/>
      </c>
      <c r="P340" s="887" t="str">
        <f>IF('منابع انسانی'!E339="","",'منابع انسانی'!E339)</f>
        <v/>
      </c>
      <c r="Q340" s="887" t="str">
        <f>IF('منابع انسانی'!F339="","",'منابع انسانی'!F339)</f>
        <v/>
      </c>
      <c r="R340" s="887" t="str">
        <f>IF('منابع انسانی'!G339="","",'منابع انسانی'!G339)</f>
        <v/>
      </c>
    </row>
    <row r="341" spans="12:18" ht="24.95" customHeight="1">
      <c r="L341" s="887" t="str">
        <f>IF('منابع انسانی'!A340="","",'منابع انسانی'!A340)</f>
        <v/>
      </c>
      <c r="M341" s="887" t="str">
        <f>IF('منابع انسانی'!B340="","",'منابع انسانی'!B340)</f>
        <v/>
      </c>
      <c r="N341" s="887" t="str">
        <f>IF('منابع انسانی'!C340="","",'منابع انسانی'!C340)</f>
        <v/>
      </c>
      <c r="O341" s="887" t="str">
        <f>IF('منابع انسانی'!D340="","",'منابع انسانی'!D340)</f>
        <v/>
      </c>
      <c r="P341" s="887" t="str">
        <f>IF('منابع انسانی'!E340="","",'منابع انسانی'!E340)</f>
        <v/>
      </c>
      <c r="Q341" s="887" t="str">
        <f>IF('منابع انسانی'!F340="","",'منابع انسانی'!F340)</f>
        <v/>
      </c>
      <c r="R341" s="887" t="str">
        <f>IF('منابع انسانی'!G340="","",'منابع انسانی'!G340)</f>
        <v/>
      </c>
    </row>
    <row r="342" spans="12:18" ht="24.95" customHeight="1">
      <c r="L342" s="887" t="str">
        <f>IF('منابع انسانی'!A341="","",'منابع انسانی'!A341)</f>
        <v/>
      </c>
      <c r="M342" s="887" t="str">
        <f>IF('منابع انسانی'!B341="","",'منابع انسانی'!B341)</f>
        <v/>
      </c>
      <c r="N342" s="887" t="str">
        <f>IF('منابع انسانی'!C341="","",'منابع انسانی'!C341)</f>
        <v/>
      </c>
      <c r="O342" s="887" t="str">
        <f>IF('منابع انسانی'!D341="","",'منابع انسانی'!D341)</f>
        <v/>
      </c>
      <c r="P342" s="887" t="str">
        <f>IF('منابع انسانی'!E341="","",'منابع انسانی'!E341)</f>
        <v/>
      </c>
      <c r="Q342" s="887" t="str">
        <f>IF('منابع انسانی'!F341="","",'منابع انسانی'!F341)</f>
        <v/>
      </c>
      <c r="R342" s="887" t="str">
        <f>IF('منابع انسانی'!G341="","",'منابع انسانی'!G341)</f>
        <v/>
      </c>
    </row>
    <row r="343" spans="12:18" ht="24.95" customHeight="1">
      <c r="L343" s="887" t="str">
        <f>IF('منابع انسانی'!A342="","",'منابع انسانی'!A342)</f>
        <v/>
      </c>
      <c r="M343" s="887" t="str">
        <f>IF('منابع انسانی'!B342="","",'منابع انسانی'!B342)</f>
        <v/>
      </c>
      <c r="N343" s="887" t="str">
        <f>IF('منابع انسانی'!C342="","",'منابع انسانی'!C342)</f>
        <v/>
      </c>
      <c r="O343" s="887" t="str">
        <f>IF('منابع انسانی'!D342="","",'منابع انسانی'!D342)</f>
        <v/>
      </c>
      <c r="P343" s="887" t="str">
        <f>IF('منابع انسانی'!E342="","",'منابع انسانی'!E342)</f>
        <v/>
      </c>
      <c r="Q343" s="887" t="str">
        <f>IF('منابع انسانی'!F342="","",'منابع انسانی'!F342)</f>
        <v/>
      </c>
      <c r="R343" s="887" t="str">
        <f>IF('منابع انسانی'!G342="","",'منابع انسانی'!G342)</f>
        <v/>
      </c>
    </row>
    <row r="344" spans="12:18" ht="24.95" customHeight="1">
      <c r="L344" s="887" t="str">
        <f>IF('منابع انسانی'!A343="","",'منابع انسانی'!A343)</f>
        <v/>
      </c>
      <c r="M344" s="887" t="str">
        <f>IF('منابع انسانی'!B343="","",'منابع انسانی'!B343)</f>
        <v/>
      </c>
      <c r="N344" s="887" t="str">
        <f>IF('منابع انسانی'!C343="","",'منابع انسانی'!C343)</f>
        <v/>
      </c>
      <c r="O344" s="887" t="str">
        <f>IF('منابع انسانی'!D343="","",'منابع انسانی'!D343)</f>
        <v/>
      </c>
      <c r="P344" s="887" t="str">
        <f>IF('منابع انسانی'!E343="","",'منابع انسانی'!E343)</f>
        <v/>
      </c>
      <c r="Q344" s="887" t="str">
        <f>IF('منابع انسانی'!F343="","",'منابع انسانی'!F343)</f>
        <v/>
      </c>
      <c r="R344" s="887" t="str">
        <f>IF('منابع انسانی'!G343="","",'منابع انسانی'!G343)</f>
        <v/>
      </c>
    </row>
    <row r="345" spans="12:18" ht="24.95" customHeight="1">
      <c r="L345" s="887" t="str">
        <f>IF('منابع انسانی'!A344="","",'منابع انسانی'!A344)</f>
        <v/>
      </c>
      <c r="M345" s="887" t="str">
        <f>IF('منابع انسانی'!B344="","",'منابع انسانی'!B344)</f>
        <v/>
      </c>
      <c r="N345" s="887" t="str">
        <f>IF('منابع انسانی'!C344="","",'منابع انسانی'!C344)</f>
        <v/>
      </c>
      <c r="O345" s="887" t="str">
        <f>IF('منابع انسانی'!D344="","",'منابع انسانی'!D344)</f>
        <v/>
      </c>
      <c r="P345" s="887" t="str">
        <f>IF('منابع انسانی'!E344="","",'منابع انسانی'!E344)</f>
        <v/>
      </c>
      <c r="Q345" s="887" t="str">
        <f>IF('منابع انسانی'!F344="","",'منابع انسانی'!F344)</f>
        <v/>
      </c>
      <c r="R345" s="887" t="str">
        <f>IF('منابع انسانی'!G344="","",'منابع انسانی'!G344)</f>
        <v/>
      </c>
    </row>
    <row r="346" spans="12:18" ht="24.95" customHeight="1">
      <c r="L346" s="887" t="str">
        <f>IF('منابع انسانی'!A345="","",'منابع انسانی'!A345)</f>
        <v/>
      </c>
      <c r="M346" s="887" t="str">
        <f>IF('منابع انسانی'!B345="","",'منابع انسانی'!B345)</f>
        <v/>
      </c>
      <c r="N346" s="887" t="str">
        <f>IF('منابع انسانی'!C345="","",'منابع انسانی'!C345)</f>
        <v/>
      </c>
      <c r="O346" s="887" t="str">
        <f>IF('منابع انسانی'!D345="","",'منابع انسانی'!D345)</f>
        <v/>
      </c>
      <c r="P346" s="887" t="str">
        <f>IF('منابع انسانی'!E345="","",'منابع انسانی'!E345)</f>
        <v/>
      </c>
      <c r="Q346" s="887" t="str">
        <f>IF('منابع انسانی'!F345="","",'منابع انسانی'!F345)</f>
        <v/>
      </c>
      <c r="R346" s="887" t="str">
        <f>IF('منابع انسانی'!G345="","",'منابع انسانی'!G345)</f>
        <v/>
      </c>
    </row>
    <row r="347" spans="12:18" ht="24.95" customHeight="1">
      <c r="L347" s="887" t="str">
        <f>IF('منابع انسانی'!A346="","",'منابع انسانی'!A346)</f>
        <v/>
      </c>
      <c r="M347" s="887" t="str">
        <f>IF('منابع انسانی'!B346="","",'منابع انسانی'!B346)</f>
        <v/>
      </c>
      <c r="N347" s="887" t="str">
        <f>IF('منابع انسانی'!C346="","",'منابع انسانی'!C346)</f>
        <v/>
      </c>
      <c r="O347" s="887" t="str">
        <f>IF('منابع انسانی'!D346="","",'منابع انسانی'!D346)</f>
        <v/>
      </c>
      <c r="P347" s="887" t="str">
        <f>IF('منابع انسانی'!E346="","",'منابع انسانی'!E346)</f>
        <v/>
      </c>
      <c r="Q347" s="887" t="str">
        <f>IF('منابع انسانی'!F346="","",'منابع انسانی'!F346)</f>
        <v/>
      </c>
      <c r="R347" s="887" t="str">
        <f>IF('منابع انسانی'!G346="","",'منابع انسانی'!G346)</f>
        <v/>
      </c>
    </row>
    <row r="348" spans="12:18" ht="24.95" customHeight="1">
      <c r="L348" s="887" t="str">
        <f>IF('منابع انسانی'!A347="","",'منابع انسانی'!A347)</f>
        <v/>
      </c>
      <c r="M348" s="887" t="str">
        <f>IF('منابع انسانی'!B347="","",'منابع انسانی'!B347)</f>
        <v/>
      </c>
      <c r="N348" s="887" t="str">
        <f>IF('منابع انسانی'!C347="","",'منابع انسانی'!C347)</f>
        <v/>
      </c>
      <c r="O348" s="887" t="str">
        <f>IF('منابع انسانی'!D347="","",'منابع انسانی'!D347)</f>
        <v/>
      </c>
      <c r="P348" s="887" t="str">
        <f>IF('منابع انسانی'!E347="","",'منابع انسانی'!E347)</f>
        <v/>
      </c>
      <c r="Q348" s="887" t="str">
        <f>IF('منابع انسانی'!F347="","",'منابع انسانی'!F347)</f>
        <v/>
      </c>
      <c r="R348" s="887" t="str">
        <f>IF('منابع انسانی'!G347="","",'منابع انسانی'!G347)</f>
        <v/>
      </c>
    </row>
    <row r="349" spans="12:18" ht="24.95" customHeight="1">
      <c r="L349" s="887" t="str">
        <f>IF('منابع انسانی'!A348="","",'منابع انسانی'!A348)</f>
        <v/>
      </c>
      <c r="M349" s="887" t="str">
        <f>IF('منابع انسانی'!B348="","",'منابع انسانی'!B348)</f>
        <v/>
      </c>
      <c r="N349" s="887" t="str">
        <f>IF('منابع انسانی'!C348="","",'منابع انسانی'!C348)</f>
        <v/>
      </c>
      <c r="O349" s="887" t="str">
        <f>IF('منابع انسانی'!D348="","",'منابع انسانی'!D348)</f>
        <v/>
      </c>
      <c r="P349" s="887" t="str">
        <f>IF('منابع انسانی'!E348="","",'منابع انسانی'!E348)</f>
        <v/>
      </c>
      <c r="Q349" s="887" t="str">
        <f>IF('منابع انسانی'!F348="","",'منابع انسانی'!F348)</f>
        <v/>
      </c>
      <c r="R349" s="887" t="str">
        <f>IF('منابع انسانی'!G348="","",'منابع انسانی'!G348)</f>
        <v/>
      </c>
    </row>
    <row r="350" spans="12:18" ht="24.95" customHeight="1">
      <c r="L350" s="887" t="str">
        <f>IF('منابع انسانی'!A349="","",'منابع انسانی'!A349)</f>
        <v/>
      </c>
      <c r="M350" s="887" t="str">
        <f>IF('منابع انسانی'!B349="","",'منابع انسانی'!B349)</f>
        <v/>
      </c>
      <c r="N350" s="887" t="str">
        <f>IF('منابع انسانی'!C349="","",'منابع انسانی'!C349)</f>
        <v/>
      </c>
      <c r="O350" s="887" t="str">
        <f>IF('منابع انسانی'!D349="","",'منابع انسانی'!D349)</f>
        <v/>
      </c>
      <c r="P350" s="887" t="str">
        <f>IF('منابع انسانی'!E349="","",'منابع انسانی'!E349)</f>
        <v/>
      </c>
      <c r="Q350" s="887" t="str">
        <f>IF('منابع انسانی'!F349="","",'منابع انسانی'!F349)</f>
        <v/>
      </c>
      <c r="R350" s="887" t="str">
        <f>IF('منابع انسانی'!G349="","",'منابع انسانی'!G349)</f>
        <v/>
      </c>
    </row>
    <row r="351" spans="12:18" ht="24.95" customHeight="1">
      <c r="L351" s="887" t="str">
        <f>IF('منابع انسانی'!A350="","",'منابع انسانی'!A350)</f>
        <v/>
      </c>
      <c r="M351" s="887" t="str">
        <f>IF('منابع انسانی'!B350="","",'منابع انسانی'!B350)</f>
        <v/>
      </c>
      <c r="N351" s="887" t="str">
        <f>IF('منابع انسانی'!C350="","",'منابع انسانی'!C350)</f>
        <v/>
      </c>
      <c r="O351" s="887" t="str">
        <f>IF('منابع انسانی'!D350="","",'منابع انسانی'!D350)</f>
        <v/>
      </c>
      <c r="P351" s="887" t="str">
        <f>IF('منابع انسانی'!E350="","",'منابع انسانی'!E350)</f>
        <v/>
      </c>
      <c r="Q351" s="887" t="str">
        <f>IF('منابع انسانی'!F350="","",'منابع انسانی'!F350)</f>
        <v/>
      </c>
      <c r="R351" s="887" t="str">
        <f>IF('منابع انسانی'!G350="","",'منابع انسانی'!G350)</f>
        <v/>
      </c>
    </row>
    <row r="352" spans="12:18" ht="24.95" customHeight="1">
      <c r="L352" s="887" t="str">
        <f>IF('منابع انسانی'!A351="","",'منابع انسانی'!A351)</f>
        <v/>
      </c>
      <c r="M352" s="887" t="str">
        <f>IF('منابع انسانی'!B351="","",'منابع انسانی'!B351)</f>
        <v/>
      </c>
      <c r="N352" s="887" t="str">
        <f>IF('منابع انسانی'!C351="","",'منابع انسانی'!C351)</f>
        <v/>
      </c>
      <c r="O352" s="887" t="str">
        <f>IF('منابع انسانی'!D351="","",'منابع انسانی'!D351)</f>
        <v/>
      </c>
      <c r="P352" s="887" t="str">
        <f>IF('منابع انسانی'!E351="","",'منابع انسانی'!E351)</f>
        <v/>
      </c>
      <c r="Q352" s="887" t="str">
        <f>IF('منابع انسانی'!F351="","",'منابع انسانی'!F351)</f>
        <v/>
      </c>
      <c r="R352" s="887" t="str">
        <f>IF('منابع انسانی'!G351="","",'منابع انسانی'!G351)</f>
        <v/>
      </c>
    </row>
    <row r="353" spans="12:18" ht="24.95" customHeight="1">
      <c r="L353" s="887" t="str">
        <f>IF('منابع انسانی'!A352="","",'منابع انسانی'!A352)</f>
        <v/>
      </c>
      <c r="M353" s="887" t="str">
        <f>IF('منابع انسانی'!B352="","",'منابع انسانی'!B352)</f>
        <v/>
      </c>
      <c r="N353" s="887" t="str">
        <f>IF('منابع انسانی'!C352="","",'منابع انسانی'!C352)</f>
        <v/>
      </c>
      <c r="O353" s="887" t="str">
        <f>IF('منابع انسانی'!D352="","",'منابع انسانی'!D352)</f>
        <v/>
      </c>
      <c r="P353" s="887" t="str">
        <f>IF('منابع انسانی'!E352="","",'منابع انسانی'!E352)</f>
        <v/>
      </c>
      <c r="Q353" s="887" t="str">
        <f>IF('منابع انسانی'!F352="","",'منابع انسانی'!F352)</f>
        <v/>
      </c>
      <c r="R353" s="887" t="str">
        <f>IF('منابع انسانی'!G352="","",'منابع انسانی'!G352)</f>
        <v/>
      </c>
    </row>
    <row r="354" spans="12:18" ht="24.95" customHeight="1">
      <c r="L354" s="887" t="str">
        <f>IF('منابع انسانی'!A353="","",'منابع انسانی'!A353)</f>
        <v/>
      </c>
      <c r="M354" s="887" t="str">
        <f>IF('منابع انسانی'!B353="","",'منابع انسانی'!B353)</f>
        <v/>
      </c>
      <c r="N354" s="887" t="str">
        <f>IF('منابع انسانی'!C353="","",'منابع انسانی'!C353)</f>
        <v/>
      </c>
      <c r="O354" s="887" t="str">
        <f>IF('منابع انسانی'!D353="","",'منابع انسانی'!D353)</f>
        <v/>
      </c>
      <c r="P354" s="887" t="str">
        <f>IF('منابع انسانی'!E353="","",'منابع انسانی'!E353)</f>
        <v/>
      </c>
      <c r="Q354" s="887" t="str">
        <f>IF('منابع انسانی'!F353="","",'منابع انسانی'!F353)</f>
        <v/>
      </c>
      <c r="R354" s="887" t="str">
        <f>IF('منابع انسانی'!G353="","",'منابع انسانی'!G353)</f>
        <v/>
      </c>
    </row>
    <row r="355" spans="12:18" ht="24.95" customHeight="1">
      <c r="L355" s="887" t="str">
        <f>IF('منابع انسانی'!A354="","",'منابع انسانی'!A354)</f>
        <v/>
      </c>
      <c r="M355" s="887" t="str">
        <f>IF('منابع انسانی'!B354="","",'منابع انسانی'!B354)</f>
        <v/>
      </c>
      <c r="N355" s="887" t="str">
        <f>IF('منابع انسانی'!C354="","",'منابع انسانی'!C354)</f>
        <v/>
      </c>
      <c r="O355" s="887" t="str">
        <f>IF('منابع انسانی'!D354="","",'منابع انسانی'!D354)</f>
        <v/>
      </c>
      <c r="P355" s="887" t="str">
        <f>IF('منابع انسانی'!E354="","",'منابع انسانی'!E354)</f>
        <v/>
      </c>
      <c r="Q355" s="887" t="str">
        <f>IF('منابع انسانی'!F354="","",'منابع انسانی'!F354)</f>
        <v/>
      </c>
      <c r="R355" s="887" t="str">
        <f>IF('منابع انسانی'!G354="","",'منابع انسانی'!G354)</f>
        <v/>
      </c>
    </row>
    <row r="356" spans="12:18" ht="24.95" customHeight="1">
      <c r="L356" s="887" t="str">
        <f>IF('منابع انسانی'!A355="","",'منابع انسانی'!A355)</f>
        <v/>
      </c>
      <c r="M356" s="887" t="str">
        <f>IF('منابع انسانی'!B355="","",'منابع انسانی'!B355)</f>
        <v/>
      </c>
      <c r="N356" s="887" t="str">
        <f>IF('منابع انسانی'!C355="","",'منابع انسانی'!C355)</f>
        <v/>
      </c>
      <c r="O356" s="887" t="str">
        <f>IF('منابع انسانی'!D355="","",'منابع انسانی'!D355)</f>
        <v/>
      </c>
      <c r="P356" s="887" t="str">
        <f>IF('منابع انسانی'!E355="","",'منابع انسانی'!E355)</f>
        <v/>
      </c>
      <c r="Q356" s="887" t="str">
        <f>IF('منابع انسانی'!F355="","",'منابع انسانی'!F355)</f>
        <v/>
      </c>
      <c r="R356" s="887" t="str">
        <f>IF('منابع انسانی'!G355="","",'منابع انسانی'!G355)</f>
        <v/>
      </c>
    </row>
    <row r="357" spans="12:18" ht="24.95" customHeight="1">
      <c r="L357" s="887" t="str">
        <f>IF('منابع انسانی'!A356="","",'منابع انسانی'!A356)</f>
        <v/>
      </c>
      <c r="M357" s="887" t="str">
        <f>IF('منابع انسانی'!B356="","",'منابع انسانی'!B356)</f>
        <v/>
      </c>
      <c r="N357" s="887" t="str">
        <f>IF('منابع انسانی'!C356="","",'منابع انسانی'!C356)</f>
        <v/>
      </c>
      <c r="O357" s="887" t="str">
        <f>IF('منابع انسانی'!D356="","",'منابع انسانی'!D356)</f>
        <v/>
      </c>
      <c r="P357" s="887" t="str">
        <f>IF('منابع انسانی'!E356="","",'منابع انسانی'!E356)</f>
        <v/>
      </c>
      <c r="Q357" s="887" t="str">
        <f>IF('منابع انسانی'!F356="","",'منابع انسانی'!F356)</f>
        <v/>
      </c>
      <c r="R357" s="887" t="str">
        <f>IF('منابع انسانی'!G356="","",'منابع انسانی'!G356)</f>
        <v/>
      </c>
    </row>
    <row r="358" spans="12:18" ht="24.95" customHeight="1">
      <c r="L358" s="887" t="str">
        <f>IF('منابع انسانی'!A357="","",'منابع انسانی'!A357)</f>
        <v/>
      </c>
      <c r="M358" s="887" t="str">
        <f>IF('منابع انسانی'!B357="","",'منابع انسانی'!B357)</f>
        <v/>
      </c>
      <c r="N358" s="887" t="str">
        <f>IF('منابع انسانی'!C357="","",'منابع انسانی'!C357)</f>
        <v/>
      </c>
      <c r="O358" s="887" t="str">
        <f>IF('منابع انسانی'!D357="","",'منابع انسانی'!D357)</f>
        <v/>
      </c>
      <c r="P358" s="887" t="str">
        <f>IF('منابع انسانی'!E357="","",'منابع انسانی'!E357)</f>
        <v/>
      </c>
      <c r="Q358" s="887" t="str">
        <f>IF('منابع انسانی'!F357="","",'منابع انسانی'!F357)</f>
        <v/>
      </c>
      <c r="R358" s="887" t="str">
        <f>IF('منابع انسانی'!G357="","",'منابع انسانی'!G357)</f>
        <v/>
      </c>
    </row>
    <row r="359" spans="12:18" ht="24.95" customHeight="1">
      <c r="L359" s="887" t="str">
        <f>IF('منابع انسانی'!A358="","",'منابع انسانی'!A358)</f>
        <v/>
      </c>
      <c r="M359" s="887" t="str">
        <f>IF('منابع انسانی'!B358="","",'منابع انسانی'!B358)</f>
        <v/>
      </c>
      <c r="N359" s="887" t="str">
        <f>IF('منابع انسانی'!C358="","",'منابع انسانی'!C358)</f>
        <v/>
      </c>
      <c r="O359" s="887" t="str">
        <f>IF('منابع انسانی'!D358="","",'منابع انسانی'!D358)</f>
        <v/>
      </c>
      <c r="P359" s="887" t="str">
        <f>IF('منابع انسانی'!E358="","",'منابع انسانی'!E358)</f>
        <v/>
      </c>
      <c r="Q359" s="887" t="str">
        <f>IF('منابع انسانی'!F358="","",'منابع انسانی'!F358)</f>
        <v/>
      </c>
      <c r="R359" s="887" t="str">
        <f>IF('منابع انسانی'!G358="","",'منابع انسانی'!G358)</f>
        <v/>
      </c>
    </row>
    <row r="360" spans="12:18" ht="24.95" customHeight="1">
      <c r="L360" s="887" t="str">
        <f>IF('منابع انسانی'!A359="","",'منابع انسانی'!A359)</f>
        <v/>
      </c>
      <c r="M360" s="887" t="str">
        <f>IF('منابع انسانی'!B359="","",'منابع انسانی'!B359)</f>
        <v/>
      </c>
      <c r="N360" s="887" t="str">
        <f>IF('منابع انسانی'!C359="","",'منابع انسانی'!C359)</f>
        <v/>
      </c>
      <c r="O360" s="887" t="str">
        <f>IF('منابع انسانی'!D359="","",'منابع انسانی'!D359)</f>
        <v/>
      </c>
      <c r="P360" s="887" t="str">
        <f>IF('منابع انسانی'!E359="","",'منابع انسانی'!E359)</f>
        <v/>
      </c>
      <c r="Q360" s="887" t="str">
        <f>IF('منابع انسانی'!F359="","",'منابع انسانی'!F359)</f>
        <v/>
      </c>
      <c r="R360" s="887" t="str">
        <f>IF('منابع انسانی'!G359="","",'منابع انسانی'!G359)</f>
        <v/>
      </c>
    </row>
    <row r="361" spans="12:18" ht="24.95" customHeight="1">
      <c r="L361" s="887" t="str">
        <f>IF('منابع انسانی'!A360="","",'منابع انسانی'!A360)</f>
        <v/>
      </c>
      <c r="M361" s="887" t="str">
        <f>IF('منابع انسانی'!B360="","",'منابع انسانی'!B360)</f>
        <v/>
      </c>
      <c r="N361" s="887" t="str">
        <f>IF('منابع انسانی'!C360="","",'منابع انسانی'!C360)</f>
        <v/>
      </c>
      <c r="O361" s="887" t="str">
        <f>IF('منابع انسانی'!D360="","",'منابع انسانی'!D360)</f>
        <v/>
      </c>
      <c r="P361" s="887" t="str">
        <f>IF('منابع انسانی'!E360="","",'منابع انسانی'!E360)</f>
        <v/>
      </c>
      <c r="Q361" s="887" t="str">
        <f>IF('منابع انسانی'!F360="","",'منابع انسانی'!F360)</f>
        <v/>
      </c>
      <c r="R361" s="887" t="str">
        <f>IF('منابع انسانی'!G360="","",'منابع انسانی'!G360)</f>
        <v/>
      </c>
    </row>
    <row r="362" spans="12:18" ht="24.95" customHeight="1">
      <c r="L362" s="887" t="str">
        <f>IF('منابع انسانی'!A361="","",'منابع انسانی'!A361)</f>
        <v/>
      </c>
      <c r="M362" s="887" t="str">
        <f>IF('منابع انسانی'!B361="","",'منابع انسانی'!B361)</f>
        <v/>
      </c>
      <c r="N362" s="887" t="str">
        <f>IF('منابع انسانی'!C361="","",'منابع انسانی'!C361)</f>
        <v/>
      </c>
      <c r="O362" s="887" t="str">
        <f>IF('منابع انسانی'!D361="","",'منابع انسانی'!D361)</f>
        <v/>
      </c>
      <c r="P362" s="887" t="str">
        <f>IF('منابع انسانی'!E361="","",'منابع انسانی'!E361)</f>
        <v/>
      </c>
      <c r="Q362" s="887" t="str">
        <f>IF('منابع انسانی'!F361="","",'منابع انسانی'!F361)</f>
        <v/>
      </c>
      <c r="R362" s="887" t="str">
        <f>IF('منابع انسانی'!G361="","",'منابع انسانی'!G361)</f>
        <v/>
      </c>
    </row>
    <row r="363" spans="12:18" ht="24.95" customHeight="1">
      <c r="L363" s="887" t="str">
        <f>IF('منابع انسانی'!A362="","",'منابع انسانی'!A362)</f>
        <v/>
      </c>
      <c r="M363" s="887" t="str">
        <f>IF('منابع انسانی'!B362="","",'منابع انسانی'!B362)</f>
        <v/>
      </c>
      <c r="N363" s="887" t="str">
        <f>IF('منابع انسانی'!C362="","",'منابع انسانی'!C362)</f>
        <v/>
      </c>
      <c r="O363" s="887" t="str">
        <f>IF('منابع انسانی'!D362="","",'منابع انسانی'!D362)</f>
        <v/>
      </c>
      <c r="P363" s="887" t="str">
        <f>IF('منابع انسانی'!E362="","",'منابع انسانی'!E362)</f>
        <v/>
      </c>
      <c r="Q363" s="887" t="str">
        <f>IF('منابع انسانی'!F362="","",'منابع انسانی'!F362)</f>
        <v/>
      </c>
      <c r="R363" s="887" t="str">
        <f>IF('منابع انسانی'!G362="","",'منابع انسانی'!G362)</f>
        <v/>
      </c>
    </row>
    <row r="364" spans="12:18" ht="24.95" customHeight="1">
      <c r="L364" s="887" t="str">
        <f>IF('منابع انسانی'!A363="","",'منابع انسانی'!A363)</f>
        <v/>
      </c>
      <c r="M364" s="887" t="str">
        <f>IF('منابع انسانی'!B363="","",'منابع انسانی'!B363)</f>
        <v/>
      </c>
      <c r="N364" s="887" t="str">
        <f>IF('منابع انسانی'!C363="","",'منابع انسانی'!C363)</f>
        <v/>
      </c>
      <c r="O364" s="887" t="str">
        <f>IF('منابع انسانی'!D363="","",'منابع انسانی'!D363)</f>
        <v/>
      </c>
      <c r="P364" s="887" t="str">
        <f>IF('منابع انسانی'!E363="","",'منابع انسانی'!E363)</f>
        <v/>
      </c>
      <c r="Q364" s="887" t="str">
        <f>IF('منابع انسانی'!F363="","",'منابع انسانی'!F363)</f>
        <v/>
      </c>
      <c r="R364" s="887" t="str">
        <f>IF('منابع انسانی'!G363="","",'منابع انسانی'!G363)</f>
        <v/>
      </c>
    </row>
    <row r="365" spans="12:18" ht="24.95" customHeight="1">
      <c r="L365" s="887" t="str">
        <f>IF('منابع انسانی'!A364="","",'منابع انسانی'!A364)</f>
        <v/>
      </c>
      <c r="M365" s="887" t="str">
        <f>IF('منابع انسانی'!B364="","",'منابع انسانی'!B364)</f>
        <v/>
      </c>
      <c r="N365" s="887" t="str">
        <f>IF('منابع انسانی'!C364="","",'منابع انسانی'!C364)</f>
        <v/>
      </c>
      <c r="O365" s="887" t="str">
        <f>IF('منابع انسانی'!D364="","",'منابع انسانی'!D364)</f>
        <v/>
      </c>
      <c r="P365" s="887" t="str">
        <f>IF('منابع انسانی'!E364="","",'منابع انسانی'!E364)</f>
        <v/>
      </c>
      <c r="Q365" s="887" t="str">
        <f>IF('منابع انسانی'!F364="","",'منابع انسانی'!F364)</f>
        <v/>
      </c>
      <c r="R365" s="887" t="str">
        <f>IF('منابع انسانی'!G364="","",'منابع انسانی'!G364)</f>
        <v/>
      </c>
    </row>
    <row r="366" spans="12:18" ht="24.95" customHeight="1">
      <c r="L366" s="887" t="str">
        <f>IF('منابع انسانی'!A365="","",'منابع انسانی'!A365)</f>
        <v/>
      </c>
      <c r="M366" s="887" t="str">
        <f>IF('منابع انسانی'!B365="","",'منابع انسانی'!B365)</f>
        <v/>
      </c>
      <c r="N366" s="887" t="str">
        <f>IF('منابع انسانی'!C365="","",'منابع انسانی'!C365)</f>
        <v/>
      </c>
      <c r="O366" s="887" t="str">
        <f>IF('منابع انسانی'!D365="","",'منابع انسانی'!D365)</f>
        <v/>
      </c>
      <c r="P366" s="887" t="str">
        <f>IF('منابع انسانی'!E365="","",'منابع انسانی'!E365)</f>
        <v/>
      </c>
      <c r="Q366" s="887" t="str">
        <f>IF('منابع انسانی'!F365="","",'منابع انسانی'!F365)</f>
        <v/>
      </c>
      <c r="R366" s="887" t="str">
        <f>IF('منابع انسانی'!G365="","",'منابع انسانی'!G365)</f>
        <v/>
      </c>
    </row>
    <row r="367" spans="12:18" ht="24.95" customHeight="1">
      <c r="L367" s="887" t="str">
        <f>IF('منابع انسانی'!A366="","",'منابع انسانی'!A366)</f>
        <v/>
      </c>
      <c r="M367" s="887" t="str">
        <f>IF('منابع انسانی'!B366="","",'منابع انسانی'!B366)</f>
        <v/>
      </c>
      <c r="N367" s="887" t="str">
        <f>IF('منابع انسانی'!C366="","",'منابع انسانی'!C366)</f>
        <v/>
      </c>
      <c r="O367" s="887" t="str">
        <f>IF('منابع انسانی'!D366="","",'منابع انسانی'!D366)</f>
        <v/>
      </c>
      <c r="P367" s="887" t="str">
        <f>IF('منابع انسانی'!E366="","",'منابع انسانی'!E366)</f>
        <v/>
      </c>
      <c r="Q367" s="887" t="str">
        <f>IF('منابع انسانی'!F366="","",'منابع انسانی'!F366)</f>
        <v/>
      </c>
      <c r="R367" s="887" t="str">
        <f>IF('منابع انسانی'!G366="","",'منابع انسانی'!G366)</f>
        <v/>
      </c>
    </row>
    <row r="368" spans="12:18" ht="24.95" customHeight="1">
      <c r="L368" s="887" t="str">
        <f>IF('منابع انسانی'!A367="","",'منابع انسانی'!A367)</f>
        <v/>
      </c>
      <c r="M368" s="887" t="str">
        <f>IF('منابع انسانی'!B367="","",'منابع انسانی'!B367)</f>
        <v/>
      </c>
      <c r="N368" s="887" t="str">
        <f>IF('منابع انسانی'!C367="","",'منابع انسانی'!C367)</f>
        <v/>
      </c>
      <c r="O368" s="887" t="str">
        <f>IF('منابع انسانی'!D367="","",'منابع انسانی'!D367)</f>
        <v/>
      </c>
      <c r="P368" s="887" t="str">
        <f>IF('منابع انسانی'!E367="","",'منابع انسانی'!E367)</f>
        <v/>
      </c>
      <c r="Q368" s="887" t="str">
        <f>IF('منابع انسانی'!F367="","",'منابع انسانی'!F367)</f>
        <v/>
      </c>
      <c r="R368" s="887" t="str">
        <f>IF('منابع انسانی'!G367="","",'منابع انسانی'!G367)</f>
        <v/>
      </c>
    </row>
    <row r="369" spans="12:18" ht="24.95" customHeight="1">
      <c r="L369" s="887" t="str">
        <f>IF('منابع انسانی'!A368="","",'منابع انسانی'!A368)</f>
        <v/>
      </c>
      <c r="M369" s="887" t="str">
        <f>IF('منابع انسانی'!B368="","",'منابع انسانی'!B368)</f>
        <v/>
      </c>
      <c r="N369" s="887" t="str">
        <f>IF('منابع انسانی'!C368="","",'منابع انسانی'!C368)</f>
        <v/>
      </c>
      <c r="O369" s="887" t="str">
        <f>IF('منابع انسانی'!D368="","",'منابع انسانی'!D368)</f>
        <v/>
      </c>
      <c r="P369" s="887" t="str">
        <f>IF('منابع انسانی'!E368="","",'منابع انسانی'!E368)</f>
        <v/>
      </c>
      <c r="Q369" s="887" t="str">
        <f>IF('منابع انسانی'!F368="","",'منابع انسانی'!F368)</f>
        <v/>
      </c>
      <c r="R369" s="887" t="str">
        <f>IF('منابع انسانی'!G368="","",'منابع انسانی'!G368)</f>
        <v/>
      </c>
    </row>
    <row r="370" spans="12:18" ht="24.95" customHeight="1">
      <c r="L370" s="887" t="str">
        <f>IF('منابع انسانی'!A369="","",'منابع انسانی'!A369)</f>
        <v/>
      </c>
      <c r="M370" s="887" t="str">
        <f>IF('منابع انسانی'!B369="","",'منابع انسانی'!B369)</f>
        <v/>
      </c>
      <c r="N370" s="887" t="str">
        <f>IF('منابع انسانی'!C369="","",'منابع انسانی'!C369)</f>
        <v/>
      </c>
      <c r="O370" s="887" t="str">
        <f>IF('منابع انسانی'!D369="","",'منابع انسانی'!D369)</f>
        <v/>
      </c>
      <c r="P370" s="887" t="str">
        <f>IF('منابع انسانی'!E369="","",'منابع انسانی'!E369)</f>
        <v/>
      </c>
      <c r="Q370" s="887" t="str">
        <f>IF('منابع انسانی'!F369="","",'منابع انسانی'!F369)</f>
        <v/>
      </c>
      <c r="R370" s="887" t="str">
        <f>IF('منابع انسانی'!G369="","",'منابع انسانی'!G369)</f>
        <v/>
      </c>
    </row>
    <row r="371" spans="12:18" ht="24.95" customHeight="1">
      <c r="L371" s="887" t="str">
        <f>IF('منابع انسانی'!A370="","",'منابع انسانی'!A370)</f>
        <v/>
      </c>
      <c r="M371" s="887" t="str">
        <f>IF('منابع انسانی'!B370="","",'منابع انسانی'!B370)</f>
        <v/>
      </c>
      <c r="N371" s="887" t="str">
        <f>IF('منابع انسانی'!C370="","",'منابع انسانی'!C370)</f>
        <v/>
      </c>
      <c r="O371" s="887" t="str">
        <f>IF('منابع انسانی'!D370="","",'منابع انسانی'!D370)</f>
        <v/>
      </c>
      <c r="P371" s="887" t="str">
        <f>IF('منابع انسانی'!E370="","",'منابع انسانی'!E370)</f>
        <v/>
      </c>
      <c r="Q371" s="887" t="str">
        <f>IF('منابع انسانی'!F370="","",'منابع انسانی'!F370)</f>
        <v/>
      </c>
      <c r="R371" s="887" t="str">
        <f>IF('منابع انسانی'!G370="","",'منابع انسانی'!G370)</f>
        <v/>
      </c>
    </row>
    <row r="372" spans="12:18" ht="24.95" customHeight="1">
      <c r="L372" s="887" t="str">
        <f>IF('منابع انسانی'!A371="","",'منابع انسانی'!A371)</f>
        <v/>
      </c>
      <c r="M372" s="887" t="str">
        <f>IF('منابع انسانی'!B371="","",'منابع انسانی'!B371)</f>
        <v/>
      </c>
      <c r="N372" s="887" t="str">
        <f>IF('منابع انسانی'!C371="","",'منابع انسانی'!C371)</f>
        <v/>
      </c>
      <c r="O372" s="887" t="str">
        <f>IF('منابع انسانی'!D371="","",'منابع انسانی'!D371)</f>
        <v/>
      </c>
      <c r="P372" s="887" t="str">
        <f>IF('منابع انسانی'!E371="","",'منابع انسانی'!E371)</f>
        <v/>
      </c>
      <c r="Q372" s="887" t="str">
        <f>IF('منابع انسانی'!F371="","",'منابع انسانی'!F371)</f>
        <v/>
      </c>
      <c r="R372" s="887" t="str">
        <f>IF('منابع انسانی'!G371="","",'منابع انسانی'!G371)</f>
        <v/>
      </c>
    </row>
    <row r="373" spans="12:18" ht="24.95" customHeight="1">
      <c r="L373" s="887" t="str">
        <f>IF('منابع انسانی'!A372="","",'منابع انسانی'!A372)</f>
        <v/>
      </c>
      <c r="M373" s="887" t="str">
        <f>IF('منابع انسانی'!B372="","",'منابع انسانی'!B372)</f>
        <v/>
      </c>
      <c r="N373" s="887" t="str">
        <f>IF('منابع انسانی'!C372="","",'منابع انسانی'!C372)</f>
        <v/>
      </c>
      <c r="O373" s="887" t="str">
        <f>IF('منابع انسانی'!D372="","",'منابع انسانی'!D372)</f>
        <v/>
      </c>
      <c r="P373" s="887" t="str">
        <f>IF('منابع انسانی'!E372="","",'منابع انسانی'!E372)</f>
        <v/>
      </c>
      <c r="Q373" s="887" t="str">
        <f>IF('منابع انسانی'!F372="","",'منابع انسانی'!F372)</f>
        <v/>
      </c>
      <c r="R373" s="887" t="str">
        <f>IF('منابع انسانی'!G372="","",'منابع انسانی'!G372)</f>
        <v/>
      </c>
    </row>
    <row r="374" spans="12:18" ht="24.95" customHeight="1">
      <c r="L374" s="887" t="str">
        <f>IF('منابع انسانی'!A373="","",'منابع انسانی'!A373)</f>
        <v/>
      </c>
      <c r="M374" s="887" t="str">
        <f>IF('منابع انسانی'!B373="","",'منابع انسانی'!B373)</f>
        <v/>
      </c>
      <c r="N374" s="887" t="str">
        <f>IF('منابع انسانی'!C373="","",'منابع انسانی'!C373)</f>
        <v/>
      </c>
      <c r="O374" s="887" t="str">
        <f>IF('منابع انسانی'!D373="","",'منابع انسانی'!D373)</f>
        <v/>
      </c>
      <c r="P374" s="887" t="str">
        <f>IF('منابع انسانی'!E373="","",'منابع انسانی'!E373)</f>
        <v/>
      </c>
      <c r="Q374" s="887" t="str">
        <f>IF('منابع انسانی'!F373="","",'منابع انسانی'!F373)</f>
        <v/>
      </c>
      <c r="R374" s="887" t="str">
        <f>IF('منابع انسانی'!G373="","",'منابع انسانی'!G373)</f>
        <v/>
      </c>
    </row>
    <row r="375" spans="12:18" ht="24.95" customHeight="1">
      <c r="L375" s="887" t="str">
        <f>IF('منابع انسانی'!A374="","",'منابع انسانی'!A374)</f>
        <v/>
      </c>
      <c r="M375" s="887" t="str">
        <f>IF('منابع انسانی'!B374="","",'منابع انسانی'!B374)</f>
        <v/>
      </c>
      <c r="N375" s="887" t="str">
        <f>IF('منابع انسانی'!C374="","",'منابع انسانی'!C374)</f>
        <v/>
      </c>
      <c r="O375" s="887" t="str">
        <f>IF('منابع انسانی'!D374="","",'منابع انسانی'!D374)</f>
        <v/>
      </c>
      <c r="P375" s="887" t="str">
        <f>IF('منابع انسانی'!E374="","",'منابع انسانی'!E374)</f>
        <v/>
      </c>
      <c r="Q375" s="887" t="str">
        <f>IF('منابع انسانی'!F374="","",'منابع انسانی'!F374)</f>
        <v/>
      </c>
      <c r="R375" s="887" t="str">
        <f>IF('منابع انسانی'!G374="","",'منابع انسانی'!G374)</f>
        <v/>
      </c>
    </row>
    <row r="376" spans="12:18" ht="24.95" customHeight="1">
      <c r="L376" s="887" t="str">
        <f>IF('منابع انسانی'!A375="","",'منابع انسانی'!A375)</f>
        <v/>
      </c>
      <c r="M376" s="887" t="str">
        <f>IF('منابع انسانی'!B375="","",'منابع انسانی'!B375)</f>
        <v/>
      </c>
      <c r="N376" s="887" t="str">
        <f>IF('منابع انسانی'!C375="","",'منابع انسانی'!C375)</f>
        <v/>
      </c>
      <c r="O376" s="887" t="str">
        <f>IF('منابع انسانی'!D375="","",'منابع انسانی'!D375)</f>
        <v/>
      </c>
      <c r="P376" s="887" t="str">
        <f>IF('منابع انسانی'!E375="","",'منابع انسانی'!E375)</f>
        <v/>
      </c>
      <c r="Q376" s="887" t="str">
        <f>IF('منابع انسانی'!F375="","",'منابع انسانی'!F375)</f>
        <v/>
      </c>
      <c r="R376" s="887" t="str">
        <f>IF('منابع انسانی'!G375="","",'منابع انسانی'!G375)</f>
        <v/>
      </c>
    </row>
    <row r="377" spans="12:18" ht="24.95" customHeight="1">
      <c r="L377" s="887" t="str">
        <f>IF('منابع انسانی'!A376="","",'منابع انسانی'!A376)</f>
        <v/>
      </c>
      <c r="M377" s="887" t="str">
        <f>IF('منابع انسانی'!B376="","",'منابع انسانی'!B376)</f>
        <v/>
      </c>
      <c r="N377" s="887" t="str">
        <f>IF('منابع انسانی'!C376="","",'منابع انسانی'!C376)</f>
        <v/>
      </c>
      <c r="O377" s="887" t="str">
        <f>IF('منابع انسانی'!D376="","",'منابع انسانی'!D376)</f>
        <v/>
      </c>
      <c r="P377" s="887" t="str">
        <f>IF('منابع انسانی'!E376="","",'منابع انسانی'!E376)</f>
        <v/>
      </c>
      <c r="Q377" s="887" t="str">
        <f>IF('منابع انسانی'!F376="","",'منابع انسانی'!F376)</f>
        <v/>
      </c>
      <c r="R377" s="887" t="str">
        <f>IF('منابع انسانی'!G376="","",'منابع انسانی'!G376)</f>
        <v/>
      </c>
    </row>
    <row r="378" spans="12:18" ht="24.95" customHeight="1">
      <c r="L378" s="887" t="str">
        <f>IF('منابع انسانی'!A377="","",'منابع انسانی'!A377)</f>
        <v/>
      </c>
      <c r="M378" s="887" t="str">
        <f>IF('منابع انسانی'!B377="","",'منابع انسانی'!B377)</f>
        <v/>
      </c>
      <c r="N378" s="887" t="str">
        <f>IF('منابع انسانی'!C377="","",'منابع انسانی'!C377)</f>
        <v/>
      </c>
      <c r="O378" s="887" t="str">
        <f>IF('منابع انسانی'!D377="","",'منابع انسانی'!D377)</f>
        <v/>
      </c>
      <c r="P378" s="887" t="str">
        <f>IF('منابع انسانی'!E377="","",'منابع انسانی'!E377)</f>
        <v/>
      </c>
      <c r="Q378" s="887" t="str">
        <f>IF('منابع انسانی'!F377="","",'منابع انسانی'!F377)</f>
        <v/>
      </c>
      <c r="R378" s="887" t="str">
        <f>IF('منابع انسانی'!G377="","",'منابع انسانی'!G377)</f>
        <v/>
      </c>
    </row>
    <row r="379" spans="12:18" ht="24.95" customHeight="1">
      <c r="L379" s="887" t="str">
        <f>IF('منابع انسانی'!A378="","",'منابع انسانی'!A378)</f>
        <v/>
      </c>
      <c r="M379" s="887" t="str">
        <f>IF('منابع انسانی'!B378="","",'منابع انسانی'!B378)</f>
        <v/>
      </c>
      <c r="N379" s="887" t="str">
        <f>IF('منابع انسانی'!C378="","",'منابع انسانی'!C378)</f>
        <v/>
      </c>
      <c r="O379" s="887" t="str">
        <f>IF('منابع انسانی'!D378="","",'منابع انسانی'!D378)</f>
        <v/>
      </c>
      <c r="P379" s="887" t="str">
        <f>IF('منابع انسانی'!E378="","",'منابع انسانی'!E378)</f>
        <v/>
      </c>
      <c r="Q379" s="887" t="str">
        <f>IF('منابع انسانی'!F378="","",'منابع انسانی'!F378)</f>
        <v/>
      </c>
      <c r="R379" s="887" t="str">
        <f>IF('منابع انسانی'!G378="","",'منابع انسانی'!G378)</f>
        <v/>
      </c>
    </row>
    <row r="380" spans="12:18" ht="24.95" customHeight="1">
      <c r="L380" s="887" t="str">
        <f>IF('منابع انسانی'!A379="","",'منابع انسانی'!A379)</f>
        <v/>
      </c>
      <c r="M380" s="887" t="str">
        <f>IF('منابع انسانی'!B379="","",'منابع انسانی'!B379)</f>
        <v/>
      </c>
      <c r="N380" s="887" t="str">
        <f>IF('منابع انسانی'!C379="","",'منابع انسانی'!C379)</f>
        <v/>
      </c>
      <c r="O380" s="887" t="str">
        <f>IF('منابع انسانی'!D379="","",'منابع انسانی'!D379)</f>
        <v/>
      </c>
      <c r="P380" s="887" t="str">
        <f>IF('منابع انسانی'!E379="","",'منابع انسانی'!E379)</f>
        <v/>
      </c>
      <c r="Q380" s="887" t="str">
        <f>IF('منابع انسانی'!F379="","",'منابع انسانی'!F379)</f>
        <v/>
      </c>
      <c r="R380" s="887" t="str">
        <f>IF('منابع انسانی'!G379="","",'منابع انسانی'!G379)</f>
        <v/>
      </c>
    </row>
    <row r="381" spans="12:18" ht="24.95" customHeight="1">
      <c r="L381" s="887" t="str">
        <f>IF('منابع انسانی'!A380="","",'منابع انسانی'!A380)</f>
        <v/>
      </c>
      <c r="M381" s="887" t="str">
        <f>IF('منابع انسانی'!B380="","",'منابع انسانی'!B380)</f>
        <v/>
      </c>
      <c r="N381" s="887" t="str">
        <f>IF('منابع انسانی'!C380="","",'منابع انسانی'!C380)</f>
        <v/>
      </c>
      <c r="O381" s="887" t="str">
        <f>IF('منابع انسانی'!D380="","",'منابع انسانی'!D380)</f>
        <v/>
      </c>
      <c r="P381" s="887" t="str">
        <f>IF('منابع انسانی'!E380="","",'منابع انسانی'!E380)</f>
        <v/>
      </c>
      <c r="Q381" s="887" t="str">
        <f>IF('منابع انسانی'!F380="","",'منابع انسانی'!F380)</f>
        <v/>
      </c>
      <c r="R381" s="887" t="str">
        <f>IF('منابع انسانی'!G380="","",'منابع انسانی'!G380)</f>
        <v/>
      </c>
    </row>
    <row r="382" spans="12:18" ht="24.95" customHeight="1">
      <c r="L382" s="887" t="str">
        <f>IF('منابع انسانی'!A381="","",'منابع انسانی'!A381)</f>
        <v/>
      </c>
      <c r="M382" s="887" t="str">
        <f>IF('منابع انسانی'!B381="","",'منابع انسانی'!B381)</f>
        <v/>
      </c>
      <c r="N382" s="887" t="str">
        <f>IF('منابع انسانی'!C381="","",'منابع انسانی'!C381)</f>
        <v/>
      </c>
      <c r="O382" s="887" t="str">
        <f>IF('منابع انسانی'!D381="","",'منابع انسانی'!D381)</f>
        <v/>
      </c>
      <c r="P382" s="887" t="str">
        <f>IF('منابع انسانی'!E381="","",'منابع انسانی'!E381)</f>
        <v/>
      </c>
      <c r="Q382" s="887" t="str">
        <f>IF('منابع انسانی'!F381="","",'منابع انسانی'!F381)</f>
        <v/>
      </c>
      <c r="R382" s="887" t="str">
        <f>IF('منابع انسانی'!G381="","",'منابع انسانی'!G381)</f>
        <v/>
      </c>
    </row>
    <row r="383" spans="12:18" ht="24.95" customHeight="1">
      <c r="L383" s="887" t="str">
        <f>IF('منابع انسانی'!A382="","",'منابع انسانی'!A382)</f>
        <v/>
      </c>
      <c r="M383" s="887" t="str">
        <f>IF('منابع انسانی'!B382="","",'منابع انسانی'!B382)</f>
        <v/>
      </c>
      <c r="N383" s="887" t="str">
        <f>IF('منابع انسانی'!C382="","",'منابع انسانی'!C382)</f>
        <v/>
      </c>
      <c r="O383" s="887" t="str">
        <f>IF('منابع انسانی'!D382="","",'منابع انسانی'!D382)</f>
        <v/>
      </c>
      <c r="P383" s="887" t="str">
        <f>IF('منابع انسانی'!E382="","",'منابع انسانی'!E382)</f>
        <v/>
      </c>
      <c r="Q383" s="887" t="str">
        <f>IF('منابع انسانی'!F382="","",'منابع انسانی'!F382)</f>
        <v/>
      </c>
      <c r="R383" s="887" t="str">
        <f>IF('منابع انسانی'!G382="","",'منابع انسانی'!G382)</f>
        <v/>
      </c>
    </row>
    <row r="384" spans="12:18" ht="24.95" customHeight="1">
      <c r="L384" s="887" t="str">
        <f>IF('منابع انسانی'!A383="","",'منابع انسانی'!A383)</f>
        <v/>
      </c>
      <c r="M384" s="887" t="str">
        <f>IF('منابع انسانی'!B383="","",'منابع انسانی'!B383)</f>
        <v/>
      </c>
      <c r="N384" s="887" t="str">
        <f>IF('منابع انسانی'!C383="","",'منابع انسانی'!C383)</f>
        <v/>
      </c>
      <c r="O384" s="887" t="str">
        <f>IF('منابع انسانی'!D383="","",'منابع انسانی'!D383)</f>
        <v/>
      </c>
      <c r="P384" s="887" t="str">
        <f>IF('منابع انسانی'!E383="","",'منابع انسانی'!E383)</f>
        <v/>
      </c>
      <c r="Q384" s="887" t="str">
        <f>IF('منابع انسانی'!F383="","",'منابع انسانی'!F383)</f>
        <v/>
      </c>
      <c r="R384" s="887" t="str">
        <f>IF('منابع انسانی'!G383="","",'منابع انسانی'!G383)</f>
        <v/>
      </c>
    </row>
    <row r="385" spans="12:18" ht="24.95" customHeight="1">
      <c r="L385" s="887" t="str">
        <f>IF('منابع انسانی'!A384="","",'منابع انسانی'!A384)</f>
        <v/>
      </c>
      <c r="M385" s="887" t="str">
        <f>IF('منابع انسانی'!B384="","",'منابع انسانی'!B384)</f>
        <v/>
      </c>
      <c r="N385" s="887" t="str">
        <f>IF('منابع انسانی'!C384="","",'منابع انسانی'!C384)</f>
        <v/>
      </c>
      <c r="O385" s="887" t="str">
        <f>IF('منابع انسانی'!D384="","",'منابع انسانی'!D384)</f>
        <v/>
      </c>
      <c r="P385" s="887" t="str">
        <f>IF('منابع انسانی'!E384="","",'منابع انسانی'!E384)</f>
        <v/>
      </c>
      <c r="Q385" s="887" t="str">
        <f>IF('منابع انسانی'!F384="","",'منابع انسانی'!F384)</f>
        <v/>
      </c>
      <c r="R385" s="887" t="str">
        <f>IF('منابع انسانی'!G384="","",'منابع انسانی'!G384)</f>
        <v/>
      </c>
    </row>
    <row r="386" spans="12:18" ht="24.95" customHeight="1">
      <c r="L386" s="887" t="str">
        <f>IF('منابع انسانی'!A385="","",'منابع انسانی'!A385)</f>
        <v/>
      </c>
      <c r="M386" s="887" t="str">
        <f>IF('منابع انسانی'!B385="","",'منابع انسانی'!B385)</f>
        <v/>
      </c>
      <c r="N386" s="887" t="str">
        <f>IF('منابع انسانی'!C385="","",'منابع انسانی'!C385)</f>
        <v/>
      </c>
      <c r="O386" s="887" t="str">
        <f>IF('منابع انسانی'!D385="","",'منابع انسانی'!D385)</f>
        <v/>
      </c>
      <c r="P386" s="887" t="str">
        <f>IF('منابع انسانی'!E385="","",'منابع انسانی'!E385)</f>
        <v/>
      </c>
      <c r="Q386" s="887" t="str">
        <f>IF('منابع انسانی'!F385="","",'منابع انسانی'!F385)</f>
        <v/>
      </c>
      <c r="R386" s="887" t="str">
        <f>IF('منابع انسانی'!G385="","",'منابع انسانی'!G385)</f>
        <v/>
      </c>
    </row>
    <row r="387" spans="12:18" ht="24.95" customHeight="1">
      <c r="L387" s="887" t="str">
        <f>IF('منابع انسانی'!A386="","",'منابع انسانی'!A386)</f>
        <v/>
      </c>
      <c r="M387" s="887" t="str">
        <f>IF('منابع انسانی'!B386="","",'منابع انسانی'!B386)</f>
        <v/>
      </c>
      <c r="N387" s="887" t="str">
        <f>IF('منابع انسانی'!C386="","",'منابع انسانی'!C386)</f>
        <v/>
      </c>
      <c r="O387" s="887" t="str">
        <f>IF('منابع انسانی'!D386="","",'منابع انسانی'!D386)</f>
        <v/>
      </c>
      <c r="P387" s="887" t="str">
        <f>IF('منابع انسانی'!E386="","",'منابع انسانی'!E386)</f>
        <v/>
      </c>
      <c r="Q387" s="887" t="str">
        <f>IF('منابع انسانی'!F386="","",'منابع انسانی'!F386)</f>
        <v/>
      </c>
      <c r="R387" s="887" t="str">
        <f>IF('منابع انسانی'!G386="","",'منابع انسانی'!G386)</f>
        <v/>
      </c>
    </row>
    <row r="388" spans="12:18" ht="24.95" customHeight="1">
      <c r="L388" s="887" t="str">
        <f>IF('منابع انسانی'!A387="","",'منابع انسانی'!A387)</f>
        <v/>
      </c>
      <c r="M388" s="887" t="str">
        <f>IF('منابع انسانی'!B387="","",'منابع انسانی'!B387)</f>
        <v/>
      </c>
      <c r="N388" s="887" t="str">
        <f>IF('منابع انسانی'!C387="","",'منابع انسانی'!C387)</f>
        <v/>
      </c>
      <c r="O388" s="887" t="str">
        <f>IF('منابع انسانی'!D387="","",'منابع انسانی'!D387)</f>
        <v/>
      </c>
      <c r="P388" s="887" t="str">
        <f>IF('منابع انسانی'!E387="","",'منابع انسانی'!E387)</f>
        <v/>
      </c>
      <c r="Q388" s="887" t="str">
        <f>IF('منابع انسانی'!F387="","",'منابع انسانی'!F387)</f>
        <v/>
      </c>
      <c r="R388" s="887" t="str">
        <f>IF('منابع انسانی'!G387="","",'منابع انسانی'!G387)</f>
        <v/>
      </c>
    </row>
    <row r="389" spans="12:18" ht="24.95" customHeight="1">
      <c r="L389" s="887" t="str">
        <f>IF('منابع انسانی'!A388="","",'منابع انسانی'!A388)</f>
        <v/>
      </c>
      <c r="M389" s="887" t="str">
        <f>IF('منابع انسانی'!B388="","",'منابع انسانی'!B388)</f>
        <v/>
      </c>
      <c r="N389" s="887" t="str">
        <f>IF('منابع انسانی'!C388="","",'منابع انسانی'!C388)</f>
        <v/>
      </c>
      <c r="O389" s="887" t="str">
        <f>IF('منابع انسانی'!D388="","",'منابع انسانی'!D388)</f>
        <v/>
      </c>
      <c r="P389" s="887" t="str">
        <f>IF('منابع انسانی'!E388="","",'منابع انسانی'!E388)</f>
        <v/>
      </c>
      <c r="Q389" s="887" t="str">
        <f>IF('منابع انسانی'!F388="","",'منابع انسانی'!F388)</f>
        <v/>
      </c>
      <c r="R389" s="887" t="str">
        <f>IF('منابع انسانی'!G388="","",'منابع انسانی'!G388)</f>
        <v/>
      </c>
    </row>
    <row r="390" spans="12:18" ht="24.95" customHeight="1">
      <c r="L390" s="887" t="str">
        <f>IF('منابع انسانی'!A389="","",'منابع انسانی'!A389)</f>
        <v/>
      </c>
      <c r="M390" s="887" t="str">
        <f>IF('منابع انسانی'!B389="","",'منابع انسانی'!B389)</f>
        <v/>
      </c>
      <c r="N390" s="887" t="str">
        <f>IF('منابع انسانی'!C389="","",'منابع انسانی'!C389)</f>
        <v/>
      </c>
      <c r="O390" s="887" t="str">
        <f>IF('منابع انسانی'!D389="","",'منابع انسانی'!D389)</f>
        <v/>
      </c>
      <c r="P390" s="887" t="str">
        <f>IF('منابع انسانی'!E389="","",'منابع انسانی'!E389)</f>
        <v/>
      </c>
      <c r="Q390" s="887" t="str">
        <f>IF('منابع انسانی'!F389="","",'منابع انسانی'!F389)</f>
        <v/>
      </c>
      <c r="R390" s="887" t="str">
        <f>IF('منابع انسانی'!G389="","",'منابع انسانی'!G389)</f>
        <v/>
      </c>
    </row>
    <row r="391" spans="12:18" ht="24.95" customHeight="1">
      <c r="L391" s="887" t="str">
        <f>IF('منابع انسانی'!A390="","",'منابع انسانی'!A390)</f>
        <v/>
      </c>
      <c r="M391" s="887" t="str">
        <f>IF('منابع انسانی'!B390="","",'منابع انسانی'!B390)</f>
        <v/>
      </c>
      <c r="N391" s="887" t="str">
        <f>IF('منابع انسانی'!C390="","",'منابع انسانی'!C390)</f>
        <v/>
      </c>
      <c r="O391" s="887" t="str">
        <f>IF('منابع انسانی'!D390="","",'منابع انسانی'!D390)</f>
        <v/>
      </c>
      <c r="P391" s="887" t="str">
        <f>IF('منابع انسانی'!E390="","",'منابع انسانی'!E390)</f>
        <v/>
      </c>
      <c r="Q391" s="887" t="str">
        <f>IF('منابع انسانی'!F390="","",'منابع انسانی'!F390)</f>
        <v/>
      </c>
      <c r="R391" s="887" t="str">
        <f>IF('منابع انسانی'!G390="","",'منابع انسانی'!G390)</f>
        <v/>
      </c>
    </row>
    <row r="392" spans="12:18" ht="24.95" customHeight="1">
      <c r="L392" s="887" t="str">
        <f>IF('منابع انسانی'!A391="","",'منابع انسانی'!A391)</f>
        <v/>
      </c>
      <c r="M392" s="887" t="str">
        <f>IF('منابع انسانی'!B391="","",'منابع انسانی'!B391)</f>
        <v/>
      </c>
      <c r="N392" s="887" t="str">
        <f>IF('منابع انسانی'!C391="","",'منابع انسانی'!C391)</f>
        <v/>
      </c>
      <c r="O392" s="887" t="str">
        <f>IF('منابع انسانی'!D391="","",'منابع انسانی'!D391)</f>
        <v/>
      </c>
      <c r="P392" s="887" t="str">
        <f>IF('منابع انسانی'!E391="","",'منابع انسانی'!E391)</f>
        <v/>
      </c>
      <c r="Q392" s="887" t="str">
        <f>IF('منابع انسانی'!F391="","",'منابع انسانی'!F391)</f>
        <v/>
      </c>
      <c r="R392" s="887" t="str">
        <f>IF('منابع انسانی'!G391="","",'منابع انسانی'!G391)</f>
        <v/>
      </c>
    </row>
    <row r="393" spans="12:18" ht="24.95" customHeight="1">
      <c r="L393" s="887" t="str">
        <f>IF('منابع انسانی'!A392="","",'منابع انسانی'!A392)</f>
        <v/>
      </c>
      <c r="M393" s="887" t="str">
        <f>IF('منابع انسانی'!B392="","",'منابع انسانی'!B392)</f>
        <v/>
      </c>
      <c r="N393" s="887" t="str">
        <f>IF('منابع انسانی'!C392="","",'منابع انسانی'!C392)</f>
        <v/>
      </c>
      <c r="O393" s="887" t="str">
        <f>IF('منابع انسانی'!D392="","",'منابع انسانی'!D392)</f>
        <v/>
      </c>
      <c r="P393" s="887" t="str">
        <f>IF('منابع انسانی'!E392="","",'منابع انسانی'!E392)</f>
        <v/>
      </c>
      <c r="Q393" s="887" t="str">
        <f>IF('منابع انسانی'!F392="","",'منابع انسانی'!F392)</f>
        <v/>
      </c>
      <c r="R393" s="887" t="str">
        <f>IF('منابع انسانی'!G392="","",'منابع انسانی'!G392)</f>
        <v/>
      </c>
    </row>
    <row r="394" spans="12:18" ht="24.95" customHeight="1">
      <c r="L394" s="887" t="str">
        <f>IF('منابع انسانی'!A393="","",'منابع انسانی'!A393)</f>
        <v/>
      </c>
      <c r="M394" s="887" t="str">
        <f>IF('منابع انسانی'!B393="","",'منابع انسانی'!B393)</f>
        <v/>
      </c>
      <c r="N394" s="887" t="str">
        <f>IF('منابع انسانی'!C393="","",'منابع انسانی'!C393)</f>
        <v/>
      </c>
      <c r="O394" s="887" t="str">
        <f>IF('منابع انسانی'!D393="","",'منابع انسانی'!D393)</f>
        <v/>
      </c>
      <c r="P394" s="887" t="str">
        <f>IF('منابع انسانی'!E393="","",'منابع انسانی'!E393)</f>
        <v/>
      </c>
      <c r="Q394" s="887" t="str">
        <f>IF('منابع انسانی'!F393="","",'منابع انسانی'!F393)</f>
        <v/>
      </c>
      <c r="R394" s="887" t="str">
        <f>IF('منابع انسانی'!G393="","",'منابع انسانی'!G393)</f>
        <v/>
      </c>
    </row>
    <row r="395" spans="12:18" ht="24.95" customHeight="1">
      <c r="L395" s="887" t="str">
        <f>IF('منابع انسانی'!A394="","",'منابع انسانی'!A394)</f>
        <v/>
      </c>
      <c r="M395" s="887" t="str">
        <f>IF('منابع انسانی'!B394="","",'منابع انسانی'!B394)</f>
        <v/>
      </c>
      <c r="N395" s="887" t="str">
        <f>IF('منابع انسانی'!C394="","",'منابع انسانی'!C394)</f>
        <v/>
      </c>
      <c r="O395" s="887" t="str">
        <f>IF('منابع انسانی'!D394="","",'منابع انسانی'!D394)</f>
        <v/>
      </c>
      <c r="P395" s="887" t="str">
        <f>IF('منابع انسانی'!E394="","",'منابع انسانی'!E394)</f>
        <v/>
      </c>
      <c r="Q395" s="887" t="str">
        <f>IF('منابع انسانی'!F394="","",'منابع انسانی'!F394)</f>
        <v/>
      </c>
      <c r="R395" s="887" t="str">
        <f>IF('منابع انسانی'!G394="","",'منابع انسانی'!G394)</f>
        <v/>
      </c>
    </row>
    <row r="396" spans="12:18" ht="24.95" customHeight="1">
      <c r="L396" s="887" t="str">
        <f>IF('منابع انسانی'!A395="","",'منابع انسانی'!A395)</f>
        <v/>
      </c>
      <c r="M396" s="887" t="str">
        <f>IF('منابع انسانی'!B395="","",'منابع انسانی'!B395)</f>
        <v/>
      </c>
      <c r="N396" s="887" t="str">
        <f>IF('منابع انسانی'!C395="","",'منابع انسانی'!C395)</f>
        <v/>
      </c>
      <c r="O396" s="887" t="str">
        <f>IF('منابع انسانی'!D395="","",'منابع انسانی'!D395)</f>
        <v/>
      </c>
      <c r="P396" s="887" t="str">
        <f>IF('منابع انسانی'!E395="","",'منابع انسانی'!E395)</f>
        <v/>
      </c>
      <c r="Q396" s="887" t="str">
        <f>IF('منابع انسانی'!F395="","",'منابع انسانی'!F395)</f>
        <v/>
      </c>
      <c r="R396" s="887" t="str">
        <f>IF('منابع انسانی'!G395="","",'منابع انسانی'!G395)</f>
        <v/>
      </c>
    </row>
    <row r="397" spans="12:18" ht="24.95" customHeight="1">
      <c r="L397" s="887" t="str">
        <f>IF('منابع انسانی'!A396="","",'منابع انسانی'!A396)</f>
        <v/>
      </c>
      <c r="M397" s="887" t="str">
        <f>IF('منابع انسانی'!B396="","",'منابع انسانی'!B396)</f>
        <v/>
      </c>
      <c r="N397" s="887" t="str">
        <f>IF('منابع انسانی'!C396="","",'منابع انسانی'!C396)</f>
        <v/>
      </c>
      <c r="O397" s="887" t="str">
        <f>IF('منابع انسانی'!D396="","",'منابع انسانی'!D396)</f>
        <v/>
      </c>
      <c r="P397" s="887" t="str">
        <f>IF('منابع انسانی'!E396="","",'منابع انسانی'!E396)</f>
        <v/>
      </c>
      <c r="Q397" s="887" t="str">
        <f>IF('منابع انسانی'!F396="","",'منابع انسانی'!F396)</f>
        <v/>
      </c>
      <c r="R397" s="887" t="str">
        <f>IF('منابع انسانی'!G396="","",'منابع انسانی'!G396)</f>
        <v/>
      </c>
    </row>
    <row r="398" spans="12:18" ht="24.95" customHeight="1">
      <c r="L398" s="887" t="str">
        <f>IF('منابع انسانی'!A397="","",'منابع انسانی'!A397)</f>
        <v/>
      </c>
      <c r="M398" s="887" t="str">
        <f>IF('منابع انسانی'!B397="","",'منابع انسانی'!B397)</f>
        <v/>
      </c>
      <c r="N398" s="887" t="str">
        <f>IF('منابع انسانی'!C397="","",'منابع انسانی'!C397)</f>
        <v/>
      </c>
      <c r="O398" s="887" t="str">
        <f>IF('منابع انسانی'!D397="","",'منابع انسانی'!D397)</f>
        <v/>
      </c>
      <c r="P398" s="887" t="str">
        <f>IF('منابع انسانی'!E397="","",'منابع انسانی'!E397)</f>
        <v/>
      </c>
      <c r="Q398" s="887" t="str">
        <f>IF('منابع انسانی'!F397="","",'منابع انسانی'!F397)</f>
        <v/>
      </c>
      <c r="R398" s="887" t="str">
        <f>IF('منابع انسانی'!G397="","",'منابع انسانی'!G397)</f>
        <v/>
      </c>
    </row>
    <row r="399" spans="12:18" ht="24.95" customHeight="1">
      <c r="L399" s="887" t="str">
        <f>IF('منابع انسانی'!A398="","",'منابع انسانی'!A398)</f>
        <v/>
      </c>
      <c r="M399" s="887" t="str">
        <f>IF('منابع انسانی'!B398="","",'منابع انسانی'!B398)</f>
        <v/>
      </c>
      <c r="N399" s="887" t="str">
        <f>IF('منابع انسانی'!C398="","",'منابع انسانی'!C398)</f>
        <v/>
      </c>
      <c r="O399" s="887" t="str">
        <f>IF('منابع انسانی'!D398="","",'منابع انسانی'!D398)</f>
        <v/>
      </c>
      <c r="P399" s="887" t="str">
        <f>IF('منابع انسانی'!E398="","",'منابع انسانی'!E398)</f>
        <v/>
      </c>
      <c r="Q399" s="887" t="str">
        <f>IF('منابع انسانی'!F398="","",'منابع انسانی'!F398)</f>
        <v/>
      </c>
      <c r="R399" s="887" t="str">
        <f>IF('منابع انسانی'!G398="","",'منابع انسانی'!G398)</f>
        <v/>
      </c>
    </row>
    <row r="400" spans="12:18" ht="24.95" customHeight="1">
      <c r="L400" s="887" t="str">
        <f>IF('منابع انسانی'!A399="","",'منابع انسانی'!A399)</f>
        <v/>
      </c>
      <c r="M400" s="887" t="str">
        <f>IF('منابع انسانی'!B399="","",'منابع انسانی'!B399)</f>
        <v/>
      </c>
      <c r="N400" s="887" t="str">
        <f>IF('منابع انسانی'!C399="","",'منابع انسانی'!C399)</f>
        <v/>
      </c>
      <c r="O400" s="887" t="str">
        <f>IF('منابع انسانی'!D399="","",'منابع انسانی'!D399)</f>
        <v/>
      </c>
      <c r="P400" s="887" t="str">
        <f>IF('منابع انسانی'!E399="","",'منابع انسانی'!E399)</f>
        <v/>
      </c>
      <c r="Q400" s="887" t="str">
        <f>IF('منابع انسانی'!F399="","",'منابع انسانی'!F399)</f>
        <v/>
      </c>
      <c r="R400" s="887" t="str">
        <f>IF('منابع انسانی'!G399="","",'منابع انسانی'!G399)</f>
        <v/>
      </c>
    </row>
    <row r="401" spans="12:18" ht="24.95" customHeight="1">
      <c r="L401" s="887" t="str">
        <f>IF('منابع انسانی'!A400="","",'منابع انسانی'!A400)</f>
        <v/>
      </c>
      <c r="M401" s="887" t="str">
        <f>IF('منابع انسانی'!B400="","",'منابع انسانی'!B400)</f>
        <v/>
      </c>
      <c r="N401" s="887" t="str">
        <f>IF('منابع انسانی'!C400="","",'منابع انسانی'!C400)</f>
        <v/>
      </c>
      <c r="O401" s="887" t="str">
        <f>IF('منابع انسانی'!D400="","",'منابع انسانی'!D400)</f>
        <v/>
      </c>
      <c r="P401" s="887" t="str">
        <f>IF('منابع انسانی'!E400="","",'منابع انسانی'!E400)</f>
        <v/>
      </c>
      <c r="Q401" s="887" t="str">
        <f>IF('منابع انسانی'!F400="","",'منابع انسانی'!F400)</f>
        <v/>
      </c>
      <c r="R401" s="887" t="str">
        <f>IF('منابع انسانی'!G400="","",'منابع انسانی'!G400)</f>
        <v/>
      </c>
    </row>
    <row r="402" spans="12:18" ht="24.95" customHeight="1">
      <c r="L402" s="887" t="str">
        <f>IF('منابع انسانی'!A401="","",'منابع انسانی'!A401)</f>
        <v/>
      </c>
      <c r="M402" s="887" t="str">
        <f>IF('منابع انسانی'!B401="","",'منابع انسانی'!B401)</f>
        <v/>
      </c>
      <c r="N402" s="887" t="str">
        <f>IF('منابع انسانی'!C401="","",'منابع انسانی'!C401)</f>
        <v/>
      </c>
      <c r="O402" s="887" t="str">
        <f>IF('منابع انسانی'!D401="","",'منابع انسانی'!D401)</f>
        <v/>
      </c>
      <c r="P402" s="887" t="str">
        <f>IF('منابع انسانی'!E401="","",'منابع انسانی'!E401)</f>
        <v/>
      </c>
      <c r="Q402" s="887" t="str">
        <f>IF('منابع انسانی'!F401="","",'منابع انسانی'!F401)</f>
        <v/>
      </c>
      <c r="R402" s="887" t="str">
        <f>IF('منابع انسانی'!G401="","",'منابع انسانی'!G401)</f>
        <v/>
      </c>
    </row>
    <row r="403" spans="12:18" ht="24.95" customHeight="1">
      <c r="L403" s="887" t="str">
        <f>IF('منابع انسانی'!A402="","",'منابع انسانی'!A402)</f>
        <v/>
      </c>
      <c r="M403" s="887" t="str">
        <f>IF('منابع انسانی'!B402="","",'منابع انسانی'!B402)</f>
        <v/>
      </c>
      <c r="N403" s="887" t="str">
        <f>IF('منابع انسانی'!C402="","",'منابع انسانی'!C402)</f>
        <v/>
      </c>
      <c r="O403" s="887" t="str">
        <f>IF('منابع انسانی'!D402="","",'منابع انسانی'!D402)</f>
        <v/>
      </c>
      <c r="P403" s="887" t="str">
        <f>IF('منابع انسانی'!E402="","",'منابع انسانی'!E402)</f>
        <v/>
      </c>
      <c r="Q403" s="887" t="str">
        <f>IF('منابع انسانی'!F402="","",'منابع انسانی'!F402)</f>
        <v/>
      </c>
      <c r="R403" s="887" t="str">
        <f>IF('منابع انسانی'!G402="","",'منابع انسانی'!G402)</f>
        <v/>
      </c>
    </row>
    <row r="404" spans="12:18" ht="24.95" customHeight="1">
      <c r="L404" s="887" t="str">
        <f>IF('منابع انسانی'!A403="","",'منابع انسانی'!A403)</f>
        <v/>
      </c>
      <c r="M404" s="887" t="str">
        <f>IF('منابع انسانی'!B403="","",'منابع انسانی'!B403)</f>
        <v/>
      </c>
      <c r="N404" s="887" t="str">
        <f>IF('منابع انسانی'!C403="","",'منابع انسانی'!C403)</f>
        <v/>
      </c>
      <c r="O404" s="887" t="str">
        <f>IF('منابع انسانی'!D403="","",'منابع انسانی'!D403)</f>
        <v/>
      </c>
      <c r="P404" s="887" t="str">
        <f>IF('منابع انسانی'!E403="","",'منابع انسانی'!E403)</f>
        <v/>
      </c>
      <c r="Q404" s="887" t="str">
        <f>IF('منابع انسانی'!F403="","",'منابع انسانی'!F403)</f>
        <v/>
      </c>
      <c r="R404" s="887" t="str">
        <f>IF('منابع انسانی'!G403="","",'منابع انسانی'!G403)</f>
        <v/>
      </c>
    </row>
    <row r="405" spans="12:18" ht="24.95" customHeight="1">
      <c r="L405" s="887" t="str">
        <f>IF('منابع انسانی'!A404="","",'منابع انسانی'!A404)</f>
        <v/>
      </c>
      <c r="M405" s="887" t="str">
        <f>IF('منابع انسانی'!B404="","",'منابع انسانی'!B404)</f>
        <v/>
      </c>
      <c r="N405" s="887" t="str">
        <f>IF('منابع انسانی'!C404="","",'منابع انسانی'!C404)</f>
        <v/>
      </c>
      <c r="O405" s="887" t="str">
        <f>IF('منابع انسانی'!D404="","",'منابع انسانی'!D404)</f>
        <v/>
      </c>
      <c r="P405" s="887" t="str">
        <f>IF('منابع انسانی'!E404="","",'منابع انسانی'!E404)</f>
        <v/>
      </c>
      <c r="Q405" s="887" t="str">
        <f>IF('منابع انسانی'!F404="","",'منابع انسانی'!F404)</f>
        <v/>
      </c>
      <c r="R405" s="887" t="str">
        <f>IF('منابع انسانی'!G404="","",'منابع انسانی'!G404)</f>
        <v/>
      </c>
    </row>
    <row r="406" spans="12:18" ht="24.95" customHeight="1">
      <c r="L406" s="887" t="str">
        <f>IF('منابع انسانی'!A405="","",'منابع انسانی'!A405)</f>
        <v/>
      </c>
      <c r="M406" s="887" t="str">
        <f>IF('منابع انسانی'!B405="","",'منابع انسانی'!B405)</f>
        <v/>
      </c>
      <c r="N406" s="887" t="str">
        <f>IF('منابع انسانی'!C405="","",'منابع انسانی'!C405)</f>
        <v/>
      </c>
      <c r="O406" s="887" t="str">
        <f>IF('منابع انسانی'!D405="","",'منابع انسانی'!D405)</f>
        <v/>
      </c>
      <c r="P406" s="887" t="str">
        <f>IF('منابع انسانی'!E405="","",'منابع انسانی'!E405)</f>
        <v/>
      </c>
      <c r="Q406" s="887" t="str">
        <f>IF('منابع انسانی'!F405="","",'منابع انسانی'!F405)</f>
        <v/>
      </c>
      <c r="R406" s="887" t="str">
        <f>IF('منابع انسانی'!G405="","",'منابع انسانی'!G405)</f>
        <v/>
      </c>
    </row>
    <row r="407" spans="12:18" ht="24.95" customHeight="1">
      <c r="L407" s="887" t="str">
        <f>IF('منابع انسانی'!A406="","",'منابع انسانی'!A406)</f>
        <v/>
      </c>
      <c r="M407" s="887" t="str">
        <f>IF('منابع انسانی'!B406="","",'منابع انسانی'!B406)</f>
        <v/>
      </c>
      <c r="N407" s="887" t="str">
        <f>IF('منابع انسانی'!C406="","",'منابع انسانی'!C406)</f>
        <v/>
      </c>
      <c r="O407" s="887" t="str">
        <f>IF('منابع انسانی'!D406="","",'منابع انسانی'!D406)</f>
        <v/>
      </c>
      <c r="P407" s="887" t="str">
        <f>IF('منابع انسانی'!E406="","",'منابع انسانی'!E406)</f>
        <v/>
      </c>
      <c r="Q407" s="887" t="str">
        <f>IF('منابع انسانی'!F406="","",'منابع انسانی'!F406)</f>
        <v/>
      </c>
      <c r="R407" s="887" t="str">
        <f>IF('منابع انسانی'!G406="","",'منابع انسانی'!G406)</f>
        <v/>
      </c>
    </row>
    <row r="408" spans="12:18" ht="24.95" customHeight="1">
      <c r="L408" s="887" t="str">
        <f>IF('منابع انسانی'!A407="","",'منابع انسانی'!A407)</f>
        <v/>
      </c>
      <c r="M408" s="887" t="str">
        <f>IF('منابع انسانی'!B407="","",'منابع انسانی'!B407)</f>
        <v/>
      </c>
      <c r="N408" s="887" t="str">
        <f>IF('منابع انسانی'!C407="","",'منابع انسانی'!C407)</f>
        <v/>
      </c>
      <c r="O408" s="887" t="str">
        <f>IF('منابع انسانی'!D407="","",'منابع انسانی'!D407)</f>
        <v/>
      </c>
      <c r="P408" s="887" t="str">
        <f>IF('منابع انسانی'!E407="","",'منابع انسانی'!E407)</f>
        <v/>
      </c>
      <c r="Q408" s="887" t="str">
        <f>IF('منابع انسانی'!F407="","",'منابع انسانی'!F407)</f>
        <v/>
      </c>
      <c r="R408" s="887" t="str">
        <f>IF('منابع انسانی'!G407="","",'منابع انسانی'!G407)</f>
        <v/>
      </c>
    </row>
    <row r="409" spans="12:18" ht="24.95" customHeight="1">
      <c r="L409" s="887" t="str">
        <f>IF('منابع انسانی'!A408="","",'منابع انسانی'!A408)</f>
        <v/>
      </c>
      <c r="M409" s="887" t="str">
        <f>IF('منابع انسانی'!B408="","",'منابع انسانی'!B408)</f>
        <v/>
      </c>
      <c r="N409" s="887" t="str">
        <f>IF('منابع انسانی'!C408="","",'منابع انسانی'!C408)</f>
        <v/>
      </c>
      <c r="O409" s="887" t="str">
        <f>IF('منابع انسانی'!D408="","",'منابع انسانی'!D408)</f>
        <v/>
      </c>
      <c r="P409" s="887" t="str">
        <f>IF('منابع انسانی'!E408="","",'منابع انسانی'!E408)</f>
        <v/>
      </c>
      <c r="Q409" s="887" t="str">
        <f>IF('منابع انسانی'!F408="","",'منابع انسانی'!F408)</f>
        <v/>
      </c>
      <c r="R409" s="887" t="str">
        <f>IF('منابع انسانی'!G408="","",'منابع انسانی'!G408)</f>
        <v/>
      </c>
    </row>
    <row r="410" spans="12:18" ht="24.95" customHeight="1">
      <c r="L410" s="887" t="str">
        <f>IF('منابع انسانی'!A409="","",'منابع انسانی'!A409)</f>
        <v/>
      </c>
      <c r="M410" s="887" t="str">
        <f>IF('منابع انسانی'!B409="","",'منابع انسانی'!B409)</f>
        <v/>
      </c>
      <c r="N410" s="887" t="str">
        <f>IF('منابع انسانی'!C409="","",'منابع انسانی'!C409)</f>
        <v/>
      </c>
      <c r="O410" s="887" t="str">
        <f>IF('منابع انسانی'!D409="","",'منابع انسانی'!D409)</f>
        <v/>
      </c>
      <c r="P410" s="887" t="str">
        <f>IF('منابع انسانی'!E409="","",'منابع انسانی'!E409)</f>
        <v/>
      </c>
      <c r="Q410" s="887" t="str">
        <f>IF('منابع انسانی'!F409="","",'منابع انسانی'!F409)</f>
        <v/>
      </c>
      <c r="R410" s="887" t="str">
        <f>IF('منابع انسانی'!G409="","",'منابع انسانی'!G409)</f>
        <v/>
      </c>
    </row>
    <row r="411" spans="12:18" ht="24.95" customHeight="1">
      <c r="L411" s="887" t="str">
        <f>IF('منابع انسانی'!A410="","",'منابع انسانی'!A410)</f>
        <v/>
      </c>
      <c r="M411" s="887" t="str">
        <f>IF('منابع انسانی'!B410="","",'منابع انسانی'!B410)</f>
        <v/>
      </c>
      <c r="N411" s="887" t="str">
        <f>IF('منابع انسانی'!C410="","",'منابع انسانی'!C410)</f>
        <v/>
      </c>
      <c r="O411" s="887" t="str">
        <f>IF('منابع انسانی'!D410="","",'منابع انسانی'!D410)</f>
        <v/>
      </c>
      <c r="P411" s="887" t="str">
        <f>IF('منابع انسانی'!E410="","",'منابع انسانی'!E410)</f>
        <v/>
      </c>
      <c r="Q411" s="887" t="str">
        <f>IF('منابع انسانی'!F410="","",'منابع انسانی'!F410)</f>
        <v/>
      </c>
      <c r="R411" s="887" t="str">
        <f>IF('منابع انسانی'!G410="","",'منابع انسانی'!G410)</f>
        <v/>
      </c>
    </row>
    <row r="412" spans="12:18" ht="24.95" customHeight="1">
      <c r="L412" s="887" t="str">
        <f>IF('منابع انسانی'!A411="","",'منابع انسانی'!A411)</f>
        <v/>
      </c>
      <c r="M412" s="887" t="str">
        <f>IF('منابع انسانی'!B411="","",'منابع انسانی'!B411)</f>
        <v/>
      </c>
      <c r="N412" s="887" t="str">
        <f>IF('منابع انسانی'!C411="","",'منابع انسانی'!C411)</f>
        <v/>
      </c>
      <c r="O412" s="887" t="str">
        <f>IF('منابع انسانی'!D411="","",'منابع انسانی'!D411)</f>
        <v/>
      </c>
      <c r="P412" s="887" t="str">
        <f>IF('منابع انسانی'!E411="","",'منابع انسانی'!E411)</f>
        <v/>
      </c>
      <c r="Q412" s="887" t="str">
        <f>IF('منابع انسانی'!F411="","",'منابع انسانی'!F411)</f>
        <v/>
      </c>
      <c r="R412" s="887" t="str">
        <f>IF('منابع انسانی'!G411="","",'منابع انسانی'!G411)</f>
        <v/>
      </c>
    </row>
    <row r="413" spans="12:18" ht="24.95" customHeight="1">
      <c r="L413" s="887" t="str">
        <f>IF('منابع انسانی'!A412="","",'منابع انسانی'!A412)</f>
        <v/>
      </c>
      <c r="M413" s="887" t="str">
        <f>IF('منابع انسانی'!B412="","",'منابع انسانی'!B412)</f>
        <v/>
      </c>
      <c r="N413" s="887" t="str">
        <f>IF('منابع انسانی'!C412="","",'منابع انسانی'!C412)</f>
        <v/>
      </c>
      <c r="O413" s="887" t="str">
        <f>IF('منابع انسانی'!D412="","",'منابع انسانی'!D412)</f>
        <v/>
      </c>
      <c r="P413" s="887" t="str">
        <f>IF('منابع انسانی'!E412="","",'منابع انسانی'!E412)</f>
        <v/>
      </c>
      <c r="Q413" s="887" t="str">
        <f>IF('منابع انسانی'!F412="","",'منابع انسانی'!F412)</f>
        <v/>
      </c>
      <c r="R413" s="887" t="str">
        <f>IF('منابع انسانی'!G412="","",'منابع انسانی'!G412)</f>
        <v/>
      </c>
    </row>
    <row r="414" spans="12:18" ht="24.95" customHeight="1">
      <c r="L414" s="887" t="str">
        <f>IF('منابع انسانی'!A413="","",'منابع انسانی'!A413)</f>
        <v/>
      </c>
      <c r="M414" s="887" t="str">
        <f>IF('منابع انسانی'!B413="","",'منابع انسانی'!B413)</f>
        <v/>
      </c>
      <c r="N414" s="887" t="str">
        <f>IF('منابع انسانی'!C413="","",'منابع انسانی'!C413)</f>
        <v/>
      </c>
      <c r="O414" s="887" t="str">
        <f>IF('منابع انسانی'!D413="","",'منابع انسانی'!D413)</f>
        <v/>
      </c>
      <c r="P414" s="887" t="str">
        <f>IF('منابع انسانی'!E413="","",'منابع انسانی'!E413)</f>
        <v/>
      </c>
      <c r="Q414" s="887" t="str">
        <f>IF('منابع انسانی'!F413="","",'منابع انسانی'!F413)</f>
        <v/>
      </c>
      <c r="R414" s="887" t="str">
        <f>IF('منابع انسانی'!G413="","",'منابع انسانی'!G413)</f>
        <v/>
      </c>
    </row>
    <row r="415" spans="12:18" ht="24.95" customHeight="1">
      <c r="L415" s="887" t="str">
        <f>IF('منابع انسانی'!A414="","",'منابع انسانی'!A414)</f>
        <v/>
      </c>
      <c r="M415" s="887" t="str">
        <f>IF('منابع انسانی'!B414="","",'منابع انسانی'!B414)</f>
        <v/>
      </c>
      <c r="N415" s="887" t="str">
        <f>IF('منابع انسانی'!C414="","",'منابع انسانی'!C414)</f>
        <v/>
      </c>
      <c r="O415" s="887" t="str">
        <f>IF('منابع انسانی'!D414="","",'منابع انسانی'!D414)</f>
        <v/>
      </c>
      <c r="P415" s="887" t="str">
        <f>IF('منابع انسانی'!E414="","",'منابع انسانی'!E414)</f>
        <v/>
      </c>
      <c r="Q415" s="887" t="str">
        <f>IF('منابع انسانی'!F414="","",'منابع انسانی'!F414)</f>
        <v/>
      </c>
      <c r="R415" s="887" t="str">
        <f>IF('منابع انسانی'!G414="","",'منابع انسانی'!G414)</f>
        <v/>
      </c>
    </row>
    <row r="416" spans="12:18" ht="24.95" customHeight="1">
      <c r="L416" s="887" t="str">
        <f>IF('منابع انسانی'!A415="","",'منابع انسانی'!A415)</f>
        <v/>
      </c>
      <c r="M416" s="887" t="str">
        <f>IF('منابع انسانی'!B415="","",'منابع انسانی'!B415)</f>
        <v/>
      </c>
      <c r="N416" s="887" t="str">
        <f>IF('منابع انسانی'!C415="","",'منابع انسانی'!C415)</f>
        <v/>
      </c>
      <c r="O416" s="887" t="str">
        <f>IF('منابع انسانی'!D415="","",'منابع انسانی'!D415)</f>
        <v/>
      </c>
      <c r="P416" s="887" t="str">
        <f>IF('منابع انسانی'!E415="","",'منابع انسانی'!E415)</f>
        <v/>
      </c>
      <c r="Q416" s="887" t="str">
        <f>IF('منابع انسانی'!F415="","",'منابع انسانی'!F415)</f>
        <v/>
      </c>
      <c r="R416" s="887" t="str">
        <f>IF('منابع انسانی'!G415="","",'منابع انسانی'!G415)</f>
        <v/>
      </c>
    </row>
    <row r="417" spans="12:18" ht="24.95" customHeight="1">
      <c r="L417" s="887" t="str">
        <f>IF('منابع انسانی'!A416="","",'منابع انسانی'!A416)</f>
        <v/>
      </c>
      <c r="M417" s="887" t="str">
        <f>IF('منابع انسانی'!B416="","",'منابع انسانی'!B416)</f>
        <v/>
      </c>
      <c r="N417" s="887" t="str">
        <f>IF('منابع انسانی'!C416="","",'منابع انسانی'!C416)</f>
        <v/>
      </c>
      <c r="O417" s="887" t="str">
        <f>IF('منابع انسانی'!D416="","",'منابع انسانی'!D416)</f>
        <v/>
      </c>
      <c r="P417" s="887" t="str">
        <f>IF('منابع انسانی'!E416="","",'منابع انسانی'!E416)</f>
        <v/>
      </c>
      <c r="Q417" s="887" t="str">
        <f>IF('منابع انسانی'!F416="","",'منابع انسانی'!F416)</f>
        <v/>
      </c>
      <c r="R417" s="887" t="str">
        <f>IF('منابع انسانی'!G416="","",'منابع انسانی'!G416)</f>
        <v/>
      </c>
    </row>
    <row r="418" spans="12:18" ht="24.95" customHeight="1">
      <c r="L418" s="887" t="str">
        <f>IF('منابع انسانی'!A417="","",'منابع انسانی'!A417)</f>
        <v/>
      </c>
      <c r="M418" s="887" t="str">
        <f>IF('منابع انسانی'!B417="","",'منابع انسانی'!B417)</f>
        <v/>
      </c>
      <c r="N418" s="887" t="str">
        <f>IF('منابع انسانی'!C417="","",'منابع انسانی'!C417)</f>
        <v/>
      </c>
      <c r="O418" s="887" t="str">
        <f>IF('منابع انسانی'!D417="","",'منابع انسانی'!D417)</f>
        <v/>
      </c>
      <c r="P418" s="887" t="str">
        <f>IF('منابع انسانی'!E417="","",'منابع انسانی'!E417)</f>
        <v/>
      </c>
      <c r="Q418" s="887" t="str">
        <f>IF('منابع انسانی'!F417="","",'منابع انسانی'!F417)</f>
        <v/>
      </c>
      <c r="R418" s="887" t="str">
        <f>IF('منابع انسانی'!G417="","",'منابع انسانی'!G417)</f>
        <v/>
      </c>
    </row>
    <row r="419" spans="12:18" ht="24.95" customHeight="1">
      <c r="L419" s="887" t="str">
        <f>IF('منابع انسانی'!A418="","",'منابع انسانی'!A418)</f>
        <v/>
      </c>
      <c r="M419" s="887" t="str">
        <f>IF('منابع انسانی'!B418="","",'منابع انسانی'!B418)</f>
        <v/>
      </c>
      <c r="N419" s="887" t="str">
        <f>IF('منابع انسانی'!C418="","",'منابع انسانی'!C418)</f>
        <v/>
      </c>
      <c r="O419" s="887" t="str">
        <f>IF('منابع انسانی'!D418="","",'منابع انسانی'!D418)</f>
        <v/>
      </c>
      <c r="P419" s="887" t="str">
        <f>IF('منابع انسانی'!E418="","",'منابع انسانی'!E418)</f>
        <v/>
      </c>
      <c r="Q419" s="887" t="str">
        <f>IF('منابع انسانی'!F418="","",'منابع انسانی'!F418)</f>
        <v/>
      </c>
      <c r="R419" s="887" t="str">
        <f>IF('منابع انسانی'!G418="","",'منابع انسانی'!G418)</f>
        <v/>
      </c>
    </row>
    <row r="420" spans="12:18" ht="24.95" customHeight="1">
      <c r="L420" s="887" t="str">
        <f>IF('منابع انسانی'!A419="","",'منابع انسانی'!A419)</f>
        <v/>
      </c>
      <c r="M420" s="887" t="str">
        <f>IF('منابع انسانی'!B419="","",'منابع انسانی'!B419)</f>
        <v/>
      </c>
      <c r="N420" s="887" t="str">
        <f>IF('منابع انسانی'!C419="","",'منابع انسانی'!C419)</f>
        <v/>
      </c>
      <c r="O420" s="887" t="str">
        <f>IF('منابع انسانی'!D419="","",'منابع انسانی'!D419)</f>
        <v/>
      </c>
      <c r="P420" s="887" t="str">
        <f>IF('منابع انسانی'!E419="","",'منابع انسانی'!E419)</f>
        <v/>
      </c>
      <c r="Q420" s="887" t="str">
        <f>IF('منابع انسانی'!F419="","",'منابع انسانی'!F419)</f>
        <v/>
      </c>
      <c r="R420" s="887" t="str">
        <f>IF('منابع انسانی'!G419="","",'منابع انسانی'!G419)</f>
        <v/>
      </c>
    </row>
    <row r="421" spans="12:18" ht="24.95" customHeight="1">
      <c r="L421" s="887" t="str">
        <f>IF('منابع انسانی'!A420="","",'منابع انسانی'!A420)</f>
        <v/>
      </c>
      <c r="M421" s="887" t="str">
        <f>IF('منابع انسانی'!B420="","",'منابع انسانی'!B420)</f>
        <v/>
      </c>
      <c r="N421" s="887" t="str">
        <f>IF('منابع انسانی'!C420="","",'منابع انسانی'!C420)</f>
        <v/>
      </c>
      <c r="O421" s="887" t="str">
        <f>IF('منابع انسانی'!D420="","",'منابع انسانی'!D420)</f>
        <v/>
      </c>
      <c r="P421" s="887" t="str">
        <f>IF('منابع انسانی'!E420="","",'منابع انسانی'!E420)</f>
        <v/>
      </c>
      <c r="Q421" s="887" t="str">
        <f>IF('منابع انسانی'!F420="","",'منابع انسانی'!F420)</f>
        <v/>
      </c>
      <c r="R421" s="887" t="str">
        <f>IF('منابع انسانی'!G420="","",'منابع انسانی'!G420)</f>
        <v/>
      </c>
    </row>
    <row r="422" spans="12:18" ht="24.95" customHeight="1">
      <c r="L422" s="887" t="str">
        <f>IF('منابع انسانی'!A421="","",'منابع انسانی'!A421)</f>
        <v/>
      </c>
      <c r="M422" s="887" t="str">
        <f>IF('منابع انسانی'!B421="","",'منابع انسانی'!B421)</f>
        <v/>
      </c>
      <c r="N422" s="887" t="str">
        <f>IF('منابع انسانی'!C421="","",'منابع انسانی'!C421)</f>
        <v/>
      </c>
      <c r="O422" s="887" t="str">
        <f>IF('منابع انسانی'!D421="","",'منابع انسانی'!D421)</f>
        <v/>
      </c>
      <c r="P422" s="887" t="str">
        <f>IF('منابع انسانی'!E421="","",'منابع انسانی'!E421)</f>
        <v/>
      </c>
      <c r="Q422" s="887" t="str">
        <f>IF('منابع انسانی'!F421="","",'منابع انسانی'!F421)</f>
        <v/>
      </c>
      <c r="R422" s="887" t="str">
        <f>IF('منابع انسانی'!G421="","",'منابع انسانی'!G421)</f>
        <v/>
      </c>
    </row>
    <row r="423" spans="12:18" ht="24.95" customHeight="1">
      <c r="L423" s="887" t="str">
        <f>IF('منابع انسانی'!A422="","",'منابع انسانی'!A422)</f>
        <v/>
      </c>
      <c r="M423" s="887" t="str">
        <f>IF('منابع انسانی'!B422="","",'منابع انسانی'!B422)</f>
        <v/>
      </c>
      <c r="N423" s="887" t="str">
        <f>IF('منابع انسانی'!C422="","",'منابع انسانی'!C422)</f>
        <v/>
      </c>
      <c r="O423" s="887" t="str">
        <f>IF('منابع انسانی'!D422="","",'منابع انسانی'!D422)</f>
        <v/>
      </c>
      <c r="P423" s="887" t="str">
        <f>IF('منابع انسانی'!E422="","",'منابع انسانی'!E422)</f>
        <v/>
      </c>
      <c r="Q423" s="887" t="str">
        <f>IF('منابع انسانی'!F422="","",'منابع انسانی'!F422)</f>
        <v/>
      </c>
      <c r="R423" s="887" t="str">
        <f>IF('منابع انسانی'!G422="","",'منابع انسانی'!G422)</f>
        <v/>
      </c>
    </row>
    <row r="424" spans="12:18" ht="24.95" customHeight="1">
      <c r="L424" s="887" t="str">
        <f>IF('منابع انسانی'!A423="","",'منابع انسانی'!A423)</f>
        <v/>
      </c>
      <c r="M424" s="887" t="str">
        <f>IF('منابع انسانی'!B423="","",'منابع انسانی'!B423)</f>
        <v/>
      </c>
      <c r="N424" s="887" t="str">
        <f>IF('منابع انسانی'!C423="","",'منابع انسانی'!C423)</f>
        <v/>
      </c>
      <c r="O424" s="887" t="str">
        <f>IF('منابع انسانی'!D423="","",'منابع انسانی'!D423)</f>
        <v/>
      </c>
      <c r="P424" s="887" t="str">
        <f>IF('منابع انسانی'!E423="","",'منابع انسانی'!E423)</f>
        <v/>
      </c>
      <c r="Q424" s="887" t="str">
        <f>IF('منابع انسانی'!F423="","",'منابع انسانی'!F423)</f>
        <v/>
      </c>
      <c r="R424" s="887" t="str">
        <f>IF('منابع انسانی'!G423="","",'منابع انسانی'!G423)</f>
        <v/>
      </c>
    </row>
    <row r="425" spans="12:18" ht="24.95" customHeight="1">
      <c r="L425" s="887" t="str">
        <f>IF('منابع انسانی'!A424="","",'منابع انسانی'!A424)</f>
        <v/>
      </c>
      <c r="M425" s="887" t="str">
        <f>IF('منابع انسانی'!B424="","",'منابع انسانی'!B424)</f>
        <v/>
      </c>
      <c r="N425" s="887" t="str">
        <f>IF('منابع انسانی'!C424="","",'منابع انسانی'!C424)</f>
        <v/>
      </c>
      <c r="O425" s="887" t="str">
        <f>IF('منابع انسانی'!D424="","",'منابع انسانی'!D424)</f>
        <v/>
      </c>
      <c r="P425" s="887" t="str">
        <f>IF('منابع انسانی'!E424="","",'منابع انسانی'!E424)</f>
        <v/>
      </c>
      <c r="Q425" s="887" t="str">
        <f>IF('منابع انسانی'!F424="","",'منابع انسانی'!F424)</f>
        <v/>
      </c>
      <c r="R425" s="887" t="str">
        <f>IF('منابع انسانی'!G424="","",'منابع انسانی'!G424)</f>
        <v/>
      </c>
    </row>
    <row r="426" spans="12:18" ht="24.95" customHeight="1">
      <c r="L426" s="887" t="str">
        <f>IF('منابع انسانی'!A425="","",'منابع انسانی'!A425)</f>
        <v/>
      </c>
      <c r="M426" s="887" t="str">
        <f>IF('منابع انسانی'!B425="","",'منابع انسانی'!B425)</f>
        <v/>
      </c>
      <c r="N426" s="887" t="str">
        <f>IF('منابع انسانی'!C425="","",'منابع انسانی'!C425)</f>
        <v/>
      </c>
      <c r="O426" s="887" t="str">
        <f>IF('منابع انسانی'!D425="","",'منابع انسانی'!D425)</f>
        <v/>
      </c>
      <c r="P426" s="887" t="str">
        <f>IF('منابع انسانی'!E425="","",'منابع انسانی'!E425)</f>
        <v/>
      </c>
      <c r="Q426" s="887" t="str">
        <f>IF('منابع انسانی'!F425="","",'منابع انسانی'!F425)</f>
        <v/>
      </c>
      <c r="R426" s="887" t="str">
        <f>IF('منابع انسانی'!G425="","",'منابع انسانی'!G425)</f>
        <v/>
      </c>
    </row>
    <row r="427" spans="12:18" ht="24.95" customHeight="1">
      <c r="L427" s="887" t="str">
        <f>IF('منابع انسانی'!A426="","",'منابع انسانی'!A426)</f>
        <v/>
      </c>
      <c r="M427" s="887" t="str">
        <f>IF('منابع انسانی'!B426="","",'منابع انسانی'!B426)</f>
        <v/>
      </c>
      <c r="N427" s="887" t="str">
        <f>IF('منابع انسانی'!C426="","",'منابع انسانی'!C426)</f>
        <v/>
      </c>
      <c r="O427" s="887" t="str">
        <f>IF('منابع انسانی'!D426="","",'منابع انسانی'!D426)</f>
        <v/>
      </c>
      <c r="P427" s="887" t="str">
        <f>IF('منابع انسانی'!E426="","",'منابع انسانی'!E426)</f>
        <v/>
      </c>
      <c r="Q427" s="887" t="str">
        <f>IF('منابع انسانی'!F426="","",'منابع انسانی'!F426)</f>
        <v/>
      </c>
      <c r="R427" s="887" t="str">
        <f>IF('منابع انسانی'!G426="","",'منابع انسانی'!G426)</f>
        <v/>
      </c>
    </row>
    <row r="428" spans="12:18" ht="24.95" customHeight="1">
      <c r="L428" s="887" t="str">
        <f>IF('منابع انسانی'!A427="","",'منابع انسانی'!A427)</f>
        <v/>
      </c>
      <c r="M428" s="887" t="str">
        <f>IF('منابع انسانی'!B427="","",'منابع انسانی'!B427)</f>
        <v/>
      </c>
      <c r="N428" s="887" t="str">
        <f>IF('منابع انسانی'!C427="","",'منابع انسانی'!C427)</f>
        <v/>
      </c>
      <c r="O428" s="887" t="str">
        <f>IF('منابع انسانی'!D427="","",'منابع انسانی'!D427)</f>
        <v/>
      </c>
      <c r="P428" s="887" t="str">
        <f>IF('منابع انسانی'!E427="","",'منابع انسانی'!E427)</f>
        <v/>
      </c>
      <c r="Q428" s="887" t="str">
        <f>IF('منابع انسانی'!F427="","",'منابع انسانی'!F427)</f>
        <v/>
      </c>
      <c r="R428" s="887" t="str">
        <f>IF('منابع انسانی'!G427="","",'منابع انسانی'!G427)</f>
        <v/>
      </c>
    </row>
    <row r="429" spans="12:18" ht="24.95" customHeight="1">
      <c r="L429" s="887" t="str">
        <f>IF('منابع انسانی'!A428="","",'منابع انسانی'!A428)</f>
        <v/>
      </c>
      <c r="M429" s="887" t="str">
        <f>IF('منابع انسانی'!B428="","",'منابع انسانی'!B428)</f>
        <v/>
      </c>
      <c r="N429" s="887" t="str">
        <f>IF('منابع انسانی'!C428="","",'منابع انسانی'!C428)</f>
        <v/>
      </c>
      <c r="O429" s="887" t="str">
        <f>IF('منابع انسانی'!D428="","",'منابع انسانی'!D428)</f>
        <v/>
      </c>
      <c r="P429" s="887" t="str">
        <f>IF('منابع انسانی'!E428="","",'منابع انسانی'!E428)</f>
        <v/>
      </c>
      <c r="Q429" s="887" t="str">
        <f>IF('منابع انسانی'!F428="","",'منابع انسانی'!F428)</f>
        <v/>
      </c>
      <c r="R429" s="887" t="str">
        <f>IF('منابع انسانی'!G428="","",'منابع انسانی'!G428)</f>
        <v/>
      </c>
    </row>
    <row r="430" spans="12:18" ht="24.95" customHeight="1">
      <c r="L430" s="887" t="str">
        <f>IF('منابع انسانی'!A429="","",'منابع انسانی'!A429)</f>
        <v/>
      </c>
      <c r="M430" s="887" t="str">
        <f>IF('منابع انسانی'!B429="","",'منابع انسانی'!B429)</f>
        <v/>
      </c>
      <c r="N430" s="887" t="str">
        <f>IF('منابع انسانی'!C429="","",'منابع انسانی'!C429)</f>
        <v/>
      </c>
      <c r="O430" s="887" t="str">
        <f>IF('منابع انسانی'!D429="","",'منابع انسانی'!D429)</f>
        <v/>
      </c>
      <c r="P430" s="887" t="str">
        <f>IF('منابع انسانی'!E429="","",'منابع انسانی'!E429)</f>
        <v/>
      </c>
      <c r="Q430" s="887" t="str">
        <f>IF('منابع انسانی'!F429="","",'منابع انسانی'!F429)</f>
        <v/>
      </c>
      <c r="R430" s="887" t="str">
        <f>IF('منابع انسانی'!G429="","",'منابع انسانی'!G429)</f>
        <v/>
      </c>
    </row>
    <row r="431" spans="12:18" ht="24.95" customHeight="1">
      <c r="L431" s="887" t="str">
        <f>IF('منابع انسانی'!A430="","",'منابع انسانی'!A430)</f>
        <v/>
      </c>
      <c r="M431" s="887" t="str">
        <f>IF('منابع انسانی'!B430="","",'منابع انسانی'!B430)</f>
        <v/>
      </c>
      <c r="N431" s="887" t="str">
        <f>IF('منابع انسانی'!C430="","",'منابع انسانی'!C430)</f>
        <v/>
      </c>
      <c r="O431" s="887" t="str">
        <f>IF('منابع انسانی'!D430="","",'منابع انسانی'!D430)</f>
        <v/>
      </c>
      <c r="P431" s="887" t="str">
        <f>IF('منابع انسانی'!E430="","",'منابع انسانی'!E430)</f>
        <v/>
      </c>
      <c r="Q431" s="887" t="str">
        <f>IF('منابع انسانی'!F430="","",'منابع انسانی'!F430)</f>
        <v/>
      </c>
      <c r="R431" s="887" t="str">
        <f>IF('منابع انسانی'!G430="","",'منابع انسانی'!G430)</f>
        <v/>
      </c>
    </row>
    <row r="432" spans="12:18" ht="24.95" customHeight="1">
      <c r="L432" s="887" t="str">
        <f>IF('منابع انسانی'!A431="","",'منابع انسانی'!A431)</f>
        <v/>
      </c>
      <c r="M432" s="887" t="str">
        <f>IF('منابع انسانی'!B431="","",'منابع انسانی'!B431)</f>
        <v/>
      </c>
      <c r="N432" s="887" t="str">
        <f>IF('منابع انسانی'!C431="","",'منابع انسانی'!C431)</f>
        <v/>
      </c>
      <c r="O432" s="887" t="str">
        <f>IF('منابع انسانی'!D431="","",'منابع انسانی'!D431)</f>
        <v/>
      </c>
      <c r="P432" s="887" t="str">
        <f>IF('منابع انسانی'!E431="","",'منابع انسانی'!E431)</f>
        <v/>
      </c>
      <c r="Q432" s="887" t="str">
        <f>IF('منابع انسانی'!F431="","",'منابع انسانی'!F431)</f>
        <v/>
      </c>
      <c r="R432" s="887" t="str">
        <f>IF('منابع انسانی'!G431="","",'منابع انسانی'!G431)</f>
        <v/>
      </c>
    </row>
    <row r="433" spans="12:18" ht="24.95" customHeight="1">
      <c r="L433" s="887" t="str">
        <f>IF('منابع انسانی'!A432="","",'منابع انسانی'!A432)</f>
        <v/>
      </c>
      <c r="M433" s="887" t="str">
        <f>IF('منابع انسانی'!B432="","",'منابع انسانی'!B432)</f>
        <v/>
      </c>
      <c r="N433" s="887" t="str">
        <f>IF('منابع انسانی'!C432="","",'منابع انسانی'!C432)</f>
        <v/>
      </c>
      <c r="O433" s="887" t="str">
        <f>IF('منابع انسانی'!D432="","",'منابع انسانی'!D432)</f>
        <v/>
      </c>
      <c r="P433" s="887" t="str">
        <f>IF('منابع انسانی'!E432="","",'منابع انسانی'!E432)</f>
        <v/>
      </c>
      <c r="Q433" s="887" t="str">
        <f>IF('منابع انسانی'!F432="","",'منابع انسانی'!F432)</f>
        <v/>
      </c>
      <c r="R433" s="887" t="str">
        <f>IF('منابع انسانی'!G432="","",'منابع انسانی'!G432)</f>
        <v/>
      </c>
    </row>
    <row r="434" spans="12:18" ht="24.95" customHeight="1">
      <c r="L434" s="887" t="str">
        <f>IF('منابع انسانی'!A433="","",'منابع انسانی'!A433)</f>
        <v/>
      </c>
      <c r="M434" s="887" t="str">
        <f>IF('منابع انسانی'!B433="","",'منابع انسانی'!B433)</f>
        <v/>
      </c>
      <c r="N434" s="887" t="str">
        <f>IF('منابع انسانی'!C433="","",'منابع انسانی'!C433)</f>
        <v/>
      </c>
      <c r="O434" s="887" t="str">
        <f>IF('منابع انسانی'!D433="","",'منابع انسانی'!D433)</f>
        <v/>
      </c>
      <c r="P434" s="887" t="str">
        <f>IF('منابع انسانی'!E433="","",'منابع انسانی'!E433)</f>
        <v/>
      </c>
      <c r="Q434" s="887" t="str">
        <f>IF('منابع انسانی'!F433="","",'منابع انسانی'!F433)</f>
        <v/>
      </c>
      <c r="R434" s="887" t="str">
        <f>IF('منابع انسانی'!G433="","",'منابع انسانی'!G433)</f>
        <v/>
      </c>
    </row>
    <row r="435" spans="12:18" ht="24.95" customHeight="1">
      <c r="L435" s="887" t="str">
        <f>IF('منابع انسانی'!A434="","",'منابع انسانی'!A434)</f>
        <v/>
      </c>
      <c r="M435" s="887" t="str">
        <f>IF('منابع انسانی'!B434="","",'منابع انسانی'!B434)</f>
        <v/>
      </c>
      <c r="N435" s="887" t="str">
        <f>IF('منابع انسانی'!C434="","",'منابع انسانی'!C434)</f>
        <v/>
      </c>
      <c r="O435" s="887" t="str">
        <f>IF('منابع انسانی'!D434="","",'منابع انسانی'!D434)</f>
        <v/>
      </c>
      <c r="P435" s="887" t="str">
        <f>IF('منابع انسانی'!E434="","",'منابع انسانی'!E434)</f>
        <v/>
      </c>
      <c r="Q435" s="887" t="str">
        <f>IF('منابع انسانی'!F434="","",'منابع انسانی'!F434)</f>
        <v/>
      </c>
      <c r="R435" s="887" t="str">
        <f>IF('منابع انسانی'!G434="","",'منابع انسانی'!G434)</f>
        <v/>
      </c>
    </row>
    <row r="436" spans="12:18" ht="24.95" customHeight="1">
      <c r="L436" s="887" t="str">
        <f>IF('منابع انسانی'!A435="","",'منابع انسانی'!A435)</f>
        <v/>
      </c>
      <c r="M436" s="887" t="str">
        <f>IF('منابع انسانی'!B435="","",'منابع انسانی'!B435)</f>
        <v/>
      </c>
      <c r="N436" s="887" t="str">
        <f>IF('منابع انسانی'!C435="","",'منابع انسانی'!C435)</f>
        <v/>
      </c>
      <c r="O436" s="887" t="str">
        <f>IF('منابع انسانی'!D435="","",'منابع انسانی'!D435)</f>
        <v/>
      </c>
      <c r="P436" s="887" t="str">
        <f>IF('منابع انسانی'!E435="","",'منابع انسانی'!E435)</f>
        <v/>
      </c>
      <c r="Q436" s="887" t="str">
        <f>IF('منابع انسانی'!F435="","",'منابع انسانی'!F435)</f>
        <v/>
      </c>
      <c r="R436" s="887" t="str">
        <f>IF('منابع انسانی'!G435="","",'منابع انسانی'!G435)</f>
        <v/>
      </c>
    </row>
    <row r="437" spans="12:18" ht="24.95" customHeight="1">
      <c r="L437" s="887" t="str">
        <f>IF('منابع انسانی'!A436="","",'منابع انسانی'!A436)</f>
        <v/>
      </c>
      <c r="M437" s="887" t="str">
        <f>IF('منابع انسانی'!B436="","",'منابع انسانی'!B436)</f>
        <v/>
      </c>
      <c r="N437" s="887" t="str">
        <f>IF('منابع انسانی'!C436="","",'منابع انسانی'!C436)</f>
        <v/>
      </c>
      <c r="O437" s="887" t="str">
        <f>IF('منابع انسانی'!D436="","",'منابع انسانی'!D436)</f>
        <v/>
      </c>
      <c r="P437" s="887" t="str">
        <f>IF('منابع انسانی'!E436="","",'منابع انسانی'!E436)</f>
        <v/>
      </c>
      <c r="Q437" s="887" t="str">
        <f>IF('منابع انسانی'!F436="","",'منابع انسانی'!F436)</f>
        <v/>
      </c>
      <c r="R437" s="887" t="str">
        <f>IF('منابع انسانی'!G436="","",'منابع انسانی'!G436)</f>
        <v/>
      </c>
    </row>
    <row r="438" spans="12:18" ht="24.95" customHeight="1">
      <c r="L438" s="887" t="str">
        <f>IF('منابع انسانی'!A437="","",'منابع انسانی'!A437)</f>
        <v/>
      </c>
      <c r="M438" s="887" t="str">
        <f>IF('منابع انسانی'!B437="","",'منابع انسانی'!B437)</f>
        <v/>
      </c>
      <c r="N438" s="887" t="str">
        <f>IF('منابع انسانی'!C437="","",'منابع انسانی'!C437)</f>
        <v/>
      </c>
      <c r="O438" s="887" t="str">
        <f>IF('منابع انسانی'!D437="","",'منابع انسانی'!D437)</f>
        <v/>
      </c>
      <c r="P438" s="887" t="str">
        <f>IF('منابع انسانی'!E437="","",'منابع انسانی'!E437)</f>
        <v/>
      </c>
      <c r="Q438" s="887" t="str">
        <f>IF('منابع انسانی'!F437="","",'منابع انسانی'!F437)</f>
        <v/>
      </c>
      <c r="R438" s="887" t="str">
        <f>IF('منابع انسانی'!G437="","",'منابع انسانی'!G437)</f>
        <v/>
      </c>
    </row>
    <row r="439" spans="12:18" ht="24.95" customHeight="1">
      <c r="L439" s="887" t="str">
        <f>IF('منابع انسانی'!A438="","",'منابع انسانی'!A438)</f>
        <v/>
      </c>
      <c r="M439" s="887" t="str">
        <f>IF('منابع انسانی'!B438="","",'منابع انسانی'!B438)</f>
        <v/>
      </c>
      <c r="N439" s="887" t="str">
        <f>IF('منابع انسانی'!C438="","",'منابع انسانی'!C438)</f>
        <v/>
      </c>
      <c r="O439" s="887" t="str">
        <f>IF('منابع انسانی'!D438="","",'منابع انسانی'!D438)</f>
        <v/>
      </c>
      <c r="P439" s="887" t="str">
        <f>IF('منابع انسانی'!E438="","",'منابع انسانی'!E438)</f>
        <v/>
      </c>
      <c r="Q439" s="887" t="str">
        <f>IF('منابع انسانی'!F438="","",'منابع انسانی'!F438)</f>
        <v/>
      </c>
      <c r="R439" s="887" t="str">
        <f>IF('منابع انسانی'!G438="","",'منابع انسانی'!G438)</f>
        <v/>
      </c>
    </row>
    <row r="440" spans="12:18" ht="24.95" customHeight="1">
      <c r="L440" s="887" t="str">
        <f>IF('منابع انسانی'!A439="","",'منابع انسانی'!A439)</f>
        <v/>
      </c>
      <c r="M440" s="887" t="str">
        <f>IF('منابع انسانی'!B439="","",'منابع انسانی'!B439)</f>
        <v/>
      </c>
      <c r="N440" s="887" t="str">
        <f>IF('منابع انسانی'!C439="","",'منابع انسانی'!C439)</f>
        <v/>
      </c>
      <c r="O440" s="887" t="str">
        <f>IF('منابع انسانی'!D439="","",'منابع انسانی'!D439)</f>
        <v/>
      </c>
      <c r="P440" s="887" t="str">
        <f>IF('منابع انسانی'!E439="","",'منابع انسانی'!E439)</f>
        <v/>
      </c>
      <c r="Q440" s="887" t="str">
        <f>IF('منابع انسانی'!F439="","",'منابع انسانی'!F439)</f>
        <v/>
      </c>
      <c r="R440" s="887" t="str">
        <f>IF('منابع انسانی'!G439="","",'منابع انسانی'!G439)</f>
        <v/>
      </c>
    </row>
    <row r="441" spans="12:18" ht="24.95" customHeight="1">
      <c r="L441" s="887" t="str">
        <f>IF('منابع انسانی'!A440="","",'منابع انسانی'!A440)</f>
        <v/>
      </c>
      <c r="M441" s="887" t="str">
        <f>IF('منابع انسانی'!B440="","",'منابع انسانی'!B440)</f>
        <v/>
      </c>
      <c r="N441" s="887" t="str">
        <f>IF('منابع انسانی'!C440="","",'منابع انسانی'!C440)</f>
        <v/>
      </c>
      <c r="O441" s="887" t="str">
        <f>IF('منابع انسانی'!D440="","",'منابع انسانی'!D440)</f>
        <v/>
      </c>
      <c r="P441" s="887" t="str">
        <f>IF('منابع انسانی'!E440="","",'منابع انسانی'!E440)</f>
        <v/>
      </c>
      <c r="Q441" s="887" t="str">
        <f>IF('منابع انسانی'!F440="","",'منابع انسانی'!F440)</f>
        <v/>
      </c>
      <c r="R441" s="887" t="str">
        <f>IF('منابع انسانی'!G440="","",'منابع انسانی'!G440)</f>
        <v/>
      </c>
    </row>
    <row r="442" spans="12:18" ht="24.95" customHeight="1">
      <c r="L442" s="887" t="str">
        <f>IF('منابع انسانی'!A441="","",'منابع انسانی'!A441)</f>
        <v/>
      </c>
      <c r="M442" s="887" t="str">
        <f>IF('منابع انسانی'!B441="","",'منابع انسانی'!B441)</f>
        <v/>
      </c>
      <c r="N442" s="887" t="str">
        <f>IF('منابع انسانی'!C441="","",'منابع انسانی'!C441)</f>
        <v/>
      </c>
      <c r="O442" s="887" t="str">
        <f>IF('منابع انسانی'!D441="","",'منابع انسانی'!D441)</f>
        <v/>
      </c>
      <c r="P442" s="887" t="str">
        <f>IF('منابع انسانی'!E441="","",'منابع انسانی'!E441)</f>
        <v/>
      </c>
      <c r="Q442" s="887" t="str">
        <f>IF('منابع انسانی'!F441="","",'منابع انسانی'!F441)</f>
        <v/>
      </c>
      <c r="R442" s="887" t="str">
        <f>IF('منابع انسانی'!G441="","",'منابع انسانی'!G441)</f>
        <v/>
      </c>
    </row>
    <row r="443" spans="12:18" ht="24.95" customHeight="1">
      <c r="L443" s="887" t="str">
        <f>IF('منابع انسانی'!A442="","",'منابع انسانی'!A442)</f>
        <v/>
      </c>
      <c r="M443" s="887" t="str">
        <f>IF('منابع انسانی'!B442="","",'منابع انسانی'!B442)</f>
        <v/>
      </c>
      <c r="N443" s="887" t="str">
        <f>IF('منابع انسانی'!C442="","",'منابع انسانی'!C442)</f>
        <v/>
      </c>
      <c r="O443" s="887" t="str">
        <f>IF('منابع انسانی'!D442="","",'منابع انسانی'!D442)</f>
        <v/>
      </c>
      <c r="P443" s="887" t="str">
        <f>IF('منابع انسانی'!E442="","",'منابع انسانی'!E442)</f>
        <v/>
      </c>
      <c r="Q443" s="887" t="str">
        <f>IF('منابع انسانی'!F442="","",'منابع انسانی'!F442)</f>
        <v/>
      </c>
      <c r="R443" s="887" t="str">
        <f>IF('منابع انسانی'!G442="","",'منابع انسانی'!G442)</f>
        <v/>
      </c>
    </row>
    <row r="444" spans="12:18" ht="24.95" customHeight="1">
      <c r="L444" s="887" t="str">
        <f>IF('منابع انسانی'!A443="","",'منابع انسانی'!A443)</f>
        <v/>
      </c>
      <c r="M444" s="887" t="str">
        <f>IF('منابع انسانی'!B443="","",'منابع انسانی'!B443)</f>
        <v/>
      </c>
      <c r="N444" s="887" t="str">
        <f>IF('منابع انسانی'!C443="","",'منابع انسانی'!C443)</f>
        <v/>
      </c>
      <c r="O444" s="887" t="str">
        <f>IF('منابع انسانی'!D443="","",'منابع انسانی'!D443)</f>
        <v/>
      </c>
      <c r="P444" s="887" t="str">
        <f>IF('منابع انسانی'!E443="","",'منابع انسانی'!E443)</f>
        <v/>
      </c>
      <c r="Q444" s="887" t="str">
        <f>IF('منابع انسانی'!F443="","",'منابع انسانی'!F443)</f>
        <v/>
      </c>
      <c r="R444" s="887" t="str">
        <f>IF('منابع انسانی'!G443="","",'منابع انسانی'!G443)</f>
        <v/>
      </c>
    </row>
    <row r="445" spans="12:18" ht="24.95" customHeight="1">
      <c r="L445" s="887" t="str">
        <f>IF('منابع انسانی'!A444="","",'منابع انسانی'!A444)</f>
        <v/>
      </c>
      <c r="M445" s="887" t="str">
        <f>IF('منابع انسانی'!B444="","",'منابع انسانی'!B444)</f>
        <v/>
      </c>
      <c r="N445" s="887" t="str">
        <f>IF('منابع انسانی'!C444="","",'منابع انسانی'!C444)</f>
        <v/>
      </c>
      <c r="O445" s="887" t="str">
        <f>IF('منابع انسانی'!D444="","",'منابع انسانی'!D444)</f>
        <v/>
      </c>
      <c r="P445" s="887" t="str">
        <f>IF('منابع انسانی'!E444="","",'منابع انسانی'!E444)</f>
        <v/>
      </c>
      <c r="Q445" s="887" t="str">
        <f>IF('منابع انسانی'!F444="","",'منابع انسانی'!F444)</f>
        <v/>
      </c>
      <c r="R445" s="887" t="str">
        <f>IF('منابع انسانی'!G444="","",'منابع انسانی'!G444)</f>
        <v/>
      </c>
    </row>
    <row r="446" spans="12:18" ht="24.95" customHeight="1">
      <c r="L446" s="887" t="str">
        <f>IF('منابع انسانی'!A445="","",'منابع انسانی'!A445)</f>
        <v/>
      </c>
      <c r="M446" s="887" t="str">
        <f>IF('منابع انسانی'!B445="","",'منابع انسانی'!B445)</f>
        <v/>
      </c>
      <c r="N446" s="887" t="str">
        <f>IF('منابع انسانی'!C445="","",'منابع انسانی'!C445)</f>
        <v/>
      </c>
      <c r="O446" s="887" t="str">
        <f>IF('منابع انسانی'!D445="","",'منابع انسانی'!D445)</f>
        <v/>
      </c>
      <c r="P446" s="887" t="str">
        <f>IF('منابع انسانی'!E445="","",'منابع انسانی'!E445)</f>
        <v/>
      </c>
      <c r="Q446" s="887" t="str">
        <f>IF('منابع انسانی'!F445="","",'منابع انسانی'!F445)</f>
        <v/>
      </c>
      <c r="R446" s="887" t="str">
        <f>IF('منابع انسانی'!G445="","",'منابع انسانی'!G445)</f>
        <v/>
      </c>
    </row>
    <row r="447" spans="12:18" ht="24.95" customHeight="1">
      <c r="L447" s="887" t="str">
        <f>IF('منابع انسانی'!A446="","",'منابع انسانی'!A446)</f>
        <v/>
      </c>
      <c r="M447" s="887" t="str">
        <f>IF('منابع انسانی'!B446="","",'منابع انسانی'!B446)</f>
        <v/>
      </c>
      <c r="N447" s="887" t="str">
        <f>IF('منابع انسانی'!C446="","",'منابع انسانی'!C446)</f>
        <v/>
      </c>
      <c r="O447" s="887" t="str">
        <f>IF('منابع انسانی'!D446="","",'منابع انسانی'!D446)</f>
        <v/>
      </c>
      <c r="P447" s="887" t="str">
        <f>IF('منابع انسانی'!E446="","",'منابع انسانی'!E446)</f>
        <v/>
      </c>
      <c r="Q447" s="887" t="str">
        <f>IF('منابع انسانی'!F446="","",'منابع انسانی'!F446)</f>
        <v/>
      </c>
      <c r="R447" s="887" t="str">
        <f>IF('منابع انسانی'!G446="","",'منابع انسانی'!G446)</f>
        <v/>
      </c>
    </row>
    <row r="448" spans="12:18" ht="24.95" customHeight="1">
      <c r="L448" s="887" t="str">
        <f>IF('منابع انسانی'!A447="","",'منابع انسانی'!A447)</f>
        <v/>
      </c>
      <c r="M448" s="887" t="str">
        <f>IF('منابع انسانی'!B447="","",'منابع انسانی'!B447)</f>
        <v/>
      </c>
      <c r="N448" s="887" t="str">
        <f>IF('منابع انسانی'!C447="","",'منابع انسانی'!C447)</f>
        <v/>
      </c>
      <c r="O448" s="887" t="str">
        <f>IF('منابع انسانی'!D447="","",'منابع انسانی'!D447)</f>
        <v/>
      </c>
      <c r="P448" s="887" t="str">
        <f>IF('منابع انسانی'!E447="","",'منابع انسانی'!E447)</f>
        <v/>
      </c>
      <c r="Q448" s="887" t="str">
        <f>IF('منابع انسانی'!F447="","",'منابع انسانی'!F447)</f>
        <v/>
      </c>
      <c r="R448" s="887" t="str">
        <f>IF('منابع انسانی'!G447="","",'منابع انسانی'!G447)</f>
        <v/>
      </c>
    </row>
    <row r="449" spans="12:18" ht="24.95" customHeight="1">
      <c r="L449" s="887" t="str">
        <f>IF('منابع انسانی'!A448="","",'منابع انسانی'!A448)</f>
        <v/>
      </c>
      <c r="M449" s="887" t="str">
        <f>IF('منابع انسانی'!B448="","",'منابع انسانی'!B448)</f>
        <v/>
      </c>
      <c r="N449" s="887" t="str">
        <f>IF('منابع انسانی'!C448="","",'منابع انسانی'!C448)</f>
        <v/>
      </c>
      <c r="O449" s="887" t="str">
        <f>IF('منابع انسانی'!D448="","",'منابع انسانی'!D448)</f>
        <v/>
      </c>
      <c r="P449" s="887" t="str">
        <f>IF('منابع انسانی'!E448="","",'منابع انسانی'!E448)</f>
        <v/>
      </c>
      <c r="Q449" s="887" t="str">
        <f>IF('منابع انسانی'!F448="","",'منابع انسانی'!F448)</f>
        <v/>
      </c>
      <c r="R449" s="887" t="str">
        <f>IF('منابع انسانی'!G448="","",'منابع انسانی'!G448)</f>
        <v/>
      </c>
    </row>
    <row r="450" spans="12:18" ht="24.95" customHeight="1">
      <c r="L450" s="887" t="str">
        <f>IF('منابع انسانی'!A449="","",'منابع انسانی'!A449)</f>
        <v/>
      </c>
      <c r="M450" s="887" t="str">
        <f>IF('منابع انسانی'!B449="","",'منابع انسانی'!B449)</f>
        <v/>
      </c>
      <c r="N450" s="887" t="str">
        <f>IF('منابع انسانی'!C449="","",'منابع انسانی'!C449)</f>
        <v/>
      </c>
      <c r="O450" s="887" t="str">
        <f>IF('منابع انسانی'!D449="","",'منابع انسانی'!D449)</f>
        <v/>
      </c>
      <c r="P450" s="887" t="str">
        <f>IF('منابع انسانی'!E449="","",'منابع انسانی'!E449)</f>
        <v/>
      </c>
      <c r="Q450" s="887" t="str">
        <f>IF('منابع انسانی'!F449="","",'منابع انسانی'!F449)</f>
        <v/>
      </c>
      <c r="R450" s="887" t="str">
        <f>IF('منابع انسانی'!G449="","",'منابع انسانی'!G449)</f>
        <v/>
      </c>
    </row>
    <row r="451" spans="12:18" ht="24.95" customHeight="1">
      <c r="L451" s="887" t="str">
        <f>IF('منابع انسانی'!A450="","",'منابع انسانی'!A450)</f>
        <v/>
      </c>
      <c r="M451" s="887" t="str">
        <f>IF('منابع انسانی'!B450="","",'منابع انسانی'!B450)</f>
        <v/>
      </c>
      <c r="N451" s="887" t="str">
        <f>IF('منابع انسانی'!C450="","",'منابع انسانی'!C450)</f>
        <v/>
      </c>
      <c r="O451" s="887" t="str">
        <f>IF('منابع انسانی'!D450="","",'منابع انسانی'!D450)</f>
        <v/>
      </c>
      <c r="P451" s="887" t="str">
        <f>IF('منابع انسانی'!E450="","",'منابع انسانی'!E450)</f>
        <v/>
      </c>
      <c r="Q451" s="887" t="str">
        <f>IF('منابع انسانی'!F450="","",'منابع انسانی'!F450)</f>
        <v/>
      </c>
      <c r="R451" s="887" t="str">
        <f>IF('منابع انسانی'!G450="","",'منابع انسانی'!G450)</f>
        <v/>
      </c>
    </row>
    <row r="452" spans="12:18" ht="24.95" customHeight="1">
      <c r="L452" s="887" t="str">
        <f>IF('منابع انسانی'!A451="","",'منابع انسانی'!A451)</f>
        <v/>
      </c>
      <c r="M452" s="887" t="str">
        <f>IF('منابع انسانی'!B451="","",'منابع انسانی'!B451)</f>
        <v/>
      </c>
      <c r="N452" s="887" t="str">
        <f>IF('منابع انسانی'!C451="","",'منابع انسانی'!C451)</f>
        <v/>
      </c>
      <c r="O452" s="887" t="str">
        <f>IF('منابع انسانی'!D451="","",'منابع انسانی'!D451)</f>
        <v/>
      </c>
      <c r="P452" s="887" t="str">
        <f>IF('منابع انسانی'!E451="","",'منابع انسانی'!E451)</f>
        <v/>
      </c>
      <c r="Q452" s="887" t="str">
        <f>IF('منابع انسانی'!F451="","",'منابع انسانی'!F451)</f>
        <v/>
      </c>
      <c r="R452" s="887" t="str">
        <f>IF('منابع انسانی'!G451="","",'منابع انسانی'!G451)</f>
        <v/>
      </c>
    </row>
    <row r="453" spans="12:18" ht="24.95" customHeight="1">
      <c r="L453" s="887" t="str">
        <f>IF('منابع انسانی'!A452="","",'منابع انسانی'!A452)</f>
        <v/>
      </c>
      <c r="M453" s="887" t="str">
        <f>IF('منابع انسانی'!B452="","",'منابع انسانی'!B452)</f>
        <v/>
      </c>
      <c r="N453" s="887" t="str">
        <f>IF('منابع انسانی'!C452="","",'منابع انسانی'!C452)</f>
        <v/>
      </c>
      <c r="O453" s="887" t="str">
        <f>IF('منابع انسانی'!D452="","",'منابع انسانی'!D452)</f>
        <v/>
      </c>
      <c r="P453" s="887" t="str">
        <f>IF('منابع انسانی'!E452="","",'منابع انسانی'!E452)</f>
        <v/>
      </c>
      <c r="Q453" s="887" t="str">
        <f>IF('منابع انسانی'!F452="","",'منابع انسانی'!F452)</f>
        <v/>
      </c>
      <c r="R453" s="887" t="str">
        <f>IF('منابع انسانی'!G452="","",'منابع انسانی'!G452)</f>
        <v/>
      </c>
    </row>
    <row r="454" spans="12:18" ht="24.95" customHeight="1">
      <c r="L454" s="887" t="str">
        <f>IF('منابع انسانی'!A453="","",'منابع انسانی'!A453)</f>
        <v/>
      </c>
      <c r="M454" s="887" t="str">
        <f>IF('منابع انسانی'!B453="","",'منابع انسانی'!B453)</f>
        <v/>
      </c>
      <c r="N454" s="887" t="str">
        <f>IF('منابع انسانی'!C453="","",'منابع انسانی'!C453)</f>
        <v/>
      </c>
      <c r="O454" s="887" t="str">
        <f>IF('منابع انسانی'!D453="","",'منابع انسانی'!D453)</f>
        <v/>
      </c>
      <c r="P454" s="887" t="str">
        <f>IF('منابع انسانی'!E453="","",'منابع انسانی'!E453)</f>
        <v/>
      </c>
      <c r="Q454" s="887" t="str">
        <f>IF('منابع انسانی'!F453="","",'منابع انسانی'!F453)</f>
        <v/>
      </c>
      <c r="R454" s="887" t="str">
        <f>IF('منابع انسانی'!G453="","",'منابع انسانی'!G453)</f>
        <v/>
      </c>
    </row>
    <row r="455" spans="12:18" ht="24.95" customHeight="1">
      <c r="L455" s="887" t="str">
        <f>IF('منابع انسانی'!A454="","",'منابع انسانی'!A454)</f>
        <v/>
      </c>
      <c r="M455" s="887" t="str">
        <f>IF('منابع انسانی'!B454="","",'منابع انسانی'!B454)</f>
        <v/>
      </c>
      <c r="N455" s="887" t="str">
        <f>IF('منابع انسانی'!C454="","",'منابع انسانی'!C454)</f>
        <v/>
      </c>
      <c r="O455" s="887" t="str">
        <f>IF('منابع انسانی'!D454="","",'منابع انسانی'!D454)</f>
        <v/>
      </c>
      <c r="P455" s="887" t="str">
        <f>IF('منابع انسانی'!E454="","",'منابع انسانی'!E454)</f>
        <v/>
      </c>
      <c r="Q455" s="887" t="str">
        <f>IF('منابع انسانی'!F454="","",'منابع انسانی'!F454)</f>
        <v/>
      </c>
      <c r="R455" s="887" t="str">
        <f>IF('منابع انسانی'!G454="","",'منابع انسانی'!G454)</f>
        <v/>
      </c>
    </row>
    <row r="456" spans="12:18" ht="24.95" customHeight="1">
      <c r="L456" s="887" t="str">
        <f>IF('منابع انسانی'!A455="","",'منابع انسانی'!A455)</f>
        <v/>
      </c>
      <c r="M456" s="887" t="str">
        <f>IF('منابع انسانی'!B455="","",'منابع انسانی'!B455)</f>
        <v/>
      </c>
      <c r="N456" s="887" t="str">
        <f>IF('منابع انسانی'!C455="","",'منابع انسانی'!C455)</f>
        <v/>
      </c>
      <c r="O456" s="887" t="str">
        <f>IF('منابع انسانی'!D455="","",'منابع انسانی'!D455)</f>
        <v/>
      </c>
      <c r="P456" s="887" t="str">
        <f>IF('منابع انسانی'!E455="","",'منابع انسانی'!E455)</f>
        <v/>
      </c>
      <c r="Q456" s="887" t="str">
        <f>IF('منابع انسانی'!F455="","",'منابع انسانی'!F455)</f>
        <v/>
      </c>
      <c r="R456" s="887" t="str">
        <f>IF('منابع انسانی'!G455="","",'منابع انسانی'!G455)</f>
        <v/>
      </c>
    </row>
    <row r="457" spans="12:18" ht="24.95" customHeight="1">
      <c r="L457" s="887" t="str">
        <f>IF('منابع انسانی'!A456="","",'منابع انسانی'!A456)</f>
        <v/>
      </c>
      <c r="M457" s="887" t="str">
        <f>IF('منابع انسانی'!B456="","",'منابع انسانی'!B456)</f>
        <v/>
      </c>
      <c r="N457" s="887" t="str">
        <f>IF('منابع انسانی'!C456="","",'منابع انسانی'!C456)</f>
        <v/>
      </c>
      <c r="O457" s="887" t="str">
        <f>IF('منابع انسانی'!D456="","",'منابع انسانی'!D456)</f>
        <v/>
      </c>
      <c r="P457" s="887" t="str">
        <f>IF('منابع انسانی'!E456="","",'منابع انسانی'!E456)</f>
        <v/>
      </c>
      <c r="Q457" s="887" t="str">
        <f>IF('منابع انسانی'!F456="","",'منابع انسانی'!F456)</f>
        <v/>
      </c>
      <c r="R457" s="887" t="str">
        <f>IF('منابع انسانی'!G456="","",'منابع انسانی'!G456)</f>
        <v/>
      </c>
    </row>
    <row r="458" spans="12:18" ht="24.95" customHeight="1">
      <c r="L458" s="887" t="str">
        <f>IF('منابع انسانی'!A457="","",'منابع انسانی'!A457)</f>
        <v/>
      </c>
      <c r="M458" s="887" t="str">
        <f>IF('منابع انسانی'!B457="","",'منابع انسانی'!B457)</f>
        <v/>
      </c>
      <c r="N458" s="887" t="str">
        <f>IF('منابع انسانی'!C457="","",'منابع انسانی'!C457)</f>
        <v/>
      </c>
      <c r="O458" s="887" t="str">
        <f>IF('منابع انسانی'!D457="","",'منابع انسانی'!D457)</f>
        <v/>
      </c>
      <c r="P458" s="887" t="str">
        <f>IF('منابع انسانی'!E457="","",'منابع انسانی'!E457)</f>
        <v/>
      </c>
      <c r="Q458" s="887" t="str">
        <f>IF('منابع انسانی'!F457="","",'منابع انسانی'!F457)</f>
        <v/>
      </c>
      <c r="R458" s="887" t="str">
        <f>IF('منابع انسانی'!G457="","",'منابع انسانی'!G457)</f>
        <v/>
      </c>
    </row>
    <row r="459" spans="12:18" ht="24.95" customHeight="1">
      <c r="L459" s="887" t="str">
        <f>IF('منابع انسانی'!A458="","",'منابع انسانی'!A458)</f>
        <v/>
      </c>
      <c r="M459" s="887" t="str">
        <f>IF('منابع انسانی'!B458="","",'منابع انسانی'!B458)</f>
        <v/>
      </c>
      <c r="N459" s="887" t="str">
        <f>IF('منابع انسانی'!C458="","",'منابع انسانی'!C458)</f>
        <v/>
      </c>
      <c r="O459" s="887" t="str">
        <f>IF('منابع انسانی'!D458="","",'منابع انسانی'!D458)</f>
        <v/>
      </c>
      <c r="P459" s="887" t="str">
        <f>IF('منابع انسانی'!E458="","",'منابع انسانی'!E458)</f>
        <v/>
      </c>
      <c r="Q459" s="887" t="str">
        <f>IF('منابع انسانی'!F458="","",'منابع انسانی'!F458)</f>
        <v/>
      </c>
      <c r="R459" s="887" t="str">
        <f>IF('منابع انسانی'!G458="","",'منابع انسانی'!G458)</f>
        <v/>
      </c>
    </row>
    <row r="460" spans="12:18" ht="24.95" customHeight="1">
      <c r="L460" s="887" t="str">
        <f>IF('منابع انسانی'!A459="","",'منابع انسانی'!A459)</f>
        <v/>
      </c>
      <c r="M460" s="887" t="str">
        <f>IF('منابع انسانی'!B459="","",'منابع انسانی'!B459)</f>
        <v/>
      </c>
      <c r="N460" s="887" t="str">
        <f>IF('منابع انسانی'!C459="","",'منابع انسانی'!C459)</f>
        <v/>
      </c>
      <c r="O460" s="887" t="str">
        <f>IF('منابع انسانی'!D459="","",'منابع انسانی'!D459)</f>
        <v/>
      </c>
      <c r="P460" s="887" t="str">
        <f>IF('منابع انسانی'!E459="","",'منابع انسانی'!E459)</f>
        <v/>
      </c>
      <c r="Q460" s="887" t="str">
        <f>IF('منابع انسانی'!F459="","",'منابع انسانی'!F459)</f>
        <v/>
      </c>
      <c r="R460" s="887" t="str">
        <f>IF('منابع انسانی'!G459="","",'منابع انسانی'!G459)</f>
        <v/>
      </c>
    </row>
    <row r="461" spans="12:18" ht="24.95" customHeight="1">
      <c r="L461" s="887" t="str">
        <f>IF('منابع انسانی'!A460="","",'منابع انسانی'!A460)</f>
        <v/>
      </c>
      <c r="M461" s="887" t="str">
        <f>IF('منابع انسانی'!B460="","",'منابع انسانی'!B460)</f>
        <v/>
      </c>
      <c r="N461" s="887" t="str">
        <f>IF('منابع انسانی'!C460="","",'منابع انسانی'!C460)</f>
        <v/>
      </c>
      <c r="O461" s="887" t="str">
        <f>IF('منابع انسانی'!D460="","",'منابع انسانی'!D460)</f>
        <v/>
      </c>
      <c r="P461" s="887" t="str">
        <f>IF('منابع انسانی'!E460="","",'منابع انسانی'!E460)</f>
        <v/>
      </c>
      <c r="Q461" s="887" t="str">
        <f>IF('منابع انسانی'!F460="","",'منابع انسانی'!F460)</f>
        <v/>
      </c>
      <c r="R461" s="887" t="str">
        <f>IF('منابع انسانی'!G460="","",'منابع انسانی'!G460)</f>
        <v/>
      </c>
    </row>
    <row r="462" spans="12:18" ht="24.95" customHeight="1">
      <c r="L462" s="887" t="str">
        <f>IF('منابع انسانی'!A461="","",'منابع انسانی'!A461)</f>
        <v/>
      </c>
      <c r="M462" s="887" t="str">
        <f>IF('منابع انسانی'!B461="","",'منابع انسانی'!B461)</f>
        <v/>
      </c>
      <c r="N462" s="887" t="str">
        <f>IF('منابع انسانی'!C461="","",'منابع انسانی'!C461)</f>
        <v/>
      </c>
      <c r="O462" s="887" t="str">
        <f>IF('منابع انسانی'!D461="","",'منابع انسانی'!D461)</f>
        <v/>
      </c>
      <c r="P462" s="887" t="str">
        <f>IF('منابع انسانی'!E461="","",'منابع انسانی'!E461)</f>
        <v/>
      </c>
      <c r="Q462" s="887" t="str">
        <f>IF('منابع انسانی'!F461="","",'منابع انسانی'!F461)</f>
        <v/>
      </c>
      <c r="R462" s="887" t="str">
        <f>IF('منابع انسانی'!G461="","",'منابع انسانی'!G461)</f>
        <v/>
      </c>
    </row>
    <row r="463" spans="12:18" ht="24.95" customHeight="1">
      <c r="L463" s="887" t="str">
        <f>IF('منابع انسانی'!A462="","",'منابع انسانی'!A462)</f>
        <v/>
      </c>
      <c r="M463" s="887" t="str">
        <f>IF('منابع انسانی'!B462="","",'منابع انسانی'!B462)</f>
        <v/>
      </c>
      <c r="N463" s="887" t="str">
        <f>IF('منابع انسانی'!C462="","",'منابع انسانی'!C462)</f>
        <v/>
      </c>
      <c r="O463" s="887" t="str">
        <f>IF('منابع انسانی'!D462="","",'منابع انسانی'!D462)</f>
        <v/>
      </c>
      <c r="P463" s="887" t="str">
        <f>IF('منابع انسانی'!E462="","",'منابع انسانی'!E462)</f>
        <v/>
      </c>
      <c r="Q463" s="887" t="str">
        <f>IF('منابع انسانی'!F462="","",'منابع انسانی'!F462)</f>
        <v/>
      </c>
      <c r="R463" s="887" t="str">
        <f>IF('منابع انسانی'!G462="","",'منابع انسانی'!G462)</f>
        <v/>
      </c>
    </row>
    <row r="464" spans="12:18" ht="24.95" customHeight="1">
      <c r="L464" s="887" t="str">
        <f>IF('منابع انسانی'!A463="","",'منابع انسانی'!A463)</f>
        <v/>
      </c>
      <c r="M464" s="887" t="str">
        <f>IF('منابع انسانی'!B463="","",'منابع انسانی'!B463)</f>
        <v/>
      </c>
      <c r="N464" s="887" t="str">
        <f>IF('منابع انسانی'!C463="","",'منابع انسانی'!C463)</f>
        <v/>
      </c>
      <c r="O464" s="887" t="str">
        <f>IF('منابع انسانی'!D463="","",'منابع انسانی'!D463)</f>
        <v/>
      </c>
      <c r="P464" s="887" t="str">
        <f>IF('منابع انسانی'!E463="","",'منابع انسانی'!E463)</f>
        <v/>
      </c>
      <c r="Q464" s="887" t="str">
        <f>IF('منابع انسانی'!F463="","",'منابع انسانی'!F463)</f>
        <v/>
      </c>
      <c r="R464" s="887" t="str">
        <f>IF('منابع انسانی'!G463="","",'منابع انسانی'!G463)</f>
        <v/>
      </c>
    </row>
    <row r="465" spans="12:18" ht="24.95" customHeight="1">
      <c r="L465" s="887" t="str">
        <f>IF('منابع انسانی'!A464="","",'منابع انسانی'!A464)</f>
        <v/>
      </c>
      <c r="M465" s="887" t="str">
        <f>IF('منابع انسانی'!B464="","",'منابع انسانی'!B464)</f>
        <v/>
      </c>
      <c r="N465" s="887" t="str">
        <f>IF('منابع انسانی'!C464="","",'منابع انسانی'!C464)</f>
        <v/>
      </c>
      <c r="O465" s="887" t="str">
        <f>IF('منابع انسانی'!D464="","",'منابع انسانی'!D464)</f>
        <v/>
      </c>
      <c r="P465" s="887" t="str">
        <f>IF('منابع انسانی'!E464="","",'منابع انسانی'!E464)</f>
        <v/>
      </c>
      <c r="Q465" s="887" t="str">
        <f>IF('منابع انسانی'!F464="","",'منابع انسانی'!F464)</f>
        <v/>
      </c>
      <c r="R465" s="887" t="str">
        <f>IF('منابع انسانی'!G464="","",'منابع انسانی'!G464)</f>
        <v/>
      </c>
    </row>
    <row r="466" spans="12:18" ht="24.95" customHeight="1">
      <c r="L466" s="887" t="str">
        <f>IF('منابع انسانی'!A465="","",'منابع انسانی'!A465)</f>
        <v/>
      </c>
      <c r="M466" s="887" t="str">
        <f>IF('منابع انسانی'!B465="","",'منابع انسانی'!B465)</f>
        <v/>
      </c>
      <c r="N466" s="887" t="str">
        <f>IF('منابع انسانی'!C465="","",'منابع انسانی'!C465)</f>
        <v/>
      </c>
      <c r="O466" s="887" t="str">
        <f>IF('منابع انسانی'!D465="","",'منابع انسانی'!D465)</f>
        <v/>
      </c>
      <c r="P466" s="887" t="str">
        <f>IF('منابع انسانی'!E465="","",'منابع انسانی'!E465)</f>
        <v/>
      </c>
      <c r="Q466" s="887" t="str">
        <f>IF('منابع انسانی'!F465="","",'منابع انسانی'!F465)</f>
        <v/>
      </c>
      <c r="R466" s="887" t="str">
        <f>IF('منابع انسانی'!G465="","",'منابع انسانی'!G465)</f>
        <v/>
      </c>
    </row>
    <row r="467" spans="12:18" ht="24.95" customHeight="1">
      <c r="L467" s="887" t="str">
        <f>IF('منابع انسانی'!A466="","",'منابع انسانی'!A466)</f>
        <v/>
      </c>
      <c r="M467" s="887" t="str">
        <f>IF('منابع انسانی'!B466="","",'منابع انسانی'!B466)</f>
        <v/>
      </c>
      <c r="N467" s="887" t="str">
        <f>IF('منابع انسانی'!C466="","",'منابع انسانی'!C466)</f>
        <v/>
      </c>
      <c r="O467" s="887" t="str">
        <f>IF('منابع انسانی'!D466="","",'منابع انسانی'!D466)</f>
        <v/>
      </c>
      <c r="P467" s="887" t="str">
        <f>IF('منابع انسانی'!E466="","",'منابع انسانی'!E466)</f>
        <v/>
      </c>
      <c r="Q467" s="887" t="str">
        <f>IF('منابع انسانی'!F466="","",'منابع انسانی'!F466)</f>
        <v/>
      </c>
      <c r="R467" s="887" t="str">
        <f>IF('منابع انسانی'!G466="","",'منابع انسانی'!G466)</f>
        <v/>
      </c>
    </row>
    <row r="468" spans="12:18" ht="24.95" customHeight="1">
      <c r="L468" s="887" t="str">
        <f>IF('منابع انسانی'!A467="","",'منابع انسانی'!A467)</f>
        <v/>
      </c>
      <c r="M468" s="887" t="str">
        <f>IF('منابع انسانی'!B467="","",'منابع انسانی'!B467)</f>
        <v/>
      </c>
      <c r="N468" s="887" t="str">
        <f>IF('منابع انسانی'!C467="","",'منابع انسانی'!C467)</f>
        <v/>
      </c>
      <c r="O468" s="887" t="str">
        <f>IF('منابع انسانی'!D467="","",'منابع انسانی'!D467)</f>
        <v/>
      </c>
      <c r="P468" s="887" t="str">
        <f>IF('منابع انسانی'!E467="","",'منابع انسانی'!E467)</f>
        <v/>
      </c>
      <c r="Q468" s="887" t="str">
        <f>IF('منابع انسانی'!F467="","",'منابع انسانی'!F467)</f>
        <v/>
      </c>
      <c r="R468" s="887" t="str">
        <f>IF('منابع انسانی'!G467="","",'منابع انسانی'!G467)</f>
        <v/>
      </c>
    </row>
    <row r="469" spans="12:18" ht="24.95" customHeight="1">
      <c r="L469" s="887" t="str">
        <f>IF('منابع انسانی'!A468="","",'منابع انسانی'!A468)</f>
        <v/>
      </c>
      <c r="M469" s="887" t="str">
        <f>IF('منابع انسانی'!B468="","",'منابع انسانی'!B468)</f>
        <v/>
      </c>
      <c r="N469" s="887" t="str">
        <f>IF('منابع انسانی'!C468="","",'منابع انسانی'!C468)</f>
        <v/>
      </c>
      <c r="O469" s="887" t="str">
        <f>IF('منابع انسانی'!D468="","",'منابع انسانی'!D468)</f>
        <v/>
      </c>
      <c r="P469" s="887" t="str">
        <f>IF('منابع انسانی'!E468="","",'منابع انسانی'!E468)</f>
        <v/>
      </c>
      <c r="Q469" s="887" t="str">
        <f>IF('منابع انسانی'!F468="","",'منابع انسانی'!F468)</f>
        <v/>
      </c>
      <c r="R469" s="887" t="str">
        <f>IF('منابع انسانی'!G468="","",'منابع انسانی'!G468)</f>
        <v/>
      </c>
    </row>
    <row r="470" spans="12:18" ht="24.95" customHeight="1">
      <c r="L470" s="887" t="str">
        <f>IF('منابع انسانی'!A469="","",'منابع انسانی'!A469)</f>
        <v/>
      </c>
      <c r="M470" s="887" t="str">
        <f>IF('منابع انسانی'!B469="","",'منابع انسانی'!B469)</f>
        <v/>
      </c>
      <c r="N470" s="887" t="str">
        <f>IF('منابع انسانی'!C469="","",'منابع انسانی'!C469)</f>
        <v/>
      </c>
      <c r="O470" s="887" t="str">
        <f>IF('منابع انسانی'!D469="","",'منابع انسانی'!D469)</f>
        <v/>
      </c>
      <c r="P470" s="887" t="str">
        <f>IF('منابع انسانی'!E469="","",'منابع انسانی'!E469)</f>
        <v/>
      </c>
      <c r="Q470" s="887" t="str">
        <f>IF('منابع انسانی'!F469="","",'منابع انسانی'!F469)</f>
        <v/>
      </c>
      <c r="R470" s="887" t="str">
        <f>IF('منابع انسانی'!G469="","",'منابع انسانی'!G469)</f>
        <v/>
      </c>
    </row>
    <row r="471" spans="12:18" ht="24.95" customHeight="1">
      <c r="L471" s="887" t="str">
        <f>IF('منابع انسانی'!A470="","",'منابع انسانی'!A470)</f>
        <v/>
      </c>
      <c r="M471" s="887" t="str">
        <f>IF('منابع انسانی'!B470="","",'منابع انسانی'!B470)</f>
        <v/>
      </c>
      <c r="N471" s="887" t="str">
        <f>IF('منابع انسانی'!C470="","",'منابع انسانی'!C470)</f>
        <v/>
      </c>
      <c r="O471" s="887" t="str">
        <f>IF('منابع انسانی'!D470="","",'منابع انسانی'!D470)</f>
        <v/>
      </c>
      <c r="P471" s="887" t="str">
        <f>IF('منابع انسانی'!E470="","",'منابع انسانی'!E470)</f>
        <v/>
      </c>
      <c r="Q471" s="887" t="str">
        <f>IF('منابع انسانی'!F470="","",'منابع انسانی'!F470)</f>
        <v/>
      </c>
      <c r="R471" s="887" t="str">
        <f>IF('منابع انسانی'!G470="","",'منابع انسانی'!G470)</f>
        <v/>
      </c>
    </row>
    <row r="472" spans="12:18" ht="24.95" customHeight="1">
      <c r="L472" s="887" t="str">
        <f>IF('منابع انسانی'!A471="","",'منابع انسانی'!A471)</f>
        <v/>
      </c>
      <c r="M472" s="887" t="str">
        <f>IF('منابع انسانی'!B471="","",'منابع انسانی'!B471)</f>
        <v/>
      </c>
      <c r="N472" s="887" t="str">
        <f>IF('منابع انسانی'!C471="","",'منابع انسانی'!C471)</f>
        <v/>
      </c>
      <c r="O472" s="887" t="str">
        <f>IF('منابع انسانی'!D471="","",'منابع انسانی'!D471)</f>
        <v/>
      </c>
      <c r="P472" s="887" t="str">
        <f>IF('منابع انسانی'!E471="","",'منابع انسانی'!E471)</f>
        <v/>
      </c>
      <c r="Q472" s="887" t="str">
        <f>IF('منابع انسانی'!F471="","",'منابع انسانی'!F471)</f>
        <v/>
      </c>
      <c r="R472" s="887" t="str">
        <f>IF('منابع انسانی'!G471="","",'منابع انسانی'!G471)</f>
        <v/>
      </c>
    </row>
    <row r="473" spans="12:18" ht="24.95" customHeight="1">
      <c r="L473" s="887" t="str">
        <f>IF('منابع انسانی'!A472="","",'منابع انسانی'!A472)</f>
        <v/>
      </c>
      <c r="M473" s="887" t="str">
        <f>IF('منابع انسانی'!B472="","",'منابع انسانی'!B472)</f>
        <v/>
      </c>
      <c r="N473" s="887" t="str">
        <f>IF('منابع انسانی'!C472="","",'منابع انسانی'!C472)</f>
        <v/>
      </c>
      <c r="O473" s="887" t="str">
        <f>IF('منابع انسانی'!D472="","",'منابع انسانی'!D472)</f>
        <v/>
      </c>
      <c r="P473" s="887" t="str">
        <f>IF('منابع انسانی'!E472="","",'منابع انسانی'!E472)</f>
        <v/>
      </c>
      <c r="Q473" s="887" t="str">
        <f>IF('منابع انسانی'!F472="","",'منابع انسانی'!F472)</f>
        <v/>
      </c>
      <c r="R473" s="887" t="str">
        <f>IF('منابع انسانی'!G472="","",'منابع انسانی'!G472)</f>
        <v/>
      </c>
    </row>
    <row r="474" spans="12:18" ht="24.95" customHeight="1">
      <c r="L474" s="887" t="str">
        <f>IF('منابع انسانی'!A473="","",'منابع انسانی'!A473)</f>
        <v/>
      </c>
      <c r="M474" s="887" t="str">
        <f>IF('منابع انسانی'!B473="","",'منابع انسانی'!B473)</f>
        <v/>
      </c>
      <c r="N474" s="887" t="str">
        <f>IF('منابع انسانی'!C473="","",'منابع انسانی'!C473)</f>
        <v/>
      </c>
      <c r="O474" s="887" t="str">
        <f>IF('منابع انسانی'!D473="","",'منابع انسانی'!D473)</f>
        <v/>
      </c>
      <c r="P474" s="887" t="str">
        <f>IF('منابع انسانی'!E473="","",'منابع انسانی'!E473)</f>
        <v/>
      </c>
      <c r="Q474" s="887" t="str">
        <f>IF('منابع انسانی'!F473="","",'منابع انسانی'!F473)</f>
        <v/>
      </c>
      <c r="R474" s="887" t="str">
        <f>IF('منابع انسانی'!G473="","",'منابع انسانی'!G473)</f>
        <v/>
      </c>
    </row>
    <row r="475" spans="12:18" ht="24.95" customHeight="1">
      <c r="L475" s="887" t="str">
        <f>IF('منابع انسانی'!A474="","",'منابع انسانی'!A474)</f>
        <v/>
      </c>
      <c r="M475" s="887" t="str">
        <f>IF('منابع انسانی'!B474="","",'منابع انسانی'!B474)</f>
        <v/>
      </c>
      <c r="N475" s="887" t="str">
        <f>IF('منابع انسانی'!C474="","",'منابع انسانی'!C474)</f>
        <v/>
      </c>
      <c r="O475" s="887" t="str">
        <f>IF('منابع انسانی'!D474="","",'منابع انسانی'!D474)</f>
        <v/>
      </c>
      <c r="P475" s="887" t="str">
        <f>IF('منابع انسانی'!E474="","",'منابع انسانی'!E474)</f>
        <v/>
      </c>
      <c r="Q475" s="887" t="str">
        <f>IF('منابع انسانی'!F474="","",'منابع انسانی'!F474)</f>
        <v/>
      </c>
      <c r="R475" s="887" t="str">
        <f>IF('منابع انسانی'!G474="","",'منابع انسانی'!G474)</f>
        <v/>
      </c>
    </row>
    <row r="476" spans="12:18" ht="24.95" customHeight="1">
      <c r="L476" s="887" t="str">
        <f>IF('منابع انسانی'!A475="","",'منابع انسانی'!A475)</f>
        <v/>
      </c>
      <c r="M476" s="887" t="str">
        <f>IF('منابع انسانی'!B475="","",'منابع انسانی'!B475)</f>
        <v/>
      </c>
      <c r="N476" s="887" t="str">
        <f>IF('منابع انسانی'!C475="","",'منابع انسانی'!C475)</f>
        <v/>
      </c>
      <c r="O476" s="887" t="str">
        <f>IF('منابع انسانی'!D475="","",'منابع انسانی'!D475)</f>
        <v/>
      </c>
      <c r="P476" s="887" t="str">
        <f>IF('منابع انسانی'!E475="","",'منابع انسانی'!E475)</f>
        <v/>
      </c>
      <c r="Q476" s="887" t="str">
        <f>IF('منابع انسانی'!F475="","",'منابع انسانی'!F475)</f>
        <v/>
      </c>
      <c r="R476" s="887" t="str">
        <f>IF('منابع انسانی'!G475="","",'منابع انسانی'!G475)</f>
        <v/>
      </c>
    </row>
    <row r="477" spans="12:18" ht="24.95" customHeight="1">
      <c r="L477" s="887" t="str">
        <f>IF('منابع انسانی'!A476="","",'منابع انسانی'!A476)</f>
        <v/>
      </c>
      <c r="M477" s="887" t="str">
        <f>IF('منابع انسانی'!B476="","",'منابع انسانی'!B476)</f>
        <v/>
      </c>
      <c r="N477" s="887" t="str">
        <f>IF('منابع انسانی'!C476="","",'منابع انسانی'!C476)</f>
        <v/>
      </c>
      <c r="O477" s="887" t="str">
        <f>IF('منابع انسانی'!D476="","",'منابع انسانی'!D476)</f>
        <v/>
      </c>
      <c r="P477" s="887" t="str">
        <f>IF('منابع انسانی'!E476="","",'منابع انسانی'!E476)</f>
        <v/>
      </c>
      <c r="Q477" s="887" t="str">
        <f>IF('منابع انسانی'!F476="","",'منابع انسانی'!F476)</f>
        <v/>
      </c>
      <c r="R477" s="887" t="str">
        <f>IF('منابع انسانی'!G476="","",'منابع انسانی'!G476)</f>
        <v/>
      </c>
    </row>
    <row r="478" spans="12:18" ht="24.95" customHeight="1">
      <c r="L478" s="887" t="str">
        <f>IF('منابع انسانی'!A477="","",'منابع انسانی'!A477)</f>
        <v/>
      </c>
      <c r="M478" s="887" t="str">
        <f>IF('منابع انسانی'!B477="","",'منابع انسانی'!B477)</f>
        <v/>
      </c>
      <c r="N478" s="887" t="str">
        <f>IF('منابع انسانی'!C477="","",'منابع انسانی'!C477)</f>
        <v/>
      </c>
      <c r="O478" s="887" t="str">
        <f>IF('منابع انسانی'!D477="","",'منابع انسانی'!D477)</f>
        <v/>
      </c>
      <c r="P478" s="887" t="str">
        <f>IF('منابع انسانی'!E477="","",'منابع انسانی'!E477)</f>
        <v/>
      </c>
      <c r="Q478" s="887" t="str">
        <f>IF('منابع انسانی'!F477="","",'منابع انسانی'!F477)</f>
        <v/>
      </c>
      <c r="R478" s="887" t="str">
        <f>IF('منابع انسانی'!G477="","",'منابع انسانی'!G477)</f>
        <v/>
      </c>
    </row>
    <row r="479" spans="12:18" ht="24.95" customHeight="1">
      <c r="L479" s="887" t="str">
        <f>IF('منابع انسانی'!A478="","",'منابع انسانی'!A478)</f>
        <v/>
      </c>
      <c r="M479" s="887" t="str">
        <f>IF('منابع انسانی'!B478="","",'منابع انسانی'!B478)</f>
        <v/>
      </c>
      <c r="N479" s="887" t="str">
        <f>IF('منابع انسانی'!C478="","",'منابع انسانی'!C478)</f>
        <v/>
      </c>
      <c r="O479" s="887" t="str">
        <f>IF('منابع انسانی'!D478="","",'منابع انسانی'!D478)</f>
        <v/>
      </c>
      <c r="P479" s="887" t="str">
        <f>IF('منابع انسانی'!E478="","",'منابع انسانی'!E478)</f>
        <v/>
      </c>
      <c r="Q479" s="887" t="str">
        <f>IF('منابع انسانی'!F478="","",'منابع انسانی'!F478)</f>
        <v/>
      </c>
      <c r="R479" s="887" t="str">
        <f>IF('منابع انسانی'!G478="","",'منابع انسانی'!G478)</f>
        <v/>
      </c>
    </row>
    <row r="480" spans="12:18" ht="24.95" customHeight="1">
      <c r="L480" s="887" t="str">
        <f>IF('منابع انسانی'!A479="","",'منابع انسانی'!A479)</f>
        <v/>
      </c>
      <c r="M480" s="887" t="str">
        <f>IF('منابع انسانی'!B479="","",'منابع انسانی'!B479)</f>
        <v/>
      </c>
      <c r="N480" s="887" t="str">
        <f>IF('منابع انسانی'!C479="","",'منابع انسانی'!C479)</f>
        <v/>
      </c>
      <c r="O480" s="887" t="str">
        <f>IF('منابع انسانی'!D479="","",'منابع انسانی'!D479)</f>
        <v/>
      </c>
      <c r="P480" s="887" t="str">
        <f>IF('منابع انسانی'!E479="","",'منابع انسانی'!E479)</f>
        <v/>
      </c>
      <c r="Q480" s="887" t="str">
        <f>IF('منابع انسانی'!F479="","",'منابع انسانی'!F479)</f>
        <v/>
      </c>
      <c r="R480" s="887" t="str">
        <f>IF('منابع انسانی'!G479="","",'منابع انسانی'!G479)</f>
        <v/>
      </c>
    </row>
    <row r="481" spans="12:18" ht="24.95" customHeight="1">
      <c r="L481" s="887" t="str">
        <f>IF('منابع انسانی'!A480="","",'منابع انسانی'!A480)</f>
        <v/>
      </c>
      <c r="M481" s="887" t="str">
        <f>IF('منابع انسانی'!B480="","",'منابع انسانی'!B480)</f>
        <v/>
      </c>
      <c r="N481" s="887" t="str">
        <f>IF('منابع انسانی'!C480="","",'منابع انسانی'!C480)</f>
        <v/>
      </c>
      <c r="O481" s="887" t="str">
        <f>IF('منابع انسانی'!D480="","",'منابع انسانی'!D480)</f>
        <v/>
      </c>
      <c r="P481" s="887" t="str">
        <f>IF('منابع انسانی'!E480="","",'منابع انسانی'!E480)</f>
        <v/>
      </c>
      <c r="Q481" s="887" t="str">
        <f>IF('منابع انسانی'!F480="","",'منابع انسانی'!F480)</f>
        <v/>
      </c>
      <c r="R481" s="887" t="str">
        <f>IF('منابع انسانی'!G480="","",'منابع انسانی'!G480)</f>
        <v/>
      </c>
    </row>
    <row r="482" spans="12:18" ht="24.95" customHeight="1">
      <c r="L482" s="887" t="str">
        <f>IF('منابع انسانی'!A481="","",'منابع انسانی'!A481)</f>
        <v/>
      </c>
      <c r="M482" s="887" t="str">
        <f>IF('منابع انسانی'!B481="","",'منابع انسانی'!B481)</f>
        <v/>
      </c>
      <c r="N482" s="887" t="str">
        <f>IF('منابع انسانی'!C481="","",'منابع انسانی'!C481)</f>
        <v/>
      </c>
      <c r="O482" s="887" t="str">
        <f>IF('منابع انسانی'!D481="","",'منابع انسانی'!D481)</f>
        <v/>
      </c>
      <c r="P482" s="887" t="str">
        <f>IF('منابع انسانی'!E481="","",'منابع انسانی'!E481)</f>
        <v/>
      </c>
      <c r="Q482" s="887" t="str">
        <f>IF('منابع انسانی'!F481="","",'منابع انسانی'!F481)</f>
        <v/>
      </c>
      <c r="R482" s="887" t="str">
        <f>IF('منابع انسانی'!G481="","",'منابع انسانی'!G481)</f>
        <v/>
      </c>
    </row>
    <row r="483" spans="12:18" ht="24.95" customHeight="1">
      <c r="L483" s="887" t="str">
        <f>IF('منابع انسانی'!A482="","",'منابع انسانی'!A482)</f>
        <v/>
      </c>
      <c r="M483" s="887" t="str">
        <f>IF('منابع انسانی'!B482="","",'منابع انسانی'!B482)</f>
        <v/>
      </c>
      <c r="N483" s="887" t="str">
        <f>IF('منابع انسانی'!C482="","",'منابع انسانی'!C482)</f>
        <v/>
      </c>
      <c r="O483" s="887" t="str">
        <f>IF('منابع انسانی'!D482="","",'منابع انسانی'!D482)</f>
        <v/>
      </c>
      <c r="P483" s="887" t="str">
        <f>IF('منابع انسانی'!E482="","",'منابع انسانی'!E482)</f>
        <v/>
      </c>
      <c r="Q483" s="887" t="str">
        <f>IF('منابع انسانی'!F482="","",'منابع انسانی'!F482)</f>
        <v/>
      </c>
      <c r="R483" s="887" t="str">
        <f>IF('منابع انسانی'!G482="","",'منابع انسانی'!G482)</f>
        <v/>
      </c>
    </row>
    <row r="484" spans="12:18" ht="24.95" customHeight="1">
      <c r="L484" s="887" t="str">
        <f>IF('منابع انسانی'!A483="","",'منابع انسانی'!A483)</f>
        <v/>
      </c>
      <c r="M484" s="887" t="str">
        <f>IF('منابع انسانی'!B483="","",'منابع انسانی'!B483)</f>
        <v/>
      </c>
      <c r="N484" s="887" t="str">
        <f>IF('منابع انسانی'!C483="","",'منابع انسانی'!C483)</f>
        <v/>
      </c>
      <c r="O484" s="887" t="str">
        <f>IF('منابع انسانی'!D483="","",'منابع انسانی'!D483)</f>
        <v/>
      </c>
      <c r="P484" s="887" t="str">
        <f>IF('منابع انسانی'!E483="","",'منابع انسانی'!E483)</f>
        <v/>
      </c>
      <c r="Q484" s="887" t="str">
        <f>IF('منابع انسانی'!F483="","",'منابع انسانی'!F483)</f>
        <v/>
      </c>
      <c r="R484" s="887" t="str">
        <f>IF('منابع انسانی'!G483="","",'منابع انسانی'!G483)</f>
        <v/>
      </c>
    </row>
    <row r="485" spans="12:18" ht="24.95" customHeight="1">
      <c r="L485" s="887" t="str">
        <f>IF('منابع انسانی'!A484="","",'منابع انسانی'!A484)</f>
        <v/>
      </c>
      <c r="M485" s="887" t="str">
        <f>IF('منابع انسانی'!B484="","",'منابع انسانی'!B484)</f>
        <v/>
      </c>
      <c r="N485" s="887" t="str">
        <f>IF('منابع انسانی'!C484="","",'منابع انسانی'!C484)</f>
        <v/>
      </c>
      <c r="O485" s="887" t="str">
        <f>IF('منابع انسانی'!D484="","",'منابع انسانی'!D484)</f>
        <v/>
      </c>
      <c r="P485" s="887" t="str">
        <f>IF('منابع انسانی'!E484="","",'منابع انسانی'!E484)</f>
        <v/>
      </c>
      <c r="Q485" s="887" t="str">
        <f>IF('منابع انسانی'!F484="","",'منابع انسانی'!F484)</f>
        <v/>
      </c>
      <c r="R485" s="887" t="str">
        <f>IF('منابع انسانی'!G484="","",'منابع انسانی'!G484)</f>
        <v/>
      </c>
    </row>
    <row r="486" spans="12:18" ht="24.95" customHeight="1">
      <c r="L486" s="887" t="str">
        <f>IF('منابع انسانی'!A485="","",'منابع انسانی'!A485)</f>
        <v/>
      </c>
      <c r="M486" s="887" t="str">
        <f>IF('منابع انسانی'!B485="","",'منابع انسانی'!B485)</f>
        <v/>
      </c>
      <c r="N486" s="887" t="str">
        <f>IF('منابع انسانی'!C485="","",'منابع انسانی'!C485)</f>
        <v/>
      </c>
      <c r="O486" s="887" t="str">
        <f>IF('منابع انسانی'!D485="","",'منابع انسانی'!D485)</f>
        <v/>
      </c>
      <c r="P486" s="887" t="str">
        <f>IF('منابع انسانی'!E485="","",'منابع انسانی'!E485)</f>
        <v/>
      </c>
      <c r="Q486" s="887" t="str">
        <f>IF('منابع انسانی'!F485="","",'منابع انسانی'!F485)</f>
        <v/>
      </c>
      <c r="R486" s="887" t="str">
        <f>IF('منابع انسانی'!G485="","",'منابع انسانی'!G485)</f>
        <v/>
      </c>
    </row>
    <row r="487" spans="12:18" ht="24.95" customHeight="1">
      <c r="L487" s="887" t="str">
        <f>IF('منابع انسانی'!A486="","",'منابع انسانی'!A486)</f>
        <v/>
      </c>
      <c r="M487" s="887" t="str">
        <f>IF('منابع انسانی'!B486="","",'منابع انسانی'!B486)</f>
        <v/>
      </c>
      <c r="N487" s="887" t="str">
        <f>IF('منابع انسانی'!C486="","",'منابع انسانی'!C486)</f>
        <v/>
      </c>
      <c r="O487" s="887" t="str">
        <f>IF('منابع انسانی'!D486="","",'منابع انسانی'!D486)</f>
        <v/>
      </c>
      <c r="P487" s="887" t="str">
        <f>IF('منابع انسانی'!E486="","",'منابع انسانی'!E486)</f>
        <v/>
      </c>
      <c r="Q487" s="887" t="str">
        <f>IF('منابع انسانی'!F486="","",'منابع انسانی'!F486)</f>
        <v/>
      </c>
      <c r="R487" s="887" t="str">
        <f>IF('منابع انسانی'!G486="","",'منابع انسانی'!G486)</f>
        <v/>
      </c>
    </row>
    <row r="488" spans="12:18" ht="24.95" customHeight="1">
      <c r="L488" s="887" t="str">
        <f>IF('منابع انسانی'!A487="","",'منابع انسانی'!A487)</f>
        <v/>
      </c>
      <c r="M488" s="887" t="str">
        <f>IF('منابع انسانی'!B487="","",'منابع انسانی'!B487)</f>
        <v/>
      </c>
      <c r="N488" s="887" t="str">
        <f>IF('منابع انسانی'!C487="","",'منابع انسانی'!C487)</f>
        <v/>
      </c>
      <c r="O488" s="887" t="str">
        <f>IF('منابع انسانی'!D487="","",'منابع انسانی'!D487)</f>
        <v/>
      </c>
      <c r="P488" s="887" t="str">
        <f>IF('منابع انسانی'!E487="","",'منابع انسانی'!E487)</f>
        <v/>
      </c>
      <c r="Q488" s="887" t="str">
        <f>IF('منابع انسانی'!F487="","",'منابع انسانی'!F487)</f>
        <v/>
      </c>
      <c r="R488" s="887" t="str">
        <f>IF('منابع انسانی'!G487="","",'منابع انسانی'!G487)</f>
        <v/>
      </c>
    </row>
    <row r="489" spans="12:18" ht="24.95" customHeight="1">
      <c r="L489" s="887" t="str">
        <f>IF('منابع انسانی'!A488="","",'منابع انسانی'!A488)</f>
        <v/>
      </c>
      <c r="M489" s="887" t="str">
        <f>IF('منابع انسانی'!B488="","",'منابع انسانی'!B488)</f>
        <v/>
      </c>
      <c r="N489" s="887" t="str">
        <f>IF('منابع انسانی'!C488="","",'منابع انسانی'!C488)</f>
        <v/>
      </c>
      <c r="O489" s="887" t="str">
        <f>IF('منابع انسانی'!D488="","",'منابع انسانی'!D488)</f>
        <v/>
      </c>
      <c r="P489" s="887" t="str">
        <f>IF('منابع انسانی'!E488="","",'منابع انسانی'!E488)</f>
        <v/>
      </c>
      <c r="Q489" s="887" t="str">
        <f>IF('منابع انسانی'!F488="","",'منابع انسانی'!F488)</f>
        <v/>
      </c>
      <c r="R489" s="887" t="str">
        <f>IF('منابع انسانی'!G488="","",'منابع انسانی'!G488)</f>
        <v/>
      </c>
    </row>
    <row r="490" spans="12:18" ht="24.95" customHeight="1">
      <c r="L490" s="887" t="str">
        <f>IF('منابع انسانی'!A489="","",'منابع انسانی'!A489)</f>
        <v/>
      </c>
      <c r="M490" s="887" t="str">
        <f>IF('منابع انسانی'!B489="","",'منابع انسانی'!B489)</f>
        <v/>
      </c>
      <c r="N490" s="887" t="str">
        <f>IF('منابع انسانی'!C489="","",'منابع انسانی'!C489)</f>
        <v/>
      </c>
      <c r="O490" s="887" t="str">
        <f>IF('منابع انسانی'!D489="","",'منابع انسانی'!D489)</f>
        <v/>
      </c>
      <c r="P490" s="887" t="str">
        <f>IF('منابع انسانی'!E489="","",'منابع انسانی'!E489)</f>
        <v/>
      </c>
      <c r="Q490" s="887" t="str">
        <f>IF('منابع انسانی'!F489="","",'منابع انسانی'!F489)</f>
        <v/>
      </c>
      <c r="R490" s="887" t="str">
        <f>IF('منابع انسانی'!G489="","",'منابع انسانی'!G489)</f>
        <v/>
      </c>
    </row>
    <row r="491" spans="12:18" ht="24.95" customHeight="1">
      <c r="L491" s="887" t="str">
        <f>IF('منابع انسانی'!A490="","",'منابع انسانی'!A490)</f>
        <v/>
      </c>
      <c r="M491" s="887" t="str">
        <f>IF('منابع انسانی'!B490="","",'منابع انسانی'!B490)</f>
        <v/>
      </c>
      <c r="N491" s="887" t="str">
        <f>IF('منابع انسانی'!C490="","",'منابع انسانی'!C490)</f>
        <v/>
      </c>
      <c r="O491" s="887" t="str">
        <f>IF('منابع انسانی'!D490="","",'منابع انسانی'!D490)</f>
        <v/>
      </c>
      <c r="P491" s="887" t="str">
        <f>IF('منابع انسانی'!E490="","",'منابع انسانی'!E490)</f>
        <v/>
      </c>
      <c r="Q491" s="887" t="str">
        <f>IF('منابع انسانی'!F490="","",'منابع انسانی'!F490)</f>
        <v/>
      </c>
      <c r="R491" s="887" t="str">
        <f>IF('منابع انسانی'!G490="","",'منابع انسانی'!G490)</f>
        <v/>
      </c>
    </row>
    <row r="492" spans="12:18" ht="24.95" customHeight="1">
      <c r="L492" s="887" t="str">
        <f>IF('منابع انسانی'!A491="","",'منابع انسانی'!A491)</f>
        <v/>
      </c>
      <c r="M492" s="887" t="str">
        <f>IF('منابع انسانی'!B491="","",'منابع انسانی'!B491)</f>
        <v/>
      </c>
      <c r="N492" s="887" t="str">
        <f>IF('منابع انسانی'!C491="","",'منابع انسانی'!C491)</f>
        <v/>
      </c>
      <c r="O492" s="887" t="str">
        <f>IF('منابع انسانی'!D491="","",'منابع انسانی'!D491)</f>
        <v/>
      </c>
      <c r="P492" s="887" t="str">
        <f>IF('منابع انسانی'!E491="","",'منابع انسانی'!E491)</f>
        <v/>
      </c>
      <c r="Q492" s="887" t="str">
        <f>IF('منابع انسانی'!F491="","",'منابع انسانی'!F491)</f>
        <v/>
      </c>
      <c r="R492" s="887" t="str">
        <f>IF('منابع انسانی'!G491="","",'منابع انسانی'!G491)</f>
        <v/>
      </c>
    </row>
    <row r="493" spans="12:18" ht="24.95" customHeight="1">
      <c r="L493" s="887" t="str">
        <f>IF('منابع انسانی'!A492="","",'منابع انسانی'!A492)</f>
        <v/>
      </c>
      <c r="M493" s="887" t="str">
        <f>IF('منابع انسانی'!B492="","",'منابع انسانی'!B492)</f>
        <v/>
      </c>
      <c r="N493" s="887" t="str">
        <f>IF('منابع انسانی'!C492="","",'منابع انسانی'!C492)</f>
        <v/>
      </c>
      <c r="O493" s="887" t="str">
        <f>IF('منابع انسانی'!D492="","",'منابع انسانی'!D492)</f>
        <v/>
      </c>
      <c r="P493" s="887" t="str">
        <f>IF('منابع انسانی'!E492="","",'منابع انسانی'!E492)</f>
        <v/>
      </c>
      <c r="Q493" s="887" t="str">
        <f>IF('منابع انسانی'!F492="","",'منابع انسانی'!F492)</f>
        <v/>
      </c>
      <c r="R493" s="887" t="str">
        <f>IF('منابع انسانی'!G492="","",'منابع انسانی'!G492)</f>
        <v/>
      </c>
    </row>
    <row r="494" spans="12:18" ht="24.95" customHeight="1">
      <c r="L494" s="887" t="str">
        <f>IF('منابع انسانی'!A493="","",'منابع انسانی'!A493)</f>
        <v/>
      </c>
      <c r="M494" s="887" t="str">
        <f>IF('منابع انسانی'!B493="","",'منابع انسانی'!B493)</f>
        <v/>
      </c>
      <c r="N494" s="887" t="str">
        <f>IF('منابع انسانی'!C493="","",'منابع انسانی'!C493)</f>
        <v/>
      </c>
      <c r="O494" s="887" t="str">
        <f>IF('منابع انسانی'!D493="","",'منابع انسانی'!D493)</f>
        <v/>
      </c>
      <c r="P494" s="887" t="str">
        <f>IF('منابع انسانی'!E493="","",'منابع انسانی'!E493)</f>
        <v/>
      </c>
      <c r="Q494" s="887" t="str">
        <f>IF('منابع انسانی'!F493="","",'منابع انسانی'!F493)</f>
        <v/>
      </c>
      <c r="R494" s="887" t="str">
        <f>IF('منابع انسانی'!G493="","",'منابع انسانی'!G493)</f>
        <v/>
      </c>
    </row>
    <row r="495" spans="12:18" ht="24.95" customHeight="1">
      <c r="L495" s="887" t="str">
        <f>IF('منابع انسانی'!A494="","",'منابع انسانی'!A494)</f>
        <v/>
      </c>
      <c r="M495" s="887" t="str">
        <f>IF('منابع انسانی'!B494="","",'منابع انسانی'!B494)</f>
        <v/>
      </c>
      <c r="N495" s="887" t="str">
        <f>IF('منابع انسانی'!C494="","",'منابع انسانی'!C494)</f>
        <v/>
      </c>
      <c r="O495" s="887" t="str">
        <f>IF('منابع انسانی'!D494="","",'منابع انسانی'!D494)</f>
        <v/>
      </c>
      <c r="P495" s="887" t="str">
        <f>IF('منابع انسانی'!E494="","",'منابع انسانی'!E494)</f>
        <v/>
      </c>
      <c r="Q495" s="887" t="str">
        <f>IF('منابع انسانی'!F494="","",'منابع انسانی'!F494)</f>
        <v/>
      </c>
      <c r="R495" s="887" t="str">
        <f>IF('منابع انسانی'!G494="","",'منابع انسانی'!G494)</f>
        <v/>
      </c>
    </row>
    <row r="496" spans="12:18" ht="24.95" customHeight="1">
      <c r="L496" s="887" t="str">
        <f>IF('منابع انسانی'!A495="","",'منابع انسانی'!A495)</f>
        <v/>
      </c>
      <c r="M496" s="887" t="str">
        <f>IF('منابع انسانی'!B495="","",'منابع انسانی'!B495)</f>
        <v/>
      </c>
      <c r="N496" s="887" t="str">
        <f>IF('منابع انسانی'!C495="","",'منابع انسانی'!C495)</f>
        <v/>
      </c>
      <c r="O496" s="887" t="str">
        <f>IF('منابع انسانی'!D495="","",'منابع انسانی'!D495)</f>
        <v/>
      </c>
      <c r="P496" s="887" t="str">
        <f>IF('منابع انسانی'!E495="","",'منابع انسانی'!E495)</f>
        <v/>
      </c>
      <c r="Q496" s="887" t="str">
        <f>IF('منابع انسانی'!F495="","",'منابع انسانی'!F495)</f>
        <v/>
      </c>
      <c r="R496" s="887" t="str">
        <f>IF('منابع انسانی'!G495="","",'منابع انسانی'!G495)</f>
        <v/>
      </c>
    </row>
    <row r="497" spans="12:18" ht="24.95" customHeight="1">
      <c r="L497" s="887" t="str">
        <f>IF('منابع انسانی'!A496="","",'منابع انسانی'!A496)</f>
        <v/>
      </c>
      <c r="M497" s="887" t="str">
        <f>IF('منابع انسانی'!B496="","",'منابع انسانی'!B496)</f>
        <v/>
      </c>
      <c r="N497" s="887" t="str">
        <f>IF('منابع انسانی'!C496="","",'منابع انسانی'!C496)</f>
        <v/>
      </c>
      <c r="O497" s="887" t="str">
        <f>IF('منابع انسانی'!D496="","",'منابع انسانی'!D496)</f>
        <v/>
      </c>
      <c r="P497" s="887" t="str">
        <f>IF('منابع انسانی'!E496="","",'منابع انسانی'!E496)</f>
        <v/>
      </c>
      <c r="Q497" s="887" t="str">
        <f>IF('منابع انسانی'!F496="","",'منابع انسانی'!F496)</f>
        <v/>
      </c>
      <c r="R497" s="887" t="str">
        <f>IF('منابع انسانی'!G496="","",'منابع انسانی'!G496)</f>
        <v/>
      </c>
    </row>
    <row r="498" spans="12:18" ht="24.95" customHeight="1">
      <c r="L498" s="887" t="str">
        <f>IF('منابع انسانی'!A497="","",'منابع انسانی'!A497)</f>
        <v/>
      </c>
      <c r="M498" s="887" t="str">
        <f>IF('منابع انسانی'!B497="","",'منابع انسانی'!B497)</f>
        <v/>
      </c>
      <c r="N498" s="887" t="str">
        <f>IF('منابع انسانی'!C497="","",'منابع انسانی'!C497)</f>
        <v/>
      </c>
      <c r="O498" s="887" t="str">
        <f>IF('منابع انسانی'!D497="","",'منابع انسانی'!D497)</f>
        <v/>
      </c>
      <c r="P498" s="887" t="str">
        <f>IF('منابع انسانی'!E497="","",'منابع انسانی'!E497)</f>
        <v/>
      </c>
      <c r="Q498" s="887" t="str">
        <f>IF('منابع انسانی'!F497="","",'منابع انسانی'!F497)</f>
        <v/>
      </c>
      <c r="R498" s="887" t="str">
        <f>IF('منابع انسانی'!G497="","",'منابع انسانی'!G497)</f>
        <v/>
      </c>
    </row>
    <row r="499" spans="12:18" ht="24.95" customHeight="1">
      <c r="L499" s="887" t="str">
        <f>IF('منابع انسانی'!A498="","",'منابع انسانی'!A498)</f>
        <v/>
      </c>
      <c r="M499" s="887" t="str">
        <f>IF('منابع انسانی'!B498="","",'منابع انسانی'!B498)</f>
        <v/>
      </c>
      <c r="N499" s="887" t="str">
        <f>IF('منابع انسانی'!C498="","",'منابع انسانی'!C498)</f>
        <v/>
      </c>
      <c r="O499" s="887" t="str">
        <f>IF('منابع انسانی'!D498="","",'منابع انسانی'!D498)</f>
        <v/>
      </c>
      <c r="P499" s="887" t="str">
        <f>IF('منابع انسانی'!E498="","",'منابع انسانی'!E498)</f>
        <v/>
      </c>
      <c r="Q499" s="887" t="str">
        <f>IF('منابع انسانی'!F498="","",'منابع انسانی'!F498)</f>
        <v/>
      </c>
      <c r="R499" s="887" t="str">
        <f>IF('منابع انسانی'!G498="","",'منابع انسانی'!G498)</f>
        <v/>
      </c>
    </row>
    <row r="500" spans="12:18" ht="24.95" customHeight="1">
      <c r="L500" s="887" t="str">
        <f>IF('منابع انسانی'!A499="","",'منابع انسانی'!A499)</f>
        <v/>
      </c>
      <c r="M500" s="887" t="str">
        <f>IF('منابع انسانی'!B499="","",'منابع انسانی'!B499)</f>
        <v/>
      </c>
      <c r="N500" s="887" t="str">
        <f>IF('منابع انسانی'!C499="","",'منابع انسانی'!C499)</f>
        <v/>
      </c>
      <c r="O500" s="887" t="str">
        <f>IF('منابع انسانی'!D499="","",'منابع انسانی'!D499)</f>
        <v/>
      </c>
      <c r="P500" s="887" t="str">
        <f>IF('منابع انسانی'!E499="","",'منابع انسانی'!E499)</f>
        <v/>
      </c>
      <c r="Q500" s="887" t="str">
        <f>IF('منابع انسانی'!F499="","",'منابع انسانی'!F499)</f>
        <v/>
      </c>
      <c r="R500" s="887" t="str">
        <f>IF('منابع انسانی'!G499="","",'منابع انسانی'!G499)</f>
        <v/>
      </c>
    </row>
    <row r="501" spans="12:18" ht="24.95" customHeight="1">
      <c r="L501" s="887" t="str">
        <f>IF('منابع انسانی'!A500="","",'منابع انسانی'!A500)</f>
        <v/>
      </c>
      <c r="M501" s="887" t="str">
        <f>IF('منابع انسانی'!B500="","",'منابع انسانی'!B500)</f>
        <v/>
      </c>
      <c r="N501" s="887" t="str">
        <f>IF('منابع انسانی'!C500="","",'منابع انسانی'!C500)</f>
        <v/>
      </c>
      <c r="O501" s="887" t="str">
        <f>IF('منابع انسانی'!D500="","",'منابع انسانی'!D500)</f>
        <v/>
      </c>
      <c r="P501" s="887" t="str">
        <f>IF('منابع انسانی'!E500="","",'منابع انسانی'!E500)</f>
        <v/>
      </c>
      <c r="Q501" s="887" t="str">
        <f>IF('منابع انسانی'!F500="","",'منابع انسانی'!F500)</f>
        <v/>
      </c>
      <c r="R501" s="887" t="str">
        <f>IF('منابع انسانی'!G500="","",'منابع انسانی'!G500)</f>
        <v/>
      </c>
    </row>
    <row r="502" spans="12:18" ht="24.95" customHeight="1">
      <c r="L502" s="887" t="str">
        <f>IF('منابع انسانی'!A501="","",'منابع انسانی'!A501)</f>
        <v/>
      </c>
      <c r="M502" s="887" t="str">
        <f>IF('منابع انسانی'!B501="","",'منابع انسانی'!B501)</f>
        <v/>
      </c>
      <c r="N502" s="887" t="str">
        <f>IF('منابع انسانی'!C501="","",'منابع انسانی'!C501)</f>
        <v/>
      </c>
      <c r="O502" s="887" t="str">
        <f>IF('منابع انسانی'!D501="","",'منابع انسانی'!D501)</f>
        <v/>
      </c>
      <c r="P502" s="887" t="str">
        <f>IF('منابع انسانی'!E501="","",'منابع انسانی'!E501)</f>
        <v/>
      </c>
      <c r="Q502" s="887" t="str">
        <f>IF('منابع انسانی'!F501="","",'منابع انسانی'!F501)</f>
        <v/>
      </c>
      <c r="R502" s="887" t="str">
        <f>IF('منابع انسانی'!G501="","",'منابع انسانی'!G501)</f>
        <v/>
      </c>
    </row>
    <row r="503" spans="12:18" ht="24.95" customHeight="1">
      <c r="L503" s="887" t="str">
        <f>IF('منابع انسانی'!A502="","",'منابع انسانی'!A502)</f>
        <v/>
      </c>
      <c r="M503" s="887" t="str">
        <f>IF('منابع انسانی'!B502="","",'منابع انسانی'!B502)</f>
        <v/>
      </c>
      <c r="N503" s="887" t="str">
        <f>IF('منابع انسانی'!C502="","",'منابع انسانی'!C502)</f>
        <v/>
      </c>
      <c r="O503" s="887" t="str">
        <f>IF('منابع انسانی'!D502="","",'منابع انسانی'!D502)</f>
        <v/>
      </c>
      <c r="P503" s="887" t="str">
        <f>IF('منابع انسانی'!E502="","",'منابع انسانی'!E502)</f>
        <v/>
      </c>
      <c r="Q503" s="887" t="str">
        <f>IF('منابع انسانی'!F502="","",'منابع انسانی'!F502)</f>
        <v/>
      </c>
      <c r="R503" s="887" t="str">
        <f>IF('منابع انسانی'!G502="","",'منابع انسانی'!G502)</f>
        <v/>
      </c>
    </row>
    <row r="504" spans="12:18" ht="24.95" customHeight="1">
      <c r="L504" s="887" t="str">
        <f>IF('منابع انسانی'!A503="","",'منابع انسانی'!A503)</f>
        <v/>
      </c>
      <c r="M504" s="887" t="str">
        <f>IF('منابع انسانی'!B503="","",'منابع انسانی'!B503)</f>
        <v/>
      </c>
      <c r="N504" s="887" t="str">
        <f>IF('منابع انسانی'!C503="","",'منابع انسانی'!C503)</f>
        <v/>
      </c>
      <c r="O504" s="887" t="str">
        <f>IF('منابع انسانی'!D503="","",'منابع انسانی'!D503)</f>
        <v/>
      </c>
      <c r="P504" s="887" t="str">
        <f>IF('منابع انسانی'!E503="","",'منابع انسانی'!E503)</f>
        <v/>
      </c>
      <c r="Q504" s="887" t="str">
        <f>IF('منابع انسانی'!F503="","",'منابع انسانی'!F503)</f>
        <v/>
      </c>
      <c r="R504" s="887" t="str">
        <f>IF('منابع انسانی'!G503="","",'منابع انسانی'!G503)</f>
        <v/>
      </c>
    </row>
    <row r="505" spans="12:18" ht="24.95" customHeight="1">
      <c r="L505" s="887" t="str">
        <f>IF('منابع انسانی'!A504="","",'منابع انسانی'!A504)</f>
        <v/>
      </c>
      <c r="M505" s="887" t="str">
        <f>IF('منابع انسانی'!B504="","",'منابع انسانی'!B504)</f>
        <v/>
      </c>
      <c r="N505" s="887" t="str">
        <f>IF('منابع انسانی'!C504="","",'منابع انسانی'!C504)</f>
        <v/>
      </c>
      <c r="O505" s="887" t="str">
        <f>IF('منابع انسانی'!D504="","",'منابع انسانی'!D504)</f>
        <v/>
      </c>
      <c r="P505" s="887" t="str">
        <f>IF('منابع انسانی'!E504="","",'منابع انسانی'!E504)</f>
        <v/>
      </c>
      <c r="Q505" s="887" t="str">
        <f>IF('منابع انسانی'!F504="","",'منابع انسانی'!F504)</f>
        <v/>
      </c>
      <c r="R505" s="887" t="str">
        <f>IF('منابع انسانی'!G504="","",'منابع انسانی'!G504)</f>
        <v/>
      </c>
    </row>
    <row r="506" spans="12:18" ht="24.95" customHeight="1">
      <c r="L506" s="887" t="str">
        <f>IF('منابع انسانی'!A505="","",'منابع انسانی'!A505)</f>
        <v/>
      </c>
      <c r="M506" s="887" t="str">
        <f>IF('منابع انسانی'!B505="","",'منابع انسانی'!B505)</f>
        <v/>
      </c>
      <c r="N506" s="887" t="str">
        <f>IF('منابع انسانی'!C505="","",'منابع انسانی'!C505)</f>
        <v/>
      </c>
      <c r="O506" s="887" t="str">
        <f>IF('منابع انسانی'!D505="","",'منابع انسانی'!D505)</f>
        <v/>
      </c>
      <c r="P506" s="887" t="str">
        <f>IF('منابع انسانی'!E505="","",'منابع انسانی'!E505)</f>
        <v/>
      </c>
      <c r="Q506" s="887" t="str">
        <f>IF('منابع انسانی'!F505="","",'منابع انسانی'!F505)</f>
        <v/>
      </c>
      <c r="R506" s="887" t="str">
        <f>IF('منابع انسانی'!G505="","",'منابع انسانی'!G505)</f>
        <v/>
      </c>
    </row>
    <row r="507" spans="12:18" ht="24.95" customHeight="1">
      <c r="L507" s="887" t="str">
        <f>IF('منابع انسانی'!A506="","",'منابع انسانی'!A506)</f>
        <v/>
      </c>
      <c r="M507" s="887" t="str">
        <f>IF('منابع انسانی'!B506="","",'منابع انسانی'!B506)</f>
        <v/>
      </c>
      <c r="N507" s="887" t="str">
        <f>IF('منابع انسانی'!C506="","",'منابع انسانی'!C506)</f>
        <v/>
      </c>
      <c r="O507" s="887" t="str">
        <f>IF('منابع انسانی'!D506="","",'منابع انسانی'!D506)</f>
        <v/>
      </c>
      <c r="P507" s="887" t="str">
        <f>IF('منابع انسانی'!E506="","",'منابع انسانی'!E506)</f>
        <v/>
      </c>
      <c r="Q507" s="887" t="str">
        <f>IF('منابع انسانی'!F506="","",'منابع انسانی'!F506)</f>
        <v/>
      </c>
      <c r="R507" s="887" t="str">
        <f>IF('منابع انسانی'!G506="","",'منابع انسانی'!G506)</f>
        <v/>
      </c>
    </row>
    <row r="508" spans="12:18" ht="24.95" customHeight="1">
      <c r="L508" s="887" t="str">
        <f>IF('منابع انسانی'!A507="","",'منابع انسانی'!A507)</f>
        <v/>
      </c>
      <c r="M508" s="887" t="str">
        <f>IF('منابع انسانی'!B507="","",'منابع انسانی'!B507)</f>
        <v/>
      </c>
      <c r="N508" s="887" t="str">
        <f>IF('منابع انسانی'!C507="","",'منابع انسانی'!C507)</f>
        <v/>
      </c>
      <c r="O508" s="887" t="str">
        <f>IF('منابع انسانی'!D507="","",'منابع انسانی'!D507)</f>
        <v/>
      </c>
      <c r="P508" s="887" t="str">
        <f>IF('منابع انسانی'!E507="","",'منابع انسانی'!E507)</f>
        <v/>
      </c>
      <c r="Q508" s="887" t="str">
        <f>IF('منابع انسانی'!F507="","",'منابع انسانی'!F507)</f>
        <v/>
      </c>
      <c r="R508" s="887" t="str">
        <f>IF('منابع انسانی'!G507="","",'منابع انسانی'!G507)</f>
        <v/>
      </c>
    </row>
    <row r="509" spans="12:18" ht="24.95" customHeight="1">
      <c r="L509" s="887" t="str">
        <f>IF('منابع انسانی'!A508="","",'منابع انسانی'!A508)</f>
        <v/>
      </c>
      <c r="M509" s="887" t="str">
        <f>IF('منابع انسانی'!B508="","",'منابع انسانی'!B508)</f>
        <v/>
      </c>
      <c r="N509" s="887" t="str">
        <f>IF('منابع انسانی'!C508="","",'منابع انسانی'!C508)</f>
        <v/>
      </c>
      <c r="O509" s="887" t="str">
        <f>IF('منابع انسانی'!D508="","",'منابع انسانی'!D508)</f>
        <v/>
      </c>
      <c r="P509" s="887" t="str">
        <f>IF('منابع انسانی'!E508="","",'منابع انسانی'!E508)</f>
        <v/>
      </c>
      <c r="Q509" s="887" t="str">
        <f>IF('منابع انسانی'!F508="","",'منابع انسانی'!F508)</f>
        <v/>
      </c>
      <c r="R509" s="887" t="str">
        <f>IF('منابع انسانی'!G508="","",'منابع انسانی'!G508)</f>
        <v/>
      </c>
    </row>
    <row r="510" spans="12:18" ht="24.95" customHeight="1">
      <c r="L510" s="887" t="str">
        <f>IF('منابع انسانی'!A509="","",'منابع انسانی'!A509)</f>
        <v/>
      </c>
      <c r="M510" s="887" t="str">
        <f>IF('منابع انسانی'!B509="","",'منابع انسانی'!B509)</f>
        <v/>
      </c>
      <c r="N510" s="887" t="str">
        <f>IF('منابع انسانی'!C509="","",'منابع انسانی'!C509)</f>
        <v/>
      </c>
      <c r="O510" s="887" t="str">
        <f>IF('منابع انسانی'!D509="","",'منابع انسانی'!D509)</f>
        <v/>
      </c>
      <c r="P510" s="887" t="str">
        <f>IF('منابع انسانی'!E509="","",'منابع انسانی'!E509)</f>
        <v/>
      </c>
      <c r="Q510" s="887" t="str">
        <f>IF('منابع انسانی'!F509="","",'منابع انسانی'!F509)</f>
        <v/>
      </c>
      <c r="R510" s="887" t="str">
        <f>IF('منابع انسانی'!G509="","",'منابع انسانی'!G509)</f>
        <v/>
      </c>
    </row>
    <row r="511" spans="12:18" ht="24.95" customHeight="1">
      <c r="L511" s="887" t="str">
        <f>IF('منابع انسانی'!A510="","",'منابع انسانی'!A510)</f>
        <v/>
      </c>
      <c r="M511" s="887" t="str">
        <f>IF('منابع انسانی'!B510="","",'منابع انسانی'!B510)</f>
        <v/>
      </c>
      <c r="N511" s="887" t="str">
        <f>IF('منابع انسانی'!C510="","",'منابع انسانی'!C510)</f>
        <v/>
      </c>
      <c r="O511" s="887" t="str">
        <f>IF('منابع انسانی'!D510="","",'منابع انسانی'!D510)</f>
        <v/>
      </c>
      <c r="P511" s="887" t="str">
        <f>IF('منابع انسانی'!E510="","",'منابع انسانی'!E510)</f>
        <v/>
      </c>
      <c r="Q511" s="887" t="str">
        <f>IF('منابع انسانی'!F510="","",'منابع انسانی'!F510)</f>
        <v/>
      </c>
      <c r="R511" s="887" t="str">
        <f>IF('منابع انسانی'!G510="","",'منابع انسانی'!G510)</f>
        <v/>
      </c>
    </row>
    <row r="512" spans="12:18" ht="24.95" customHeight="1">
      <c r="L512" s="887" t="str">
        <f>IF('منابع انسانی'!A511="","",'منابع انسانی'!A511)</f>
        <v/>
      </c>
      <c r="M512" s="887" t="str">
        <f>IF('منابع انسانی'!B511="","",'منابع انسانی'!B511)</f>
        <v/>
      </c>
      <c r="N512" s="887" t="str">
        <f>IF('منابع انسانی'!C511="","",'منابع انسانی'!C511)</f>
        <v/>
      </c>
      <c r="O512" s="887" t="str">
        <f>IF('منابع انسانی'!D511="","",'منابع انسانی'!D511)</f>
        <v/>
      </c>
      <c r="P512" s="887" t="str">
        <f>IF('منابع انسانی'!E511="","",'منابع انسانی'!E511)</f>
        <v/>
      </c>
      <c r="Q512" s="887" t="str">
        <f>IF('منابع انسانی'!F511="","",'منابع انسانی'!F511)</f>
        <v/>
      </c>
      <c r="R512" s="887" t="str">
        <f>IF('منابع انسانی'!G511="","",'منابع انسانی'!G511)</f>
        <v/>
      </c>
    </row>
    <row r="513" spans="12:18" ht="24.95" customHeight="1">
      <c r="L513" s="887" t="str">
        <f>IF('منابع انسانی'!A512="","",'منابع انسانی'!A512)</f>
        <v/>
      </c>
      <c r="M513" s="887" t="str">
        <f>IF('منابع انسانی'!B512="","",'منابع انسانی'!B512)</f>
        <v/>
      </c>
      <c r="N513" s="887" t="str">
        <f>IF('منابع انسانی'!C512="","",'منابع انسانی'!C512)</f>
        <v/>
      </c>
      <c r="O513" s="887" t="str">
        <f>IF('منابع انسانی'!D512="","",'منابع انسانی'!D512)</f>
        <v/>
      </c>
      <c r="P513" s="887" t="str">
        <f>IF('منابع انسانی'!E512="","",'منابع انسانی'!E512)</f>
        <v/>
      </c>
      <c r="Q513" s="887" t="str">
        <f>IF('منابع انسانی'!F512="","",'منابع انسانی'!F512)</f>
        <v/>
      </c>
      <c r="R513" s="887" t="str">
        <f>IF('منابع انسانی'!G512="","",'منابع انسانی'!G512)</f>
        <v/>
      </c>
    </row>
    <row r="514" spans="12:18" ht="24.95" customHeight="1">
      <c r="L514" s="887" t="str">
        <f>IF('منابع انسانی'!A513="","",'منابع انسانی'!A513)</f>
        <v/>
      </c>
      <c r="M514" s="887" t="str">
        <f>IF('منابع انسانی'!B513="","",'منابع انسانی'!B513)</f>
        <v/>
      </c>
      <c r="N514" s="887" t="str">
        <f>IF('منابع انسانی'!C513="","",'منابع انسانی'!C513)</f>
        <v/>
      </c>
      <c r="O514" s="887" t="str">
        <f>IF('منابع انسانی'!D513="","",'منابع انسانی'!D513)</f>
        <v/>
      </c>
      <c r="P514" s="887" t="str">
        <f>IF('منابع انسانی'!E513="","",'منابع انسانی'!E513)</f>
        <v/>
      </c>
      <c r="Q514" s="887" t="str">
        <f>IF('منابع انسانی'!F513="","",'منابع انسانی'!F513)</f>
        <v/>
      </c>
      <c r="R514" s="887" t="str">
        <f>IF('منابع انسانی'!G513="","",'منابع انسانی'!G513)</f>
        <v/>
      </c>
    </row>
    <row r="515" spans="12:18" ht="24.95" customHeight="1">
      <c r="L515" s="887" t="str">
        <f>IF('منابع انسانی'!A514="","",'منابع انسانی'!A514)</f>
        <v/>
      </c>
      <c r="M515" s="887" t="str">
        <f>IF('منابع انسانی'!B514="","",'منابع انسانی'!B514)</f>
        <v/>
      </c>
      <c r="N515" s="887" t="str">
        <f>IF('منابع انسانی'!C514="","",'منابع انسانی'!C514)</f>
        <v/>
      </c>
      <c r="O515" s="887" t="str">
        <f>IF('منابع انسانی'!D514="","",'منابع انسانی'!D514)</f>
        <v/>
      </c>
      <c r="P515" s="887" t="str">
        <f>IF('منابع انسانی'!E514="","",'منابع انسانی'!E514)</f>
        <v/>
      </c>
      <c r="Q515" s="887" t="str">
        <f>IF('منابع انسانی'!F514="","",'منابع انسانی'!F514)</f>
        <v/>
      </c>
      <c r="R515" s="887" t="str">
        <f>IF('منابع انسانی'!G514="","",'منابع انسانی'!G514)</f>
        <v/>
      </c>
    </row>
    <row r="516" spans="12:18" ht="24.95" customHeight="1">
      <c r="L516" s="887" t="str">
        <f>IF('منابع انسانی'!A515="","",'منابع انسانی'!A515)</f>
        <v/>
      </c>
      <c r="M516" s="887" t="str">
        <f>IF('منابع انسانی'!B515="","",'منابع انسانی'!B515)</f>
        <v/>
      </c>
      <c r="N516" s="887" t="str">
        <f>IF('منابع انسانی'!C515="","",'منابع انسانی'!C515)</f>
        <v/>
      </c>
      <c r="O516" s="887" t="str">
        <f>IF('منابع انسانی'!D515="","",'منابع انسانی'!D515)</f>
        <v/>
      </c>
      <c r="P516" s="887" t="str">
        <f>IF('منابع انسانی'!E515="","",'منابع انسانی'!E515)</f>
        <v/>
      </c>
      <c r="Q516" s="887" t="str">
        <f>IF('منابع انسانی'!F515="","",'منابع انسانی'!F515)</f>
        <v/>
      </c>
      <c r="R516" s="887" t="str">
        <f>IF('منابع انسانی'!G515="","",'منابع انسانی'!G515)</f>
        <v/>
      </c>
    </row>
    <row r="517" spans="12:18" ht="24.95" customHeight="1">
      <c r="L517" s="887" t="str">
        <f>IF('منابع انسانی'!A516="","",'منابع انسانی'!A516)</f>
        <v/>
      </c>
      <c r="M517" s="887" t="str">
        <f>IF('منابع انسانی'!B516="","",'منابع انسانی'!B516)</f>
        <v/>
      </c>
      <c r="N517" s="887" t="str">
        <f>IF('منابع انسانی'!C516="","",'منابع انسانی'!C516)</f>
        <v/>
      </c>
      <c r="O517" s="887" t="str">
        <f>IF('منابع انسانی'!D516="","",'منابع انسانی'!D516)</f>
        <v/>
      </c>
      <c r="P517" s="887" t="str">
        <f>IF('منابع انسانی'!E516="","",'منابع انسانی'!E516)</f>
        <v/>
      </c>
      <c r="Q517" s="887" t="str">
        <f>IF('منابع انسانی'!F516="","",'منابع انسانی'!F516)</f>
        <v/>
      </c>
      <c r="R517" s="887" t="str">
        <f>IF('منابع انسانی'!G516="","",'منابع انسانی'!G516)</f>
        <v/>
      </c>
    </row>
    <row r="518" spans="12:18" ht="24.95" customHeight="1">
      <c r="L518" s="887" t="str">
        <f>IF('منابع انسانی'!A517="","",'منابع انسانی'!A517)</f>
        <v/>
      </c>
      <c r="M518" s="887" t="str">
        <f>IF('منابع انسانی'!B517="","",'منابع انسانی'!B517)</f>
        <v/>
      </c>
      <c r="N518" s="887" t="str">
        <f>IF('منابع انسانی'!C517="","",'منابع انسانی'!C517)</f>
        <v/>
      </c>
      <c r="O518" s="887" t="str">
        <f>IF('منابع انسانی'!D517="","",'منابع انسانی'!D517)</f>
        <v/>
      </c>
      <c r="P518" s="887" t="str">
        <f>IF('منابع انسانی'!E517="","",'منابع انسانی'!E517)</f>
        <v/>
      </c>
      <c r="Q518" s="887" t="str">
        <f>IF('منابع انسانی'!F517="","",'منابع انسانی'!F517)</f>
        <v/>
      </c>
      <c r="R518" s="887" t="str">
        <f>IF('منابع انسانی'!G517="","",'منابع انسانی'!G517)</f>
        <v/>
      </c>
    </row>
    <row r="519" spans="12:18" ht="24.95" customHeight="1">
      <c r="L519" s="887" t="str">
        <f>IF('منابع انسانی'!A518="","",'منابع انسانی'!A518)</f>
        <v/>
      </c>
      <c r="M519" s="887" t="str">
        <f>IF('منابع انسانی'!B518="","",'منابع انسانی'!B518)</f>
        <v/>
      </c>
      <c r="N519" s="887" t="str">
        <f>IF('منابع انسانی'!C518="","",'منابع انسانی'!C518)</f>
        <v/>
      </c>
      <c r="O519" s="887" t="str">
        <f>IF('منابع انسانی'!D518="","",'منابع انسانی'!D518)</f>
        <v/>
      </c>
      <c r="P519" s="887" t="str">
        <f>IF('منابع انسانی'!E518="","",'منابع انسانی'!E518)</f>
        <v/>
      </c>
      <c r="Q519" s="887" t="str">
        <f>IF('منابع انسانی'!F518="","",'منابع انسانی'!F518)</f>
        <v/>
      </c>
      <c r="R519" s="887" t="str">
        <f>IF('منابع انسانی'!G518="","",'منابع انسانی'!G518)</f>
        <v/>
      </c>
    </row>
    <row r="520" spans="12:18" ht="24.95" customHeight="1">
      <c r="L520" s="887" t="str">
        <f>IF('منابع انسانی'!A519="","",'منابع انسانی'!A519)</f>
        <v/>
      </c>
      <c r="M520" s="887" t="str">
        <f>IF('منابع انسانی'!B519="","",'منابع انسانی'!B519)</f>
        <v/>
      </c>
      <c r="N520" s="887" t="str">
        <f>IF('منابع انسانی'!C519="","",'منابع انسانی'!C519)</f>
        <v/>
      </c>
      <c r="O520" s="887" t="str">
        <f>IF('منابع انسانی'!D519="","",'منابع انسانی'!D519)</f>
        <v/>
      </c>
      <c r="P520" s="887" t="str">
        <f>IF('منابع انسانی'!E519="","",'منابع انسانی'!E519)</f>
        <v/>
      </c>
      <c r="Q520" s="887" t="str">
        <f>IF('منابع انسانی'!F519="","",'منابع انسانی'!F519)</f>
        <v/>
      </c>
      <c r="R520" s="887" t="str">
        <f>IF('منابع انسانی'!G519="","",'منابع انسانی'!G519)</f>
        <v/>
      </c>
    </row>
    <row r="521" spans="12:18" ht="24.95" customHeight="1">
      <c r="L521" s="887" t="str">
        <f>IF('منابع انسانی'!A520="","",'منابع انسانی'!A520)</f>
        <v/>
      </c>
      <c r="M521" s="887" t="str">
        <f>IF('منابع انسانی'!B520="","",'منابع انسانی'!B520)</f>
        <v/>
      </c>
      <c r="N521" s="887" t="str">
        <f>IF('منابع انسانی'!C520="","",'منابع انسانی'!C520)</f>
        <v/>
      </c>
      <c r="O521" s="887" t="str">
        <f>IF('منابع انسانی'!D520="","",'منابع انسانی'!D520)</f>
        <v/>
      </c>
      <c r="P521" s="887" t="str">
        <f>IF('منابع انسانی'!E520="","",'منابع انسانی'!E520)</f>
        <v/>
      </c>
      <c r="Q521" s="887" t="str">
        <f>IF('منابع انسانی'!F520="","",'منابع انسانی'!F520)</f>
        <v/>
      </c>
      <c r="R521" s="887" t="str">
        <f>IF('منابع انسانی'!G520="","",'منابع انسانی'!G520)</f>
        <v/>
      </c>
    </row>
    <row r="522" spans="12:18" ht="24.95" customHeight="1">
      <c r="L522" s="887" t="str">
        <f>IF('منابع انسانی'!A521="","",'منابع انسانی'!A521)</f>
        <v/>
      </c>
      <c r="M522" s="887" t="str">
        <f>IF('منابع انسانی'!B521="","",'منابع انسانی'!B521)</f>
        <v/>
      </c>
      <c r="N522" s="887" t="str">
        <f>IF('منابع انسانی'!C521="","",'منابع انسانی'!C521)</f>
        <v/>
      </c>
      <c r="O522" s="887" t="str">
        <f>IF('منابع انسانی'!D521="","",'منابع انسانی'!D521)</f>
        <v/>
      </c>
      <c r="P522" s="887" t="str">
        <f>IF('منابع انسانی'!E521="","",'منابع انسانی'!E521)</f>
        <v/>
      </c>
      <c r="Q522" s="887" t="str">
        <f>IF('منابع انسانی'!F521="","",'منابع انسانی'!F521)</f>
        <v/>
      </c>
      <c r="R522" s="887" t="str">
        <f>IF('منابع انسانی'!G521="","",'منابع انسانی'!G521)</f>
        <v/>
      </c>
    </row>
    <row r="523" spans="12:18" ht="24.95" customHeight="1">
      <c r="L523" s="887" t="str">
        <f>IF('منابع انسانی'!A522="","",'منابع انسانی'!A522)</f>
        <v/>
      </c>
      <c r="M523" s="887" t="str">
        <f>IF('منابع انسانی'!B522="","",'منابع انسانی'!B522)</f>
        <v/>
      </c>
      <c r="N523" s="887" t="str">
        <f>IF('منابع انسانی'!C522="","",'منابع انسانی'!C522)</f>
        <v/>
      </c>
      <c r="O523" s="887" t="str">
        <f>IF('منابع انسانی'!D522="","",'منابع انسانی'!D522)</f>
        <v/>
      </c>
      <c r="P523" s="887" t="str">
        <f>IF('منابع انسانی'!E522="","",'منابع انسانی'!E522)</f>
        <v/>
      </c>
      <c r="Q523" s="887" t="str">
        <f>IF('منابع انسانی'!F522="","",'منابع انسانی'!F522)</f>
        <v/>
      </c>
      <c r="R523" s="887" t="str">
        <f>IF('منابع انسانی'!G522="","",'منابع انسانی'!G522)</f>
        <v/>
      </c>
    </row>
    <row r="524" spans="12:18" ht="24.95" customHeight="1">
      <c r="L524" s="887" t="str">
        <f>IF('منابع انسانی'!A523="","",'منابع انسانی'!A523)</f>
        <v/>
      </c>
      <c r="M524" s="887" t="str">
        <f>IF('منابع انسانی'!B523="","",'منابع انسانی'!B523)</f>
        <v/>
      </c>
      <c r="N524" s="887" t="str">
        <f>IF('منابع انسانی'!C523="","",'منابع انسانی'!C523)</f>
        <v/>
      </c>
      <c r="O524" s="887" t="str">
        <f>IF('منابع انسانی'!D523="","",'منابع انسانی'!D523)</f>
        <v/>
      </c>
      <c r="P524" s="887" t="str">
        <f>IF('منابع انسانی'!E523="","",'منابع انسانی'!E523)</f>
        <v/>
      </c>
      <c r="Q524" s="887" t="str">
        <f>IF('منابع انسانی'!F523="","",'منابع انسانی'!F523)</f>
        <v/>
      </c>
      <c r="R524" s="887" t="str">
        <f>IF('منابع انسانی'!G523="","",'منابع انسانی'!G523)</f>
        <v/>
      </c>
    </row>
    <row r="525" spans="12:18" ht="24.95" customHeight="1">
      <c r="L525" s="887" t="str">
        <f>IF('منابع انسانی'!A524="","",'منابع انسانی'!A524)</f>
        <v/>
      </c>
      <c r="M525" s="887" t="str">
        <f>IF('منابع انسانی'!B524="","",'منابع انسانی'!B524)</f>
        <v/>
      </c>
      <c r="N525" s="887" t="str">
        <f>IF('منابع انسانی'!C524="","",'منابع انسانی'!C524)</f>
        <v/>
      </c>
      <c r="O525" s="887" t="str">
        <f>IF('منابع انسانی'!D524="","",'منابع انسانی'!D524)</f>
        <v/>
      </c>
      <c r="P525" s="887" t="str">
        <f>IF('منابع انسانی'!E524="","",'منابع انسانی'!E524)</f>
        <v/>
      </c>
      <c r="Q525" s="887" t="str">
        <f>IF('منابع انسانی'!F524="","",'منابع انسانی'!F524)</f>
        <v/>
      </c>
      <c r="R525" s="887" t="str">
        <f>IF('منابع انسانی'!G524="","",'منابع انسانی'!G524)</f>
        <v/>
      </c>
    </row>
    <row r="526" spans="12:18" ht="24.95" customHeight="1">
      <c r="L526" s="887" t="str">
        <f>IF('منابع انسانی'!A525="","",'منابع انسانی'!A525)</f>
        <v/>
      </c>
      <c r="M526" s="887" t="str">
        <f>IF('منابع انسانی'!B525="","",'منابع انسانی'!B525)</f>
        <v/>
      </c>
      <c r="N526" s="887" t="str">
        <f>IF('منابع انسانی'!C525="","",'منابع انسانی'!C525)</f>
        <v/>
      </c>
      <c r="O526" s="887" t="str">
        <f>IF('منابع انسانی'!D525="","",'منابع انسانی'!D525)</f>
        <v/>
      </c>
      <c r="P526" s="887" t="str">
        <f>IF('منابع انسانی'!E525="","",'منابع انسانی'!E525)</f>
        <v/>
      </c>
      <c r="Q526" s="887" t="str">
        <f>IF('منابع انسانی'!F525="","",'منابع انسانی'!F525)</f>
        <v/>
      </c>
      <c r="R526" s="887" t="str">
        <f>IF('منابع انسانی'!G525="","",'منابع انسانی'!G525)</f>
        <v/>
      </c>
    </row>
    <row r="527" spans="12:18" ht="24.95" customHeight="1">
      <c r="L527" s="887" t="str">
        <f>IF('منابع انسانی'!A526="","",'منابع انسانی'!A526)</f>
        <v/>
      </c>
      <c r="M527" s="887" t="str">
        <f>IF('منابع انسانی'!B526="","",'منابع انسانی'!B526)</f>
        <v/>
      </c>
      <c r="N527" s="887" t="str">
        <f>IF('منابع انسانی'!C526="","",'منابع انسانی'!C526)</f>
        <v/>
      </c>
      <c r="O527" s="887" t="str">
        <f>IF('منابع انسانی'!D526="","",'منابع انسانی'!D526)</f>
        <v/>
      </c>
      <c r="P527" s="887" t="str">
        <f>IF('منابع انسانی'!E526="","",'منابع انسانی'!E526)</f>
        <v/>
      </c>
      <c r="Q527" s="887" t="str">
        <f>IF('منابع انسانی'!F526="","",'منابع انسانی'!F526)</f>
        <v/>
      </c>
      <c r="R527" s="887" t="str">
        <f>IF('منابع انسانی'!G526="","",'منابع انسانی'!G526)</f>
        <v/>
      </c>
    </row>
    <row r="528" spans="12:18" ht="24.95" customHeight="1">
      <c r="L528" s="887" t="str">
        <f>IF('منابع انسانی'!A527="","",'منابع انسانی'!A527)</f>
        <v/>
      </c>
      <c r="M528" s="887" t="str">
        <f>IF('منابع انسانی'!B527="","",'منابع انسانی'!B527)</f>
        <v/>
      </c>
      <c r="N528" s="887" t="str">
        <f>IF('منابع انسانی'!C527="","",'منابع انسانی'!C527)</f>
        <v/>
      </c>
      <c r="O528" s="887" t="str">
        <f>IF('منابع انسانی'!D527="","",'منابع انسانی'!D527)</f>
        <v/>
      </c>
      <c r="P528" s="887" t="str">
        <f>IF('منابع انسانی'!E527="","",'منابع انسانی'!E527)</f>
        <v/>
      </c>
      <c r="Q528" s="887" t="str">
        <f>IF('منابع انسانی'!F527="","",'منابع انسانی'!F527)</f>
        <v/>
      </c>
      <c r="R528" s="887" t="str">
        <f>IF('منابع انسانی'!G527="","",'منابع انسانی'!G527)</f>
        <v/>
      </c>
    </row>
    <row r="529" spans="12:18" ht="24.95" customHeight="1">
      <c r="L529" s="887" t="str">
        <f>IF('منابع انسانی'!A528="","",'منابع انسانی'!A528)</f>
        <v/>
      </c>
      <c r="M529" s="887" t="str">
        <f>IF('منابع انسانی'!B528="","",'منابع انسانی'!B528)</f>
        <v/>
      </c>
      <c r="N529" s="887" t="str">
        <f>IF('منابع انسانی'!C528="","",'منابع انسانی'!C528)</f>
        <v/>
      </c>
      <c r="O529" s="887" t="str">
        <f>IF('منابع انسانی'!D528="","",'منابع انسانی'!D528)</f>
        <v/>
      </c>
      <c r="P529" s="887" t="str">
        <f>IF('منابع انسانی'!E528="","",'منابع انسانی'!E528)</f>
        <v/>
      </c>
      <c r="Q529" s="887" t="str">
        <f>IF('منابع انسانی'!F528="","",'منابع انسانی'!F528)</f>
        <v/>
      </c>
      <c r="R529" s="887" t="str">
        <f>IF('منابع انسانی'!G528="","",'منابع انسانی'!G528)</f>
        <v/>
      </c>
    </row>
    <row r="530" spans="12:18" ht="24.95" customHeight="1">
      <c r="L530" s="887" t="str">
        <f>IF('منابع انسانی'!A529="","",'منابع انسانی'!A529)</f>
        <v/>
      </c>
      <c r="M530" s="887" t="str">
        <f>IF('منابع انسانی'!B529="","",'منابع انسانی'!B529)</f>
        <v/>
      </c>
      <c r="N530" s="887" t="str">
        <f>IF('منابع انسانی'!C529="","",'منابع انسانی'!C529)</f>
        <v/>
      </c>
      <c r="O530" s="887" t="str">
        <f>IF('منابع انسانی'!D529="","",'منابع انسانی'!D529)</f>
        <v/>
      </c>
      <c r="P530" s="887" t="str">
        <f>IF('منابع انسانی'!E529="","",'منابع انسانی'!E529)</f>
        <v/>
      </c>
      <c r="Q530" s="887" t="str">
        <f>IF('منابع انسانی'!F529="","",'منابع انسانی'!F529)</f>
        <v/>
      </c>
      <c r="R530" s="887" t="str">
        <f>IF('منابع انسانی'!G529="","",'منابع انسانی'!G529)</f>
        <v/>
      </c>
    </row>
    <row r="531" spans="12:18" ht="24.95" customHeight="1">
      <c r="L531" s="887" t="str">
        <f>IF('منابع انسانی'!A530="","",'منابع انسانی'!A530)</f>
        <v/>
      </c>
      <c r="M531" s="887" t="str">
        <f>IF('منابع انسانی'!B530="","",'منابع انسانی'!B530)</f>
        <v/>
      </c>
      <c r="N531" s="887" t="str">
        <f>IF('منابع انسانی'!C530="","",'منابع انسانی'!C530)</f>
        <v/>
      </c>
      <c r="O531" s="887" t="str">
        <f>IF('منابع انسانی'!D530="","",'منابع انسانی'!D530)</f>
        <v/>
      </c>
      <c r="P531" s="887" t="str">
        <f>IF('منابع انسانی'!E530="","",'منابع انسانی'!E530)</f>
        <v/>
      </c>
      <c r="Q531" s="887" t="str">
        <f>IF('منابع انسانی'!F530="","",'منابع انسانی'!F530)</f>
        <v/>
      </c>
      <c r="R531" s="887" t="str">
        <f>IF('منابع انسانی'!G530="","",'منابع انسانی'!G530)</f>
        <v/>
      </c>
    </row>
    <row r="532" spans="12:18" ht="24.95" customHeight="1">
      <c r="L532" s="887" t="str">
        <f>IF('منابع انسانی'!A531="","",'منابع انسانی'!A531)</f>
        <v/>
      </c>
      <c r="M532" s="887" t="str">
        <f>IF('منابع انسانی'!B531="","",'منابع انسانی'!B531)</f>
        <v/>
      </c>
      <c r="N532" s="887" t="str">
        <f>IF('منابع انسانی'!C531="","",'منابع انسانی'!C531)</f>
        <v/>
      </c>
      <c r="O532" s="887" t="str">
        <f>IF('منابع انسانی'!D531="","",'منابع انسانی'!D531)</f>
        <v/>
      </c>
      <c r="P532" s="887" t="str">
        <f>IF('منابع انسانی'!E531="","",'منابع انسانی'!E531)</f>
        <v/>
      </c>
      <c r="Q532" s="887" t="str">
        <f>IF('منابع انسانی'!F531="","",'منابع انسانی'!F531)</f>
        <v/>
      </c>
      <c r="R532" s="887" t="str">
        <f>IF('منابع انسانی'!G531="","",'منابع انسانی'!G531)</f>
        <v/>
      </c>
    </row>
    <row r="533" spans="12:18" ht="24.95" customHeight="1">
      <c r="L533" s="887" t="str">
        <f>IF('منابع انسانی'!A532="","",'منابع انسانی'!A532)</f>
        <v/>
      </c>
      <c r="M533" s="887" t="str">
        <f>IF('منابع انسانی'!B532="","",'منابع انسانی'!B532)</f>
        <v/>
      </c>
      <c r="N533" s="887" t="str">
        <f>IF('منابع انسانی'!C532="","",'منابع انسانی'!C532)</f>
        <v/>
      </c>
      <c r="O533" s="887" t="str">
        <f>IF('منابع انسانی'!D532="","",'منابع انسانی'!D532)</f>
        <v/>
      </c>
      <c r="P533" s="887" t="str">
        <f>IF('منابع انسانی'!E532="","",'منابع انسانی'!E532)</f>
        <v/>
      </c>
      <c r="Q533" s="887" t="str">
        <f>IF('منابع انسانی'!F532="","",'منابع انسانی'!F532)</f>
        <v/>
      </c>
      <c r="R533" s="887" t="str">
        <f>IF('منابع انسانی'!G532="","",'منابع انسانی'!G532)</f>
        <v/>
      </c>
    </row>
    <row r="534" spans="12:18" ht="24.95" customHeight="1">
      <c r="L534" s="887" t="str">
        <f>IF('منابع انسانی'!A533="","",'منابع انسانی'!A533)</f>
        <v/>
      </c>
      <c r="M534" s="887" t="str">
        <f>IF('منابع انسانی'!B533="","",'منابع انسانی'!B533)</f>
        <v/>
      </c>
      <c r="N534" s="887" t="str">
        <f>IF('منابع انسانی'!C533="","",'منابع انسانی'!C533)</f>
        <v/>
      </c>
      <c r="O534" s="887" t="str">
        <f>IF('منابع انسانی'!D533="","",'منابع انسانی'!D533)</f>
        <v/>
      </c>
      <c r="P534" s="887" t="str">
        <f>IF('منابع انسانی'!E533="","",'منابع انسانی'!E533)</f>
        <v/>
      </c>
      <c r="Q534" s="887" t="str">
        <f>IF('منابع انسانی'!F533="","",'منابع انسانی'!F533)</f>
        <v/>
      </c>
      <c r="R534" s="887" t="str">
        <f>IF('منابع انسانی'!G533="","",'منابع انسانی'!G533)</f>
        <v/>
      </c>
    </row>
    <row r="535" spans="12:18" ht="24.95" customHeight="1">
      <c r="L535" s="887" t="str">
        <f>IF('منابع انسانی'!A534="","",'منابع انسانی'!A534)</f>
        <v/>
      </c>
      <c r="M535" s="887" t="str">
        <f>IF('منابع انسانی'!B534="","",'منابع انسانی'!B534)</f>
        <v/>
      </c>
      <c r="N535" s="887" t="str">
        <f>IF('منابع انسانی'!C534="","",'منابع انسانی'!C534)</f>
        <v/>
      </c>
      <c r="O535" s="887" t="str">
        <f>IF('منابع انسانی'!D534="","",'منابع انسانی'!D534)</f>
        <v/>
      </c>
      <c r="P535" s="887" t="str">
        <f>IF('منابع انسانی'!E534="","",'منابع انسانی'!E534)</f>
        <v/>
      </c>
      <c r="Q535" s="887" t="str">
        <f>IF('منابع انسانی'!F534="","",'منابع انسانی'!F534)</f>
        <v/>
      </c>
      <c r="R535" s="887" t="str">
        <f>IF('منابع انسانی'!G534="","",'منابع انسانی'!G534)</f>
        <v/>
      </c>
    </row>
    <row r="536" spans="12:18" ht="24.95" customHeight="1">
      <c r="L536" s="887" t="str">
        <f>IF('منابع انسانی'!A535="","",'منابع انسانی'!A535)</f>
        <v/>
      </c>
      <c r="M536" s="887" t="str">
        <f>IF('منابع انسانی'!B535="","",'منابع انسانی'!B535)</f>
        <v/>
      </c>
      <c r="N536" s="887" t="str">
        <f>IF('منابع انسانی'!C535="","",'منابع انسانی'!C535)</f>
        <v/>
      </c>
      <c r="O536" s="887" t="str">
        <f>IF('منابع انسانی'!D535="","",'منابع انسانی'!D535)</f>
        <v/>
      </c>
      <c r="P536" s="887" t="str">
        <f>IF('منابع انسانی'!E535="","",'منابع انسانی'!E535)</f>
        <v/>
      </c>
      <c r="Q536" s="887" t="str">
        <f>IF('منابع انسانی'!F535="","",'منابع انسانی'!F535)</f>
        <v/>
      </c>
      <c r="R536" s="887" t="str">
        <f>IF('منابع انسانی'!G535="","",'منابع انسانی'!G535)</f>
        <v/>
      </c>
    </row>
    <row r="537" spans="12:18" ht="24.95" customHeight="1">
      <c r="L537" s="887" t="str">
        <f>IF('منابع انسانی'!A536="","",'منابع انسانی'!A536)</f>
        <v/>
      </c>
      <c r="M537" s="887" t="str">
        <f>IF('منابع انسانی'!B536="","",'منابع انسانی'!B536)</f>
        <v/>
      </c>
      <c r="N537" s="887" t="str">
        <f>IF('منابع انسانی'!C536="","",'منابع انسانی'!C536)</f>
        <v/>
      </c>
      <c r="O537" s="887" t="str">
        <f>IF('منابع انسانی'!D536="","",'منابع انسانی'!D536)</f>
        <v/>
      </c>
      <c r="P537" s="887" t="str">
        <f>IF('منابع انسانی'!E536="","",'منابع انسانی'!E536)</f>
        <v/>
      </c>
      <c r="Q537" s="887" t="str">
        <f>IF('منابع انسانی'!F536="","",'منابع انسانی'!F536)</f>
        <v/>
      </c>
      <c r="R537" s="887" t="str">
        <f>IF('منابع انسانی'!G536="","",'منابع انسانی'!G536)</f>
        <v/>
      </c>
    </row>
    <row r="538" spans="12:18" ht="24.95" customHeight="1">
      <c r="L538" s="887" t="str">
        <f>IF('منابع انسانی'!A537="","",'منابع انسانی'!A537)</f>
        <v/>
      </c>
      <c r="M538" s="887" t="str">
        <f>IF('منابع انسانی'!B537="","",'منابع انسانی'!B537)</f>
        <v/>
      </c>
      <c r="N538" s="887" t="str">
        <f>IF('منابع انسانی'!C537="","",'منابع انسانی'!C537)</f>
        <v/>
      </c>
      <c r="O538" s="887" t="str">
        <f>IF('منابع انسانی'!D537="","",'منابع انسانی'!D537)</f>
        <v/>
      </c>
      <c r="P538" s="887" t="str">
        <f>IF('منابع انسانی'!E537="","",'منابع انسانی'!E537)</f>
        <v/>
      </c>
      <c r="Q538" s="887" t="str">
        <f>IF('منابع انسانی'!F537="","",'منابع انسانی'!F537)</f>
        <v/>
      </c>
      <c r="R538" s="887" t="str">
        <f>IF('منابع انسانی'!G537="","",'منابع انسانی'!G537)</f>
        <v/>
      </c>
    </row>
    <row r="539" spans="12:18" ht="24.95" customHeight="1">
      <c r="L539" s="887" t="str">
        <f>IF('منابع انسانی'!A538="","",'منابع انسانی'!A538)</f>
        <v/>
      </c>
      <c r="M539" s="887" t="str">
        <f>IF('منابع انسانی'!B538="","",'منابع انسانی'!B538)</f>
        <v/>
      </c>
      <c r="N539" s="887" t="str">
        <f>IF('منابع انسانی'!C538="","",'منابع انسانی'!C538)</f>
        <v/>
      </c>
      <c r="O539" s="887" t="str">
        <f>IF('منابع انسانی'!D538="","",'منابع انسانی'!D538)</f>
        <v/>
      </c>
      <c r="P539" s="887" t="str">
        <f>IF('منابع انسانی'!E538="","",'منابع انسانی'!E538)</f>
        <v/>
      </c>
      <c r="Q539" s="887" t="str">
        <f>IF('منابع انسانی'!F538="","",'منابع انسانی'!F538)</f>
        <v/>
      </c>
      <c r="R539" s="887" t="str">
        <f>IF('منابع انسانی'!G538="","",'منابع انسانی'!G538)</f>
        <v/>
      </c>
    </row>
    <row r="540" spans="12:18" ht="24.95" customHeight="1">
      <c r="L540" s="887" t="str">
        <f>IF('منابع انسانی'!A539="","",'منابع انسانی'!A539)</f>
        <v/>
      </c>
      <c r="M540" s="887" t="str">
        <f>IF('منابع انسانی'!B539="","",'منابع انسانی'!B539)</f>
        <v/>
      </c>
      <c r="N540" s="887" t="str">
        <f>IF('منابع انسانی'!C539="","",'منابع انسانی'!C539)</f>
        <v/>
      </c>
      <c r="O540" s="887" t="str">
        <f>IF('منابع انسانی'!D539="","",'منابع انسانی'!D539)</f>
        <v/>
      </c>
      <c r="P540" s="887" t="str">
        <f>IF('منابع انسانی'!E539="","",'منابع انسانی'!E539)</f>
        <v/>
      </c>
      <c r="Q540" s="887" t="str">
        <f>IF('منابع انسانی'!F539="","",'منابع انسانی'!F539)</f>
        <v/>
      </c>
      <c r="R540" s="887" t="str">
        <f>IF('منابع انسانی'!G539="","",'منابع انسانی'!G539)</f>
        <v/>
      </c>
    </row>
    <row r="541" spans="12:18" ht="24.95" customHeight="1">
      <c r="L541" s="887" t="str">
        <f>IF('منابع انسانی'!A540="","",'منابع انسانی'!A540)</f>
        <v/>
      </c>
      <c r="M541" s="887" t="str">
        <f>IF('منابع انسانی'!B540="","",'منابع انسانی'!B540)</f>
        <v/>
      </c>
      <c r="N541" s="887" t="str">
        <f>IF('منابع انسانی'!C540="","",'منابع انسانی'!C540)</f>
        <v/>
      </c>
      <c r="O541" s="887" t="str">
        <f>IF('منابع انسانی'!D540="","",'منابع انسانی'!D540)</f>
        <v/>
      </c>
      <c r="P541" s="887" t="str">
        <f>IF('منابع انسانی'!E540="","",'منابع انسانی'!E540)</f>
        <v/>
      </c>
      <c r="Q541" s="887" t="str">
        <f>IF('منابع انسانی'!F540="","",'منابع انسانی'!F540)</f>
        <v/>
      </c>
      <c r="R541" s="887" t="str">
        <f>IF('منابع انسانی'!G540="","",'منابع انسانی'!G540)</f>
        <v/>
      </c>
    </row>
    <row r="542" spans="12:18" ht="24.95" customHeight="1">
      <c r="L542" s="887" t="str">
        <f>IF('منابع انسانی'!A541="","",'منابع انسانی'!A541)</f>
        <v/>
      </c>
      <c r="M542" s="887" t="str">
        <f>IF('منابع انسانی'!B541="","",'منابع انسانی'!B541)</f>
        <v/>
      </c>
      <c r="N542" s="887" t="str">
        <f>IF('منابع انسانی'!C541="","",'منابع انسانی'!C541)</f>
        <v/>
      </c>
      <c r="O542" s="887" t="str">
        <f>IF('منابع انسانی'!D541="","",'منابع انسانی'!D541)</f>
        <v/>
      </c>
      <c r="P542" s="887" t="str">
        <f>IF('منابع انسانی'!E541="","",'منابع انسانی'!E541)</f>
        <v/>
      </c>
      <c r="Q542" s="887" t="str">
        <f>IF('منابع انسانی'!F541="","",'منابع انسانی'!F541)</f>
        <v/>
      </c>
      <c r="R542" s="887" t="str">
        <f>IF('منابع انسانی'!G541="","",'منابع انسانی'!G541)</f>
        <v/>
      </c>
    </row>
    <row r="543" spans="12:18" ht="24.95" customHeight="1">
      <c r="L543" s="887" t="str">
        <f>IF('منابع انسانی'!A542="","",'منابع انسانی'!A542)</f>
        <v/>
      </c>
      <c r="M543" s="887" t="str">
        <f>IF('منابع انسانی'!B542="","",'منابع انسانی'!B542)</f>
        <v/>
      </c>
      <c r="N543" s="887" t="str">
        <f>IF('منابع انسانی'!C542="","",'منابع انسانی'!C542)</f>
        <v/>
      </c>
      <c r="O543" s="887" t="str">
        <f>IF('منابع انسانی'!D542="","",'منابع انسانی'!D542)</f>
        <v/>
      </c>
      <c r="P543" s="887" t="str">
        <f>IF('منابع انسانی'!E542="","",'منابع انسانی'!E542)</f>
        <v/>
      </c>
      <c r="Q543" s="887" t="str">
        <f>IF('منابع انسانی'!F542="","",'منابع انسانی'!F542)</f>
        <v/>
      </c>
      <c r="R543" s="887" t="str">
        <f>IF('منابع انسانی'!G542="","",'منابع انسانی'!G542)</f>
        <v/>
      </c>
    </row>
    <row r="544" spans="12:18" ht="24.95" customHeight="1">
      <c r="L544" s="887" t="str">
        <f>IF('منابع انسانی'!A543="","",'منابع انسانی'!A543)</f>
        <v/>
      </c>
      <c r="M544" s="887" t="str">
        <f>IF('منابع انسانی'!B543="","",'منابع انسانی'!B543)</f>
        <v/>
      </c>
      <c r="N544" s="887" t="str">
        <f>IF('منابع انسانی'!C543="","",'منابع انسانی'!C543)</f>
        <v/>
      </c>
      <c r="O544" s="887" t="str">
        <f>IF('منابع انسانی'!D543="","",'منابع انسانی'!D543)</f>
        <v/>
      </c>
      <c r="P544" s="887" t="str">
        <f>IF('منابع انسانی'!E543="","",'منابع انسانی'!E543)</f>
        <v/>
      </c>
      <c r="Q544" s="887" t="str">
        <f>IF('منابع انسانی'!F543="","",'منابع انسانی'!F543)</f>
        <v/>
      </c>
      <c r="R544" s="887" t="str">
        <f>IF('منابع انسانی'!G543="","",'منابع انسانی'!G543)</f>
        <v/>
      </c>
    </row>
    <row r="545" spans="12:18" ht="24.95" customHeight="1">
      <c r="L545" s="887" t="str">
        <f>IF('منابع انسانی'!A544="","",'منابع انسانی'!A544)</f>
        <v/>
      </c>
      <c r="M545" s="887" t="str">
        <f>IF('منابع انسانی'!B544="","",'منابع انسانی'!B544)</f>
        <v/>
      </c>
      <c r="N545" s="887" t="str">
        <f>IF('منابع انسانی'!C544="","",'منابع انسانی'!C544)</f>
        <v/>
      </c>
      <c r="O545" s="887" t="str">
        <f>IF('منابع انسانی'!D544="","",'منابع انسانی'!D544)</f>
        <v/>
      </c>
      <c r="P545" s="887" t="str">
        <f>IF('منابع انسانی'!E544="","",'منابع انسانی'!E544)</f>
        <v/>
      </c>
      <c r="Q545" s="887" t="str">
        <f>IF('منابع انسانی'!F544="","",'منابع انسانی'!F544)</f>
        <v/>
      </c>
      <c r="R545" s="887" t="str">
        <f>IF('منابع انسانی'!G544="","",'منابع انسانی'!G544)</f>
        <v/>
      </c>
    </row>
    <row r="546" spans="12:18" ht="24.95" customHeight="1">
      <c r="L546" s="887" t="str">
        <f>IF('منابع انسانی'!A545="","",'منابع انسانی'!A545)</f>
        <v/>
      </c>
      <c r="M546" s="887" t="str">
        <f>IF('منابع انسانی'!B545="","",'منابع انسانی'!B545)</f>
        <v/>
      </c>
      <c r="N546" s="887" t="str">
        <f>IF('منابع انسانی'!C545="","",'منابع انسانی'!C545)</f>
        <v/>
      </c>
      <c r="O546" s="887" t="str">
        <f>IF('منابع انسانی'!D545="","",'منابع انسانی'!D545)</f>
        <v/>
      </c>
      <c r="P546" s="887" t="str">
        <f>IF('منابع انسانی'!E545="","",'منابع انسانی'!E545)</f>
        <v/>
      </c>
      <c r="Q546" s="887" t="str">
        <f>IF('منابع انسانی'!F545="","",'منابع انسانی'!F545)</f>
        <v/>
      </c>
      <c r="R546" s="887" t="str">
        <f>IF('منابع انسانی'!G545="","",'منابع انسانی'!G545)</f>
        <v/>
      </c>
    </row>
    <row r="547" spans="12:18" ht="24.95" customHeight="1">
      <c r="L547" s="887" t="str">
        <f>IF('منابع انسانی'!A546="","",'منابع انسانی'!A546)</f>
        <v/>
      </c>
      <c r="M547" s="887" t="str">
        <f>IF('منابع انسانی'!B546="","",'منابع انسانی'!B546)</f>
        <v/>
      </c>
      <c r="N547" s="887" t="str">
        <f>IF('منابع انسانی'!C546="","",'منابع انسانی'!C546)</f>
        <v/>
      </c>
      <c r="O547" s="887" t="str">
        <f>IF('منابع انسانی'!D546="","",'منابع انسانی'!D546)</f>
        <v/>
      </c>
      <c r="P547" s="887" t="str">
        <f>IF('منابع انسانی'!E546="","",'منابع انسانی'!E546)</f>
        <v/>
      </c>
      <c r="Q547" s="887" t="str">
        <f>IF('منابع انسانی'!F546="","",'منابع انسانی'!F546)</f>
        <v/>
      </c>
      <c r="R547" s="887" t="str">
        <f>IF('منابع انسانی'!G546="","",'منابع انسانی'!G546)</f>
        <v/>
      </c>
    </row>
    <row r="548" spans="12:18" ht="24.95" customHeight="1">
      <c r="L548" s="887" t="str">
        <f>IF('منابع انسانی'!A547="","",'منابع انسانی'!A547)</f>
        <v/>
      </c>
      <c r="M548" s="887" t="str">
        <f>IF('منابع انسانی'!B547="","",'منابع انسانی'!B547)</f>
        <v/>
      </c>
      <c r="N548" s="887" t="str">
        <f>IF('منابع انسانی'!C547="","",'منابع انسانی'!C547)</f>
        <v/>
      </c>
      <c r="O548" s="887" t="str">
        <f>IF('منابع انسانی'!D547="","",'منابع انسانی'!D547)</f>
        <v/>
      </c>
      <c r="P548" s="887" t="str">
        <f>IF('منابع انسانی'!E547="","",'منابع انسانی'!E547)</f>
        <v/>
      </c>
      <c r="Q548" s="887" t="str">
        <f>IF('منابع انسانی'!F547="","",'منابع انسانی'!F547)</f>
        <v/>
      </c>
      <c r="R548" s="887" t="str">
        <f>IF('منابع انسانی'!G547="","",'منابع انسانی'!G547)</f>
        <v/>
      </c>
    </row>
    <row r="549" spans="12:18" ht="24.95" customHeight="1">
      <c r="L549" s="887" t="str">
        <f>IF('منابع انسانی'!A548="","",'منابع انسانی'!A548)</f>
        <v/>
      </c>
      <c r="M549" s="887" t="str">
        <f>IF('منابع انسانی'!B548="","",'منابع انسانی'!B548)</f>
        <v/>
      </c>
      <c r="N549" s="887" t="str">
        <f>IF('منابع انسانی'!C548="","",'منابع انسانی'!C548)</f>
        <v/>
      </c>
      <c r="O549" s="887" t="str">
        <f>IF('منابع انسانی'!D548="","",'منابع انسانی'!D548)</f>
        <v/>
      </c>
      <c r="P549" s="887" t="str">
        <f>IF('منابع انسانی'!E548="","",'منابع انسانی'!E548)</f>
        <v/>
      </c>
      <c r="Q549" s="887" t="str">
        <f>IF('منابع انسانی'!F548="","",'منابع انسانی'!F548)</f>
        <v/>
      </c>
      <c r="R549" s="887" t="str">
        <f>IF('منابع انسانی'!G548="","",'منابع انسانی'!G548)</f>
        <v/>
      </c>
    </row>
    <row r="550" spans="12:18" ht="24.95" customHeight="1">
      <c r="L550" s="887" t="str">
        <f>IF('منابع انسانی'!A549="","",'منابع انسانی'!A549)</f>
        <v/>
      </c>
      <c r="M550" s="887" t="str">
        <f>IF('منابع انسانی'!B549="","",'منابع انسانی'!B549)</f>
        <v/>
      </c>
      <c r="N550" s="887" t="str">
        <f>IF('منابع انسانی'!C549="","",'منابع انسانی'!C549)</f>
        <v/>
      </c>
      <c r="O550" s="887" t="str">
        <f>IF('منابع انسانی'!D549="","",'منابع انسانی'!D549)</f>
        <v/>
      </c>
      <c r="P550" s="887" t="str">
        <f>IF('منابع انسانی'!E549="","",'منابع انسانی'!E549)</f>
        <v/>
      </c>
      <c r="Q550" s="887" t="str">
        <f>IF('منابع انسانی'!F549="","",'منابع انسانی'!F549)</f>
        <v/>
      </c>
      <c r="R550" s="887" t="str">
        <f>IF('منابع انسانی'!G549="","",'منابع انسانی'!G549)</f>
        <v/>
      </c>
    </row>
    <row r="551" spans="12:18" ht="24.95" customHeight="1">
      <c r="L551" s="887" t="str">
        <f>IF('منابع انسانی'!A550="","",'منابع انسانی'!A550)</f>
        <v/>
      </c>
      <c r="M551" s="887" t="str">
        <f>IF('منابع انسانی'!B550="","",'منابع انسانی'!B550)</f>
        <v/>
      </c>
      <c r="N551" s="887" t="str">
        <f>IF('منابع انسانی'!C550="","",'منابع انسانی'!C550)</f>
        <v/>
      </c>
      <c r="O551" s="887" t="str">
        <f>IF('منابع انسانی'!D550="","",'منابع انسانی'!D550)</f>
        <v/>
      </c>
      <c r="P551" s="887" t="str">
        <f>IF('منابع انسانی'!E550="","",'منابع انسانی'!E550)</f>
        <v/>
      </c>
      <c r="Q551" s="887" t="str">
        <f>IF('منابع انسانی'!F550="","",'منابع انسانی'!F550)</f>
        <v/>
      </c>
      <c r="R551" s="887" t="str">
        <f>IF('منابع انسانی'!G550="","",'منابع انسانی'!G550)</f>
        <v/>
      </c>
    </row>
    <row r="552" spans="12:18" ht="24.95" customHeight="1">
      <c r="L552" s="887" t="str">
        <f>IF('منابع انسانی'!A551="","",'منابع انسانی'!A551)</f>
        <v/>
      </c>
      <c r="M552" s="887" t="str">
        <f>IF('منابع انسانی'!B551="","",'منابع انسانی'!B551)</f>
        <v/>
      </c>
      <c r="N552" s="887" t="str">
        <f>IF('منابع انسانی'!C551="","",'منابع انسانی'!C551)</f>
        <v/>
      </c>
      <c r="O552" s="887" t="str">
        <f>IF('منابع انسانی'!D551="","",'منابع انسانی'!D551)</f>
        <v/>
      </c>
      <c r="P552" s="887" t="str">
        <f>IF('منابع انسانی'!E551="","",'منابع انسانی'!E551)</f>
        <v/>
      </c>
      <c r="Q552" s="887" t="str">
        <f>IF('منابع انسانی'!F551="","",'منابع انسانی'!F551)</f>
        <v/>
      </c>
      <c r="R552" s="887" t="str">
        <f>IF('منابع انسانی'!G551="","",'منابع انسانی'!G551)</f>
        <v/>
      </c>
    </row>
    <row r="553" spans="12:18" ht="24.95" customHeight="1">
      <c r="L553" s="887" t="str">
        <f>IF('منابع انسانی'!A552="","",'منابع انسانی'!A552)</f>
        <v/>
      </c>
      <c r="M553" s="887" t="str">
        <f>IF('منابع انسانی'!B552="","",'منابع انسانی'!B552)</f>
        <v/>
      </c>
      <c r="N553" s="887" t="str">
        <f>IF('منابع انسانی'!C552="","",'منابع انسانی'!C552)</f>
        <v/>
      </c>
      <c r="O553" s="887" t="str">
        <f>IF('منابع انسانی'!D552="","",'منابع انسانی'!D552)</f>
        <v/>
      </c>
      <c r="P553" s="887" t="str">
        <f>IF('منابع انسانی'!E552="","",'منابع انسانی'!E552)</f>
        <v/>
      </c>
      <c r="Q553" s="887" t="str">
        <f>IF('منابع انسانی'!F552="","",'منابع انسانی'!F552)</f>
        <v/>
      </c>
      <c r="R553" s="887" t="str">
        <f>IF('منابع انسانی'!G552="","",'منابع انسانی'!G552)</f>
        <v/>
      </c>
    </row>
    <row r="554" spans="12:18" ht="24.95" customHeight="1">
      <c r="L554" s="887" t="str">
        <f>IF('منابع انسانی'!A553="","",'منابع انسانی'!A553)</f>
        <v/>
      </c>
      <c r="M554" s="887" t="str">
        <f>IF('منابع انسانی'!B553="","",'منابع انسانی'!B553)</f>
        <v/>
      </c>
      <c r="N554" s="887" t="str">
        <f>IF('منابع انسانی'!C553="","",'منابع انسانی'!C553)</f>
        <v/>
      </c>
      <c r="O554" s="887" t="str">
        <f>IF('منابع انسانی'!D553="","",'منابع انسانی'!D553)</f>
        <v/>
      </c>
      <c r="P554" s="887" t="str">
        <f>IF('منابع انسانی'!E553="","",'منابع انسانی'!E553)</f>
        <v/>
      </c>
      <c r="Q554" s="887" t="str">
        <f>IF('منابع انسانی'!F553="","",'منابع انسانی'!F553)</f>
        <v/>
      </c>
      <c r="R554" s="887" t="str">
        <f>IF('منابع انسانی'!G553="","",'منابع انسانی'!G553)</f>
        <v/>
      </c>
    </row>
    <row r="555" spans="12:18" ht="24.95" customHeight="1">
      <c r="L555" s="887" t="str">
        <f>IF('منابع انسانی'!A554="","",'منابع انسانی'!A554)</f>
        <v/>
      </c>
      <c r="M555" s="887" t="str">
        <f>IF('منابع انسانی'!B554="","",'منابع انسانی'!B554)</f>
        <v/>
      </c>
      <c r="N555" s="887" t="str">
        <f>IF('منابع انسانی'!C554="","",'منابع انسانی'!C554)</f>
        <v/>
      </c>
      <c r="O555" s="887" t="str">
        <f>IF('منابع انسانی'!D554="","",'منابع انسانی'!D554)</f>
        <v/>
      </c>
      <c r="P555" s="887" t="str">
        <f>IF('منابع انسانی'!E554="","",'منابع انسانی'!E554)</f>
        <v/>
      </c>
      <c r="Q555" s="887" t="str">
        <f>IF('منابع انسانی'!F554="","",'منابع انسانی'!F554)</f>
        <v/>
      </c>
      <c r="R555" s="887" t="str">
        <f>IF('منابع انسانی'!G554="","",'منابع انسانی'!G554)</f>
        <v/>
      </c>
    </row>
    <row r="556" spans="12:18" ht="24.95" customHeight="1">
      <c r="L556" s="887" t="str">
        <f>IF('منابع انسانی'!A555="","",'منابع انسانی'!A555)</f>
        <v/>
      </c>
      <c r="M556" s="887" t="str">
        <f>IF('منابع انسانی'!B555="","",'منابع انسانی'!B555)</f>
        <v/>
      </c>
      <c r="N556" s="887" t="str">
        <f>IF('منابع انسانی'!C555="","",'منابع انسانی'!C555)</f>
        <v/>
      </c>
      <c r="O556" s="887" t="str">
        <f>IF('منابع انسانی'!D555="","",'منابع انسانی'!D555)</f>
        <v/>
      </c>
      <c r="P556" s="887" t="str">
        <f>IF('منابع انسانی'!E555="","",'منابع انسانی'!E555)</f>
        <v/>
      </c>
      <c r="Q556" s="887" t="str">
        <f>IF('منابع انسانی'!F555="","",'منابع انسانی'!F555)</f>
        <v/>
      </c>
      <c r="R556" s="887" t="str">
        <f>IF('منابع انسانی'!G555="","",'منابع انسانی'!G555)</f>
        <v/>
      </c>
    </row>
    <row r="557" spans="12:18" ht="24.95" customHeight="1">
      <c r="L557" s="887" t="str">
        <f>IF('منابع انسانی'!A556="","",'منابع انسانی'!A556)</f>
        <v/>
      </c>
      <c r="M557" s="887" t="str">
        <f>IF('منابع انسانی'!B556="","",'منابع انسانی'!B556)</f>
        <v/>
      </c>
      <c r="N557" s="887" t="str">
        <f>IF('منابع انسانی'!C556="","",'منابع انسانی'!C556)</f>
        <v/>
      </c>
      <c r="O557" s="887" t="str">
        <f>IF('منابع انسانی'!D556="","",'منابع انسانی'!D556)</f>
        <v/>
      </c>
      <c r="P557" s="887" t="str">
        <f>IF('منابع انسانی'!E556="","",'منابع انسانی'!E556)</f>
        <v/>
      </c>
      <c r="Q557" s="887" t="str">
        <f>IF('منابع انسانی'!F556="","",'منابع انسانی'!F556)</f>
        <v/>
      </c>
      <c r="R557" s="887" t="str">
        <f>IF('منابع انسانی'!G556="","",'منابع انسانی'!G556)</f>
        <v/>
      </c>
    </row>
    <row r="558" spans="12:18" ht="24.95" customHeight="1">
      <c r="L558" s="887" t="str">
        <f>IF('منابع انسانی'!A557="","",'منابع انسانی'!A557)</f>
        <v/>
      </c>
      <c r="M558" s="887" t="str">
        <f>IF('منابع انسانی'!B557="","",'منابع انسانی'!B557)</f>
        <v/>
      </c>
      <c r="N558" s="887" t="str">
        <f>IF('منابع انسانی'!C557="","",'منابع انسانی'!C557)</f>
        <v/>
      </c>
      <c r="O558" s="887" t="str">
        <f>IF('منابع انسانی'!D557="","",'منابع انسانی'!D557)</f>
        <v/>
      </c>
      <c r="P558" s="887" t="str">
        <f>IF('منابع انسانی'!E557="","",'منابع انسانی'!E557)</f>
        <v/>
      </c>
      <c r="Q558" s="887" t="str">
        <f>IF('منابع انسانی'!F557="","",'منابع انسانی'!F557)</f>
        <v/>
      </c>
      <c r="R558" s="887" t="str">
        <f>IF('منابع انسانی'!G557="","",'منابع انسانی'!G557)</f>
        <v/>
      </c>
    </row>
    <row r="559" spans="12:18" ht="24.95" customHeight="1">
      <c r="L559" s="887" t="str">
        <f>IF('منابع انسانی'!A558="","",'منابع انسانی'!A558)</f>
        <v/>
      </c>
      <c r="M559" s="887" t="str">
        <f>IF('منابع انسانی'!B558="","",'منابع انسانی'!B558)</f>
        <v/>
      </c>
      <c r="N559" s="887" t="str">
        <f>IF('منابع انسانی'!C558="","",'منابع انسانی'!C558)</f>
        <v/>
      </c>
      <c r="O559" s="887" t="str">
        <f>IF('منابع انسانی'!D558="","",'منابع انسانی'!D558)</f>
        <v/>
      </c>
      <c r="P559" s="887" t="str">
        <f>IF('منابع انسانی'!E558="","",'منابع انسانی'!E558)</f>
        <v/>
      </c>
      <c r="Q559" s="887" t="str">
        <f>IF('منابع انسانی'!F558="","",'منابع انسانی'!F558)</f>
        <v/>
      </c>
      <c r="R559" s="887" t="str">
        <f>IF('منابع انسانی'!G558="","",'منابع انسانی'!G558)</f>
        <v/>
      </c>
    </row>
    <row r="560" spans="12:18" ht="24.95" customHeight="1">
      <c r="L560" s="887" t="str">
        <f>IF('منابع انسانی'!A559="","",'منابع انسانی'!A559)</f>
        <v/>
      </c>
      <c r="M560" s="887" t="str">
        <f>IF('منابع انسانی'!B559="","",'منابع انسانی'!B559)</f>
        <v/>
      </c>
      <c r="N560" s="887" t="str">
        <f>IF('منابع انسانی'!C559="","",'منابع انسانی'!C559)</f>
        <v/>
      </c>
      <c r="O560" s="887" t="str">
        <f>IF('منابع انسانی'!D559="","",'منابع انسانی'!D559)</f>
        <v/>
      </c>
      <c r="P560" s="887" t="str">
        <f>IF('منابع انسانی'!E559="","",'منابع انسانی'!E559)</f>
        <v/>
      </c>
      <c r="Q560" s="887" t="str">
        <f>IF('منابع انسانی'!F559="","",'منابع انسانی'!F559)</f>
        <v/>
      </c>
      <c r="R560" s="887" t="str">
        <f>IF('منابع انسانی'!G559="","",'منابع انسانی'!G559)</f>
        <v/>
      </c>
    </row>
    <row r="561" spans="12:18" ht="24.95" customHeight="1">
      <c r="L561" s="887" t="str">
        <f>IF('منابع انسانی'!A560="","",'منابع انسانی'!A560)</f>
        <v/>
      </c>
      <c r="M561" s="887" t="str">
        <f>IF('منابع انسانی'!B560="","",'منابع انسانی'!B560)</f>
        <v/>
      </c>
      <c r="N561" s="887" t="str">
        <f>IF('منابع انسانی'!C560="","",'منابع انسانی'!C560)</f>
        <v/>
      </c>
      <c r="O561" s="887" t="str">
        <f>IF('منابع انسانی'!D560="","",'منابع انسانی'!D560)</f>
        <v/>
      </c>
      <c r="P561" s="887" t="str">
        <f>IF('منابع انسانی'!E560="","",'منابع انسانی'!E560)</f>
        <v/>
      </c>
      <c r="Q561" s="887" t="str">
        <f>IF('منابع انسانی'!F560="","",'منابع انسانی'!F560)</f>
        <v/>
      </c>
      <c r="R561" s="887" t="str">
        <f>IF('منابع انسانی'!G560="","",'منابع انسانی'!G560)</f>
        <v/>
      </c>
    </row>
    <row r="562" spans="12:18" ht="24.95" customHeight="1">
      <c r="L562" s="887" t="str">
        <f>IF('منابع انسانی'!A561="","",'منابع انسانی'!A561)</f>
        <v/>
      </c>
      <c r="M562" s="887" t="str">
        <f>IF('منابع انسانی'!B561="","",'منابع انسانی'!B561)</f>
        <v/>
      </c>
      <c r="N562" s="887" t="str">
        <f>IF('منابع انسانی'!C561="","",'منابع انسانی'!C561)</f>
        <v/>
      </c>
      <c r="O562" s="887" t="str">
        <f>IF('منابع انسانی'!D561="","",'منابع انسانی'!D561)</f>
        <v/>
      </c>
      <c r="P562" s="887" t="str">
        <f>IF('منابع انسانی'!E561="","",'منابع انسانی'!E561)</f>
        <v/>
      </c>
      <c r="Q562" s="887" t="str">
        <f>IF('منابع انسانی'!F561="","",'منابع انسانی'!F561)</f>
        <v/>
      </c>
      <c r="R562" s="887" t="str">
        <f>IF('منابع انسانی'!G561="","",'منابع انسانی'!G561)</f>
        <v/>
      </c>
    </row>
    <row r="563" spans="12:18" ht="24.95" customHeight="1">
      <c r="L563" s="887" t="str">
        <f>IF('منابع انسانی'!A562="","",'منابع انسانی'!A562)</f>
        <v/>
      </c>
      <c r="M563" s="887" t="str">
        <f>IF('منابع انسانی'!B562="","",'منابع انسانی'!B562)</f>
        <v/>
      </c>
      <c r="N563" s="887" t="str">
        <f>IF('منابع انسانی'!C562="","",'منابع انسانی'!C562)</f>
        <v/>
      </c>
      <c r="O563" s="887" t="str">
        <f>IF('منابع انسانی'!D562="","",'منابع انسانی'!D562)</f>
        <v/>
      </c>
      <c r="P563" s="887" t="str">
        <f>IF('منابع انسانی'!E562="","",'منابع انسانی'!E562)</f>
        <v/>
      </c>
      <c r="Q563" s="887" t="str">
        <f>IF('منابع انسانی'!F562="","",'منابع انسانی'!F562)</f>
        <v/>
      </c>
      <c r="R563" s="887" t="str">
        <f>IF('منابع انسانی'!G562="","",'منابع انسانی'!G562)</f>
        <v/>
      </c>
    </row>
    <row r="564" spans="12:18" ht="24.95" customHeight="1">
      <c r="L564" s="887" t="str">
        <f>IF('منابع انسانی'!A563="","",'منابع انسانی'!A563)</f>
        <v/>
      </c>
      <c r="M564" s="887" t="str">
        <f>IF('منابع انسانی'!B563="","",'منابع انسانی'!B563)</f>
        <v/>
      </c>
      <c r="N564" s="887" t="str">
        <f>IF('منابع انسانی'!C563="","",'منابع انسانی'!C563)</f>
        <v/>
      </c>
      <c r="O564" s="887" t="str">
        <f>IF('منابع انسانی'!D563="","",'منابع انسانی'!D563)</f>
        <v/>
      </c>
      <c r="P564" s="887" t="str">
        <f>IF('منابع انسانی'!E563="","",'منابع انسانی'!E563)</f>
        <v/>
      </c>
      <c r="Q564" s="887" t="str">
        <f>IF('منابع انسانی'!F563="","",'منابع انسانی'!F563)</f>
        <v/>
      </c>
      <c r="R564" s="887" t="str">
        <f>IF('منابع انسانی'!G563="","",'منابع انسانی'!G563)</f>
        <v/>
      </c>
    </row>
    <row r="565" spans="12:18" ht="24.95" customHeight="1">
      <c r="L565" s="887" t="str">
        <f>IF('منابع انسانی'!A564="","",'منابع انسانی'!A564)</f>
        <v/>
      </c>
      <c r="M565" s="887" t="str">
        <f>IF('منابع انسانی'!B564="","",'منابع انسانی'!B564)</f>
        <v/>
      </c>
      <c r="N565" s="887" t="str">
        <f>IF('منابع انسانی'!C564="","",'منابع انسانی'!C564)</f>
        <v/>
      </c>
      <c r="O565" s="887" t="str">
        <f>IF('منابع انسانی'!D564="","",'منابع انسانی'!D564)</f>
        <v/>
      </c>
      <c r="P565" s="887" t="str">
        <f>IF('منابع انسانی'!E564="","",'منابع انسانی'!E564)</f>
        <v/>
      </c>
      <c r="Q565" s="887" t="str">
        <f>IF('منابع انسانی'!F564="","",'منابع انسانی'!F564)</f>
        <v/>
      </c>
      <c r="R565" s="887" t="str">
        <f>IF('منابع انسانی'!G564="","",'منابع انسانی'!G564)</f>
        <v/>
      </c>
    </row>
    <row r="566" spans="12:18" ht="24.95" customHeight="1">
      <c r="L566" s="887" t="str">
        <f>IF('منابع انسانی'!A565="","",'منابع انسانی'!A565)</f>
        <v/>
      </c>
      <c r="M566" s="887" t="str">
        <f>IF('منابع انسانی'!B565="","",'منابع انسانی'!B565)</f>
        <v/>
      </c>
      <c r="N566" s="887" t="str">
        <f>IF('منابع انسانی'!C565="","",'منابع انسانی'!C565)</f>
        <v/>
      </c>
      <c r="O566" s="887" t="str">
        <f>IF('منابع انسانی'!D565="","",'منابع انسانی'!D565)</f>
        <v/>
      </c>
      <c r="P566" s="887" t="str">
        <f>IF('منابع انسانی'!E565="","",'منابع انسانی'!E565)</f>
        <v/>
      </c>
      <c r="Q566" s="887" t="str">
        <f>IF('منابع انسانی'!F565="","",'منابع انسانی'!F565)</f>
        <v/>
      </c>
      <c r="R566" s="887" t="str">
        <f>IF('منابع انسانی'!G565="","",'منابع انسانی'!G565)</f>
        <v/>
      </c>
    </row>
    <row r="567" spans="12:18" ht="24.95" customHeight="1">
      <c r="L567" s="887" t="str">
        <f>IF('منابع انسانی'!A566="","",'منابع انسانی'!A566)</f>
        <v/>
      </c>
      <c r="M567" s="887" t="str">
        <f>IF('منابع انسانی'!B566="","",'منابع انسانی'!B566)</f>
        <v/>
      </c>
      <c r="N567" s="887" t="str">
        <f>IF('منابع انسانی'!C566="","",'منابع انسانی'!C566)</f>
        <v/>
      </c>
      <c r="O567" s="887" t="str">
        <f>IF('منابع انسانی'!D566="","",'منابع انسانی'!D566)</f>
        <v/>
      </c>
      <c r="P567" s="887" t="str">
        <f>IF('منابع انسانی'!E566="","",'منابع انسانی'!E566)</f>
        <v/>
      </c>
      <c r="Q567" s="887" t="str">
        <f>IF('منابع انسانی'!F566="","",'منابع انسانی'!F566)</f>
        <v/>
      </c>
      <c r="R567" s="887" t="str">
        <f>IF('منابع انسانی'!G566="","",'منابع انسانی'!G566)</f>
        <v/>
      </c>
    </row>
    <row r="568" spans="12:18" ht="24.95" customHeight="1">
      <c r="L568" s="887" t="str">
        <f>IF('منابع انسانی'!A567="","",'منابع انسانی'!A567)</f>
        <v/>
      </c>
      <c r="M568" s="887" t="str">
        <f>IF('منابع انسانی'!B567="","",'منابع انسانی'!B567)</f>
        <v/>
      </c>
      <c r="N568" s="887" t="str">
        <f>IF('منابع انسانی'!C567="","",'منابع انسانی'!C567)</f>
        <v/>
      </c>
      <c r="O568" s="887" t="str">
        <f>IF('منابع انسانی'!D567="","",'منابع انسانی'!D567)</f>
        <v/>
      </c>
      <c r="P568" s="887" t="str">
        <f>IF('منابع انسانی'!E567="","",'منابع انسانی'!E567)</f>
        <v/>
      </c>
      <c r="Q568" s="887" t="str">
        <f>IF('منابع انسانی'!F567="","",'منابع انسانی'!F567)</f>
        <v/>
      </c>
      <c r="R568" s="887" t="str">
        <f>IF('منابع انسانی'!G567="","",'منابع انسانی'!G567)</f>
        <v/>
      </c>
    </row>
    <row r="569" spans="12:18" ht="24.95" customHeight="1">
      <c r="L569" s="887" t="str">
        <f>IF('منابع انسانی'!A568="","",'منابع انسانی'!A568)</f>
        <v/>
      </c>
      <c r="M569" s="887" t="str">
        <f>IF('منابع انسانی'!B568="","",'منابع انسانی'!B568)</f>
        <v/>
      </c>
      <c r="N569" s="887" t="str">
        <f>IF('منابع انسانی'!C568="","",'منابع انسانی'!C568)</f>
        <v/>
      </c>
      <c r="O569" s="887" t="str">
        <f>IF('منابع انسانی'!D568="","",'منابع انسانی'!D568)</f>
        <v/>
      </c>
      <c r="P569" s="887" t="str">
        <f>IF('منابع انسانی'!E568="","",'منابع انسانی'!E568)</f>
        <v/>
      </c>
      <c r="Q569" s="887" t="str">
        <f>IF('منابع انسانی'!F568="","",'منابع انسانی'!F568)</f>
        <v/>
      </c>
      <c r="R569" s="887" t="str">
        <f>IF('منابع انسانی'!G568="","",'منابع انسانی'!G568)</f>
        <v/>
      </c>
    </row>
    <row r="570" spans="12:18" ht="24.95" customHeight="1">
      <c r="L570" s="887" t="str">
        <f>IF('منابع انسانی'!A569="","",'منابع انسانی'!A569)</f>
        <v/>
      </c>
      <c r="M570" s="887" t="str">
        <f>IF('منابع انسانی'!B569="","",'منابع انسانی'!B569)</f>
        <v/>
      </c>
      <c r="N570" s="887" t="str">
        <f>IF('منابع انسانی'!C569="","",'منابع انسانی'!C569)</f>
        <v/>
      </c>
      <c r="O570" s="887" t="str">
        <f>IF('منابع انسانی'!D569="","",'منابع انسانی'!D569)</f>
        <v/>
      </c>
      <c r="P570" s="887" t="str">
        <f>IF('منابع انسانی'!E569="","",'منابع انسانی'!E569)</f>
        <v/>
      </c>
      <c r="Q570" s="887" t="str">
        <f>IF('منابع انسانی'!F569="","",'منابع انسانی'!F569)</f>
        <v/>
      </c>
      <c r="R570" s="887" t="str">
        <f>IF('منابع انسانی'!G569="","",'منابع انسانی'!G569)</f>
        <v/>
      </c>
    </row>
    <row r="571" spans="12:18" ht="24.95" customHeight="1">
      <c r="L571" s="887" t="str">
        <f>IF('منابع انسانی'!A570="","",'منابع انسانی'!A570)</f>
        <v/>
      </c>
      <c r="M571" s="887" t="str">
        <f>IF('منابع انسانی'!B570="","",'منابع انسانی'!B570)</f>
        <v/>
      </c>
      <c r="N571" s="887" t="str">
        <f>IF('منابع انسانی'!C570="","",'منابع انسانی'!C570)</f>
        <v/>
      </c>
      <c r="O571" s="887" t="str">
        <f>IF('منابع انسانی'!D570="","",'منابع انسانی'!D570)</f>
        <v/>
      </c>
      <c r="P571" s="887" t="str">
        <f>IF('منابع انسانی'!E570="","",'منابع انسانی'!E570)</f>
        <v/>
      </c>
      <c r="Q571" s="887" t="str">
        <f>IF('منابع انسانی'!F570="","",'منابع انسانی'!F570)</f>
        <v/>
      </c>
      <c r="R571" s="887" t="str">
        <f>IF('منابع انسانی'!G570="","",'منابع انسانی'!G570)</f>
        <v/>
      </c>
    </row>
    <row r="572" spans="12:18" ht="24.95" customHeight="1">
      <c r="L572" s="887" t="str">
        <f>IF('منابع انسانی'!A571="","",'منابع انسانی'!A571)</f>
        <v/>
      </c>
      <c r="M572" s="887" t="str">
        <f>IF('منابع انسانی'!B571="","",'منابع انسانی'!B571)</f>
        <v/>
      </c>
      <c r="N572" s="887" t="str">
        <f>IF('منابع انسانی'!C571="","",'منابع انسانی'!C571)</f>
        <v/>
      </c>
      <c r="O572" s="887" t="str">
        <f>IF('منابع انسانی'!D571="","",'منابع انسانی'!D571)</f>
        <v/>
      </c>
      <c r="P572" s="887" t="str">
        <f>IF('منابع انسانی'!E571="","",'منابع انسانی'!E571)</f>
        <v/>
      </c>
      <c r="Q572" s="887" t="str">
        <f>IF('منابع انسانی'!F571="","",'منابع انسانی'!F571)</f>
        <v/>
      </c>
      <c r="R572" s="887" t="str">
        <f>IF('منابع انسانی'!G571="","",'منابع انسانی'!G571)</f>
        <v/>
      </c>
    </row>
    <row r="573" spans="12:18" ht="24.95" customHeight="1">
      <c r="L573" s="887" t="str">
        <f>IF('منابع انسانی'!A572="","",'منابع انسانی'!A572)</f>
        <v/>
      </c>
      <c r="M573" s="887" t="str">
        <f>IF('منابع انسانی'!B572="","",'منابع انسانی'!B572)</f>
        <v/>
      </c>
      <c r="N573" s="887" t="str">
        <f>IF('منابع انسانی'!C572="","",'منابع انسانی'!C572)</f>
        <v/>
      </c>
      <c r="O573" s="887" t="str">
        <f>IF('منابع انسانی'!D572="","",'منابع انسانی'!D572)</f>
        <v/>
      </c>
      <c r="P573" s="887" t="str">
        <f>IF('منابع انسانی'!E572="","",'منابع انسانی'!E572)</f>
        <v/>
      </c>
      <c r="Q573" s="887" t="str">
        <f>IF('منابع انسانی'!F572="","",'منابع انسانی'!F572)</f>
        <v/>
      </c>
      <c r="R573" s="887" t="str">
        <f>IF('منابع انسانی'!G572="","",'منابع انسانی'!G572)</f>
        <v/>
      </c>
    </row>
    <row r="574" spans="12:18" ht="24.95" customHeight="1">
      <c r="L574" s="887" t="str">
        <f>IF('منابع انسانی'!A573="","",'منابع انسانی'!A573)</f>
        <v/>
      </c>
      <c r="M574" s="887" t="str">
        <f>IF('منابع انسانی'!B573="","",'منابع انسانی'!B573)</f>
        <v/>
      </c>
      <c r="N574" s="887" t="str">
        <f>IF('منابع انسانی'!C573="","",'منابع انسانی'!C573)</f>
        <v/>
      </c>
      <c r="O574" s="887" t="str">
        <f>IF('منابع انسانی'!D573="","",'منابع انسانی'!D573)</f>
        <v/>
      </c>
      <c r="P574" s="887" t="str">
        <f>IF('منابع انسانی'!E573="","",'منابع انسانی'!E573)</f>
        <v/>
      </c>
      <c r="Q574" s="887" t="str">
        <f>IF('منابع انسانی'!F573="","",'منابع انسانی'!F573)</f>
        <v/>
      </c>
      <c r="R574" s="887" t="str">
        <f>IF('منابع انسانی'!G573="","",'منابع انسانی'!G573)</f>
        <v/>
      </c>
    </row>
    <row r="575" spans="12:18" ht="24.95" customHeight="1">
      <c r="L575" s="887" t="str">
        <f>IF('منابع انسانی'!A574="","",'منابع انسانی'!A574)</f>
        <v/>
      </c>
      <c r="M575" s="887" t="str">
        <f>IF('منابع انسانی'!B574="","",'منابع انسانی'!B574)</f>
        <v/>
      </c>
      <c r="N575" s="887" t="str">
        <f>IF('منابع انسانی'!C574="","",'منابع انسانی'!C574)</f>
        <v/>
      </c>
      <c r="O575" s="887" t="str">
        <f>IF('منابع انسانی'!D574="","",'منابع انسانی'!D574)</f>
        <v/>
      </c>
      <c r="P575" s="887" t="str">
        <f>IF('منابع انسانی'!E574="","",'منابع انسانی'!E574)</f>
        <v/>
      </c>
      <c r="Q575" s="887" t="str">
        <f>IF('منابع انسانی'!F574="","",'منابع انسانی'!F574)</f>
        <v/>
      </c>
      <c r="R575" s="887" t="str">
        <f>IF('منابع انسانی'!G574="","",'منابع انسانی'!G574)</f>
        <v/>
      </c>
    </row>
    <row r="576" spans="12:18" ht="24.95" customHeight="1">
      <c r="L576" s="887" t="str">
        <f>IF('منابع انسانی'!A575="","",'منابع انسانی'!A575)</f>
        <v/>
      </c>
      <c r="M576" s="887" t="str">
        <f>IF('منابع انسانی'!B575="","",'منابع انسانی'!B575)</f>
        <v/>
      </c>
      <c r="N576" s="887" t="str">
        <f>IF('منابع انسانی'!C575="","",'منابع انسانی'!C575)</f>
        <v/>
      </c>
      <c r="O576" s="887" t="str">
        <f>IF('منابع انسانی'!D575="","",'منابع انسانی'!D575)</f>
        <v/>
      </c>
      <c r="P576" s="887" t="str">
        <f>IF('منابع انسانی'!E575="","",'منابع انسانی'!E575)</f>
        <v/>
      </c>
      <c r="Q576" s="887" t="str">
        <f>IF('منابع انسانی'!F575="","",'منابع انسانی'!F575)</f>
        <v/>
      </c>
      <c r="R576" s="887" t="str">
        <f>IF('منابع انسانی'!G575="","",'منابع انسانی'!G575)</f>
        <v/>
      </c>
    </row>
    <row r="577" spans="12:18" ht="24.95" customHeight="1">
      <c r="L577" s="887" t="str">
        <f>IF('منابع انسانی'!A576="","",'منابع انسانی'!A576)</f>
        <v/>
      </c>
      <c r="M577" s="887" t="str">
        <f>IF('منابع انسانی'!B576="","",'منابع انسانی'!B576)</f>
        <v/>
      </c>
      <c r="N577" s="887" t="str">
        <f>IF('منابع انسانی'!C576="","",'منابع انسانی'!C576)</f>
        <v/>
      </c>
      <c r="O577" s="887" t="str">
        <f>IF('منابع انسانی'!D576="","",'منابع انسانی'!D576)</f>
        <v/>
      </c>
      <c r="P577" s="887" t="str">
        <f>IF('منابع انسانی'!E576="","",'منابع انسانی'!E576)</f>
        <v/>
      </c>
      <c r="Q577" s="887" t="str">
        <f>IF('منابع انسانی'!F576="","",'منابع انسانی'!F576)</f>
        <v/>
      </c>
      <c r="R577" s="887" t="str">
        <f>IF('منابع انسانی'!G576="","",'منابع انسانی'!G576)</f>
        <v/>
      </c>
    </row>
    <row r="578" spans="12:18" ht="24.95" customHeight="1">
      <c r="L578" s="887" t="str">
        <f>IF('منابع انسانی'!A577="","",'منابع انسانی'!A577)</f>
        <v/>
      </c>
      <c r="M578" s="887" t="str">
        <f>IF('منابع انسانی'!B577="","",'منابع انسانی'!B577)</f>
        <v/>
      </c>
      <c r="N578" s="887" t="str">
        <f>IF('منابع انسانی'!C577="","",'منابع انسانی'!C577)</f>
        <v/>
      </c>
      <c r="O578" s="887" t="str">
        <f>IF('منابع انسانی'!D577="","",'منابع انسانی'!D577)</f>
        <v/>
      </c>
      <c r="P578" s="887" t="str">
        <f>IF('منابع انسانی'!E577="","",'منابع انسانی'!E577)</f>
        <v/>
      </c>
      <c r="Q578" s="887" t="str">
        <f>IF('منابع انسانی'!F577="","",'منابع انسانی'!F577)</f>
        <v/>
      </c>
      <c r="R578" s="887" t="str">
        <f>IF('منابع انسانی'!G577="","",'منابع انسانی'!G577)</f>
        <v/>
      </c>
    </row>
    <row r="579" spans="12:18" ht="24.95" customHeight="1">
      <c r="L579" s="887" t="str">
        <f>IF('منابع انسانی'!A578="","",'منابع انسانی'!A578)</f>
        <v/>
      </c>
      <c r="M579" s="887" t="str">
        <f>IF('منابع انسانی'!B578="","",'منابع انسانی'!B578)</f>
        <v/>
      </c>
      <c r="N579" s="887" t="str">
        <f>IF('منابع انسانی'!C578="","",'منابع انسانی'!C578)</f>
        <v/>
      </c>
      <c r="O579" s="887" t="str">
        <f>IF('منابع انسانی'!D578="","",'منابع انسانی'!D578)</f>
        <v/>
      </c>
      <c r="P579" s="887" t="str">
        <f>IF('منابع انسانی'!E578="","",'منابع انسانی'!E578)</f>
        <v/>
      </c>
      <c r="Q579" s="887" t="str">
        <f>IF('منابع انسانی'!F578="","",'منابع انسانی'!F578)</f>
        <v/>
      </c>
      <c r="R579" s="887" t="str">
        <f>IF('منابع انسانی'!G578="","",'منابع انسانی'!G578)</f>
        <v/>
      </c>
    </row>
    <row r="580" spans="12:18" ht="24.95" customHeight="1">
      <c r="L580" s="887" t="str">
        <f>IF('منابع انسانی'!A579="","",'منابع انسانی'!A579)</f>
        <v/>
      </c>
      <c r="M580" s="887" t="str">
        <f>IF('منابع انسانی'!B579="","",'منابع انسانی'!B579)</f>
        <v/>
      </c>
      <c r="N580" s="887" t="str">
        <f>IF('منابع انسانی'!C579="","",'منابع انسانی'!C579)</f>
        <v/>
      </c>
      <c r="O580" s="887" t="str">
        <f>IF('منابع انسانی'!D579="","",'منابع انسانی'!D579)</f>
        <v/>
      </c>
      <c r="P580" s="887" t="str">
        <f>IF('منابع انسانی'!E579="","",'منابع انسانی'!E579)</f>
        <v/>
      </c>
      <c r="Q580" s="887" t="str">
        <f>IF('منابع انسانی'!F579="","",'منابع انسانی'!F579)</f>
        <v/>
      </c>
      <c r="R580" s="887" t="str">
        <f>IF('منابع انسانی'!G579="","",'منابع انسانی'!G579)</f>
        <v/>
      </c>
    </row>
    <row r="581" spans="12:18" ht="24.95" customHeight="1">
      <c r="L581" s="887" t="str">
        <f>IF('منابع انسانی'!A580="","",'منابع انسانی'!A580)</f>
        <v/>
      </c>
      <c r="M581" s="887" t="str">
        <f>IF('منابع انسانی'!B580="","",'منابع انسانی'!B580)</f>
        <v/>
      </c>
      <c r="N581" s="887" t="str">
        <f>IF('منابع انسانی'!C580="","",'منابع انسانی'!C580)</f>
        <v/>
      </c>
      <c r="O581" s="887" t="str">
        <f>IF('منابع انسانی'!D580="","",'منابع انسانی'!D580)</f>
        <v/>
      </c>
      <c r="P581" s="887" t="str">
        <f>IF('منابع انسانی'!E580="","",'منابع انسانی'!E580)</f>
        <v/>
      </c>
      <c r="Q581" s="887" t="str">
        <f>IF('منابع انسانی'!F580="","",'منابع انسانی'!F580)</f>
        <v/>
      </c>
      <c r="R581" s="887" t="str">
        <f>IF('منابع انسانی'!G580="","",'منابع انسانی'!G580)</f>
        <v/>
      </c>
    </row>
    <row r="582" spans="12:18" ht="24.95" customHeight="1">
      <c r="L582" s="887" t="str">
        <f>IF('منابع انسانی'!A581="","",'منابع انسانی'!A581)</f>
        <v/>
      </c>
      <c r="M582" s="887" t="str">
        <f>IF('منابع انسانی'!B581="","",'منابع انسانی'!B581)</f>
        <v/>
      </c>
      <c r="N582" s="887" t="str">
        <f>IF('منابع انسانی'!C581="","",'منابع انسانی'!C581)</f>
        <v/>
      </c>
      <c r="O582" s="887" t="str">
        <f>IF('منابع انسانی'!D581="","",'منابع انسانی'!D581)</f>
        <v/>
      </c>
      <c r="P582" s="887" t="str">
        <f>IF('منابع انسانی'!E581="","",'منابع انسانی'!E581)</f>
        <v/>
      </c>
      <c r="Q582" s="887" t="str">
        <f>IF('منابع انسانی'!F581="","",'منابع انسانی'!F581)</f>
        <v/>
      </c>
      <c r="R582" s="887" t="str">
        <f>IF('منابع انسانی'!G581="","",'منابع انسانی'!G581)</f>
        <v/>
      </c>
    </row>
    <row r="583" spans="12:18" ht="24.95" customHeight="1">
      <c r="L583" s="887" t="str">
        <f>IF('منابع انسانی'!A582="","",'منابع انسانی'!A582)</f>
        <v/>
      </c>
      <c r="M583" s="887" t="str">
        <f>IF('منابع انسانی'!B582="","",'منابع انسانی'!B582)</f>
        <v/>
      </c>
      <c r="N583" s="887" t="str">
        <f>IF('منابع انسانی'!C582="","",'منابع انسانی'!C582)</f>
        <v/>
      </c>
      <c r="O583" s="887" t="str">
        <f>IF('منابع انسانی'!D582="","",'منابع انسانی'!D582)</f>
        <v/>
      </c>
      <c r="P583" s="887" t="str">
        <f>IF('منابع انسانی'!E582="","",'منابع انسانی'!E582)</f>
        <v/>
      </c>
      <c r="Q583" s="887" t="str">
        <f>IF('منابع انسانی'!F582="","",'منابع انسانی'!F582)</f>
        <v/>
      </c>
      <c r="R583" s="887" t="str">
        <f>IF('منابع انسانی'!G582="","",'منابع انسانی'!G582)</f>
        <v/>
      </c>
    </row>
    <row r="584" spans="12:18" ht="24.95" customHeight="1">
      <c r="L584" s="887" t="str">
        <f>IF('منابع انسانی'!A583="","",'منابع انسانی'!A583)</f>
        <v/>
      </c>
      <c r="M584" s="887" t="str">
        <f>IF('منابع انسانی'!B583="","",'منابع انسانی'!B583)</f>
        <v/>
      </c>
      <c r="N584" s="887" t="str">
        <f>IF('منابع انسانی'!C583="","",'منابع انسانی'!C583)</f>
        <v/>
      </c>
      <c r="O584" s="887" t="str">
        <f>IF('منابع انسانی'!D583="","",'منابع انسانی'!D583)</f>
        <v/>
      </c>
      <c r="P584" s="887" t="str">
        <f>IF('منابع انسانی'!E583="","",'منابع انسانی'!E583)</f>
        <v/>
      </c>
      <c r="Q584" s="887" t="str">
        <f>IF('منابع انسانی'!F583="","",'منابع انسانی'!F583)</f>
        <v/>
      </c>
      <c r="R584" s="887" t="str">
        <f>IF('منابع انسانی'!G583="","",'منابع انسانی'!G583)</f>
        <v/>
      </c>
    </row>
    <row r="585" spans="12:18" ht="24.95" customHeight="1">
      <c r="L585" s="887" t="str">
        <f>IF('منابع انسانی'!A584="","",'منابع انسانی'!A584)</f>
        <v/>
      </c>
      <c r="M585" s="887" t="str">
        <f>IF('منابع انسانی'!B584="","",'منابع انسانی'!B584)</f>
        <v/>
      </c>
      <c r="N585" s="887" t="str">
        <f>IF('منابع انسانی'!C584="","",'منابع انسانی'!C584)</f>
        <v/>
      </c>
      <c r="O585" s="887" t="str">
        <f>IF('منابع انسانی'!D584="","",'منابع انسانی'!D584)</f>
        <v/>
      </c>
      <c r="P585" s="887" t="str">
        <f>IF('منابع انسانی'!E584="","",'منابع انسانی'!E584)</f>
        <v/>
      </c>
      <c r="Q585" s="887" t="str">
        <f>IF('منابع انسانی'!F584="","",'منابع انسانی'!F584)</f>
        <v/>
      </c>
      <c r="R585" s="887" t="str">
        <f>IF('منابع انسانی'!G584="","",'منابع انسانی'!G584)</f>
        <v/>
      </c>
    </row>
    <row r="586" spans="12:18" ht="24.95" customHeight="1">
      <c r="L586" s="887" t="str">
        <f>IF('منابع انسانی'!A585="","",'منابع انسانی'!A585)</f>
        <v/>
      </c>
      <c r="M586" s="887" t="str">
        <f>IF('منابع انسانی'!B585="","",'منابع انسانی'!B585)</f>
        <v/>
      </c>
      <c r="N586" s="887" t="str">
        <f>IF('منابع انسانی'!C585="","",'منابع انسانی'!C585)</f>
        <v/>
      </c>
      <c r="O586" s="887" t="str">
        <f>IF('منابع انسانی'!D585="","",'منابع انسانی'!D585)</f>
        <v/>
      </c>
      <c r="P586" s="887" t="str">
        <f>IF('منابع انسانی'!E585="","",'منابع انسانی'!E585)</f>
        <v/>
      </c>
      <c r="Q586" s="887" t="str">
        <f>IF('منابع انسانی'!F585="","",'منابع انسانی'!F585)</f>
        <v/>
      </c>
      <c r="R586" s="887" t="str">
        <f>IF('منابع انسانی'!G585="","",'منابع انسانی'!G585)</f>
        <v/>
      </c>
    </row>
    <row r="587" spans="12:18" ht="24.95" customHeight="1">
      <c r="L587" s="887" t="str">
        <f>IF('منابع انسانی'!A586="","",'منابع انسانی'!A586)</f>
        <v/>
      </c>
      <c r="M587" s="887" t="str">
        <f>IF('منابع انسانی'!B586="","",'منابع انسانی'!B586)</f>
        <v/>
      </c>
      <c r="N587" s="887" t="str">
        <f>IF('منابع انسانی'!C586="","",'منابع انسانی'!C586)</f>
        <v/>
      </c>
      <c r="O587" s="887" t="str">
        <f>IF('منابع انسانی'!D586="","",'منابع انسانی'!D586)</f>
        <v/>
      </c>
      <c r="P587" s="887" t="str">
        <f>IF('منابع انسانی'!E586="","",'منابع انسانی'!E586)</f>
        <v/>
      </c>
      <c r="Q587" s="887" t="str">
        <f>IF('منابع انسانی'!F586="","",'منابع انسانی'!F586)</f>
        <v/>
      </c>
      <c r="R587" s="887" t="str">
        <f>IF('منابع انسانی'!G586="","",'منابع انسانی'!G586)</f>
        <v/>
      </c>
    </row>
    <row r="588" spans="12:18" ht="24.95" customHeight="1">
      <c r="L588" s="887" t="str">
        <f>IF('منابع انسانی'!A587="","",'منابع انسانی'!A587)</f>
        <v/>
      </c>
      <c r="M588" s="887" t="str">
        <f>IF('منابع انسانی'!B587="","",'منابع انسانی'!B587)</f>
        <v/>
      </c>
      <c r="N588" s="887" t="str">
        <f>IF('منابع انسانی'!C587="","",'منابع انسانی'!C587)</f>
        <v/>
      </c>
      <c r="O588" s="887" t="str">
        <f>IF('منابع انسانی'!D587="","",'منابع انسانی'!D587)</f>
        <v/>
      </c>
      <c r="P588" s="887" t="str">
        <f>IF('منابع انسانی'!E587="","",'منابع انسانی'!E587)</f>
        <v/>
      </c>
      <c r="Q588" s="887" t="str">
        <f>IF('منابع انسانی'!F587="","",'منابع انسانی'!F587)</f>
        <v/>
      </c>
      <c r="R588" s="887" t="str">
        <f>IF('منابع انسانی'!G587="","",'منابع انسانی'!G587)</f>
        <v/>
      </c>
    </row>
    <row r="589" spans="12:18" ht="24.95" customHeight="1">
      <c r="L589" s="887" t="str">
        <f>IF('منابع انسانی'!A588="","",'منابع انسانی'!A588)</f>
        <v/>
      </c>
      <c r="M589" s="887" t="str">
        <f>IF('منابع انسانی'!B588="","",'منابع انسانی'!B588)</f>
        <v/>
      </c>
      <c r="N589" s="887" t="str">
        <f>IF('منابع انسانی'!C588="","",'منابع انسانی'!C588)</f>
        <v/>
      </c>
      <c r="O589" s="887" t="str">
        <f>IF('منابع انسانی'!D588="","",'منابع انسانی'!D588)</f>
        <v/>
      </c>
      <c r="P589" s="887" t="str">
        <f>IF('منابع انسانی'!E588="","",'منابع انسانی'!E588)</f>
        <v/>
      </c>
      <c r="Q589" s="887" t="str">
        <f>IF('منابع انسانی'!F588="","",'منابع انسانی'!F588)</f>
        <v/>
      </c>
      <c r="R589" s="887" t="str">
        <f>IF('منابع انسانی'!G588="","",'منابع انسانی'!G588)</f>
        <v/>
      </c>
    </row>
    <row r="590" spans="12:18" ht="24.95" customHeight="1">
      <c r="L590" s="887" t="str">
        <f>IF('منابع انسانی'!A589="","",'منابع انسانی'!A589)</f>
        <v/>
      </c>
      <c r="M590" s="887" t="str">
        <f>IF('منابع انسانی'!B589="","",'منابع انسانی'!B589)</f>
        <v/>
      </c>
      <c r="N590" s="887" t="str">
        <f>IF('منابع انسانی'!C589="","",'منابع انسانی'!C589)</f>
        <v/>
      </c>
      <c r="O590" s="887" t="str">
        <f>IF('منابع انسانی'!D589="","",'منابع انسانی'!D589)</f>
        <v/>
      </c>
      <c r="P590" s="887" t="str">
        <f>IF('منابع انسانی'!E589="","",'منابع انسانی'!E589)</f>
        <v/>
      </c>
      <c r="Q590" s="887" t="str">
        <f>IF('منابع انسانی'!F589="","",'منابع انسانی'!F589)</f>
        <v/>
      </c>
      <c r="R590" s="887" t="str">
        <f>IF('منابع انسانی'!G589="","",'منابع انسانی'!G589)</f>
        <v/>
      </c>
    </row>
    <row r="591" spans="12:18" ht="24.95" customHeight="1">
      <c r="L591" s="887" t="str">
        <f>IF('منابع انسانی'!A590="","",'منابع انسانی'!A590)</f>
        <v/>
      </c>
      <c r="M591" s="887" t="str">
        <f>IF('منابع انسانی'!B590="","",'منابع انسانی'!B590)</f>
        <v/>
      </c>
      <c r="N591" s="887" t="str">
        <f>IF('منابع انسانی'!C590="","",'منابع انسانی'!C590)</f>
        <v/>
      </c>
      <c r="O591" s="887" t="str">
        <f>IF('منابع انسانی'!D590="","",'منابع انسانی'!D590)</f>
        <v/>
      </c>
      <c r="P591" s="887" t="str">
        <f>IF('منابع انسانی'!E590="","",'منابع انسانی'!E590)</f>
        <v/>
      </c>
      <c r="Q591" s="887" t="str">
        <f>IF('منابع انسانی'!F590="","",'منابع انسانی'!F590)</f>
        <v/>
      </c>
      <c r="R591" s="887" t="str">
        <f>IF('منابع انسانی'!G590="","",'منابع انسانی'!G590)</f>
        <v/>
      </c>
    </row>
    <row r="592" spans="12:18" ht="24.95" customHeight="1">
      <c r="L592" s="887" t="str">
        <f>IF('منابع انسانی'!A591="","",'منابع انسانی'!A591)</f>
        <v/>
      </c>
      <c r="M592" s="887" t="str">
        <f>IF('منابع انسانی'!B591="","",'منابع انسانی'!B591)</f>
        <v/>
      </c>
      <c r="N592" s="887" t="str">
        <f>IF('منابع انسانی'!C591="","",'منابع انسانی'!C591)</f>
        <v/>
      </c>
      <c r="O592" s="887" t="str">
        <f>IF('منابع انسانی'!D591="","",'منابع انسانی'!D591)</f>
        <v/>
      </c>
      <c r="P592" s="887" t="str">
        <f>IF('منابع انسانی'!E591="","",'منابع انسانی'!E591)</f>
        <v/>
      </c>
      <c r="Q592" s="887" t="str">
        <f>IF('منابع انسانی'!F591="","",'منابع انسانی'!F591)</f>
        <v/>
      </c>
      <c r="R592" s="887" t="str">
        <f>IF('منابع انسانی'!G591="","",'منابع انسانی'!G591)</f>
        <v/>
      </c>
    </row>
    <row r="593" spans="12:18" ht="24.95" customHeight="1">
      <c r="L593" s="887" t="str">
        <f>IF('منابع انسانی'!A592="","",'منابع انسانی'!A592)</f>
        <v/>
      </c>
      <c r="M593" s="887" t="str">
        <f>IF('منابع انسانی'!B592="","",'منابع انسانی'!B592)</f>
        <v/>
      </c>
      <c r="N593" s="887" t="str">
        <f>IF('منابع انسانی'!C592="","",'منابع انسانی'!C592)</f>
        <v/>
      </c>
      <c r="O593" s="887" t="str">
        <f>IF('منابع انسانی'!D592="","",'منابع انسانی'!D592)</f>
        <v/>
      </c>
      <c r="P593" s="887" t="str">
        <f>IF('منابع انسانی'!E592="","",'منابع انسانی'!E592)</f>
        <v/>
      </c>
      <c r="Q593" s="887" t="str">
        <f>IF('منابع انسانی'!F592="","",'منابع انسانی'!F592)</f>
        <v/>
      </c>
      <c r="R593" s="887" t="str">
        <f>IF('منابع انسانی'!G592="","",'منابع انسانی'!G592)</f>
        <v/>
      </c>
    </row>
    <row r="594" spans="12:18" ht="24.95" customHeight="1">
      <c r="L594" s="887" t="str">
        <f>IF('منابع انسانی'!A593="","",'منابع انسانی'!A593)</f>
        <v/>
      </c>
      <c r="M594" s="887" t="str">
        <f>IF('منابع انسانی'!B593="","",'منابع انسانی'!B593)</f>
        <v/>
      </c>
      <c r="N594" s="887" t="str">
        <f>IF('منابع انسانی'!C593="","",'منابع انسانی'!C593)</f>
        <v/>
      </c>
      <c r="O594" s="887" t="str">
        <f>IF('منابع انسانی'!D593="","",'منابع انسانی'!D593)</f>
        <v/>
      </c>
      <c r="P594" s="887" t="str">
        <f>IF('منابع انسانی'!E593="","",'منابع انسانی'!E593)</f>
        <v/>
      </c>
      <c r="Q594" s="887" t="str">
        <f>IF('منابع انسانی'!F593="","",'منابع انسانی'!F593)</f>
        <v/>
      </c>
      <c r="R594" s="887" t="str">
        <f>IF('منابع انسانی'!G593="","",'منابع انسانی'!G593)</f>
        <v/>
      </c>
    </row>
    <row r="595" spans="12:18" ht="24.95" customHeight="1">
      <c r="L595" s="887" t="str">
        <f>IF('منابع انسانی'!A594="","",'منابع انسانی'!A594)</f>
        <v/>
      </c>
      <c r="M595" s="887" t="str">
        <f>IF('منابع انسانی'!B594="","",'منابع انسانی'!B594)</f>
        <v/>
      </c>
      <c r="N595" s="887" t="str">
        <f>IF('منابع انسانی'!C594="","",'منابع انسانی'!C594)</f>
        <v/>
      </c>
      <c r="O595" s="887" t="str">
        <f>IF('منابع انسانی'!D594="","",'منابع انسانی'!D594)</f>
        <v/>
      </c>
      <c r="P595" s="887" t="str">
        <f>IF('منابع انسانی'!E594="","",'منابع انسانی'!E594)</f>
        <v/>
      </c>
      <c r="Q595" s="887" t="str">
        <f>IF('منابع انسانی'!F594="","",'منابع انسانی'!F594)</f>
        <v/>
      </c>
      <c r="R595" s="887" t="str">
        <f>IF('منابع انسانی'!G594="","",'منابع انسانی'!G594)</f>
        <v/>
      </c>
    </row>
    <row r="596" spans="12:18" ht="24.95" customHeight="1">
      <c r="L596" s="887" t="str">
        <f>IF('منابع انسانی'!A595="","",'منابع انسانی'!A595)</f>
        <v/>
      </c>
      <c r="M596" s="887" t="str">
        <f>IF('منابع انسانی'!B595="","",'منابع انسانی'!B595)</f>
        <v/>
      </c>
      <c r="N596" s="887" t="str">
        <f>IF('منابع انسانی'!C595="","",'منابع انسانی'!C595)</f>
        <v/>
      </c>
      <c r="O596" s="887" t="str">
        <f>IF('منابع انسانی'!D595="","",'منابع انسانی'!D595)</f>
        <v/>
      </c>
      <c r="P596" s="887" t="str">
        <f>IF('منابع انسانی'!E595="","",'منابع انسانی'!E595)</f>
        <v/>
      </c>
      <c r="Q596" s="887" t="str">
        <f>IF('منابع انسانی'!F595="","",'منابع انسانی'!F595)</f>
        <v/>
      </c>
      <c r="R596" s="887" t="str">
        <f>IF('منابع انسانی'!G595="","",'منابع انسانی'!G595)</f>
        <v/>
      </c>
    </row>
    <row r="597" spans="12:18" ht="24.95" customHeight="1">
      <c r="L597" s="887" t="str">
        <f>IF('منابع انسانی'!A596="","",'منابع انسانی'!A596)</f>
        <v/>
      </c>
      <c r="M597" s="887" t="str">
        <f>IF('منابع انسانی'!B596="","",'منابع انسانی'!B596)</f>
        <v/>
      </c>
      <c r="N597" s="887" t="str">
        <f>IF('منابع انسانی'!C596="","",'منابع انسانی'!C596)</f>
        <v/>
      </c>
      <c r="O597" s="887" t="str">
        <f>IF('منابع انسانی'!D596="","",'منابع انسانی'!D596)</f>
        <v/>
      </c>
      <c r="P597" s="887" t="str">
        <f>IF('منابع انسانی'!E596="","",'منابع انسانی'!E596)</f>
        <v/>
      </c>
      <c r="Q597" s="887" t="str">
        <f>IF('منابع انسانی'!F596="","",'منابع انسانی'!F596)</f>
        <v/>
      </c>
      <c r="R597" s="887" t="str">
        <f>IF('منابع انسانی'!G596="","",'منابع انسانی'!G596)</f>
        <v/>
      </c>
    </row>
    <row r="598" spans="12:18" ht="24.95" customHeight="1">
      <c r="L598" s="887" t="str">
        <f>IF('منابع انسانی'!A597="","",'منابع انسانی'!A597)</f>
        <v/>
      </c>
      <c r="M598" s="887" t="str">
        <f>IF('منابع انسانی'!B597="","",'منابع انسانی'!B597)</f>
        <v/>
      </c>
      <c r="N598" s="887" t="str">
        <f>IF('منابع انسانی'!C597="","",'منابع انسانی'!C597)</f>
        <v/>
      </c>
      <c r="O598" s="887" t="str">
        <f>IF('منابع انسانی'!D597="","",'منابع انسانی'!D597)</f>
        <v/>
      </c>
      <c r="P598" s="887" t="str">
        <f>IF('منابع انسانی'!E597="","",'منابع انسانی'!E597)</f>
        <v/>
      </c>
      <c r="Q598" s="887" t="str">
        <f>IF('منابع انسانی'!F597="","",'منابع انسانی'!F597)</f>
        <v/>
      </c>
      <c r="R598" s="887" t="str">
        <f>IF('منابع انسانی'!G597="","",'منابع انسانی'!G597)</f>
        <v/>
      </c>
    </row>
    <row r="599" spans="12:18" ht="24.95" customHeight="1">
      <c r="L599" s="887" t="str">
        <f>IF('منابع انسانی'!A598="","",'منابع انسانی'!A598)</f>
        <v/>
      </c>
      <c r="M599" s="887" t="str">
        <f>IF('منابع انسانی'!B598="","",'منابع انسانی'!B598)</f>
        <v/>
      </c>
      <c r="N599" s="887" t="str">
        <f>IF('منابع انسانی'!C598="","",'منابع انسانی'!C598)</f>
        <v/>
      </c>
      <c r="O599" s="887" t="str">
        <f>IF('منابع انسانی'!D598="","",'منابع انسانی'!D598)</f>
        <v/>
      </c>
      <c r="P599" s="887" t="str">
        <f>IF('منابع انسانی'!E598="","",'منابع انسانی'!E598)</f>
        <v/>
      </c>
      <c r="Q599" s="887" t="str">
        <f>IF('منابع انسانی'!F598="","",'منابع انسانی'!F598)</f>
        <v/>
      </c>
      <c r="R599" s="887" t="str">
        <f>IF('منابع انسانی'!G598="","",'منابع انسانی'!G598)</f>
        <v/>
      </c>
    </row>
    <row r="600" spans="12:18" ht="24.95" customHeight="1">
      <c r="L600" s="887" t="str">
        <f>IF('منابع انسانی'!A599="","",'منابع انسانی'!A599)</f>
        <v/>
      </c>
      <c r="M600" s="887" t="str">
        <f>IF('منابع انسانی'!B599="","",'منابع انسانی'!B599)</f>
        <v/>
      </c>
      <c r="N600" s="887" t="str">
        <f>IF('منابع انسانی'!C599="","",'منابع انسانی'!C599)</f>
        <v/>
      </c>
      <c r="O600" s="887" t="str">
        <f>IF('منابع انسانی'!D599="","",'منابع انسانی'!D599)</f>
        <v/>
      </c>
      <c r="P600" s="887" t="str">
        <f>IF('منابع انسانی'!E599="","",'منابع انسانی'!E599)</f>
        <v/>
      </c>
      <c r="Q600" s="887" t="str">
        <f>IF('منابع انسانی'!F599="","",'منابع انسانی'!F599)</f>
        <v/>
      </c>
      <c r="R600" s="887" t="str">
        <f>IF('منابع انسانی'!G599="","",'منابع انسانی'!G599)</f>
        <v/>
      </c>
    </row>
    <row r="601" spans="12:18" ht="24.95" customHeight="1">
      <c r="L601" s="887" t="str">
        <f>IF('منابع انسانی'!A600="","",'منابع انسانی'!A600)</f>
        <v/>
      </c>
      <c r="M601" s="887" t="str">
        <f>IF('منابع انسانی'!B600="","",'منابع انسانی'!B600)</f>
        <v/>
      </c>
      <c r="N601" s="887" t="str">
        <f>IF('منابع انسانی'!C600="","",'منابع انسانی'!C600)</f>
        <v/>
      </c>
      <c r="O601" s="887" t="str">
        <f>IF('منابع انسانی'!D600="","",'منابع انسانی'!D600)</f>
        <v/>
      </c>
      <c r="P601" s="887" t="str">
        <f>IF('منابع انسانی'!E600="","",'منابع انسانی'!E600)</f>
        <v/>
      </c>
      <c r="Q601" s="887" t="str">
        <f>IF('منابع انسانی'!F600="","",'منابع انسانی'!F600)</f>
        <v/>
      </c>
      <c r="R601" s="887" t="str">
        <f>IF('منابع انسانی'!G600="","",'منابع انسانی'!G600)</f>
        <v/>
      </c>
    </row>
    <row r="602" spans="12:18" ht="24.95" customHeight="1">
      <c r="L602" s="887" t="str">
        <f>IF('منابع انسانی'!A601="","",'منابع انسانی'!A601)</f>
        <v/>
      </c>
      <c r="M602" s="887" t="str">
        <f>IF('منابع انسانی'!B601="","",'منابع انسانی'!B601)</f>
        <v/>
      </c>
      <c r="N602" s="887" t="str">
        <f>IF('منابع انسانی'!C601="","",'منابع انسانی'!C601)</f>
        <v/>
      </c>
      <c r="O602" s="887" t="str">
        <f>IF('منابع انسانی'!D601="","",'منابع انسانی'!D601)</f>
        <v/>
      </c>
      <c r="P602" s="887" t="str">
        <f>IF('منابع انسانی'!E601="","",'منابع انسانی'!E601)</f>
        <v/>
      </c>
      <c r="Q602" s="887" t="str">
        <f>IF('منابع انسانی'!F601="","",'منابع انسانی'!F601)</f>
        <v/>
      </c>
      <c r="R602" s="887" t="str">
        <f>IF('منابع انسانی'!G601="","",'منابع انسانی'!G601)</f>
        <v/>
      </c>
    </row>
    <row r="603" spans="12:18" ht="24.95" customHeight="1">
      <c r="L603" s="887" t="str">
        <f>IF('منابع انسانی'!A602="","",'منابع انسانی'!A602)</f>
        <v/>
      </c>
      <c r="M603" s="887" t="str">
        <f>IF('منابع انسانی'!B602="","",'منابع انسانی'!B602)</f>
        <v/>
      </c>
      <c r="N603" s="887" t="str">
        <f>IF('منابع انسانی'!C602="","",'منابع انسانی'!C602)</f>
        <v/>
      </c>
      <c r="O603" s="887" t="str">
        <f>IF('منابع انسانی'!D602="","",'منابع انسانی'!D602)</f>
        <v/>
      </c>
      <c r="P603" s="887" t="str">
        <f>IF('منابع انسانی'!E602="","",'منابع انسانی'!E602)</f>
        <v/>
      </c>
      <c r="Q603" s="887" t="str">
        <f>IF('منابع انسانی'!F602="","",'منابع انسانی'!F602)</f>
        <v/>
      </c>
      <c r="R603" s="887" t="str">
        <f>IF('منابع انسانی'!G602="","",'منابع انسانی'!G602)</f>
        <v/>
      </c>
    </row>
    <row r="604" spans="12:18" ht="24.95" customHeight="1">
      <c r="L604" s="887" t="str">
        <f>IF('منابع انسانی'!A603="","",'منابع انسانی'!A603)</f>
        <v/>
      </c>
      <c r="M604" s="887" t="str">
        <f>IF('منابع انسانی'!B603="","",'منابع انسانی'!B603)</f>
        <v/>
      </c>
      <c r="N604" s="887" t="str">
        <f>IF('منابع انسانی'!C603="","",'منابع انسانی'!C603)</f>
        <v/>
      </c>
      <c r="O604" s="887" t="str">
        <f>IF('منابع انسانی'!D603="","",'منابع انسانی'!D603)</f>
        <v/>
      </c>
      <c r="P604" s="887" t="str">
        <f>IF('منابع انسانی'!E603="","",'منابع انسانی'!E603)</f>
        <v/>
      </c>
      <c r="Q604" s="887" t="str">
        <f>IF('منابع انسانی'!F603="","",'منابع انسانی'!F603)</f>
        <v/>
      </c>
      <c r="R604" s="887" t="str">
        <f>IF('منابع انسانی'!G603="","",'منابع انسانی'!G603)</f>
        <v/>
      </c>
    </row>
    <row r="605" spans="12:18" ht="24.95" customHeight="1">
      <c r="L605" s="887" t="str">
        <f>IF('منابع انسانی'!A604="","",'منابع انسانی'!A604)</f>
        <v/>
      </c>
      <c r="M605" s="887" t="str">
        <f>IF('منابع انسانی'!B604="","",'منابع انسانی'!B604)</f>
        <v/>
      </c>
      <c r="N605" s="887" t="str">
        <f>IF('منابع انسانی'!C604="","",'منابع انسانی'!C604)</f>
        <v/>
      </c>
      <c r="O605" s="887" t="str">
        <f>IF('منابع انسانی'!D604="","",'منابع انسانی'!D604)</f>
        <v/>
      </c>
      <c r="P605" s="887" t="str">
        <f>IF('منابع انسانی'!E604="","",'منابع انسانی'!E604)</f>
        <v/>
      </c>
      <c r="Q605" s="887" t="str">
        <f>IF('منابع انسانی'!F604="","",'منابع انسانی'!F604)</f>
        <v/>
      </c>
      <c r="R605" s="887" t="str">
        <f>IF('منابع انسانی'!G604="","",'منابع انسانی'!G604)</f>
        <v/>
      </c>
    </row>
    <row r="606" spans="12:18" ht="24.95" customHeight="1">
      <c r="L606" s="887" t="str">
        <f>IF('منابع انسانی'!A605="","",'منابع انسانی'!A605)</f>
        <v/>
      </c>
      <c r="M606" s="887" t="str">
        <f>IF('منابع انسانی'!B605="","",'منابع انسانی'!B605)</f>
        <v/>
      </c>
      <c r="N606" s="887" t="str">
        <f>IF('منابع انسانی'!C605="","",'منابع انسانی'!C605)</f>
        <v/>
      </c>
      <c r="O606" s="887" t="str">
        <f>IF('منابع انسانی'!D605="","",'منابع انسانی'!D605)</f>
        <v/>
      </c>
      <c r="P606" s="887" t="str">
        <f>IF('منابع انسانی'!E605="","",'منابع انسانی'!E605)</f>
        <v/>
      </c>
      <c r="Q606" s="887" t="str">
        <f>IF('منابع انسانی'!F605="","",'منابع انسانی'!F605)</f>
        <v/>
      </c>
      <c r="R606" s="887" t="str">
        <f>IF('منابع انسانی'!G605="","",'منابع انسانی'!G605)</f>
        <v/>
      </c>
    </row>
    <row r="607" spans="12:18" ht="24.95" customHeight="1">
      <c r="L607" s="887" t="str">
        <f>IF('منابع انسانی'!A606="","",'منابع انسانی'!A606)</f>
        <v/>
      </c>
      <c r="M607" s="887" t="str">
        <f>IF('منابع انسانی'!B606="","",'منابع انسانی'!B606)</f>
        <v/>
      </c>
      <c r="N607" s="887" t="str">
        <f>IF('منابع انسانی'!C606="","",'منابع انسانی'!C606)</f>
        <v/>
      </c>
      <c r="O607" s="887" t="str">
        <f>IF('منابع انسانی'!D606="","",'منابع انسانی'!D606)</f>
        <v/>
      </c>
      <c r="P607" s="887" t="str">
        <f>IF('منابع انسانی'!E606="","",'منابع انسانی'!E606)</f>
        <v/>
      </c>
      <c r="Q607" s="887" t="str">
        <f>IF('منابع انسانی'!F606="","",'منابع انسانی'!F606)</f>
        <v/>
      </c>
      <c r="R607" s="887" t="str">
        <f>IF('منابع انسانی'!G606="","",'منابع انسانی'!G606)</f>
        <v/>
      </c>
    </row>
    <row r="608" spans="12:18" ht="24.95" customHeight="1">
      <c r="L608" s="887" t="str">
        <f>IF('منابع انسانی'!A607="","",'منابع انسانی'!A607)</f>
        <v/>
      </c>
      <c r="M608" s="887" t="str">
        <f>IF('منابع انسانی'!B607="","",'منابع انسانی'!B607)</f>
        <v/>
      </c>
      <c r="N608" s="887" t="str">
        <f>IF('منابع انسانی'!C607="","",'منابع انسانی'!C607)</f>
        <v/>
      </c>
      <c r="O608" s="887" t="str">
        <f>IF('منابع انسانی'!D607="","",'منابع انسانی'!D607)</f>
        <v/>
      </c>
      <c r="P608" s="887" t="str">
        <f>IF('منابع انسانی'!E607="","",'منابع انسانی'!E607)</f>
        <v/>
      </c>
      <c r="Q608" s="887" t="str">
        <f>IF('منابع انسانی'!F607="","",'منابع انسانی'!F607)</f>
        <v/>
      </c>
      <c r="R608" s="887" t="str">
        <f>IF('منابع انسانی'!G607="","",'منابع انسانی'!G607)</f>
        <v/>
      </c>
    </row>
    <row r="609" spans="12:18" ht="24.95" customHeight="1">
      <c r="L609" s="887" t="str">
        <f>IF('منابع انسانی'!A608="","",'منابع انسانی'!A608)</f>
        <v/>
      </c>
      <c r="M609" s="887" t="str">
        <f>IF('منابع انسانی'!B608="","",'منابع انسانی'!B608)</f>
        <v/>
      </c>
      <c r="N609" s="887" t="str">
        <f>IF('منابع انسانی'!C608="","",'منابع انسانی'!C608)</f>
        <v/>
      </c>
      <c r="O609" s="887" t="str">
        <f>IF('منابع انسانی'!D608="","",'منابع انسانی'!D608)</f>
        <v/>
      </c>
      <c r="P609" s="887" t="str">
        <f>IF('منابع انسانی'!E608="","",'منابع انسانی'!E608)</f>
        <v/>
      </c>
      <c r="Q609" s="887" t="str">
        <f>IF('منابع انسانی'!F608="","",'منابع انسانی'!F608)</f>
        <v/>
      </c>
      <c r="R609" s="887" t="str">
        <f>IF('منابع انسانی'!G608="","",'منابع انسانی'!G608)</f>
        <v/>
      </c>
    </row>
    <row r="610" spans="12:18" ht="24.95" customHeight="1">
      <c r="L610" s="887" t="str">
        <f>IF('منابع انسانی'!A609="","",'منابع انسانی'!A609)</f>
        <v/>
      </c>
      <c r="M610" s="887" t="str">
        <f>IF('منابع انسانی'!B609="","",'منابع انسانی'!B609)</f>
        <v/>
      </c>
      <c r="N610" s="887" t="str">
        <f>IF('منابع انسانی'!C609="","",'منابع انسانی'!C609)</f>
        <v/>
      </c>
      <c r="O610" s="887" t="str">
        <f>IF('منابع انسانی'!D609="","",'منابع انسانی'!D609)</f>
        <v/>
      </c>
      <c r="P610" s="887" t="str">
        <f>IF('منابع انسانی'!E609="","",'منابع انسانی'!E609)</f>
        <v/>
      </c>
      <c r="Q610" s="887" t="str">
        <f>IF('منابع انسانی'!F609="","",'منابع انسانی'!F609)</f>
        <v/>
      </c>
      <c r="R610" s="887" t="str">
        <f>IF('منابع انسانی'!G609="","",'منابع انسانی'!G609)</f>
        <v/>
      </c>
    </row>
    <row r="611" spans="12:18" ht="24.95" customHeight="1">
      <c r="L611" s="887" t="str">
        <f>IF('منابع انسانی'!A610="","",'منابع انسانی'!A610)</f>
        <v/>
      </c>
      <c r="M611" s="887" t="str">
        <f>IF('منابع انسانی'!B610="","",'منابع انسانی'!B610)</f>
        <v/>
      </c>
      <c r="N611" s="887" t="str">
        <f>IF('منابع انسانی'!C610="","",'منابع انسانی'!C610)</f>
        <v/>
      </c>
      <c r="O611" s="887" t="str">
        <f>IF('منابع انسانی'!D610="","",'منابع انسانی'!D610)</f>
        <v/>
      </c>
      <c r="P611" s="887" t="str">
        <f>IF('منابع انسانی'!E610="","",'منابع انسانی'!E610)</f>
        <v/>
      </c>
      <c r="Q611" s="887" t="str">
        <f>IF('منابع انسانی'!F610="","",'منابع انسانی'!F610)</f>
        <v/>
      </c>
      <c r="R611" s="887" t="str">
        <f>IF('منابع انسانی'!G610="","",'منابع انسانی'!G610)</f>
        <v/>
      </c>
    </row>
    <row r="612" spans="12:18" ht="24.95" customHeight="1">
      <c r="L612" s="887" t="str">
        <f>IF('منابع انسانی'!A611="","",'منابع انسانی'!A611)</f>
        <v/>
      </c>
      <c r="M612" s="887" t="str">
        <f>IF('منابع انسانی'!B611="","",'منابع انسانی'!B611)</f>
        <v/>
      </c>
      <c r="N612" s="887" t="str">
        <f>IF('منابع انسانی'!C611="","",'منابع انسانی'!C611)</f>
        <v/>
      </c>
      <c r="O612" s="887" t="str">
        <f>IF('منابع انسانی'!D611="","",'منابع انسانی'!D611)</f>
        <v/>
      </c>
      <c r="P612" s="887" t="str">
        <f>IF('منابع انسانی'!E611="","",'منابع انسانی'!E611)</f>
        <v/>
      </c>
      <c r="Q612" s="887" t="str">
        <f>IF('منابع انسانی'!F611="","",'منابع انسانی'!F611)</f>
        <v/>
      </c>
      <c r="R612" s="887" t="str">
        <f>IF('منابع انسانی'!G611="","",'منابع انسانی'!G611)</f>
        <v/>
      </c>
    </row>
    <row r="613" spans="12:18" ht="24.95" customHeight="1">
      <c r="L613" s="887" t="str">
        <f>IF('منابع انسانی'!A612="","",'منابع انسانی'!A612)</f>
        <v/>
      </c>
      <c r="M613" s="887" t="str">
        <f>IF('منابع انسانی'!B612="","",'منابع انسانی'!B612)</f>
        <v/>
      </c>
      <c r="N613" s="887" t="str">
        <f>IF('منابع انسانی'!C612="","",'منابع انسانی'!C612)</f>
        <v/>
      </c>
      <c r="O613" s="887" t="str">
        <f>IF('منابع انسانی'!D612="","",'منابع انسانی'!D612)</f>
        <v/>
      </c>
      <c r="P613" s="887" t="str">
        <f>IF('منابع انسانی'!E612="","",'منابع انسانی'!E612)</f>
        <v/>
      </c>
      <c r="Q613" s="887" t="str">
        <f>IF('منابع انسانی'!F612="","",'منابع انسانی'!F612)</f>
        <v/>
      </c>
      <c r="R613" s="887" t="str">
        <f>IF('منابع انسانی'!G612="","",'منابع انسانی'!G612)</f>
        <v/>
      </c>
    </row>
    <row r="614" spans="12:18" ht="24.95" customHeight="1">
      <c r="L614" s="887" t="str">
        <f>IF('منابع انسانی'!A613="","",'منابع انسانی'!A613)</f>
        <v/>
      </c>
      <c r="M614" s="887" t="str">
        <f>IF('منابع انسانی'!B613="","",'منابع انسانی'!B613)</f>
        <v/>
      </c>
      <c r="N614" s="887" t="str">
        <f>IF('منابع انسانی'!C613="","",'منابع انسانی'!C613)</f>
        <v/>
      </c>
      <c r="O614" s="887" t="str">
        <f>IF('منابع انسانی'!D613="","",'منابع انسانی'!D613)</f>
        <v/>
      </c>
      <c r="P614" s="887" t="str">
        <f>IF('منابع انسانی'!E613="","",'منابع انسانی'!E613)</f>
        <v/>
      </c>
      <c r="Q614" s="887" t="str">
        <f>IF('منابع انسانی'!F613="","",'منابع انسانی'!F613)</f>
        <v/>
      </c>
      <c r="R614" s="887" t="str">
        <f>IF('منابع انسانی'!G613="","",'منابع انسانی'!G613)</f>
        <v/>
      </c>
    </row>
    <row r="615" spans="12:18" ht="24.95" customHeight="1">
      <c r="L615" s="887" t="str">
        <f>IF('منابع انسانی'!A614="","",'منابع انسانی'!A614)</f>
        <v/>
      </c>
      <c r="M615" s="887" t="str">
        <f>IF('منابع انسانی'!B614="","",'منابع انسانی'!B614)</f>
        <v/>
      </c>
      <c r="N615" s="887" t="str">
        <f>IF('منابع انسانی'!C614="","",'منابع انسانی'!C614)</f>
        <v/>
      </c>
      <c r="O615" s="887" t="str">
        <f>IF('منابع انسانی'!D614="","",'منابع انسانی'!D614)</f>
        <v/>
      </c>
      <c r="P615" s="887" t="str">
        <f>IF('منابع انسانی'!E614="","",'منابع انسانی'!E614)</f>
        <v/>
      </c>
      <c r="Q615" s="887" t="str">
        <f>IF('منابع انسانی'!F614="","",'منابع انسانی'!F614)</f>
        <v/>
      </c>
      <c r="R615" s="887" t="str">
        <f>IF('منابع انسانی'!G614="","",'منابع انسانی'!G614)</f>
        <v/>
      </c>
    </row>
    <row r="616" spans="12:18" ht="24.95" customHeight="1">
      <c r="L616" s="887" t="str">
        <f>IF('منابع انسانی'!A615="","",'منابع انسانی'!A615)</f>
        <v/>
      </c>
      <c r="M616" s="887" t="str">
        <f>IF('منابع انسانی'!B615="","",'منابع انسانی'!B615)</f>
        <v/>
      </c>
      <c r="N616" s="887" t="str">
        <f>IF('منابع انسانی'!C615="","",'منابع انسانی'!C615)</f>
        <v/>
      </c>
      <c r="O616" s="887" t="str">
        <f>IF('منابع انسانی'!D615="","",'منابع انسانی'!D615)</f>
        <v/>
      </c>
      <c r="P616" s="887" t="str">
        <f>IF('منابع انسانی'!E615="","",'منابع انسانی'!E615)</f>
        <v/>
      </c>
      <c r="Q616" s="887" t="str">
        <f>IF('منابع انسانی'!F615="","",'منابع انسانی'!F615)</f>
        <v/>
      </c>
      <c r="R616" s="887" t="str">
        <f>IF('منابع انسانی'!G615="","",'منابع انسانی'!G615)</f>
        <v/>
      </c>
    </row>
    <row r="617" spans="12:18" ht="24.95" customHeight="1">
      <c r="L617" s="887" t="str">
        <f>IF('منابع انسانی'!A616="","",'منابع انسانی'!A616)</f>
        <v/>
      </c>
      <c r="M617" s="887" t="str">
        <f>IF('منابع انسانی'!B616="","",'منابع انسانی'!B616)</f>
        <v/>
      </c>
      <c r="N617" s="887" t="str">
        <f>IF('منابع انسانی'!C616="","",'منابع انسانی'!C616)</f>
        <v/>
      </c>
      <c r="O617" s="887" t="str">
        <f>IF('منابع انسانی'!D616="","",'منابع انسانی'!D616)</f>
        <v/>
      </c>
      <c r="P617" s="887" t="str">
        <f>IF('منابع انسانی'!E616="","",'منابع انسانی'!E616)</f>
        <v/>
      </c>
      <c r="Q617" s="887" t="str">
        <f>IF('منابع انسانی'!F616="","",'منابع انسانی'!F616)</f>
        <v/>
      </c>
      <c r="R617" s="887" t="str">
        <f>IF('منابع انسانی'!G616="","",'منابع انسانی'!G616)</f>
        <v/>
      </c>
    </row>
    <row r="618" spans="12:18" ht="24.95" customHeight="1">
      <c r="L618" s="887" t="str">
        <f>IF('منابع انسانی'!A617="","",'منابع انسانی'!A617)</f>
        <v/>
      </c>
      <c r="M618" s="887" t="str">
        <f>IF('منابع انسانی'!B617="","",'منابع انسانی'!B617)</f>
        <v/>
      </c>
      <c r="N618" s="887" t="str">
        <f>IF('منابع انسانی'!C617="","",'منابع انسانی'!C617)</f>
        <v/>
      </c>
      <c r="O618" s="887" t="str">
        <f>IF('منابع انسانی'!D617="","",'منابع انسانی'!D617)</f>
        <v/>
      </c>
      <c r="P618" s="887" t="str">
        <f>IF('منابع انسانی'!E617="","",'منابع انسانی'!E617)</f>
        <v/>
      </c>
      <c r="Q618" s="887" t="str">
        <f>IF('منابع انسانی'!F617="","",'منابع انسانی'!F617)</f>
        <v/>
      </c>
      <c r="R618" s="887" t="str">
        <f>IF('منابع انسانی'!G617="","",'منابع انسانی'!G617)</f>
        <v/>
      </c>
    </row>
    <row r="619" spans="12:18" ht="24.95" customHeight="1">
      <c r="L619" s="887" t="str">
        <f>IF('منابع انسانی'!A618="","",'منابع انسانی'!A618)</f>
        <v/>
      </c>
      <c r="M619" s="887" t="str">
        <f>IF('منابع انسانی'!B618="","",'منابع انسانی'!B618)</f>
        <v/>
      </c>
      <c r="N619" s="887" t="str">
        <f>IF('منابع انسانی'!C618="","",'منابع انسانی'!C618)</f>
        <v/>
      </c>
      <c r="O619" s="887" t="str">
        <f>IF('منابع انسانی'!D618="","",'منابع انسانی'!D618)</f>
        <v/>
      </c>
      <c r="P619" s="887" t="str">
        <f>IF('منابع انسانی'!E618="","",'منابع انسانی'!E618)</f>
        <v/>
      </c>
      <c r="Q619" s="887" t="str">
        <f>IF('منابع انسانی'!F618="","",'منابع انسانی'!F618)</f>
        <v/>
      </c>
      <c r="R619" s="887" t="str">
        <f>IF('منابع انسانی'!G618="","",'منابع انسانی'!G618)</f>
        <v/>
      </c>
    </row>
    <row r="620" spans="12:18" ht="24.95" customHeight="1">
      <c r="L620" s="887" t="str">
        <f>IF('منابع انسانی'!A619="","",'منابع انسانی'!A619)</f>
        <v/>
      </c>
      <c r="M620" s="887" t="str">
        <f>IF('منابع انسانی'!B619="","",'منابع انسانی'!B619)</f>
        <v/>
      </c>
      <c r="N620" s="887" t="str">
        <f>IF('منابع انسانی'!C619="","",'منابع انسانی'!C619)</f>
        <v/>
      </c>
      <c r="O620" s="887" t="str">
        <f>IF('منابع انسانی'!D619="","",'منابع انسانی'!D619)</f>
        <v/>
      </c>
      <c r="P620" s="887" t="str">
        <f>IF('منابع انسانی'!E619="","",'منابع انسانی'!E619)</f>
        <v/>
      </c>
      <c r="Q620" s="887" t="str">
        <f>IF('منابع انسانی'!F619="","",'منابع انسانی'!F619)</f>
        <v/>
      </c>
      <c r="R620" s="887" t="str">
        <f>IF('منابع انسانی'!G619="","",'منابع انسانی'!G619)</f>
        <v/>
      </c>
    </row>
    <row r="621" spans="12:18" ht="24.95" customHeight="1">
      <c r="L621" s="887" t="str">
        <f>IF('منابع انسانی'!A620="","",'منابع انسانی'!A620)</f>
        <v/>
      </c>
      <c r="M621" s="887" t="str">
        <f>IF('منابع انسانی'!B620="","",'منابع انسانی'!B620)</f>
        <v/>
      </c>
      <c r="N621" s="887" t="str">
        <f>IF('منابع انسانی'!C620="","",'منابع انسانی'!C620)</f>
        <v/>
      </c>
      <c r="O621" s="887" t="str">
        <f>IF('منابع انسانی'!D620="","",'منابع انسانی'!D620)</f>
        <v/>
      </c>
      <c r="P621" s="887" t="str">
        <f>IF('منابع انسانی'!E620="","",'منابع انسانی'!E620)</f>
        <v/>
      </c>
      <c r="Q621" s="887" t="str">
        <f>IF('منابع انسانی'!F620="","",'منابع انسانی'!F620)</f>
        <v/>
      </c>
      <c r="R621" s="887" t="str">
        <f>IF('منابع انسانی'!G620="","",'منابع انسانی'!G620)</f>
        <v/>
      </c>
    </row>
    <row r="622" spans="12:18" ht="24.95" customHeight="1">
      <c r="L622" s="887" t="str">
        <f>IF('منابع انسانی'!A621="","",'منابع انسانی'!A621)</f>
        <v/>
      </c>
      <c r="M622" s="887" t="str">
        <f>IF('منابع انسانی'!B621="","",'منابع انسانی'!B621)</f>
        <v/>
      </c>
      <c r="N622" s="887" t="str">
        <f>IF('منابع انسانی'!C621="","",'منابع انسانی'!C621)</f>
        <v/>
      </c>
      <c r="O622" s="887" t="str">
        <f>IF('منابع انسانی'!D621="","",'منابع انسانی'!D621)</f>
        <v/>
      </c>
      <c r="P622" s="887" t="str">
        <f>IF('منابع انسانی'!E621="","",'منابع انسانی'!E621)</f>
        <v/>
      </c>
      <c r="Q622" s="887" t="str">
        <f>IF('منابع انسانی'!F621="","",'منابع انسانی'!F621)</f>
        <v/>
      </c>
      <c r="R622" s="887" t="str">
        <f>IF('منابع انسانی'!G621="","",'منابع انسانی'!G621)</f>
        <v/>
      </c>
    </row>
    <row r="623" spans="12:18" ht="24.95" customHeight="1">
      <c r="L623" s="887" t="str">
        <f>IF('منابع انسانی'!A622="","",'منابع انسانی'!A622)</f>
        <v/>
      </c>
      <c r="M623" s="887" t="str">
        <f>IF('منابع انسانی'!B622="","",'منابع انسانی'!B622)</f>
        <v/>
      </c>
      <c r="N623" s="887" t="str">
        <f>IF('منابع انسانی'!C622="","",'منابع انسانی'!C622)</f>
        <v/>
      </c>
      <c r="O623" s="887" t="str">
        <f>IF('منابع انسانی'!D622="","",'منابع انسانی'!D622)</f>
        <v/>
      </c>
      <c r="P623" s="887" t="str">
        <f>IF('منابع انسانی'!E622="","",'منابع انسانی'!E622)</f>
        <v/>
      </c>
      <c r="Q623" s="887" t="str">
        <f>IF('منابع انسانی'!F622="","",'منابع انسانی'!F622)</f>
        <v/>
      </c>
      <c r="R623" s="887" t="str">
        <f>IF('منابع انسانی'!G622="","",'منابع انسانی'!G622)</f>
        <v/>
      </c>
    </row>
    <row r="624" spans="12:18" ht="24.95" customHeight="1">
      <c r="L624" s="887" t="str">
        <f>IF('منابع انسانی'!A623="","",'منابع انسانی'!A623)</f>
        <v/>
      </c>
      <c r="M624" s="887" t="str">
        <f>IF('منابع انسانی'!B623="","",'منابع انسانی'!B623)</f>
        <v/>
      </c>
      <c r="N624" s="887" t="str">
        <f>IF('منابع انسانی'!C623="","",'منابع انسانی'!C623)</f>
        <v/>
      </c>
      <c r="O624" s="887" t="str">
        <f>IF('منابع انسانی'!D623="","",'منابع انسانی'!D623)</f>
        <v/>
      </c>
      <c r="P624" s="887" t="str">
        <f>IF('منابع انسانی'!E623="","",'منابع انسانی'!E623)</f>
        <v/>
      </c>
      <c r="Q624" s="887" t="str">
        <f>IF('منابع انسانی'!F623="","",'منابع انسانی'!F623)</f>
        <v/>
      </c>
      <c r="R624" s="887" t="str">
        <f>IF('منابع انسانی'!G623="","",'منابع انسانی'!G623)</f>
        <v/>
      </c>
    </row>
    <row r="625" spans="12:18" ht="24.95" customHeight="1">
      <c r="L625" s="887" t="str">
        <f>IF('منابع انسانی'!A624="","",'منابع انسانی'!A624)</f>
        <v/>
      </c>
      <c r="M625" s="887" t="str">
        <f>IF('منابع انسانی'!B624="","",'منابع انسانی'!B624)</f>
        <v/>
      </c>
      <c r="N625" s="887" t="str">
        <f>IF('منابع انسانی'!C624="","",'منابع انسانی'!C624)</f>
        <v/>
      </c>
      <c r="O625" s="887" t="str">
        <f>IF('منابع انسانی'!D624="","",'منابع انسانی'!D624)</f>
        <v/>
      </c>
      <c r="P625" s="887" t="str">
        <f>IF('منابع انسانی'!E624="","",'منابع انسانی'!E624)</f>
        <v/>
      </c>
      <c r="Q625" s="887" t="str">
        <f>IF('منابع انسانی'!F624="","",'منابع انسانی'!F624)</f>
        <v/>
      </c>
      <c r="R625" s="887" t="str">
        <f>IF('منابع انسانی'!G624="","",'منابع انسانی'!G624)</f>
        <v/>
      </c>
    </row>
    <row r="626" spans="12:18" ht="24.95" customHeight="1">
      <c r="L626" s="887" t="str">
        <f>IF('منابع انسانی'!A625="","",'منابع انسانی'!A625)</f>
        <v/>
      </c>
      <c r="M626" s="887" t="str">
        <f>IF('منابع انسانی'!B625="","",'منابع انسانی'!B625)</f>
        <v/>
      </c>
      <c r="N626" s="887" t="str">
        <f>IF('منابع انسانی'!C625="","",'منابع انسانی'!C625)</f>
        <v/>
      </c>
      <c r="O626" s="887" t="str">
        <f>IF('منابع انسانی'!D625="","",'منابع انسانی'!D625)</f>
        <v/>
      </c>
      <c r="P626" s="887" t="str">
        <f>IF('منابع انسانی'!E625="","",'منابع انسانی'!E625)</f>
        <v/>
      </c>
      <c r="Q626" s="887" t="str">
        <f>IF('منابع انسانی'!F625="","",'منابع انسانی'!F625)</f>
        <v/>
      </c>
      <c r="R626" s="887" t="str">
        <f>IF('منابع انسانی'!G625="","",'منابع انسانی'!G625)</f>
        <v/>
      </c>
    </row>
    <row r="627" spans="12:18" ht="24.95" customHeight="1">
      <c r="L627" s="887" t="str">
        <f>IF('منابع انسانی'!A626="","",'منابع انسانی'!A626)</f>
        <v/>
      </c>
      <c r="M627" s="887" t="str">
        <f>IF('منابع انسانی'!B626="","",'منابع انسانی'!B626)</f>
        <v/>
      </c>
      <c r="N627" s="887" t="str">
        <f>IF('منابع انسانی'!C626="","",'منابع انسانی'!C626)</f>
        <v/>
      </c>
      <c r="O627" s="887" t="str">
        <f>IF('منابع انسانی'!D626="","",'منابع انسانی'!D626)</f>
        <v/>
      </c>
      <c r="P627" s="887" t="str">
        <f>IF('منابع انسانی'!E626="","",'منابع انسانی'!E626)</f>
        <v/>
      </c>
      <c r="Q627" s="887" t="str">
        <f>IF('منابع انسانی'!F626="","",'منابع انسانی'!F626)</f>
        <v/>
      </c>
      <c r="R627" s="887" t="str">
        <f>IF('منابع انسانی'!G626="","",'منابع انسانی'!G626)</f>
        <v/>
      </c>
    </row>
    <row r="628" spans="12:18" ht="24.95" customHeight="1">
      <c r="L628" s="887" t="str">
        <f>IF('منابع انسانی'!A627="","",'منابع انسانی'!A627)</f>
        <v/>
      </c>
      <c r="M628" s="887" t="str">
        <f>IF('منابع انسانی'!B627="","",'منابع انسانی'!B627)</f>
        <v/>
      </c>
      <c r="N628" s="887" t="str">
        <f>IF('منابع انسانی'!C627="","",'منابع انسانی'!C627)</f>
        <v/>
      </c>
      <c r="O628" s="887" t="str">
        <f>IF('منابع انسانی'!D627="","",'منابع انسانی'!D627)</f>
        <v/>
      </c>
      <c r="P628" s="887" t="str">
        <f>IF('منابع انسانی'!E627="","",'منابع انسانی'!E627)</f>
        <v/>
      </c>
      <c r="Q628" s="887" t="str">
        <f>IF('منابع انسانی'!F627="","",'منابع انسانی'!F627)</f>
        <v/>
      </c>
      <c r="R628" s="887" t="str">
        <f>IF('منابع انسانی'!G627="","",'منابع انسانی'!G627)</f>
        <v/>
      </c>
    </row>
    <row r="629" spans="12:18" ht="24.95" customHeight="1">
      <c r="L629" s="887" t="str">
        <f>IF('منابع انسانی'!A628="","",'منابع انسانی'!A628)</f>
        <v/>
      </c>
      <c r="M629" s="887" t="str">
        <f>IF('منابع انسانی'!B628="","",'منابع انسانی'!B628)</f>
        <v/>
      </c>
      <c r="N629" s="887" t="str">
        <f>IF('منابع انسانی'!C628="","",'منابع انسانی'!C628)</f>
        <v/>
      </c>
      <c r="O629" s="887" t="str">
        <f>IF('منابع انسانی'!D628="","",'منابع انسانی'!D628)</f>
        <v/>
      </c>
      <c r="P629" s="887" t="str">
        <f>IF('منابع انسانی'!E628="","",'منابع انسانی'!E628)</f>
        <v/>
      </c>
      <c r="Q629" s="887" t="str">
        <f>IF('منابع انسانی'!F628="","",'منابع انسانی'!F628)</f>
        <v/>
      </c>
      <c r="R629" s="887" t="str">
        <f>IF('منابع انسانی'!G628="","",'منابع انسانی'!G628)</f>
        <v/>
      </c>
    </row>
    <row r="630" spans="12:18" ht="24.95" customHeight="1">
      <c r="L630" s="887" t="str">
        <f>IF('منابع انسانی'!A629="","",'منابع انسانی'!A629)</f>
        <v/>
      </c>
      <c r="M630" s="887" t="str">
        <f>IF('منابع انسانی'!B629="","",'منابع انسانی'!B629)</f>
        <v/>
      </c>
      <c r="N630" s="887" t="str">
        <f>IF('منابع انسانی'!C629="","",'منابع انسانی'!C629)</f>
        <v/>
      </c>
      <c r="O630" s="887" t="str">
        <f>IF('منابع انسانی'!D629="","",'منابع انسانی'!D629)</f>
        <v/>
      </c>
      <c r="P630" s="887" t="str">
        <f>IF('منابع انسانی'!E629="","",'منابع انسانی'!E629)</f>
        <v/>
      </c>
      <c r="Q630" s="887" t="str">
        <f>IF('منابع انسانی'!F629="","",'منابع انسانی'!F629)</f>
        <v/>
      </c>
      <c r="R630" s="887" t="str">
        <f>IF('منابع انسانی'!G629="","",'منابع انسانی'!G629)</f>
        <v/>
      </c>
    </row>
    <row r="631" spans="12:18" ht="24.95" customHeight="1">
      <c r="L631" s="887" t="str">
        <f>IF('منابع انسانی'!A630="","",'منابع انسانی'!A630)</f>
        <v/>
      </c>
      <c r="M631" s="887" t="str">
        <f>IF('منابع انسانی'!B630="","",'منابع انسانی'!B630)</f>
        <v/>
      </c>
      <c r="N631" s="887" t="str">
        <f>IF('منابع انسانی'!C630="","",'منابع انسانی'!C630)</f>
        <v/>
      </c>
      <c r="O631" s="887" t="str">
        <f>IF('منابع انسانی'!D630="","",'منابع انسانی'!D630)</f>
        <v/>
      </c>
      <c r="P631" s="887" t="str">
        <f>IF('منابع انسانی'!E630="","",'منابع انسانی'!E630)</f>
        <v/>
      </c>
      <c r="Q631" s="887" t="str">
        <f>IF('منابع انسانی'!F630="","",'منابع انسانی'!F630)</f>
        <v/>
      </c>
      <c r="R631" s="887" t="str">
        <f>IF('منابع انسانی'!G630="","",'منابع انسانی'!G630)</f>
        <v/>
      </c>
    </row>
    <row r="632" spans="12:18" ht="24.95" customHeight="1">
      <c r="L632" s="887" t="str">
        <f>IF('منابع انسانی'!A631="","",'منابع انسانی'!A631)</f>
        <v/>
      </c>
      <c r="M632" s="887" t="str">
        <f>IF('منابع انسانی'!B631="","",'منابع انسانی'!B631)</f>
        <v/>
      </c>
      <c r="N632" s="887" t="str">
        <f>IF('منابع انسانی'!C631="","",'منابع انسانی'!C631)</f>
        <v/>
      </c>
      <c r="O632" s="887" t="str">
        <f>IF('منابع انسانی'!D631="","",'منابع انسانی'!D631)</f>
        <v/>
      </c>
      <c r="P632" s="887" t="str">
        <f>IF('منابع انسانی'!E631="","",'منابع انسانی'!E631)</f>
        <v/>
      </c>
      <c r="Q632" s="887" t="str">
        <f>IF('منابع انسانی'!F631="","",'منابع انسانی'!F631)</f>
        <v/>
      </c>
      <c r="R632" s="887" t="str">
        <f>IF('منابع انسانی'!G631="","",'منابع انسانی'!G631)</f>
        <v/>
      </c>
    </row>
    <row r="633" spans="12:18" ht="24.95" customHeight="1">
      <c r="L633" s="887" t="str">
        <f>IF('منابع انسانی'!A632="","",'منابع انسانی'!A632)</f>
        <v/>
      </c>
      <c r="M633" s="887" t="str">
        <f>IF('منابع انسانی'!B632="","",'منابع انسانی'!B632)</f>
        <v/>
      </c>
      <c r="N633" s="887" t="str">
        <f>IF('منابع انسانی'!C632="","",'منابع انسانی'!C632)</f>
        <v/>
      </c>
      <c r="O633" s="887" t="str">
        <f>IF('منابع انسانی'!D632="","",'منابع انسانی'!D632)</f>
        <v/>
      </c>
      <c r="P633" s="887" t="str">
        <f>IF('منابع انسانی'!E632="","",'منابع انسانی'!E632)</f>
        <v/>
      </c>
      <c r="Q633" s="887" t="str">
        <f>IF('منابع انسانی'!F632="","",'منابع انسانی'!F632)</f>
        <v/>
      </c>
      <c r="R633" s="887" t="str">
        <f>IF('منابع انسانی'!G632="","",'منابع انسانی'!G632)</f>
        <v/>
      </c>
    </row>
    <row r="634" spans="12:18" ht="24.95" customHeight="1">
      <c r="L634" s="887" t="str">
        <f>IF('منابع انسانی'!A633="","",'منابع انسانی'!A633)</f>
        <v/>
      </c>
      <c r="M634" s="887" t="str">
        <f>IF('منابع انسانی'!B633="","",'منابع انسانی'!B633)</f>
        <v/>
      </c>
      <c r="N634" s="887" t="str">
        <f>IF('منابع انسانی'!C633="","",'منابع انسانی'!C633)</f>
        <v/>
      </c>
      <c r="O634" s="887" t="str">
        <f>IF('منابع انسانی'!D633="","",'منابع انسانی'!D633)</f>
        <v/>
      </c>
      <c r="P634" s="887" t="str">
        <f>IF('منابع انسانی'!E633="","",'منابع انسانی'!E633)</f>
        <v/>
      </c>
      <c r="Q634" s="887" t="str">
        <f>IF('منابع انسانی'!F633="","",'منابع انسانی'!F633)</f>
        <v/>
      </c>
      <c r="R634" s="887" t="str">
        <f>IF('منابع انسانی'!G633="","",'منابع انسانی'!G633)</f>
        <v/>
      </c>
    </row>
    <row r="635" spans="12:18" ht="24.95" customHeight="1">
      <c r="L635" s="887" t="str">
        <f>IF('منابع انسانی'!A634="","",'منابع انسانی'!A634)</f>
        <v/>
      </c>
      <c r="M635" s="887" t="str">
        <f>IF('منابع انسانی'!B634="","",'منابع انسانی'!B634)</f>
        <v/>
      </c>
      <c r="N635" s="887" t="str">
        <f>IF('منابع انسانی'!C634="","",'منابع انسانی'!C634)</f>
        <v/>
      </c>
      <c r="O635" s="887" t="str">
        <f>IF('منابع انسانی'!D634="","",'منابع انسانی'!D634)</f>
        <v/>
      </c>
      <c r="P635" s="887" t="str">
        <f>IF('منابع انسانی'!E634="","",'منابع انسانی'!E634)</f>
        <v/>
      </c>
      <c r="Q635" s="887" t="str">
        <f>IF('منابع انسانی'!F634="","",'منابع انسانی'!F634)</f>
        <v/>
      </c>
      <c r="R635" s="887" t="str">
        <f>IF('منابع انسانی'!G634="","",'منابع انسانی'!G634)</f>
        <v/>
      </c>
    </row>
    <row r="636" spans="12:18" ht="24.95" customHeight="1">
      <c r="L636" s="887" t="str">
        <f>IF('منابع انسانی'!A635="","",'منابع انسانی'!A635)</f>
        <v/>
      </c>
      <c r="M636" s="887" t="str">
        <f>IF('منابع انسانی'!B635="","",'منابع انسانی'!B635)</f>
        <v/>
      </c>
      <c r="N636" s="887" t="str">
        <f>IF('منابع انسانی'!C635="","",'منابع انسانی'!C635)</f>
        <v/>
      </c>
      <c r="O636" s="887" t="str">
        <f>IF('منابع انسانی'!D635="","",'منابع انسانی'!D635)</f>
        <v/>
      </c>
      <c r="P636" s="887" t="str">
        <f>IF('منابع انسانی'!E635="","",'منابع انسانی'!E635)</f>
        <v/>
      </c>
      <c r="Q636" s="887" t="str">
        <f>IF('منابع انسانی'!F635="","",'منابع انسانی'!F635)</f>
        <v/>
      </c>
      <c r="R636" s="887" t="str">
        <f>IF('منابع انسانی'!G635="","",'منابع انسانی'!G635)</f>
        <v/>
      </c>
    </row>
    <row r="637" spans="12:18" ht="24.95" customHeight="1">
      <c r="L637" s="887" t="str">
        <f>IF('منابع انسانی'!A636="","",'منابع انسانی'!A636)</f>
        <v/>
      </c>
      <c r="M637" s="887" t="str">
        <f>IF('منابع انسانی'!B636="","",'منابع انسانی'!B636)</f>
        <v/>
      </c>
      <c r="N637" s="887" t="str">
        <f>IF('منابع انسانی'!C636="","",'منابع انسانی'!C636)</f>
        <v/>
      </c>
      <c r="O637" s="887" t="str">
        <f>IF('منابع انسانی'!D636="","",'منابع انسانی'!D636)</f>
        <v/>
      </c>
      <c r="P637" s="887" t="str">
        <f>IF('منابع انسانی'!E636="","",'منابع انسانی'!E636)</f>
        <v/>
      </c>
      <c r="Q637" s="887" t="str">
        <f>IF('منابع انسانی'!F636="","",'منابع انسانی'!F636)</f>
        <v/>
      </c>
      <c r="R637" s="887" t="str">
        <f>IF('منابع انسانی'!G636="","",'منابع انسانی'!G636)</f>
        <v/>
      </c>
    </row>
    <row r="638" spans="12:18" ht="24.95" customHeight="1">
      <c r="L638" s="887" t="str">
        <f>IF('منابع انسانی'!A637="","",'منابع انسانی'!A637)</f>
        <v/>
      </c>
      <c r="M638" s="887" t="str">
        <f>IF('منابع انسانی'!B637="","",'منابع انسانی'!B637)</f>
        <v/>
      </c>
      <c r="N638" s="887" t="str">
        <f>IF('منابع انسانی'!C637="","",'منابع انسانی'!C637)</f>
        <v/>
      </c>
      <c r="O638" s="887" t="str">
        <f>IF('منابع انسانی'!D637="","",'منابع انسانی'!D637)</f>
        <v/>
      </c>
      <c r="P638" s="887" t="str">
        <f>IF('منابع انسانی'!E637="","",'منابع انسانی'!E637)</f>
        <v/>
      </c>
      <c r="Q638" s="887" t="str">
        <f>IF('منابع انسانی'!F637="","",'منابع انسانی'!F637)</f>
        <v/>
      </c>
      <c r="R638" s="887" t="str">
        <f>IF('منابع انسانی'!G637="","",'منابع انسانی'!G637)</f>
        <v/>
      </c>
    </row>
    <row r="639" spans="12:18" ht="24.95" customHeight="1">
      <c r="L639" s="887" t="str">
        <f>IF('منابع انسانی'!A638="","",'منابع انسانی'!A638)</f>
        <v/>
      </c>
      <c r="M639" s="887" t="str">
        <f>IF('منابع انسانی'!B638="","",'منابع انسانی'!B638)</f>
        <v/>
      </c>
      <c r="N639" s="887" t="str">
        <f>IF('منابع انسانی'!C638="","",'منابع انسانی'!C638)</f>
        <v/>
      </c>
      <c r="O639" s="887" t="str">
        <f>IF('منابع انسانی'!D638="","",'منابع انسانی'!D638)</f>
        <v/>
      </c>
      <c r="P639" s="887" t="str">
        <f>IF('منابع انسانی'!E638="","",'منابع انسانی'!E638)</f>
        <v/>
      </c>
      <c r="Q639" s="887" t="str">
        <f>IF('منابع انسانی'!F638="","",'منابع انسانی'!F638)</f>
        <v/>
      </c>
      <c r="R639" s="887" t="str">
        <f>IF('منابع انسانی'!G638="","",'منابع انسانی'!G638)</f>
        <v/>
      </c>
    </row>
    <row r="640" spans="12:18" ht="24.95" customHeight="1">
      <c r="L640" s="887" t="str">
        <f>IF('منابع انسانی'!A639="","",'منابع انسانی'!A639)</f>
        <v/>
      </c>
      <c r="M640" s="887" t="str">
        <f>IF('منابع انسانی'!B639="","",'منابع انسانی'!B639)</f>
        <v/>
      </c>
      <c r="N640" s="887" t="str">
        <f>IF('منابع انسانی'!C639="","",'منابع انسانی'!C639)</f>
        <v/>
      </c>
      <c r="O640" s="887" t="str">
        <f>IF('منابع انسانی'!D639="","",'منابع انسانی'!D639)</f>
        <v/>
      </c>
      <c r="P640" s="887" t="str">
        <f>IF('منابع انسانی'!E639="","",'منابع انسانی'!E639)</f>
        <v/>
      </c>
      <c r="Q640" s="887" t="str">
        <f>IF('منابع انسانی'!F639="","",'منابع انسانی'!F639)</f>
        <v/>
      </c>
      <c r="R640" s="887" t="str">
        <f>IF('منابع انسانی'!G639="","",'منابع انسانی'!G639)</f>
        <v/>
      </c>
    </row>
    <row r="641" spans="12:18" ht="24.95" customHeight="1">
      <c r="L641" s="887" t="str">
        <f>IF('منابع انسانی'!A640="","",'منابع انسانی'!A640)</f>
        <v/>
      </c>
      <c r="M641" s="887" t="str">
        <f>IF('منابع انسانی'!B640="","",'منابع انسانی'!B640)</f>
        <v/>
      </c>
      <c r="N641" s="887" t="str">
        <f>IF('منابع انسانی'!C640="","",'منابع انسانی'!C640)</f>
        <v/>
      </c>
      <c r="O641" s="887" t="str">
        <f>IF('منابع انسانی'!D640="","",'منابع انسانی'!D640)</f>
        <v/>
      </c>
      <c r="P641" s="887" t="str">
        <f>IF('منابع انسانی'!E640="","",'منابع انسانی'!E640)</f>
        <v/>
      </c>
      <c r="Q641" s="887" t="str">
        <f>IF('منابع انسانی'!F640="","",'منابع انسانی'!F640)</f>
        <v/>
      </c>
      <c r="R641" s="887" t="str">
        <f>IF('منابع انسانی'!G640="","",'منابع انسانی'!G640)</f>
        <v/>
      </c>
    </row>
    <row r="642" spans="12:18" ht="24.95" customHeight="1">
      <c r="L642" s="887" t="str">
        <f>IF('منابع انسانی'!A641="","",'منابع انسانی'!A641)</f>
        <v/>
      </c>
      <c r="M642" s="887" t="str">
        <f>IF('منابع انسانی'!B641="","",'منابع انسانی'!B641)</f>
        <v/>
      </c>
      <c r="N642" s="887" t="str">
        <f>IF('منابع انسانی'!C641="","",'منابع انسانی'!C641)</f>
        <v/>
      </c>
      <c r="O642" s="887" t="str">
        <f>IF('منابع انسانی'!D641="","",'منابع انسانی'!D641)</f>
        <v/>
      </c>
      <c r="P642" s="887" t="str">
        <f>IF('منابع انسانی'!E641="","",'منابع انسانی'!E641)</f>
        <v/>
      </c>
      <c r="Q642" s="887" t="str">
        <f>IF('منابع انسانی'!F641="","",'منابع انسانی'!F641)</f>
        <v/>
      </c>
      <c r="R642" s="887" t="str">
        <f>IF('منابع انسانی'!G641="","",'منابع انسانی'!G641)</f>
        <v/>
      </c>
    </row>
    <row r="643" spans="12:18" ht="24.95" customHeight="1">
      <c r="L643" s="887" t="str">
        <f>IF('منابع انسانی'!A642="","",'منابع انسانی'!A642)</f>
        <v/>
      </c>
      <c r="M643" s="887" t="str">
        <f>IF('منابع انسانی'!B642="","",'منابع انسانی'!B642)</f>
        <v/>
      </c>
      <c r="N643" s="887" t="str">
        <f>IF('منابع انسانی'!C642="","",'منابع انسانی'!C642)</f>
        <v/>
      </c>
      <c r="O643" s="887" t="str">
        <f>IF('منابع انسانی'!D642="","",'منابع انسانی'!D642)</f>
        <v/>
      </c>
      <c r="P643" s="887" t="str">
        <f>IF('منابع انسانی'!E642="","",'منابع انسانی'!E642)</f>
        <v/>
      </c>
      <c r="Q643" s="887" t="str">
        <f>IF('منابع انسانی'!F642="","",'منابع انسانی'!F642)</f>
        <v/>
      </c>
      <c r="R643" s="887" t="str">
        <f>IF('منابع انسانی'!G642="","",'منابع انسانی'!G642)</f>
        <v/>
      </c>
    </row>
    <row r="644" spans="12:18" ht="24.95" customHeight="1">
      <c r="L644" s="887" t="str">
        <f>IF('منابع انسانی'!A643="","",'منابع انسانی'!A643)</f>
        <v/>
      </c>
      <c r="M644" s="887" t="str">
        <f>IF('منابع انسانی'!B643="","",'منابع انسانی'!B643)</f>
        <v/>
      </c>
      <c r="N644" s="887" t="str">
        <f>IF('منابع انسانی'!C643="","",'منابع انسانی'!C643)</f>
        <v/>
      </c>
      <c r="O644" s="887" t="str">
        <f>IF('منابع انسانی'!D643="","",'منابع انسانی'!D643)</f>
        <v/>
      </c>
      <c r="P644" s="887" t="str">
        <f>IF('منابع انسانی'!E643="","",'منابع انسانی'!E643)</f>
        <v/>
      </c>
      <c r="Q644" s="887" t="str">
        <f>IF('منابع انسانی'!F643="","",'منابع انسانی'!F643)</f>
        <v/>
      </c>
      <c r="R644" s="887" t="str">
        <f>IF('منابع انسانی'!G643="","",'منابع انسانی'!G643)</f>
        <v/>
      </c>
    </row>
    <row r="645" spans="12:18" ht="24.95" customHeight="1">
      <c r="L645" s="887" t="str">
        <f>IF('منابع انسانی'!A644="","",'منابع انسانی'!A644)</f>
        <v/>
      </c>
      <c r="M645" s="887" t="str">
        <f>IF('منابع انسانی'!B644="","",'منابع انسانی'!B644)</f>
        <v/>
      </c>
      <c r="N645" s="887" t="str">
        <f>IF('منابع انسانی'!C644="","",'منابع انسانی'!C644)</f>
        <v/>
      </c>
      <c r="O645" s="887" t="str">
        <f>IF('منابع انسانی'!D644="","",'منابع انسانی'!D644)</f>
        <v/>
      </c>
      <c r="P645" s="887" t="str">
        <f>IF('منابع انسانی'!E644="","",'منابع انسانی'!E644)</f>
        <v/>
      </c>
      <c r="Q645" s="887" t="str">
        <f>IF('منابع انسانی'!F644="","",'منابع انسانی'!F644)</f>
        <v/>
      </c>
      <c r="R645" s="887" t="str">
        <f>IF('منابع انسانی'!G644="","",'منابع انسانی'!G644)</f>
        <v/>
      </c>
    </row>
    <row r="646" spans="12:18" ht="24.95" customHeight="1">
      <c r="L646" s="887" t="str">
        <f>IF('منابع انسانی'!A645="","",'منابع انسانی'!A645)</f>
        <v/>
      </c>
      <c r="M646" s="887" t="str">
        <f>IF('منابع انسانی'!B645="","",'منابع انسانی'!B645)</f>
        <v/>
      </c>
      <c r="N646" s="887" t="str">
        <f>IF('منابع انسانی'!C645="","",'منابع انسانی'!C645)</f>
        <v/>
      </c>
      <c r="O646" s="887" t="str">
        <f>IF('منابع انسانی'!D645="","",'منابع انسانی'!D645)</f>
        <v/>
      </c>
      <c r="P646" s="887" t="str">
        <f>IF('منابع انسانی'!E645="","",'منابع انسانی'!E645)</f>
        <v/>
      </c>
      <c r="Q646" s="887" t="str">
        <f>IF('منابع انسانی'!F645="","",'منابع انسانی'!F645)</f>
        <v/>
      </c>
      <c r="R646" s="887" t="str">
        <f>IF('منابع انسانی'!G645="","",'منابع انسانی'!G645)</f>
        <v/>
      </c>
    </row>
    <row r="647" spans="12:18" ht="24.95" customHeight="1">
      <c r="L647" s="887" t="str">
        <f>IF('منابع انسانی'!A646="","",'منابع انسانی'!A646)</f>
        <v/>
      </c>
      <c r="M647" s="887" t="str">
        <f>IF('منابع انسانی'!B646="","",'منابع انسانی'!B646)</f>
        <v/>
      </c>
      <c r="N647" s="887" t="str">
        <f>IF('منابع انسانی'!C646="","",'منابع انسانی'!C646)</f>
        <v/>
      </c>
      <c r="O647" s="887" t="str">
        <f>IF('منابع انسانی'!D646="","",'منابع انسانی'!D646)</f>
        <v/>
      </c>
      <c r="P647" s="887" t="str">
        <f>IF('منابع انسانی'!E646="","",'منابع انسانی'!E646)</f>
        <v/>
      </c>
      <c r="Q647" s="887" t="str">
        <f>IF('منابع انسانی'!F646="","",'منابع انسانی'!F646)</f>
        <v/>
      </c>
      <c r="R647" s="887" t="str">
        <f>IF('منابع انسانی'!G646="","",'منابع انسانی'!G646)</f>
        <v/>
      </c>
    </row>
    <row r="648" spans="12:18" ht="24.95" customHeight="1">
      <c r="L648" s="887" t="str">
        <f>IF('منابع انسانی'!A647="","",'منابع انسانی'!A647)</f>
        <v/>
      </c>
      <c r="M648" s="887" t="str">
        <f>IF('منابع انسانی'!B647="","",'منابع انسانی'!B647)</f>
        <v/>
      </c>
      <c r="N648" s="887" t="str">
        <f>IF('منابع انسانی'!C647="","",'منابع انسانی'!C647)</f>
        <v/>
      </c>
      <c r="O648" s="887" t="str">
        <f>IF('منابع انسانی'!D647="","",'منابع انسانی'!D647)</f>
        <v/>
      </c>
      <c r="P648" s="887" t="str">
        <f>IF('منابع انسانی'!E647="","",'منابع انسانی'!E647)</f>
        <v/>
      </c>
      <c r="Q648" s="887" t="str">
        <f>IF('منابع انسانی'!F647="","",'منابع انسانی'!F647)</f>
        <v/>
      </c>
      <c r="R648" s="887" t="str">
        <f>IF('منابع انسانی'!G647="","",'منابع انسانی'!G647)</f>
        <v/>
      </c>
    </row>
    <row r="649" spans="12:18" ht="24.95" customHeight="1">
      <c r="L649" s="887" t="str">
        <f>IF('منابع انسانی'!A648="","",'منابع انسانی'!A648)</f>
        <v/>
      </c>
      <c r="M649" s="887" t="str">
        <f>IF('منابع انسانی'!B648="","",'منابع انسانی'!B648)</f>
        <v/>
      </c>
      <c r="N649" s="887" t="str">
        <f>IF('منابع انسانی'!C648="","",'منابع انسانی'!C648)</f>
        <v/>
      </c>
      <c r="O649" s="887" t="str">
        <f>IF('منابع انسانی'!D648="","",'منابع انسانی'!D648)</f>
        <v/>
      </c>
      <c r="P649" s="887" t="str">
        <f>IF('منابع انسانی'!E648="","",'منابع انسانی'!E648)</f>
        <v/>
      </c>
      <c r="Q649" s="887" t="str">
        <f>IF('منابع انسانی'!F648="","",'منابع انسانی'!F648)</f>
        <v/>
      </c>
      <c r="R649" s="887" t="str">
        <f>IF('منابع انسانی'!G648="","",'منابع انسانی'!G648)</f>
        <v/>
      </c>
    </row>
    <row r="650" spans="12:18" ht="24.95" customHeight="1">
      <c r="L650" s="887" t="str">
        <f>IF('منابع انسانی'!A649="","",'منابع انسانی'!A649)</f>
        <v/>
      </c>
      <c r="M650" s="887" t="str">
        <f>IF('منابع انسانی'!B649="","",'منابع انسانی'!B649)</f>
        <v/>
      </c>
      <c r="N650" s="887" t="str">
        <f>IF('منابع انسانی'!C649="","",'منابع انسانی'!C649)</f>
        <v/>
      </c>
      <c r="O650" s="887" t="str">
        <f>IF('منابع انسانی'!D649="","",'منابع انسانی'!D649)</f>
        <v/>
      </c>
      <c r="P650" s="887" t="str">
        <f>IF('منابع انسانی'!E649="","",'منابع انسانی'!E649)</f>
        <v/>
      </c>
      <c r="Q650" s="887" t="str">
        <f>IF('منابع انسانی'!F649="","",'منابع انسانی'!F649)</f>
        <v/>
      </c>
      <c r="R650" s="887" t="str">
        <f>IF('منابع انسانی'!G649="","",'منابع انسانی'!G649)</f>
        <v/>
      </c>
    </row>
    <row r="651" spans="12:18" ht="24.95" customHeight="1">
      <c r="L651" s="887" t="str">
        <f>IF('منابع انسانی'!A650="","",'منابع انسانی'!A650)</f>
        <v/>
      </c>
      <c r="M651" s="887" t="str">
        <f>IF('منابع انسانی'!B650="","",'منابع انسانی'!B650)</f>
        <v/>
      </c>
      <c r="N651" s="887" t="str">
        <f>IF('منابع انسانی'!C650="","",'منابع انسانی'!C650)</f>
        <v/>
      </c>
      <c r="O651" s="887" t="str">
        <f>IF('منابع انسانی'!D650="","",'منابع انسانی'!D650)</f>
        <v/>
      </c>
      <c r="P651" s="887" t="str">
        <f>IF('منابع انسانی'!E650="","",'منابع انسانی'!E650)</f>
        <v/>
      </c>
      <c r="Q651" s="887" t="str">
        <f>IF('منابع انسانی'!F650="","",'منابع انسانی'!F650)</f>
        <v/>
      </c>
      <c r="R651" s="887" t="str">
        <f>IF('منابع انسانی'!G650="","",'منابع انسانی'!G650)</f>
        <v/>
      </c>
    </row>
    <row r="652" spans="12:18" ht="24.95" customHeight="1">
      <c r="L652" s="887" t="str">
        <f>IF('منابع انسانی'!A651="","",'منابع انسانی'!A651)</f>
        <v/>
      </c>
      <c r="M652" s="887" t="str">
        <f>IF('منابع انسانی'!B651="","",'منابع انسانی'!B651)</f>
        <v/>
      </c>
      <c r="N652" s="887" t="str">
        <f>IF('منابع انسانی'!C651="","",'منابع انسانی'!C651)</f>
        <v/>
      </c>
      <c r="O652" s="887" t="str">
        <f>IF('منابع انسانی'!D651="","",'منابع انسانی'!D651)</f>
        <v/>
      </c>
      <c r="P652" s="887" t="str">
        <f>IF('منابع انسانی'!E651="","",'منابع انسانی'!E651)</f>
        <v/>
      </c>
      <c r="Q652" s="887" t="str">
        <f>IF('منابع انسانی'!F651="","",'منابع انسانی'!F651)</f>
        <v/>
      </c>
      <c r="R652" s="887" t="str">
        <f>IF('منابع انسانی'!G651="","",'منابع انسانی'!G651)</f>
        <v/>
      </c>
    </row>
    <row r="653" spans="12:18" ht="24.95" customHeight="1">
      <c r="L653" s="887" t="str">
        <f>IF('منابع انسانی'!A652="","",'منابع انسانی'!A652)</f>
        <v/>
      </c>
      <c r="M653" s="887" t="str">
        <f>IF('منابع انسانی'!B652="","",'منابع انسانی'!B652)</f>
        <v/>
      </c>
      <c r="N653" s="887" t="str">
        <f>IF('منابع انسانی'!C652="","",'منابع انسانی'!C652)</f>
        <v/>
      </c>
      <c r="O653" s="887" t="str">
        <f>IF('منابع انسانی'!D652="","",'منابع انسانی'!D652)</f>
        <v/>
      </c>
      <c r="P653" s="887" t="str">
        <f>IF('منابع انسانی'!E652="","",'منابع انسانی'!E652)</f>
        <v/>
      </c>
      <c r="Q653" s="887" t="str">
        <f>IF('منابع انسانی'!F652="","",'منابع انسانی'!F652)</f>
        <v/>
      </c>
      <c r="R653" s="887" t="str">
        <f>IF('منابع انسانی'!G652="","",'منابع انسانی'!G652)</f>
        <v/>
      </c>
    </row>
    <row r="654" spans="12:18" ht="24.95" customHeight="1">
      <c r="L654" s="887" t="str">
        <f>IF('منابع انسانی'!A653="","",'منابع انسانی'!A653)</f>
        <v/>
      </c>
      <c r="M654" s="887" t="str">
        <f>IF('منابع انسانی'!B653="","",'منابع انسانی'!B653)</f>
        <v/>
      </c>
      <c r="N654" s="887" t="str">
        <f>IF('منابع انسانی'!C653="","",'منابع انسانی'!C653)</f>
        <v/>
      </c>
      <c r="O654" s="887" t="str">
        <f>IF('منابع انسانی'!D653="","",'منابع انسانی'!D653)</f>
        <v/>
      </c>
      <c r="P654" s="887" t="str">
        <f>IF('منابع انسانی'!E653="","",'منابع انسانی'!E653)</f>
        <v/>
      </c>
      <c r="Q654" s="887" t="str">
        <f>IF('منابع انسانی'!F653="","",'منابع انسانی'!F653)</f>
        <v/>
      </c>
      <c r="R654" s="887" t="str">
        <f>IF('منابع انسانی'!G653="","",'منابع انسانی'!G653)</f>
        <v/>
      </c>
    </row>
    <row r="655" spans="12:18" ht="24.95" customHeight="1">
      <c r="L655" s="887" t="str">
        <f>IF('منابع انسانی'!A654="","",'منابع انسانی'!A654)</f>
        <v/>
      </c>
      <c r="M655" s="887" t="str">
        <f>IF('منابع انسانی'!B654="","",'منابع انسانی'!B654)</f>
        <v/>
      </c>
      <c r="N655" s="887" t="str">
        <f>IF('منابع انسانی'!C654="","",'منابع انسانی'!C654)</f>
        <v/>
      </c>
      <c r="O655" s="887" t="str">
        <f>IF('منابع انسانی'!D654="","",'منابع انسانی'!D654)</f>
        <v/>
      </c>
      <c r="P655" s="887" t="str">
        <f>IF('منابع انسانی'!E654="","",'منابع انسانی'!E654)</f>
        <v/>
      </c>
      <c r="Q655" s="887" t="str">
        <f>IF('منابع انسانی'!F654="","",'منابع انسانی'!F654)</f>
        <v/>
      </c>
      <c r="R655" s="887" t="str">
        <f>IF('منابع انسانی'!G654="","",'منابع انسانی'!G654)</f>
        <v/>
      </c>
    </row>
    <row r="656" spans="12:18" ht="24.95" customHeight="1">
      <c r="L656" s="887" t="str">
        <f>IF('منابع انسانی'!A655="","",'منابع انسانی'!A655)</f>
        <v/>
      </c>
      <c r="M656" s="887" t="str">
        <f>IF('منابع انسانی'!B655="","",'منابع انسانی'!B655)</f>
        <v/>
      </c>
      <c r="N656" s="887" t="str">
        <f>IF('منابع انسانی'!C655="","",'منابع انسانی'!C655)</f>
        <v/>
      </c>
      <c r="O656" s="887" t="str">
        <f>IF('منابع انسانی'!D655="","",'منابع انسانی'!D655)</f>
        <v/>
      </c>
      <c r="P656" s="887" t="str">
        <f>IF('منابع انسانی'!E655="","",'منابع انسانی'!E655)</f>
        <v/>
      </c>
      <c r="Q656" s="887" t="str">
        <f>IF('منابع انسانی'!F655="","",'منابع انسانی'!F655)</f>
        <v/>
      </c>
      <c r="R656" s="887" t="str">
        <f>IF('منابع انسانی'!G655="","",'منابع انسانی'!G655)</f>
        <v/>
      </c>
    </row>
    <row r="657" spans="12:18" ht="24.95" customHeight="1">
      <c r="L657" s="887" t="str">
        <f>IF('منابع انسانی'!A656="","",'منابع انسانی'!A656)</f>
        <v/>
      </c>
      <c r="M657" s="887" t="str">
        <f>IF('منابع انسانی'!B656="","",'منابع انسانی'!B656)</f>
        <v/>
      </c>
      <c r="N657" s="887" t="str">
        <f>IF('منابع انسانی'!C656="","",'منابع انسانی'!C656)</f>
        <v/>
      </c>
      <c r="O657" s="887" t="str">
        <f>IF('منابع انسانی'!D656="","",'منابع انسانی'!D656)</f>
        <v/>
      </c>
      <c r="P657" s="887" t="str">
        <f>IF('منابع انسانی'!E656="","",'منابع انسانی'!E656)</f>
        <v/>
      </c>
      <c r="Q657" s="887" t="str">
        <f>IF('منابع انسانی'!F656="","",'منابع انسانی'!F656)</f>
        <v/>
      </c>
      <c r="R657" s="887" t="str">
        <f>IF('منابع انسانی'!G656="","",'منابع انسانی'!G656)</f>
        <v/>
      </c>
    </row>
    <row r="658" spans="12:18" ht="24.95" customHeight="1">
      <c r="L658" s="887" t="str">
        <f>IF('منابع انسانی'!A657="","",'منابع انسانی'!A657)</f>
        <v/>
      </c>
      <c r="M658" s="887" t="str">
        <f>IF('منابع انسانی'!B657="","",'منابع انسانی'!B657)</f>
        <v/>
      </c>
      <c r="N658" s="887" t="str">
        <f>IF('منابع انسانی'!C657="","",'منابع انسانی'!C657)</f>
        <v/>
      </c>
      <c r="O658" s="887" t="str">
        <f>IF('منابع انسانی'!D657="","",'منابع انسانی'!D657)</f>
        <v/>
      </c>
      <c r="P658" s="887" t="str">
        <f>IF('منابع انسانی'!E657="","",'منابع انسانی'!E657)</f>
        <v/>
      </c>
      <c r="Q658" s="887" t="str">
        <f>IF('منابع انسانی'!F657="","",'منابع انسانی'!F657)</f>
        <v/>
      </c>
      <c r="R658" s="887" t="str">
        <f>IF('منابع انسانی'!G657="","",'منابع انسانی'!G657)</f>
        <v/>
      </c>
    </row>
    <row r="659" spans="12:18" ht="24.95" customHeight="1">
      <c r="L659" s="887" t="str">
        <f>IF('منابع انسانی'!A658="","",'منابع انسانی'!A658)</f>
        <v/>
      </c>
      <c r="M659" s="887" t="str">
        <f>IF('منابع انسانی'!B658="","",'منابع انسانی'!B658)</f>
        <v/>
      </c>
      <c r="N659" s="887" t="str">
        <f>IF('منابع انسانی'!C658="","",'منابع انسانی'!C658)</f>
        <v/>
      </c>
      <c r="O659" s="887" t="str">
        <f>IF('منابع انسانی'!D658="","",'منابع انسانی'!D658)</f>
        <v/>
      </c>
      <c r="P659" s="887" t="str">
        <f>IF('منابع انسانی'!E658="","",'منابع انسانی'!E658)</f>
        <v/>
      </c>
      <c r="Q659" s="887" t="str">
        <f>IF('منابع انسانی'!F658="","",'منابع انسانی'!F658)</f>
        <v/>
      </c>
      <c r="R659" s="887" t="str">
        <f>IF('منابع انسانی'!G658="","",'منابع انسانی'!G658)</f>
        <v/>
      </c>
    </row>
    <row r="660" spans="12:18" ht="24.95" customHeight="1">
      <c r="L660" s="887" t="str">
        <f>IF('منابع انسانی'!A659="","",'منابع انسانی'!A659)</f>
        <v/>
      </c>
      <c r="M660" s="887" t="str">
        <f>IF('منابع انسانی'!B659="","",'منابع انسانی'!B659)</f>
        <v/>
      </c>
      <c r="N660" s="887" t="str">
        <f>IF('منابع انسانی'!C659="","",'منابع انسانی'!C659)</f>
        <v/>
      </c>
      <c r="O660" s="887" t="str">
        <f>IF('منابع انسانی'!D659="","",'منابع انسانی'!D659)</f>
        <v/>
      </c>
      <c r="P660" s="887" t="str">
        <f>IF('منابع انسانی'!E659="","",'منابع انسانی'!E659)</f>
        <v/>
      </c>
      <c r="Q660" s="887" t="str">
        <f>IF('منابع انسانی'!F659="","",'منابع انسانی'!F659)</f>
        <v/>
      </c>
      <c r="R660" s="887" t="str">
        <f>IF('منابع انسانی'!G659="","",'منابع انسانی'!G659)</f>
        <v/>
      </c>
    </row>
    <row r="661" spans="12:18" ht="24.95" customHeight="1">
      <c r="L661" s="887" t="str">
        <f>IF('منابع انسانی'!A660="","",'منابع انسانی'!A660)</f>
        <v/>
      </c>
      <c r="M661" s="887" t="str">
        <f>IF('منابع انسانی'!B660="","",'منابع انسانی'!B660)</f>
        <v/>
      </c>
      <c r="N661" s="887" t="str">
        <f>IF('منابع انسانی'!C660="","",'منابع انسانی'!C660)</f>
        <v/>
      </c>
      <c r="O661" s="887" t="str">
        <f>IF('منابع انسانی'!D660="","",'منابع انسانی'!D660)</f>
        <v/>
      </c>
      <c r="P661" s="887" t="str">
        <f>IF('منابع انسانی'!E660="","",'منابع انسانی'!E660)</f>
        <v/>
      </c>
      <c r="Q661" s="887" t="str">
        <f>IF('منابع انسانی'!F660="","",'منابع انسانی'!F660)</f>
        <v/>
      </c>
      <c r="R661" s="887" t="str">
        <f>IF('منابع انسانی'!G660="","",'منابع انسانی'!G660)</f>
        <v/>
      </c>
    </row>
    <row r="662" spans="12:18" ht="24.95" customHeight="1">
      <c r="L662" s="887" t="str">
        <f>IF('منابع انسانی'!A661="","",'منابع انسانی'!A661)</f>
        <v/>
      </c>
      <c r="M662" s="887" t="str">
        <f>IF('منابع انسانی'!B661="","",'منابع انسانی'!B661)</f>
        <v/>
      </c>
      <c r="N662" s="887" t="str">
        <f>IF('منابع انسانی'!C661="","",'منابع انسانی'!C661)</f>
        <v/>
      </c>
      <c r="O662" s="887" t="str">
        <f>IF('منابع انسانی'!D661="","",'منابع انسانی'!D661)</f>
        <v/>
      </c>
      <c r="P662" s="887" t="str">
        <f>IF('منابع انسانی'!E661="","",'منابع انسانی'!E661)</f>
        <v/>
      </c>
      <c r="Q662" s="887" t="str">
        <f>IF('منابع انسانی'!F661="","",'منابع انسانی'!F661)</f>
        <v/>
      </c>
      <c r="R662" s="887" t="str">
        <f>IF('منابع انسانی'!G661="","",'منابع انسانی'!G661)</f>
        <v/>
      </c>
    </row>
    <row r="663" spans="12:18" ht="24.95" customHeight="1">
      <c r="L663" s="887" t="str">
        <f>IF('منابع انسانی'!A662="","",'منابع انسانی'!A662)</f>
        <v/>
      </c>
      <c r="M663" s="887" t="str">
        <f>IF('منابع انسانی'!B662="","",'منابع انسانی'!B662)</f>
        <v/>
      </c>
      <c r="N663" s="887" t="str">
        <f>IF('منابع انسانی'!C662="","",'منابع انسانی'!C662)</f>
        <v/>
      </c>
      <c r="O663" s="887" t="str">
        <f>IF('منابع انسانی'!D662="","",'منابع انسانی'!D662)</f>
        <v/>
      </c>
      <c r="P663" s="887" t="str">
        <f>IF('منابع انسانی'!E662="","",'منابع انسانی'!E662)</f>
        <v/>
      </c>
      <c r="Q663" s="887" t="str">
        <f>IF('منابع انسانی'!F662="","",'منابع انسانی'!F662)</f>
        <v/>
      </c>
      <c r="R663" s="887" t="str">
        <f>IF('منابع انسانی'!G662="","",'منابع انسانی'!G662)</f>
        <v/>
      </c>
    </row>
    <row r="664" spans="12:18" ht="24.95" customHeight="1">
      <c r="L664" s="887" t="str">
        <f>IF('منابع انسانی'!A663="","",'منابع انسانی'!A663)</f>
        <v/>
      </c>
      <c r="M664" s="887" t="str">
        <f>IF('منابع انسانی'!B663="","",'منابع انسانی'!B663)</f>
        <v/>
      </c>
      <c r="N664" s="887" t="str">
        <f>IF('منابع انسانی'!C663="","",'منابع انسانی'!C663)</f>
        <v/>
      </c>
      <c r="O664" s="887" t="str">
        <f>IF('منابع انسانی'!D663="","",'منابع انسانی'!D663)</f>
        <v/>
      </c>
      <c r="P664" s="887" t="str">
        <f>IF('منابع انسانی'!E663="","",'منابع انسانی'!E663)</f>
        <v/>
      </c>
      <c r="Q664" s="887" t="str">
        <f>IF('منابع انسانی'!F663="","",'منابع انسانی'!F663)</f>
        <v/>
      </c>
      <c r="R664" s="887" t="str">
        <f>IF('منابع انسانی'!G663="","",'منابع انسانی'!G663)</f>
        <v/>
      </c>
    </row>
    <row r="665" spans="12:18" ht="24.95" customHeight="1">
      <c r="L665" s="887" t="str">
        <f>IF('منابع انسانی'!A664="","",'منابع انسانی'!A664)</f>
        <v/>
      </c>
      <c r="M665" s="887" t="str">
        <f>IF('منابع انسانی'!B664="","",'منابع انسانی'!B664)</f>
        <v/>
      </c>
      <c r="N665" s="887" t="str">
        <f>IF('منابع انسانی'!C664="","",'منابع انسانی'!C664)</f>
        <v/>
      </c>
      <c r="O665" s="887" t="str">
        <f>IF('منابع انسانی'!D664="","",'منابع انسانی'!D664)</f>
        <v/>
      </c>
      <c r="P665" s="887" t="str">
        <f>IF('منابع انسانی'!E664="","",'منابع انسانی'!E664)</f>
        <v/>
      </c>
      <c r="Q665" s="887" t="str">
        <f>IF('منابع انسانی'!F664="","",'منابع انسانی'!F664)</f>
        <v/>
      </c>
      <c r="R665" s="887" t="str">
        <f>IF('منابع انسانی'!G664="","",'منابع انسانی'!G664)</f>
        <v/>
      </c>
    </row>
    <row r="666" spans="12:18" ht="24.95" customHeight="1">
      <c r="L666" s="887" t="str">
        <f>IF('منابع انسانی'!A665="","",'منابع انسانی'!A665)</f>
        <v/>
      </c>
      <c r="M666" s="887" t="str">
        <f>IF('منابع انسانی'!B665="","",'منابع انسانی'!B665)</f>
        <v/>
      </c>
      <c r="N666" s="887" t="str">
        <f>IF('منابع انسانی'!C665="","",'منابع انسانی'!C665)</f>
        <v/>
      </c>
      <c r="O666" s="887" t="str">
        <f>IF('منابع انسانی'!D665="","",'منابع انسانی'!D665)</f>
        <v/>
      </c>
      <c r="P666" s="887" t="str">
        <f>IF('منابع انسانی'!E665="","",'منابع انسانی'!E665)</f>
        <v/>
      </c>
      <c r="Q666" s="887" t="str">
        <f>IF('منابع انسانی'!F665="","",'منابع انسانی'!F665)</f>
        <v/>
      </c>
      <c r="R666" s="887" t="str">
        <f>IF('منابع انسانی'!G665="","",'منابع انسانی'!G665)</f>
        <v/>
      </c>
    </row>
    <row r="667" spans="12:18" ht="24.95" customHeight="1">
      <c r="L667" s="887" t="str">
        <f>IF('منابع انسانی'!A666="","",'منابع انسانی'!A666)</f>
        <v/>
      </c>
      <c r="M667" s="887" t="str">
        <f>IF('منابع انسانی'!B666="","",'منابع انسانی'!B666)</f>
        <v/>
      </c>
      <c r="N667" s="887" t="str">
        <f>IF('منابع انسانی'!C666="","",'منابع انسانی'!C666)</f>
        <v/>
      </c>
      <c r="O667" s="887" t="str">
        <f>IF('منابع انسانی'!D666="","",'منابع انسانی'!D666)</f>
        <v/>
      </c>
      <c r="P667" s="887" t="str">
        <f>IF('منابع انسانی'!E666="","",'منابع انسانی'!E666)</f>
        <v/>
      </c>
      <c r="Q667" s="887" t="str">
        <f>IF('منابع انسانی'!F666="","",'منابع انسانی'!F666)</f>
        <v/>
      </c>
      <c r="R667" s="887" t="str">
        <f>IF('منابع انسانی'!G666="","",'منابع انسانی'!G666)</f>
        <v/>
      </c>
    </row>
    <row r="668" spans="12:18" ht="24.95" customHeight="1">
      <c r="L668" s="887" t="str">
        <f>IF('منابع انسانی'!A667="","",'منابع انسانی'!A667)</f>
        <v/>
      </c>
      <c r="M668" s="887" t="str">
        <f>IF('منابع انسانی'!B667="","",'منابع انسانی'!B667)</f>
        <v/>
      </c>
      <c r="N668" s="887" t="str">
        <f>IF('منابع انسانی'!C667="","",'منابع انسانی'!C667)</f>
        <v/>
      </c>
      <c r="O668" s="887" t="str">
        <f>IF('منابع انسانی'!D667="","",'منابع انسانی'!D667)</f>
        <v/>
      </c>
      <c r="P668" s="887" t="str">
        <f>IF('منابع انسانی'!E667="","",'منابع انسانی'!E667)</f>
        <v/>
      </c>
      <c r="Q668" s="887" t="str">
        <f>IF('منابع انسانی'!F667="","",'منابع انسانی'!F667)</f>
        <v/>
      </c>
      <c r="R668" s="887" t="str">
        <f>IF('منابع انسانی'!G667="","",'منابع انسانی'!G667)</f>
        <v/>
      </c>
    </row>
    <row r="669" spans="12:18" ht="24.95" customHeight="1">
      <c r="L669" s="887" t="str">
        <f>IF('منابع انسانی'!A668="","",'منابع انسانی'!A668)</f>
        <v/>
      </c>
      <c r="M669" s="887" t="str">
        <f>IF('منابع انسانی'!B668="","",'منابع انسانی'!B668)</f>
        <v/>
      </c>
      <c r="N669" s="887" t="str">
        <f>IF('منابع انسانی'!C668="","",'منابع انسانی'!C668)</f>
        <v/>
      </c>
      <c r="O669" s="887" t="str">
        <f>IF('منابع انسانی'!D668="","",'منابع انسانی'!D668)</f>
        <v/>
      </c>
      <c r="P669" s="887" t="str">
        <f>IF('منابع انسانی'!E668="","",'منابع انسانی'!E668)</f>
        <v/>
      </c>
      <c r="Q669" s="887" t="str">
        <f>IF('منابع انسانی'!F668="","",'منابع انسانی'!F668)</f>
        <v/>
      </c>
      <c r="R669" s="887" t="str">
        <f>IF('منابع انسانی'!G668="","",'منابع انسانی'!G668)</f>
        <v/>
      </c>
    </row>
    <row r="670" spans="12:18" ht="24.95" customHeight="1">
      <c r="L670" s="887" t="str">
        <f>IF('منابع انسانی'!A669="","",'منابع انسانی'!A669)</f>
        <v/>
      </c>
      <c r="M670" s="887" t="str">
        <f>IF('منابع انسانی'!B669="","",'منابع انسانی'!B669)</f>
        <v/>
      </c>
      <c r="N670" s="887" t="str">
        <f>IF('منابع انسانی'!C669="","",'منابع انسانی'!C669)</f>
        <v/>
      </c>
      <c r="O670" s="887" t="str">
        <f>IF('منابع انسانی'!D669="","",'منابع انسانی'!D669)</f>
        <v/>
      </c>
      <c r="P670" s="887" t="str">
        <f>IF('منابع انسانی'!E669="","",'منابع انسانی'!E669)</f>
        <v/>
      </c>
      <c r="Q670" s="887" t="str">
        <f>IF('منابع انسانی'!F669="","",'منابع انسانی'!F669)</f>
        <v/>
      </c>
      <c r="R670" s="887" t="str">
        <f>IF('منابع انسانی'!G669="","",'منابع انسانی'!G669)</f>
        <v/>
      </c>
    </row>
    <row r="671" spans="12:18" ht="24.95" customHeight="1">
      <c r="L671" s="887" t="str">
        <f>IF('منابع انسانی'!A670="","",'منابع انسانی'!A670)</f>
        <v/>
      </c>
      <c r="M671" s="887" t="str">
        <f>IF('منابع انسانی'!B670="","",'منابع انسانی'!B670)</f>
        <v/>
      </c>
      <c r="N671" s="887" t="str">
        <f>IF('منابع انسانی'!C670="","",'منابع انسانی'!C670)</f>
        <v/>
      </c>
      <c r="O671" s="887" t="str">
        <f>IF('منابع انسانی'!D670="","",'منابع انسانی'!D670)</f>
        <v/>
      </c>
      <c r="P671" s="887" t="str">
        <f>IF('منابع انسانی'!E670="","",'منابع انسانی'!E670)</f>
        <v/>
      </c>
      <c r="Q671" s="887" t="str">
        <f>IF('منابع انسانی'!F670="","",'منابع انسانی'!F670)</f>
        <v/>
      </c>
      <c r="R671" s="887" t="str">
        <f>IF('منابع انسانی'!G670="","",'منابع انسانی'!G670)</f>
        <v/>
      </c>
    </row>
    <row r="672" spans="12:18" ht="24.95" customHeight="1">
      <c r="L672" s="887" t="str">
        <f>IF('منابع انسانی'!A671="","",'منابع انسانی'!A671)</f>
        <v/>
      </c>
      <c r="M672" s="887" t="str">
        <f>IF('منابع انسانی'!B671="","",'منابع انسانی'!B671)</f>
        <v/>
      </c>
      <c r="N672" s="887" t="str">
        <f>IF('منابع انسانی'!C671="","",'منابع انسانی'!C671)</f>
        <v/>
      </c>
      <c r="O672" s="887" t="str">
        <f>IF('منابع انسانی'!D671="","",'منابع انسانی'!D671)</f>
        <v/>
      </c>
      <c r="P672" s="887" t="str">
        <f>IF('منابع انسانی'!E671="","",'منابع انسانی'!E671)</f>
        <v/>
      </c>
      <c r="Q672" s="887" t="str">
        <f>IF('منابع انسانی'!F671="","",'منابع انسانی'!F671)</f>
        <v/>
      </c>
      <c r="R672" s="887" t="str">
        <f>IF('منابع انسانی'!G671="","",'منابع انسانی'!G671)</f>
        <v/>
      </c>
    </row>
    <row r="673" spans="12:18" ht="24.95" customHeight="1">
      <c r="L673" s="887" t="str">
        <f>IF('منابع انسانی'!A672="","",'منابع انسانی'!A672)</f>
        <v/>
      </c>
      <c r="M673" s="887" t="str">
        <f>IF('منابع انسانی'!B672="","",'منابع انسانی'!B672)</f>
        <v/>
      </c>
      <c r="N673" s="887" t="str">
        <f>IF('منابع انسانی'!C672="","",'منابع انسانی'!C672)</f>
        <v/>
      </c>
      <c r="O673" s="887" t="str">
        <f>IF('منابع انسانی'!D672="","",'منابع انسانی'!D672)</f>
        <v/>
      </c>
      <c r="P673" s="887" t="str">
        <f>IF('منابع انسانی'!E672="","",'منابع انسانی'!E672)</f>
        <v/>
      </c>
      <c r="Q673" s="887" t="str">
        <f>IF('منابع انسانی'!F672="","",'منابع انسانی'!F672)</f>
        <v/>
      </c>
      <c r="R673" s="887" t="str">
        <f>IF('منابع انسانی'!G672="","",'منابع انسانی'!G672)</f>
        <v/>
      </c>
    </row>
    <row r="674" spans="12:18" ht="24.95" customHeight="1">
      <c r="L674" s="887" t="str">
        <f>IF('منابع انسانی'!A673="","",'منابع انسانی'!A673)</f>
        <v/>
      </c>
      <c r="M674" s="887" t="str">
        <f>IF('منابع انسانی'!B673="","",'منابع انسانی'!B673)</f>
        <v/>
      </c>
      <c r="N674" s="887" t="str">
        <f>IF('منابع انسانی'!C673="","",'منابع انسانی'!C673)</f>
        <v/>
      </c>
      <c r="O674" s="887" t="str">
        <f>IF('منابع انسانی'!D673="","",'منابع انسانی'!D673)</f>
        <v/>
      </c>
      <c r="P674" s="887" t="str">
        <f>IF('منابع انسانی'!E673="","",'منابع انسانی'!E673)</f>
        <v/>
      </c>
      <c r="Q674" s="887" t="str">
        <f>IF('منابع انسانی'!F673="","",'منابع انسانی'!F673)</f>
        <v/>
      </c>
      <c r="R674" s="887" t="str">
        <f>IF('منابع انسانی'!G673="","",'منابع انسانی'!G673)</f>
        <v/>
      </c>
    </row>
    <row r="675" spans="12:18" ht="24.95" customHeight="1">
      <c r="L675" s="887" t="str">
        <f>IF('منابع انسانی'!A674="","",'منابع انسانی'!A674)</f>
        <v/>
      </c>
      <c r="M675" s="887" t="str">
        <f>IF('منابع انسانی'!B674="","",'منابع انسانی'!B674)</f>
        <v/>
      </c>
      <c r="N675" s="887" t="str">
        <f>IF('منابع انسانی'!C674="","",'منابع انسانی'!C674)</f>
        <v/>
      </c>
      <c r="O675" s="887" t="str">
        <f>IF('منابع انسانی'!D674="","",'منابع انسانی'!D674)</f>
        <v/>
      </c>
      <c r="P675" s="887" t="str">
        <f>IF('منابع انسانی'!E674="","",'منابع انسانی'!E674)</f>
        <v/>
      </c>
      <c r="Q675" s="887" t="str">
        <f>IF('منابع انسانی'!F674="","",'منابع انسانی'!F674)</f>
        <v/>
      </c>
      <c r="R675" s="887" t="str">
        <f>IF('منابع انسانی'!G674="","",'منابع انسانی'!G674)</f>
        <v/>
      </c>
    </row>
    <row r="676" spans="12:18" ht="24.95" customHeight="1">
      <c r="L676" s="887" t="str">
        <f>IF('منابع انسانی'!A675="","",'منابع انسانی'!A675)</f>
        <v/>
      </c>
      <c r="M676" s="887" t="str">
        <f>IF('منابع انسانی'!B675="","",'منابع انسانی'!B675)</f>
        <v/>
      </c>
      <c r="N676" s="887" t="str">
        <f>IF('منابع انسانی'!C675="","",'منابع انسانی'!C675)</f>
        <v/>
      </c>
      <c r="O676" s="887" t="str">
        <f>IF('منابع انسانی'!D675="","",'منابع انسانی'!D675)</f>
        <v/>
      </c>
      <c r="P676" s="887" t="str">
        <f>IF('منابع انسانی'!E675="","",'منابع انسانی'!E675)</f>
        <v/>
      </c>
      <c r="Q676" s="887" t="str">
        <f>IF('منابع انسانی'!F675="","",'منابع انسانی'!F675)</f>
        <v/>
      </c>
      <c r="R676" s="887" t="str">
        <f>IF('منابع انسانی'!G675="","",'منابع انسانی'!G675)</f>
        <v/>
      </c>
    </row>
    <row r="677" spans="12:18" ht="24.95" customHeight="1">
      <c r="L677" s="887" t="str">
        <f>IF('منابع انسانی'!A676="","",'منابع انسانی'!A676)</f>
        <v/>
      </c>
      <c r="M677" s="887" t="str">
        <f>IF('منابع انسانی'!B676="","",'منابع انسانی'!B676)</f>
        <v/>
      </c>
      <c r="N677" s="887" t="str">
        <f>IF('منابع انسانی'!C676="","",'منابع انسانی'!C676)</f>
        <v/>
      </c>
      <c r="O677" s="887" t="str">
        <f>IF('منابع انسانی'!D676="","",'منابع انسانی'!D676)</f>
        <v/>
      </c>
      <c r="P677" s="887" t="str">
        <f>IF('منابع انسانی'!E676="","",'منابع انسانی'!E676)</f>
        <v/>
      </c>
      <c r="Q677" s="887" t="str">
        <f>IF('منابع انسانی'!F676="","",'منابع انسانی'!F676)</f>
        <v/>
      </c>
      <c r="R677" s="887" t="str">
        <f>IF('منابع انسانی'!G676="","",'منابع انسانی'!G676)</f>
        <v/>
      </c>
    </row>
    <row r="678" spans="12:18" ht="24.95" customHeight="1">
      <c r="L678" s="887" t="str">
        <f>IF('منابع انسانی'!A677="","",'منابع انسانی'!A677)</f>
        <v/>
      </c>
      <c r="M678" s="887" t="str">
        <f>IF('منابع انسانی'!B677="","",'منابع انسانی'!B677)</f>
        <v/>
      </c>
      <c r="N678" s="887" t="str">
        <f>IF('منابع انسانی'!C677="","",'منابع انسانی'!C677)</f>
        <v/>
      </c>
      <c r="O678" s="887" t="str">
        <f>IF('منابع انسانی'!D677="","",'منابع انسانی'!D677)</f>
        <v/>
      </c>
      <c r="P678" s="887" t="str">
        <f>IF('منابع انسانی'!E677="","",'منابع انسانی'!E677)</f>
        <v/>
      </c>
      <c r="Q678" s="887" t="str">
        <f>IF('منابع انسانی'!F677="","",'منابع انسانی'!F677)</f>
        <v/>
      </c>
      <c r="R678" s="887" t="str">
        <f>IF('منابع انسانی'!G677="","",'منابع انسانی'!G677)</f>
        <v/>
      </c>
    </row>
    <row r="679" spans="12:18" ht="24.95" customHeight="1">
      <c r="L679" s="887" t="str">
        <f>IF('منابع انسانی'!A678="","",'منابع انسانی'!A678)</f>
        <v/>
      </c>
      <c r="M679" s="887" t="str">
        <f>IF('منابع انسانی'!B678="","",'منابع انسانی'!B678)</f>
        <v/>
      </c>
      <c r="N679" s="887" t="str">
        <f>IF('منابع انسانی'!C678="","",'منابع انسانی'!C678)</f>
        <v/>
      </c>
      <c r="O679" s="887" t="str">
        <f>IF('منابع انسانی'!D678="","",'منابع انسانی'!D678)</f>
        <v/>
      </c>
      <c r="P679" s="887" t="str">
        <f>IF('منابع انسانی'!E678="","",'منابع انسانی'!E678)</f>
        <v/>
      </c>
      <c r="Q679" s="887" t="str">
        <f>IF('منابع انسانی'!F678="","",'منابع انسانی'!F678)</f>
        <v/>
      </c>
      <c r="R679" s="887" t="str">
        <f>IF('منابع انسانی'!G678="","",'منابع انسانی'!G678)</f>
        <v/>
      </c>
    </row>
    <row r="680" spans="12:18" ht="24.95" customHeight="1">
      <c r="L680" s="887" t="str">
        <f>IF('منابع انسانی'!A679="","",'منابع انسانی'!A679)</f>
        <v/>
      </c>
      <c r="M680" s="887" t="str">
        <f>IF('منابع انسانی'!B679="","",'منابع انسانی'!B679)</f>
        <v/>
      </c>
      <c r="N680" s="887" t="str">
        <f>IF('منابع انسانی'!C679="","",'منابع انسانی'!C679)</f>
        <v/>
      </c>
      <c r="O680" s="887" t="str">
        <f>IF('منابع انسانی'!D679="","",'منابع انسانی'!D679)</f>
        <v/>
      </c>
      <c r="P680" s="887" t="str">
        <f>IF('منابع انسانی'!E679="","",'منابع انسانی'!E679)</f>
        <v/>
      </c>
      <c r="Q680" s="887" t="str">
        <f>IF('منابع انسانی'!F679="","",'منابع انسانی'!F679)</f>
        <v/>
      </c>
      <c r="R680" s="887" t="str">
        <f>IF('منابع انسانی'!G679="","",'منابع انسانی'!G679)</f>
        <v/>
      </c>
    </row>
    <row r="681" spans="12:18" ht="24.95" customHeight="1">
      <c r="L681" s="887" t="str">
        <f>IF('منابع انسانی'!A680="","",'منابع انسانی'!A680)</f>
        <v/>
      </c>
      <c r="M681" s="887" t="str">
        <f>IF('منابع انسانی'!B680="","",'منابع انسانی'!B680)</f>
        <v/>
      </c>
      <c r="N681" s="887" t="str">
        <f>IF('منابع انسانی'!C680="","",'منابع انسانی'!C680)</f>
        <v/>
      </c>
      <c r="O681" s="887" t="str">
        <f>IF('منابع انسانی'!D680="","",'منابع انسانی'!D680)</f>
        <v/>
      </c>
      <c r="P681" s="887" t="str">
        <f>IF('منابع انسانی'!E680="","",'منابع انسانی'!E680)</f>
        <v/>
      </c>
      <c r="Q681" s="887" t="str">
        <f>IF('منابع انسانی'!F680="","",'منابع انسانی'!F680)</f>
        <v/>
      </c>
      <c r="R681" s="887" t="str">
        <f>IF('منابع انسانی'!G680="","",'منابع انسانی'!G680)</f>
        <v/>
      </c>
    </row>
    <row r="682" spans="12:18" ht="24.95" customHeight="1">
      <c r="L682" s="887" t="str">
        <f>IF('منابع انسانی'!A681="","",'منابع انسانی'!A681)</f>
        <v/>
      </c>
      <c r="M682" s="887" t="str">
        <f>IF('منابع انسانی'!B681="","",'منابع انسانی'!B681)</f>
        <v/>
      </c>
      <c r="N682" s="887" t="str">
        <f>IF('منابع انسانی'!C681="","",'منابع انسانی'!C681)</f>
        <v/>
      </c>
      <c r="O682" s="887" t="str">
        <f>IF('منابع انسانی'!D681="","",'منابع انسانی'!D681)</f>
        <v/>
      </c>
      <c r="P682" s="887" t="str">
        <f>IF('منابع انسانی'!E681="","",'منابع انسانی'!E681)</f>
        <v/>
      </c>
      <c r="Q682" s="887" t="str">
        <f>IF('منابع انسانی'!F681="","",'منابع انسانی'!F681)</f>
        <v/>
      </c>
      <c r="R682" s="887" t="str">
        <f>IF('منابع انسانی'!G681="","",'منابع انسانی'!G681)</f>
        <v/>
      </c>
    </row>
    <row r="683" spans="12:18" ht="24.95" customHeight="1">
      <c r="L683" s="887" t="str">
        <f>IF('منابع انسانی'!A682="","",'منابع انسانی'!A682)</f>
        <v/>
      </c>
      <c r="M683" s="887" t="str">
        <f>IF('منابع انسانی'!B682="","",'منابع انسانی'!B682)</f>
        <v/>
      </c>
      <c r="N683" s="887" t="str">
        <f>IF('منابع انسانی'!C682="","",'منابع انسانی'!C682)</f>
        <v/>
      </c>
      <c r="O683" s="887" t="str">
        <f>IF('منابع انسانی'!D682="","",'منابع انسانی'!D682)</f>
        <v/>
      </c>
      <c r="P683" s="887" t="str">
        <f>IF('منابع انسانی'!E682="","",'منابع انسانی'!E682)</f>
        <v/>
      </c>
      <c r="Q683" s="887" t="str">
        <f>IF('منابع انسانی'!F682="","",'منابع انسانی'!F682)</f>
        <v/>
      </c>
      <c r="R683" s="887" t="str">
        <f>IF('منابع انسانی'!G682="","",'منابع انسانی'!G682)</f>
        <v/>
      </c>
    </row>
    <row r="684" spans="12:18" ht="24.95" customHeight="1">
      <c r="L684" s="887" t="str">
        <f>IF('منابع انسانی'!A683="","",'منابع انسانی'!A683)</f>
        <v/>
      </c>
      <c r="M684" s="887" t="str">
        <f>IF('منابع انسانی'!B683="","",'منابع انسانی'!B683)</f>
        <v/>
      </c>
      <c r="N684" s="887" t="str">
        <f>IF('منابع انسانی'!C683="","",'منابع انسانی'!C683)</f>
        <v/>
      </c>
      <c r="O684" s="887" t="str">
        <f>IF('منابع انسانی'!D683="","",'منابع انسانی'!D683)</f>
        <v/>
      </c>
      <c r="P684" s="887" t="str">
        <f>IF('منابع انسانی'!E683="","",'منابع انسانی'!E683)</f>
        <v/>
      </c>
      <c r="Q684" s="887" t="str">
        <f>IF('منابع انسانی'!F683="","",'منابع انسانی'!F683)</f>
        <v/>
      </c>
      <c r="R684" s="887" t="str">
        <f>IF('منابع انسانی'!G683="","",'منابع انسانی'!G683)</f>
        <v/>
      </c>
    </row>
    <row r="685" spans="12:18" ht="24.95" customHeight="1">
      <c r="L685" s="887" t="str">
        <f>IF('منابع انسانی'!A684="","",'منابع انسانی'!A684)</f>
        <v/>
      </c>
      <c r="M685" s="887" t="str">
        <f>IF('منابع انسانی'!B684="","",'منابع انسانی'!B684)</f>
        <v/>
      </c>
      <c r="N685" s="887" t="str">
        <f>IF('منابع انسانی'!C684="","",'منابع انسانی'!C684)</f>
        <v/>
      </c>
      <c r="O685" s="887" t="str">
        <f>IF('منابع انسانی'!D684="","",'منابع انسانی'!D684)</f>
        <v/>
      </c>
      <c r="P685" s="887" t="str">
        <f>IF('منابع انسانی'!E684="","",'منابع انسانی'!E684)</f>
        <v/>
      </c>
      <c r="Q685" s="887" t="str">
        <f>IF('منابع انسانی'!F684="","",'منابع انسانی'!F684)</f>
        <v/>
      </c>
      <c r="R685" s="887" t="str">
        <f>IF('منابع انسانی'!G684="","",'منابع انسانی'!G684)</f>
        <v/>
      </c>
    </row>
    <row r="686" spans="12:18" ht="24.95" customHeight="1">
      <c r="L686" s="887" t="str">
        <f>IF('منابع انسانی'!A685="","",'منابع انسانی'!A685)</f>
        <v/>
      </c>
      <c r="M686" s="887" t="str">
        <f>IF('منابع انسانی'!B685="","",'منابع انسانی'!B685)</f>
        <v/>
      </c>
      <c r="N686" s="887" t="str">
        <f>IF('منابع انسانی'!C685="","",'منابع انسانی'!C685)</f>
        <v/>
      </c>
      <c r="O686" s="887" t="str">
        <f>IF('منابع انسانی'!D685="","",'منابع انسانی'!D685)</f>
        <v/>
      </c>
      <c r="P686" s="887" t="str">
        <f>IF('منابع انسانی'!E685="","",'منابع انسانی'!E685)</f>
        <v/>
      </c>
      <c r="Q686" s="887" t="str">
        <f>IF('منابع انسانی'!F685="","",'منابع انسانی'!F685)</f>
        <v/>
      </c>
      <c r="R686" s="887" t="str">
        <f>IF('منابع انسانی'!G685="","",'منابع انسانی'!G685)</f>
        <v/>
      </c>
    </row>
    <row r="687" spans="12:18" ht="24.95" customHeight="1">
      <c r="L687" s="887" t="str">
        <f>IF('منابع انسانی'!A686="","",'منابع انسانی'!A686)</f>
        <v/>
      </c>
      <c r="M687" s="887" t="str">
        <f>IF('منابع انسانی'!B686="","",'منابع انسانی'!B686)</f>
        <v/>
      </c>
      <c r="N687" s="887" t="str">
        <f>IF('منابع انسانی'!C686="","",'منابع انسانی'!C686)</f>
        <v/>
      </c>
      <c r="O687" s="887" t="str">
        <f>IF('منابع انسانی'!D686="","",'منابع انسانی'!D686)</f>
        <v/>
      </c>
      <c r="P687" s="887" t="str">
        <f>IF('منابع انسانی'!E686="","",'منابع انسانی'!E686)</f>
        <v/>
      </c>
      <c r="Q687" s="887" t="str">
        <f>IF('منابع انسانی'!F686="","",'منابع انسانی'!F686)</f>
        <v/>
      </c>
      <c r="R687" s="887" t="str">
        <f>IF('منابع انسانی'!G686="","",'منابع انسانی'!G686)</f>
        <v/>
      </c>
    </row>
    <row r="688" spans="12:18" ht="24.95" customHeight="1">
      <c r="L688" s="887" t="str">
        <f>IF('منابع انسانی'!A687="","",'منابع انسانی'!A687)</f>
        <v/>
      </c>
      <c r="M688" s="887" t="str">
        <f>IF('منابع انسانی'!B687="","",'منابع انسانی'!B687)</f>
        <v/>
      </c>
      <c r="N688" s="887" t="str">
        <f>IF('منابع انسانی'!C687="","",'منابع انسانی'!C687)</f>
        <v/>
      </c>
      <c r="O688" s="887" t="str">
        <f>IF('منابع انسانی'!D687="","",'منابع انسانی'!D687)</f>
        <v/>
      </c>
      <c r="P688" s="887" t="str">
        <f>IF('منابع انسانی'!E687="","",'منابع انسانی'!E687)</f>
        <v/>
      </c>
      <c r="Q688" s="887" t="str">
        <f>IF('منابع انسانی'!F687="","",'منابع انسانی'!F687)</f>
        <v/>
      </c>
      <c r="R688" s="887" t="str">
        <f>IF('منابع انسانی'!G687="","",'منابع انسانی'!G687)</f>
        <v/>
      </c>
    </row>
    <row r="689" spans="12:18" ht="24.95" customHeight="1">
      <c r="L689" s="887" t="str">
        <f>IF('منابع انسانی'!A688="","",'منابع انسانی'!A688)</f>
        <v/>
      </c>
      <c r="M689" s="887" t="str">
        <f>IF('منابع انسانی'!B688="","",'منابع انسانی'!B688)</f>
        <v/>
      </c>
      <c r="N689" s="887" t="str">
        <f>IF('منابع انسانی'!C688="","",'منابع انسانی'!C688)</f>
        <v/>
      </c>
      <c r="O689" s="887" t="str">
        <f>IF('منابع انسانی'!D688="","",'منابع انسانی'!D688)</f>
        <v/>
      </c>
      <c r="P689" s="887" t="str">
        <f>IF('منابع انسانی'!E688="","",'منابع انسانی'!E688)</f>
        <v/>
      </c>
      <c r="Q689" s="887" t="str">
        <f>IF('منابع انسانی'!F688="","",'منابع انسانی'!F688)</f>
        <v/>
      </c>
      <c r="R689" s="887" t="str">
        <f>IF('منابع انسانی'!G688="","",'منابع انسانی'!G688)</f>
        <v/>
      </c>
    </row>
    <row r="690" spans="12:18" ht="24.95" customHeight="1">
      <c r="L690" s="887" t="str">
        <f>IF('منابع انسانی'!A689="","",'منابع انسانی'!A689)</f>
        <v/>
      </c>
      <c r="M690" s="887" t="str">
        <f>IF('منابع انسانی'!B689="","",'منابع انسانی'!B689)</f>
        <v/>
      </c>
      <c r="N690" s="887" t="str">
        <f>IF('منابع انسانی'!C689="","",'منابع انسانی'!C689)</f>
        <v/>
      </c>
      <c r="O690" s="887" t="str">
        <f>IF('منابع انسانی'!D689="","",'منابع انسانی'!D689)</f>
        <v/>
      </c>
      <c r="P690" s="887" t="str">
        <f>IF('منابع انسانی'!E689="","",'منابع انسانی'!E689)</f>
        <v/>
      </c>
      <c r="Q690" s="887" t="str">
        <f>IF('منابع انسانی'!F689="","",'منابع انسانی'!F689)</f>
        <v/>
      </c>
      <c r="R690" s="887" t="str">
        <f>IF('منابع انسانی'!G689="","",'منابع انسانی'!G689)</f>
        <v/>
      </c>
    </row>
    <row r="691" spans="12:18" ht="24.95" customHeight="1">
      <c r="L691" s="887" t="str">
        <f>IF('منابع انسانی'!A690="","",'منابع انسانی'!A690)</f>
        <v/>
      </c>
      <c r="M691" s="887" t="str">
        <f>IF('منابع انسانی'!B690="","",'منابع انسانی'!B690)</f>
        <v/>
      </c>
      <c r="N691" s="887" t="str">
        <f>IF('منابع انسانی'!C690="","",'منابع انسانی'!C690)</f>
        <v/>
      </c>
      <c r="O691" s="887" t="str">
        <f>IF('منابع انسانی'!D690="","",'منابع انسانی'!D690)</f>
        <v/>
      </c>
      <c r="P691" s="887" t="str">
        <f>IF('منابع انسانی'!E690="","",'منابع انسانی'!E690)</f>
        <v/>
      </c>
      <c r="Q691" s="887" t="str">
        <f>IF('منابع انسانی'!F690="","",'منابع انسانی'!F690)</f>
        <v/>
      </c>
      <c r="R691" s="887" t="str">
        <f>IF('منابع انسانی'!G690="","",'منابع انسانی'!G690)</f>
        <v/>
      </c>
    </row>
    <row r="692" spans="12:18" ht="24.95" customHeight="1">
      <c r="L692" s="887" t="str">
        <f>IF('منابع انسانی'!A691="","",'منابع انسانی'!A691)</f>
        <v/>
      </c>
      <c r="M692" s="887" t="str">
        <f>IF('منابع انسانی'!B691="","",'منابع انسانی'!B691)</f>
        <v/>
      </c>
      <c r="N692" s="887" t="str">
        <f>IF('منابع انسانی'!C691="","",'منابع انسانی'!C691)</f>
        <v/>
      </c>
      <c r="O692" s="887" t="str">
        <f>IF('منابع انسانی'!D691="","",'منابع انسانی'!D691)</f>
        <v/>
      </c>
      <c r="P692" s="887" t="str">
        <f>IF('منابع انسانی'!E691="","",'منابع انسانی'!E691)</f>
        <v/>
      </c>
      <c r="Q692" s="887" t="str">
        <f>IF('منابع انسانی'!F691="","",'منابع انسانی'!F691)</f>
        <v/>
      </c>
      <c r="R692" s="887" t="str">
        <f>IF('منابع انسانی'!G691="","",'منابع انسانی'!G691)</f>
        <v/>
      </c>
    </row>
    <row r="693" spans="12:18" ht="24.95" customHeight="1">
      <c r="L693" s="887" t="str">
        <f>IF('منابع انسانی'!A692="","",'منابع انسانی'!A692)</f>
        <v/>
      </c>
      <c r="M693" s="887" t="str">
        <f>IF('منابع انسانی'!B692="","",'منابع انسانی'!B692)</f>
        <v/>
      </c>
      <c r="N693" s="887" t="str">
        <f>IF('منابع انسانی'!C692="","",'منابع انسانی'!C692)</f>
        <v/>
      </c>
      <c r="O693" s="887" t="str">
        <f>IF('منابع انسانی'!D692="","",'منابع انسانی'!D692)</f>
        <v/>
      </c>
      <c r="P693" s="887" t="str">
        <f>IF('منابع انسانی'!E692="","",'منابع انسانی'!E692)</f>
        <v/>
      </c>
      <c r="Q693" s="887" t="str">
        <f>IF('منابع انسانی'!F692="","",'منابع انسانی'!F692)</f>
        <v/>
      </c>
      <c r="R693" s="887" t="str">
        <f>IF('منابع انسانی'!G692="","",'منابع انسانی'!G692)</f>
        <v/>
      </c>
    </row>
    <row r="694" spans="12:18" ht="24.95" customHeight="1">
      <c r="L694" s="887" t="str">
        <f>IF('منابع انسانی'!A693="","",'منابع انسانی'!A693)</f>
        <v/>
      </c>
      <c r="M694" s="887" t="str">
        <f>IF('منابع انسانی'!B693="","",'منابع انسانی'!B693)</f>
        <v/>
      </c>
      <c r="N694" s="887" t="str">
        <f>IF('منابع انسانی'!C693="","",'منابع انسانی'!C693)</f>
        <v/>
      </c>
      <c r="O694" s="887" t="str">
        <f>IF('منابع انسانی'!D693="","",'منابع انسانی'!D693)</f>
        <v/>
      </c>
      <c r="P694" s="887" t="str">
        <f>IF('منابع انسانی'!E693="","",'منابع انسانی'!E693)</f>
        <v/>
      </c>
      <c r="Q694" s="887" t="str">
        <f>IF('منابع انسانی'!F693="","",'منابع انسانی'!F693)</f>
        <v/>
      </c>
      <c r="R694" s="887" t="str">
        <f>IF('منابع انسانی'!G693="","",'منابع انسانی'!G693)</f>
        <v/>
      </c>
    </row>
    <row r="695" spans="12:18" ht="24.95" customHeight="1">
      <c r="L695" s="887" t="str">
        <f>IF('منابع انسانی'!A694="","",'منابع انسانی'!A694)</f>
        <v/>
      </c>
      <c r="M695" s="887" t="str">
        <f>IF('منابع انسانی'!B694="","",'منابع انسانی'!B694)</f>
        <v/>
      </c>
      <c r="N695" s="887" t="str">
        <f>IF('منابع انسانی'!C694="","",'منابع انسانی'!C694)</f>
        <v/>
      </c>
      <c r="O695" s="887" t="str">
        <f>IF('منابع انسانی'!D694="","",'منابع انسانی'!D694)</f>
        <v/>
      </c>
      <c r="P695" s="887" t="str">
        <f>IF('منابع انسانی'!E694="","",'منابع انسانی'!E694)</f>
        <v/>
      </c>
      <c r="Q695" s="887" t="str">
        <f>IF('منابع انسانی'!F694="","",'منابع انسانی'!F694)</f>
        <v/>
      </c>
      <c r="R695" s="887" t="str">
        <f>IF('منابع انسانی'!G694="","",'منابع انسانی'!G694)</f>
        <v/>
      </c>
    </row>
    <row r="696" spans="12:18" ht="24.95" customHeight="1">
      <c r="L696" s="887" t="str">
        <f>IF('منابع انسانی'!A695="","",'منابع انسانی'!A695)</f>
        <v/>
      </c>
      <c r="M696" s="887" t="str">
        <f>IF('منابع انسانی'!B695="","",'منابع انسانی'!B695)</f>
        <v/>
      </c>
      <c r="N696" s="887" t="str">
        <f>IF('منابع انسانی'!C695="","",'منابع انسانی'!C695)</f>
        <v/>
      </c>
      <c r="O696" s="887" t="str">
        <f>IF('منابع انسانی'!D695="","",'منابع انسانی'!D695)</f>
        <v/>
      </c>
      <c r="P696" s="887" t="str">
        <f>IF('منابع انسانی'!E695="","",'منابع انسانی'!E695)</f>
        <v/>
      </c>
      <c r="Q696" s="887" t="str">
        <f>IF('منابع انسانی'!F695="","",'منابع انسانی'!F695)</f>
        <v/>
      </c>
      <c r="R696" s="887" t="str">
        <f>IF('منابع انسانی'!G695="","",'منابع انسانی'!G695)</f>
        <v/>
      </c>
    </row>
    <row r="697" spans="12:18" ht="24.95" customHeight="1">
      <c r="L697" s="887" t="str">
        <f>IF('منابع انسانی'!A696="","",'منابع انسانی'!A696)</f>
        <v/>
      </c>
      <c r="M697" s="887" t="str">
        <f>IF('منابع انسانی'!B696="","",'منابع انسانی'!B696)</f>
        <v/>
      </c>
      <c r="N697" s="887" t="str">
        <f>IF('منابع انسانی'!C696="","",'منابع انسانی'!C696)</f>
        <v/>
      </c>
      <c r="O697" s="887" t="str">
        <f>IF('منابع انسانی'!D696="","",'منابع انسانی'!D696)</f>
        <v/>
      </c>
      <c r="P697" s="887" t="str">
        <f>IF('منابع انسانی'!E696="","",'منابع انسانی'!E696)</f>
        <v/>
      </c>
      <c r="Q697" s="887" t="str">
        <f>IF('منابع انسانی'!F696="","",'منابع انسانی'!F696)</f>
        <v/>
      </c>
      <c r="R697" s="887" t="str">
        <f>IF('منابع انسانی'!G696="","",'منابع انسانی'!G696)</f>
        <v/>
      </c>
    </row>
    <row r="698" spans="12:18" ht="24.95" customHeight="1">
      <c r="L698" s="887" t="str">
        <f>IF('منابع انسانی'!A697="","",'منابع انسانی'!A697)</f>
        <v/>
      </c>
      <c r="M698" s="887" t="str">
        <f>IF('منابع انسانی'!B697="","",'منابع انسانی'!B697)</f>
        <v/>
      </c>
      <c r="N698" s="887" t="str">
        <f>IF('منابع انسانی'!C697="","",'منابع انسانی'!C697)</f>
        <v/>
      </c>
      <c r="O698" s="887" t="str">
        <f>IF('منابع انسانی'!D697="","",'منابع انسانی'!D697)</f>
        <v/>
      </c>
      <c r="P698" s="887" t="str">
        <f>IF('منابع انسانی'!E697="","",'منابع انسانی'!E697)</f>
        <v/>
      </c>
      <c r="Q698" s="887" t="str">
        <f>IF('منابع انسانی'!F697="","",'منابع انسانی'!F697)</f>
        <v/>
      </c>
      <c r="R698" s="887" t="str">
        <f>IF('منابع انسانی'!G697="","",'منابع انسانی'!G697)</f>
        <v/>
      </c>
    </row>
    <row r="699" spans="12:18" ht="24.95" customHeight="1">
      <c r="L699" s="887" t="str">
        <f>IF('منابع انسانی'!A698="","",'منابع انسانی'!A698)</f>
        <v/>
      </c>
      <c r="M699" s="887" t="str">
        <f>IF('منابع انسانی'!B698="","",'منابع انسانی'!B698)</f>
        <v/>
      </c>
      <c r="N699" s="887" t="str">
        <f>IF('منابع انسانی'!C698="","",'منابع انسانی'!C698)</f>
        <v/>
      </c>
      <c r="O699" s="887" t="str">
        <f>IF('منابع انسانی'!D698="","",'منابع انسانی'!D698)</f>
        <v/>
      </c>
      <c r="P699" s="887" t="str">
        <f>IF('منابع انسانی'!E698="","",'منابع انسانی'!E698)</f>
        <v/>
      </c>
      <c r="Q699" s="887" t="str">
        <f>IF('منابع انسانی'!F698="","",'منابع انسانی'!F698)</f>
        <v/>
      </c>
      <c r="R699" s="887" t="str">
        <f>IF('منابع انسانی'!G698="","",'منابع انسانی'!G698)</f>
        <v/>
      </c>
    </row>
    <row r="700" spans="12:18" ht="24.95" customHeight="1">
      <c r="L700" s="887" t="str">
        <f>IF('منابع انسانی'!A699="","",'منابع انسانی'!A699)</f>
        <v/>
      </c>
      <c r="M700" s="887" t="str">
        <f>IF('منابع انسانی'!B699="","",'منابع انسانی'!B699)</f>
        <v/>
      </c>
      <c r="N700" s="887" t="str">
        <f>IF('منابع انسانی'!C699="","",'منابع انسانی'!C699)</f>
        <v/>
      </c>
      <c r="O700" s="887" t="str">
        <f>IF('منابع انسانی'!D699="","",'منابع انسانی'!D699)</f>
        <v/>
      </c>
      <c r="P700" s="887" t="str">
        <f>IF('منابع انسانی'!E699="","",'منابع انسانی'!E699)</f>
        <v/>
      </c>
      <c r="Q700" s="887" t="str">
        <f>IF('منابع انسانی'!F699="","",'منابع انسانی'!F699)</f>
        <v/>
      </c>
      <c r="R700" s="887" t="str">
        <f>IF('منابع انسانی'!G699="","",'منابع انسانی'!G699)</f>
        <v/>
      </c>
    </row>
    <row r="701" spans="12:18" ht="24.95" customHeight="1">
      <c r="L701" s="887" t="str">
        <f>IF('منابع انسانی'!A700="","",'منابع انسانی'!A700)</f>
        <v/>
      </c>
      <c r="M701" s="887" t="str">
        <f>IF('منابع انسانی'!B700="","",'منابع انسانی'!B700)</f>
        <v/>
      </c>
      <c r="N701" s="887" t="str">
        <f>IF('منابع انسانی'!C700="","",'منابع انسانی'!C700)</f>
        <v/>
      </c>
      <c r="O701" s="887" t="str">
        <f>IF('منابع انسانی'!D700="","",'منابع انسانی'!D700)</f>
        <v/>
      </c>
      <c r="P701" s="887" t="str">
        <f>IF('منابع انسانی'!E700="","",'منابع انسانی'!E700)</f>
        <v/>
      </c>
      <c r="Q701" s="887" t="str">
        <f>IF('منابع انسانی'!F700="","",'منابع انسانی'!F700)</f>
        <v/>
      </c>
      <c r="R701" s="887" t="str">
        <f>IF('منابع انسانی'!G700="","",'منابع انسانی'!G700)</f>
        <v/>
      </c>
    </row>
    <row r="702" spans="12:18" ht="24.95" customHeight="1">
      <c r="L702" s="887" t="str">
        <f>IF('منابع انسانی'!A701="","",'منابع انسانی'!A701)</f>
        <v/>
      </c>
      <c r="M702" s="887" t="str">
        <f>IF('منابع انسانی'!B701="","",'منابع انسانی'!B701)</f>
        <v/>
      </c>
      <c r="N702" s="887" t="str">
        <f>IF('منابع انسانی'!C701="","",'منابع انسانی'!C701)</f>
        <v/>
      </c>
      <c r="O702" s="887" t="str">
        <f>IF('منابع انسانی'!D701="","",'منابع انسانی'!D701)</f>
        <v/>
      </c>
      <c r="P702" s="887" t="str">
        <f>IF('منابع انسانی'!E701="","",'منابع انسانی'!E701)</f>
        <v/>
      </c>
      <c r="Q702" s="887" t="str">
        <f>IF('منابع انسانی'!F701="","",'منابع انسانی'!F701)</f>
        <v/>
      </c>
      <c r="R702" s="887" t="str">
        <f>IF('منابع انسانی'!G701="","",'منابع انسانی'!G701)</f>
        <v/>
      </c>
    </row>
    <row r="703" spans="12:18" ht="24.95" customHeight="1">
      <c r="L703" s="887" t="str">
        <f>IF('منابع انسانی'!A702="","",'منابع انسانی'!A702)</f>
        <v/>
      </c>
      <c r="M703" s="887" t="str">
        <f>IF('منابع انسانی'!B702="","",'منابع انسانی'!B702)</f>
        <v/>
      </c>
      <c r="N703" s="887" t="str">
        <f>IF('منابع انسانی'!C702="","",'منابع انسانی'!C702)</f>
        <v/>
      </c>
      <c r="O703" s="887" t="str">
        <f>IF('منابع انسانی'!D702="","",'منابع انسانی'!D702)</f>
        <v/>
      </c>
      <c r="P703" s="887" t="str">
        <f>IF('منابع انسانی'!E702="","",'منابع انسانی'!E702)</f>
        <v/>
      </c>
      <c r="Q703" s="887" t="str">
        <f>IF('منابع انسانی'!F702="","",'منابع انسانی'!F702)</f>
        <v/>
      </c>
      <c r="R703" s="887" t="str">
        <f>IF('منابع انسانی'!G702="","",'منابع انسانی'!G702)</f>
        <v/>
      </c>
    </row>
    <row r="704" spans="12:18" ht="24.95" customHeight="1">
      <c r="L704" s="887" t="str">
        <f>IF('منابع انسانی'!A703="","",'منابع انسانی'!A703)</f>
        <v/>
      </c>
      <c r="M704" s="887" t="str">
        <f>IF('منابع انسانی'!B703="","",'منابع انسانی'!B703)</f>
        <v/>
      </c>
      <c r="N704" s="887" t="str">
        <f>IF('منابع انسانی'!C703="","",'منابع انسانی'!C703)</f>
        <v/>
      </c>
      <c r="O704" s="887" t="str">
        <f>IF('منابع انسانی'!D703="","",'منابع انسانی'!D703)</f>
        <v/>
      </c>
      <c r="P704" s="887" t="str">
        <f>IF('منابع انسانی'!E703="","",'منابع انسانی'!E703)</f>
        <v/>
      </c>
      <c r="Q704" s="887" t="str">
        <f>IF('منابع انسانی'!F703="","",'منابع انسانی'!F703)</f>
        <v/>
      </c>
      <c r="R704" s="887" t="str">
        <f>IF('منابع انسانی'!G703="","",'منابع انسانی'!G703)</f>
        <v/>
      </c>
    </row>
    <row r="705" spans="12:18" ht="24.95" customHeight="1">
      <c r="L705" s="887" t="str">
        <f>IF('منابع انسانی'!A704="","",'منابع انسانی'!A704)</f>
        <v/>
      </c>
      <c r="M705" s="887" t="str">
        <f>IF('منابع انسانی'!B704="","",'منابع انسانی'!B704)</f>
        <v/>
      </c>
      <c r="N705" s="887" t="str">
        <f>IF('منابع انسانی'!C704="","",'منابع انسانی'!C704)</f>
        <v/>
      </c>
      <c r="O705" s="887" t="str">
        <f>IF('منابع انسانی'!D704="","",'منابع انسانی'!D704)</f>
        <v/>
      </c>
      <c r="P705" s="887" t="str">
        <f>IF('منابع انسانی'!E704="","",'منابع انسانی'!E704)</f>
        <v/>
      </c>
      <c r="Q705" s="887" t="str">
        <f>IF('منابع انسانی'!F704="","",'منابع انسانی'!F704)</f>
        <v/>
      </c>
      <c r="R705" s="887" t="str">
        <f>IF('منابع انسانی'!G704="","",'منابع انسانی'!G704)</f>
        <v/>
      </c>
    </row>
    <row r="706" spans="12:18" ht="24.95" customHeight="1">
      <c r="L706" s="887" t="str">
        <f>IF('منابع انسانی'!A705="","",'منابع انسانی'!A705)</f>
        <v/>
      </c>
      <c r="M706" s="887" t="str">
        <f>IF('منابع انسانی'!B705="","",'منابع انسانی'!B705)</f>
        <v/>
      </c>
      <c r="N706" s="887" t="str">
        <f>IF('منابع انسانی'!C705="","",'منابع انسانی'!C705)</f>
        <v/>
      </c>
      <c r="O706" s="887" t="str">
        <f>IF('منابع انسانی'!D705="","",'منابع انسانی'!D705)</f>
        <v/>
      </c>
      <c r="P706" s="887" t="str">
        <f>IF('منابع انسانی'!E705="","",'منابع انسانی'!E705)</f>
        <v/>
      </c>
      <c r="Q706" s="887" t="str">
        <f>IF('منابع انسانی'!F705="","",'منابع انسانی'!F705)</f>
        <v/>
      </c>
      <c r="R706" s="887" t="str">
        <f>IF('منابع انسانی'!G705="","",'منابع انسانی'!G705)</f>
        <v/>
      </c>
    </row>
    <row r="707" spans="12:18" ht="24.95" customHeight="1">
      <c r="L707" s="887" t="str">
        <f>IF('منابع انسانی'!A706="","",'منابع انسانی'!A706)</f>
        <v/>
      </c>
      <c r="M707" s="887" t="str">
        <f>IF('منابع انسانی'!B706="","",'منابع انسانی'!B706)</f>
        <v/>
      </c>
      <c r="N707" s="887" t="str">
        <f>IF('منابع انسانی'!C706="","",'منابع انسانی'!C706)</f>
        <v/>
      </c>
      <c r="O707" s="887" t="str">
        <f>IF('منابع انسانی'!D706="","",'منابع انسانی'!D706)</f>
        <v/>
      </c>
      <c r="P707" s="887" t="str">
        <f>IF('منابع انسانی'!E706="","",'منابع انسانی'!E706)</f>
        <v/>
      </c>
      <c r="Q707" s="887" t="str">
        <f>IF('منابع انسانی'!F706="","",'منابع انسانی'!F706)</f>
        <v/>
      </c>
      <c r="R707" s="887" t="str">
        <f>IF('منابع انسانی'!G706="","",'منابع انسانی'!G706)</f>
        <v/>
      </c>
    </row>
    <row r="708" spans="12:18" ht="24.95" customHeight="1">
      <c r="L708" s="887" t="str">
        <f>IF('منابع انسانی'!A707="","",'منابع انسانی'!A707)</f>
        <v/>
      </c>
      <c r="M708" s="887" t="str">
        <f>IF('منابع انسانی'!B707="","",'منابع انسانی'!B707)</f>
        <v/>
      </c>
      <c r="N708" s="887" t="str">
        <f>IF('منابع انسانی'!C707="","",'منابع انسانی'!C707)</f>
        <v/>
      </c>
      <c r="O708" s="887" t="str">
        <f>IF('منابع انسانی'!D707="","",'منابع انسانی'!D707)</f>
        <v/>
      </c>
      <c r="P708" s="887" t="str">
        <f>IF('منابع انسانی'!E707="","",'منابع انسانی'!E707)</f>
        <v/>
      </c>
      <c r="Q708" s="887" t="str">
        <f>IF('منابع انسانی'!F707="","",'منابع انسانی'!F707)</f>
        <v/>
      </c>
      <c r="R708" s="887" t="str">
        <f>IF('منابع انسانی'!G707="","",'منابع انسانی'!G707)</f>
        <v/>
      </c>
    </row>
    <row r="709" spans="12:18" ht="24.95" customHeight="1">
      <c r="L709" s="887" t="str">
        <f>IF('منابع انسانی'!A708="","",'منابع انسانی'!A708)</f>
        <v/>
      </c>
      <c r="M709" s="887" t="str">
        <f>IF('منابع انسانی'!B708="","",'منابع انسانی'!B708)</f>
        <v/>
      </c>
      <c r="N709" s="887" t="str">
        <f>IF('منابع انسانی'!C708="","",'منابع انسانی'!C708)</f>
        <v/>
      </c>
      <c r="O709" s="887" t="str">
        <f>IF('منابع انسانی'!D708="","",'منابع انسانی'!D708)</f>
        <v/>
      </c>
      <c r="P709" s="887" t="str">
        <f>IF('منابع انسانی'!E708="","",'منابع انسانی'!E708)</f>
        <v/>
      </c>
      <c r="Q709" s="887" t="str">
        <f>IF('منابع انسانی'!F708="","",'منابع انسانی'!F708)</f>
        <v/>
      </c>
      <c r="R709" s="887" t="str">
        <f>IF('منابع انسانی'!G708="","",'منابع انسانی'!G708)</f>
        <v/>
      </c>
    </row>
    <row r="710" spans="12:18" ht="24.95" customHeight="1">
      <c r="L710" s="887" t="str">
        <f>IF('منابع انسانی'!A709="","",'منابع انسانی'!A709)</f>
        <v/>
      </c>
      <c r="M710" s="887" t="str">
        <f>IF('منابع انسانی'!B709="","",'منابع انسانی'!B709)</f>
        <v/>
      </c>
      <c r="N710" s="887" t="str">
        <f>IF('منابع انسانی'!C709="","",'منابع انسانی'!C709)</f>
        <v/>
      </c>
      <c r="O710" s="887" t="str">
        <f>IF('منابع انسانی'!D709="","",'منابع انسانی'!D709)</f>
        <v/>
      </c>
      <c r="P710" s="887" t="str">
        <f>IF('منابع انسانی'!E709="","",'منابع انسانی'!E709)</f>
        <v/>
      </c>
      <c r="Q710" s="887" t="str">
        <f>IF('منابع انسانی'!F709="","",'منابع انسانی'!F709)</f>
        <v/>
      </c>
      <c r="R710" s="887" t="str">
        <f>IF('منابع انسانی'!G709="","",'منابع انسانی'!G709)</f>
        <v/>
      </c>
    </row>
    <row r="711" spans="12:18" ht="24.95" customHeight="1">
      <c r="L711" s="887" t="str">
        <f>IF('منابع انسانی'!A710="","",'منابع انسانی'!A710)</f>
        <v/>
      </c>
      <c r="M711" s="887" t="str">
        <f>IF('منابع انسانی'!B710="","",'منابع انسانی'!B710)</f>
        <v/>
      </c>
      <c r="N711" s="887" t="str">
        <f>IF('منابع انسانی'!C710="","",'منابع انسانی'!C710)</f>
        <v/>
      </c>
      <c r="O711" s="887" t="str">
        <f>IF('منابع انسانی'!D710="","",'منابع انسانی'!D710)</f>
        <v/>
      </c>
      <c r="P711" s="887" t="str">
        <f>IF('منابع انسانی'!E710="","",'منابع انسانی'!E710)</f>
        <v/>
      </c>
      <c r="Q711" s="887" t="str">
        <f>IF('منابع انسانی'!F710="","",'منابع انسانی'!F710)</f>
        <v/>
      </c>
      <c r="R711" s="887" t="str">
        <f>IF('منابع انسانی'!G710="","",'منابع انسانی'!G710)</f>
        <v/>
      </c>
    </row>
    <row r="712" spans="12:18" ht="24.95" customHeight="1">
      <c r="L712" s="887" t="str">
        <f>IF('منابع انسانی'!A711="","",'منابع انسانی'!A711)</f>
        <v/>
      </c>
      <c r="M712" s="887" t="str">
        <f>IF('منابع انسانی'!B711="","",'منابع انسانی'!B711)</f>
        <v/>
      </c>
      <c r="N712" s="887" t="str">
        <f>IF('منابع انسانی'!C711="","",'منابع انسانی'!C711)</f>
        <v/>
      </c>
      <c r="O712" s="887" t="str">
        <f>IF('منابع انسانی'!D711="","",'منابع انسانی'!D711)</f>
        <v/>
      </c>
      <c r="P712" s="887" t="str">
        <f>IF('منابع انسانی'!E711="","",'منابع انسانی'!E711)</f>
        <v/>
      </c>
      <c r="Q712" s="887" t="str">
        <f>IF('منابع انسانی'!F711="","",'منابع انسانی'!F711)</f>
        <v/>
      </c>
      <c r="R712" s="887" t="str">
        <f>IF('منابع انسانی'!G711="","",'منابع انسانی'!G711)</f>
        <v/>
      </c>
    </row>
    <row r="713" spans="12:18" ht="24.95" customHeight="1">
      <c r="L713" s="887" t="str">
        <f>IF('منابع انسانی'!A712="","",'منابع انسانی'!A712)</f>
        <v/>
      </c>
      <c r="M713" s="887" t="str">
        <f>IF('منابع انسانی'!B712="","",'منابع انسانی'!B712)</f>
        <v/>
      </c>
      <c r="N713" s="887" t="str">
        <f>IF('منابع انسانی'!C712="","",'منابع انسانی'!C712)</f>
        <v/>
      </c>
      <c r="O713" s="887" t="str">
        <f>IF('منابع انسانی'!D712="","",'منابع انسانی'!D712)</f>
        <v/>
      </c>
      <c r="P713" s="887" t="str">
        <f>IF('منابع انسانی'!E712="","",'منابع انسانی'!E712)</f>
        <v/>
      </c>
      <c r="Q713" s="887" t="str">
        <f>IF('منابع انسانی'!F712="","",'منابع انسانی'!F712)</f>
        <v/>
      </c>
      <c r="R713" s="887" t="str">
        <f>IF('منابع انسانی'!G712="","",'منابع انسانی'!G712)</f>
        <v/>
      </c>
    </row>
    <row r="714" spans="12:18" ht="24.95" customHeight="1">
      <c r="L714" s="887" t="str">
        <f>IF('منابع انسانی'!A713="","",'منابع انسانی'!A713)</f>
        <v/>
      </c>
      <c r="M714" s="887" t="str">
        <f>IF('منابع انسانی'!B713="","",'منابع انسانی'!B713)</f>
        <v/>
      </c>
      <c r="N714" s="887" t="str">
        <f>IF('منابع انسانی'!C713="","",'منابع انسانی'!C713)</f>
        <v/>
      </c>
      <c r="O714" s="887" t="str">
        <f>IF('منابع انسانی'!D713="","",'منابع انسانی'!D713)</f>
        <v/>
      </c>
      <c r="P714" s="887" t="str">
        <f>IF('منابع انسانی'!E713="","",'منابع انسانی'!E713)</f>
        <v/>
      </c>
      <c r="Q714" s="887" t="str">
        <f>IF('منابع انسانی'!F713="","",'منابع انسانی'!F713)</f>
        <v/>
      </c>
      <c r="R714" s="887" t="str">
        <f>IF('منابع انسانی'!G713="","",'منابع انسانی'!G713)</f>
        <v/>
      </c>
    </row>
    <row r="715" spans="12:18" ht="24.95" customHeight="1">
      <c r="L715" s="887" t="str">
        <f>IF('منابع انسانی'!A714="","",'منابع انسانی'!A714)</f>
        <v/>
      </c>
      <c r="M715" s="887" t="str">
        <f>IF('منابع انسانی'!B714="","",'منابع انسانی'!B714)</f>
        <v/>
      </c>
      <c r="N715" s="887" t="str">
        <f>IF('منابع انسانی'!C714="","",'منابع انسانی'!C714)</f>
        <v/>
      </c>
      <c r="O715" s="887" t="str">
        <f>IF('منابع انسانی'!D714="","",'منابع انسانی'!D714)</f>
        <v/>
      </c>
      <c r="P715" s="887" t="str">
        <f>IF('منابع انسانی'!E714="","",'منابع انسانی'!E714)</f>
        <v/>
      </c>
      <c r="Q715" s="887" t="str">
        <f>IF('منابع انسانی'!F714="","",'منابع انسانی'!F714)</f>
        <v/>
      </c>
      <c r="R715" s="887" t="str">
        <f>IF('منابع انسانی'!G714="","",'منابع انسانی'!G714)</f>
        <v/>
      </c>
    </row>
    <row r="716" spans="12:18" ht="24.95" customHeight="1">
      <c r="L716" s="887" t="str">
        <f>IF('منابع انسانی'!A715="","",'منابع انسانی'!A715)</f>
        <v/>
      </c>
      <c r="M716" s="887" t="str">
        <f>IF('منابع انسانی'!B715="","",'منابع انسانی'!B715)</f>
        <v/>
      </c>
      <c r="N716" s="887" t="str">
        <f>IF('منابع انسانی'!C715="","",'منابع انسانی'!C715)</f>
        <v/>
      </c>
      <c r="O716" s="887" t="str">
        <f>IF('منابع انسانی'!D715="","",'منابع انسانی'!D715)</f>
        <v/>
      </c>
      <c r="P716" s="887" t="str">
        <f>IF('منابع انسانی'!E715="","",'منابع انسانی'!E715)</f>
        <v/>
      </c>
      <c r="Q716" s="887" t="str">
        <f>IF('منابع انسانی'!F715="","",'منابع انسانی'!F715)</f>
        <v/>
      </c>
      <c r="R716" s="887" t="str">
        <f>IF('منابع انسانی'!G715="","",'منابع انسانی'!G715)</f>
        <v/>
      </c>
    </row>
    <row r="717" spans="12:18" ht="24.95" customHeight="1">
      <c r="L717" s="887" t="str">
        <f>IF('منابع انسانی'!A716="","",'منابع انسانی'!A716)</f>
        <v/>
      </c>
      <c r="M717" s="887" t="str">
        <f>IF('منابع انسانی'!B716="","",'منابع انسانی'!B716)</f>
        <v/>
      </c>
      <c r="N717" s="887" t="str">
        <f>IF('منابع انسانی'!C716="","",'منابع انسانی'!C716)</f>
        <v/>
      </c>
      <c r="O717" s="887" t="str">
        <f>IF('منابع انسانی'!D716="","",'منابع انسانی'!D716)</f>
        <v/>
      </c>
      <c r="P717" s="887" t="str">
        <f>IF('منابع انسانی'!E716="","",'منابع انسانی'!E716)</f>
        <v/>
      </c>
      <c r="Q717" s="887" t="str">
        <f>IF('منابع انسانی'!F716="","",'منابع انسانی'!F716)</f>
        <v/>
      </c>
      <c r="R717" s="887" t="str">
        <f>IF('منابع انسانی'!G716="","",'منابع انسانی'!G716)</f>
        <v/>
      </c>
    </row>
    <row r="718" spans="12:18" ht="24.95" customHeight="1">
      <c r="L718" s="887" t="str">
        <f>IF('منابع انسانی'!A717="","",'منابع انسانی'!A717)</f>
        <v/>
      </c>
      <c r="M718" s="887" t="str">
        <f>IF('منابع انسانی'!B717="","",'منابع انسانی'!B717)</f>
        <v/>
      </c>
      <c r="N718" s="887" t="str">
        <f>IF('منابع انسانی'!C717="","",'منابع انسانی'!C717)</f>
        <v/>
      </c>
      <c r="O718" s="887" t="str">
        <f>IF('منابع انسانی'!D717="","",'منابع انسانی'!D717)</f>
        <v/>
      </c>
      <c r="P718" s="887" t="str">
        <f>IF('منابع انسانی'!E717="","",'منابع انسانی'!E717)</f>
        <v/>
      </c>
      <c r="Q718" s="887" t="str">
        <f>IF('منابع انسانی'!F717="","",'منابع انسانی'!F717)</f>
        <v/>
      </c>
      <c r="R718" s="887" t="str">
        <f>IF('منابع انسانی'!G717="","",'منابع انسانی'!G717)</f>
        <v/>
      </c>
    </row>
    <row r="719" spans="12:18" ht="24.95" customHeight="1">
      <c r="L719" s="887" t="str">
        <f>IF('منابع انسانی'!A718="","",'منابع انسانی'!A718)</f>
        <v/>
      </c>
      <c r="M719" s="887" t="str">
        <f>IF('منابع انسانی'!B718="","",'منابع انسانی'!B718)</f>
        <v/>
      </c>
      <c r="N719" s="887" t="str">
        <f>IF('منابع انسانی'!C718="","",'منابع انسانی'!C718)</f>
        <v/>
      </c>
      <c r="O719" s="887" t="str">
        <f>IF('منابع انسانی'!D718="","",'منابع انسانی'!D718)</f>
        <v/>
      </c>
      <c r="P719" s="887" t="str">
        <f>IF('منابع انسانی'!E718="","",'منابع انسانی'!E718)</f>
        <v/>
      </c>
      <c r="Q719" s="887" t="str">
        <f>IF('منابع انسانی'!F718="","",'منابع انسانی'!F718)</f>
        <v/>
      </c>
      <c r="R719" s="887" t="str">
        <f>IF('منابع انسانی'!G718="","",'منابع انسانی'!G718)</f>
        <v/>
      </c>
    </row>
    <row r="720" spans="12:18" ht="24.95" customHeight="1">
      <c r="L720" s="887" t="str">
        <f>IF('منابع انسانی'!A719="","",'منابع انسانی'!A719)</f>
        <v/>
      </c>
      <c r="M720" s="887" t="str">
        <f>IF('منابع انسانی'!B719="","",'منابع انسانی'!B719)</f>
        <v/>
      </c>
      <c r="N720" s="887" t="str">
        <f>IF('منابع انسانی'!C719="","",'منابع انسانی'!C719)</f>
        <v/>
      </c>
      <c r="O720" s="887" t="str">
        <f>IF('منابع انسانی'!D719="","",'منابع انسانی'!D719)</f>
        <v/>
      </c>
      <c r="P720" s="887" t="str">
        <f>IF('منابع انسانی'!E719="","",'منابع انسانی'!E719)</f>
        <v/>
      </c>
      <c r="Q720" s="887" t="str">
        <f>IF('منابع انسانی'!F719="","",'منابع انسانی'!F719)</f>
        <v/>
      </c>
      <c r="R720" s="887" t="str">
        <f>IF('منابع انسانی'!G719="","",'منابع انسانی'!G719)</f>
        <v/>
      </c>
    </row>
    <row r="721" spans="12:18" ht="24.95" customHeight="1">
      <c r="L721" s="887" t="str">
        <f>IF('منابع انسانی'!A720="","",'منابع انسانی'!A720)</f>
        <v/>
      </c>
      <c r="M721" s="887" t="str">
        <f>IF('منابع انسانی'!B720="","",'منابع انسانی'!B720)</f>
        <v/>
      </c>
      <c r="N721" s="887" t="str">
        <f>IF('منابع انسانی'!C720="","",'منابع انسانی'!C720)</f>
        <v/>
      </c>
      <c r="O721" s="887" t="str">
        <f>IF('منابع انسانی'!D720="","",'منابع انسانی'!D720)</f>
        <v/>
      </c>
      <c r="P721" s="887" t="str">
        <f>IF('منابع انسانی'!E720="","",'منابع انسانی'!E720)</f>
        <v/>
      </c>
      <c r="Q721" s="887" t="str">
        <f>IF('منابع انسانی'!F720="","",'منابع انسانی'!F720)</f>
        <v/>
      </c>
      <c r="R721" s="887" t="str">
        <f>IF('منابع انسانی'!G720="","",'منابع انسانی'!G720)</f>
        <v/>
      </c>
    </row>
    <row r="722" spans="12:18" ht="24.95" customHeight="1">
      <c r="L722" s="887" t="str">
        <f>IF('منابع انسانی'!A721="","",'منابع انسانی'!A721)</f>
        <v/>
      </c>
      <c r="M722" s="887" t="str">
        <f>IF('منابع انسانی'!B721="","",'منابع انسانی'!B721)</f>
        <v/>
      </c>
      <c r="N722" s="887" t="str">
        <f>IF('منابع انسانی'!C721="","",'منابع انسانی'!C721)</f>
        <v/>
      </c>
      <c r="O722" s="887" t="str">
        <f>IF('منابع انسانی'!D721="","",'منابع انسانی'!D721)</f>
        <v/>
      </c>
      <c r="P722" s="887" t="str">
        <f>IF('منابع انسانی'!E721="","",'منابع انسانی'!E721)</f>
        <v/>
      </c>
      <c r="Q722" s="887" t="str">
        <f>IF('منابع انسانی'!F721="","",'منابع انسانی'!F721)</f>
        <v/>
      </c>
      <c r="R722" s="887" t="str">
        <f>IF('منابع انسانی'!G721="","",'منابع انسانی'!G721)</f>
        <v/>
      </c>
    </row>
    <row r="723" spans="12:18" ht="24.95" customHeight="1">
      <c r="L723" s="887" t="str">
        <f>IF('منابع انسانی'!A722="","",'منابع انسانی'!A722)</f>
        <v/>
      </c>
      <c r="M723" s="887" t="str">
        <f>IF('منابع انسانی'!B722="","",'منابع انسانی'!B722)</f>
        <v/>
      </c>
      <c r="N723" s="887" t="str">
        <f>IF('منابع انسانی'!C722="","",'منابع انسانی'!C722)</f>
        <v/>
      </c>
      <c r="O723" s="887" t="str">
        <f>IF('منابع انسانی'!D722="","",'منابع انسانی'!D722)</f>
        <v/>
      </c>
      <c r="P723" s="887" t="str">
        <f>IF('منابع انسانی'!E722="","",'منابع انسانی'!E722)</f>
        <v/>
      </c>
      <c r="Q723" s="887" t="str">
        <f>IF('منابع انسانی'!F722="","",'منابع انسانی'!F722)</f>
        <v/>
      </c>
      <c r="R723" s="887" t="str">
        <f>IF('منابع انسانی'!G722="","",'منابع انسانی'!G722)</f>
        <v/>
      </c>
    </row>
    <row r="724" spans="12:18" ht="24.95" customHeight="1">
      <c r="L724" s="887" t="str">
        <f>IF('منابع انسانی'!A723="","",'منابع انسانی'!A723)</f>
        <v/>
      </c>
      <c r="M724" s="887" t="str">
        <f>IF('منابع انسانی'!B723="","",'منابع انسانی'!B723)</f>
        <v/>
      </c>
      <c r="N724" s="887" t="str">
        <f>IF('منابع انسانی'!C723="","",'منابع انسانی'!C723)</f>
        <v/>
      </c>
      <c r="O724" s="887" t="str">
        <f>IF('منابع انسانی'!D723="","",'منابع انسانی'!D723)</f>
        <v/>
      </c>
      <c r="P724" s="887" t="str">
        <f>IF('منابع انسانی'!E723="","",'منابع انسانی'!E723)</f>
        <v/>
      </c>
      <c r="Q724" s="887" t="str">
        <f>IF('منابع انسانی'!F723="","",'منابع انسانی'!F723)</f>
        <v/>
      </c>
      <c r="R724" s="887" t="str">
        <f>IF('منابع انسانی'!G723="","",'منابع انسانی'!G723)</f>
        <v/>
      </c>
    </row>
    <row r="725" spans="12:18" ht="24.95" customHeight="1">
      <c r="L725" s="887" t="str">
        <f>IF('منابع انسانی'!A724="","",'منابع انسانی'!A724)</f>
        <v/>
      </c>
      <c r="M725" s="887" t="str">
        <f>IF('منابع انسانی'!B724="","",'منابع انسانی'!B724)</f>
        <v/>
      </c>
      <c r="N725" s="887" t="str">
        <f>IF('منابع انسانی'!C724="","",'منابع انسانی'!C724)</f>
        <v/>
      </c>
      <c r="O725" s="887" t="str">
        <f>IF('منابع انسانی'!D724="","",'منابع انسانی'!D724)</f>
        <v/>
      </c>
      <c r="P725" s="887" t="str">
        <f>IF('منابع انسانی'!E724="","",'منابع انسانی'!E724)</f>
        <v/>
      </c>
      <c r="Q725" s="887" t="str">
        <f>IF('منابع انسانی'!F724="","",'منابع انسانی'!F724)</f>
        <v/>
      </c>
      <c r="R725" s="887" t="str">
        <f>IF('منابع انسانی'!G724="","",'منابع انسانی'!G724)</f>
        <v/>
      </c>
    </row>
    <row r="726" spans="12:18" ht="24.95" customHeight="1">
      <c r="L726" s="887" t="str">
        <f>IF('منابع انسانی'!A725="","",'منابع انسانی'!A725)</f>
        <v/>
      </c>
      <c r="M726" s="887" t="str">
        <f>IF('منابع انسانی'!B725="","",'منابع انسانی'!B725)</f>
        <v/>
      </c>
      <c r="N726" s="887" t="str">
        <f>IF('منابع انسانی'!C725="","",'منابع انسانی'!C725)</f>
        <v/>
      </c>
      <c r="O726" s="887" t="str">
        <f>IF('منابع انسانی'!D725="","",'منابع انسانی'!D725)</f>
        <v/>
      </c>
      <c r="P726" s="887" t="str">
        <f>IF('منابع انسانی'!E725="","",'منابع انسانی'!E725)</f>
        <v/>
      </c>
      <c r="Q726" s="887" t="str">
        <f>IF('منابع انسانی'!F725="","",'منابع انسانی'!F725)</f>
        <v/>
      </c>
      <c r="R726" s="887" t="str">
        <f>IF('منابع انسانی'!G725="","",'منابع انسانی'!G725)</f>
        <v/>
      </c>
    </row>
    <row r="727" spans="12:18" ht="24.95" customHeight="1">
      <c r="L727" s="887" t="str">
        <f>IF('منابع انسانی'!A726="","",'منابع انسانی'!A726)</f>
        <v/>
      </c>
      <c r="M727" s="887" t="str">
        <f>IF('منابع انسانی'!B726="","",'منابع انسانی'!B726)</f>
        <v/>
      </c>
      <c r="N727" s="887" t="str">
        <f>IF('منابع انسانی'!C726="","",'منابع انسانی'!C726)</f>
        <v/>
      </c>
      <c r="O727" s="887" t="str">
        <f>IF('منابع انسانی'!D726="","",'منابع انسانی'!D726)</f>
        <v/>
      </c>
      <c r="P727" s="887" t="str">
        <f>IF('منابع انسانی'!E726="","",'منابع انسانی'!E726)</f>
        <v/>
      </c>
      <c r="Q727" s="887" t="str">
        <f>IF('منابع انسانی'!F726="","",'منابع انسانی'!F726)</f>
        <v/>
      </c>
      <c r="R727" s="887" t="str">
        <f>IF('منابع انسانی'!G726="","",'منابع انسانی'!G726)</f>
        <v/>
      </c>
    </row>
    <row r="728" spans="12:18" ht="24.95" customHeight="1">
      <c r="L728" s="887" t="str">
        <f>IF('منابع انسانی'!A727="","",'منابع انسانی'!A727)</f>
        <v/>
      </c>
      <c r="M728" s="887" t="str">
        <f>IF('منابع انسانی'!B727="","",'منابع انسانی'!B727)</f>
        <v/>
      </c>
      <c r="N728" s="887" t="str">
        <f>IF('منابع انسانی'!C727="","",'منابع انسانی'!C727)</f>
        <v/>
      </c>
      <c r="O728" s="887" t="str">
        <f>IF('منابع انسانی'!D727="","",'منابع انسانی'!D727)</f>
        <v/>
      </c>
      <c r="P728" s="887" t="str">
        <f>IF('منابع انسانی'!E727="","",'منابع انسانی'!E727)</f>
        <v/>
      </c>
      <c r="Q728" s="887" t="str">
        <f>IF('منابع انسانی'!F727="","",'منابع انسانی'!F727)</f>
        <v/>
      </c>
      <c r="R728" s="887" t="str">
        <f>IF('منابع انسانی'!G727="","",'منابع انسانی'!G727)</f>
        <v/>
      </c>
    </row>
    <row r="729" spans="12:18" ht="24.95" customHeight="1">
      <c r="L729" s="887" t="str">
        <f>IF('منابع انسانی'!A728="","",'منابع انسانی'!A728)</f>
        <v/>
      </c>
      <c r="M729" s="887" t="str">
        <f>IF('منابع انسانی'!B728="","",'منابع انسانی'!B728)</f>
        <v/>
      </c>
      <c r="N729" s="887" t="str">
        <f>IF('منابع انسانی'!C728="","",'منابع انسانی'!C728)</f>
        <v/>
      </c>
      <c r="O729" s="887" t="str">
        <f>IF('منابع انسانی'!D728="","",'منابع انسانی'!D728)</f>
        <v/>
      </c>
      <c r="P729" s="887" t="str">
        <f>IF('منابع انسانی'!E728="","",'منابع انسانی'!E728)</f>
        <v/>
      </c>
      <c r="Q729" s="887" t="str">
        <f>IF('منابع انسانی'!F728="","",'منابع انسانی'!F728)</f>
        <v/>
      </c>
      <c r="R729" s="887" t="str">
        <f>IF('منابع انسانی'!G728="","",'منابع انسانی'!G728)</f>
        <v/>
      </c>
    </row>
    <row r="730" spans="12:18" ht="24.95" customHeight="1">
      <c r="L730" s="887" t="str">
        <f>IF('منابع انسانی'!A729="","",'منابع انسانی'!A729)</f>
        <v/>
      </c>
      <c r="M730" s="887" t="str">
        <f>IF('منابع انسانی'!B729="","",'منابع انسانی'!B729)</f>
        <v/>
      </c>
      <c r="N730" s="887" t="str">
        <f>IF('منابع انسانی'!C729="","",'منابع انسانی'!C729)</f>
        <v/>
      </c>
      <c r="O730" s="887" t="str">
        <f>IF('منابع انسانی'!D729="","",'منابع انسانی'!D729)</f>
        <v/>
      </c>
      <c r="P730" s="887" t="str">
        <f>IF('منابع انسانی'!E729="","",'منابع انسانی'!E729)</f>
        <v/>
      </c>
      <c r="Q730" s="887" t="str">
        <f>IF('منابع انسانی'!F729="","",'منابع انسانی'!F729)</f>
        <v/>
      </c>
      <c r="R730" s="887" t="str">
        <f>IF('منابع انسانی'!G729="","",'منابع انسانی'!G729)</f>
        <v/>
      </c>
    </row>
    <row r="731" spans="12:18" ht="24.95" customHeight="1">
      <c r="L731" s="887" t="str">
        <f>IF('منابع انسانی'!A730="","",'منابع انسانی'!A730)</f>
        <v/>
      </c>
      <c r="M731" s="887" t="str">
        <f>IF('منابع انسانی'!B730="","",'منابع انسانی'!B730)</f>
        <v/>
      </c>
      <c r="N731" s="887" t="str">
        <f>IF('منابع انسانی'!C730="","",'منابع انسانی'!C730)</f>
        <v/>
      </c>
      <c r="O731" s="887" t="str">
        <f>IF('منابع انسانی'!D730="","",'منابع انسانی'!D730)</f>
        <v/>
      </c>
      <c r="P731" s="887" t="str">
        <f>IF('منابع انسانی'!E730="","",'منابع انسانی'!E730)</f>
        <v/>
      </c>
      <c r="Q731" s="887" t="str">
        <f>IF('منابع انسانی'!F730="","",'منابع انسانی'!F730)</f>
        <v/>
      </c>
      <c r="R731" s="887" t="str">
        <f>IF('منابع انسانی'!G730="","",'منابع انسانی'!G730)</f>
        <v/>
      </c>
    </row>
    <row r="732" spans="12:18" ht="24.95" customHeight="1">
      <c r="L732" s="887" t="str">
        <f>IF('منابع انسانی'!A731="","",'منابع انسانی'!A731)</f>
        <v/>
      </c>
      <c r="M732" s="887" t="str">
        <f>IF('منابع انسانی'!B731="","",'منابع انسانی'!B731)</f>
        <v/>
      </c>
      <c r="N732" s="887" t="str">
        <f>IF('منابع انسانی'!C731="","",'منابع انسانی'!C731)</f>
        <v/>
      </c>
      <c r="O732" s="887" t="str">
        <f>IF('منابع انسانی'!D731="","",'منابع انسانی'!D731)</f>
        <v/>
      </c>
      <c r="P732" s="887" t="str">
        <f>IF('منابع انسانی'!E731="","",'منابع انسانی'!E731)</f>
        <v/>
      </c>
      <c r="Q732" s="887" t="str">
        <f>IF('منابع انسانی'!F731="","",'منابع انسانی'!F731)</f>
        <v/>
      </c>
      <c r="R732" s="887" t="str">
        <f>IF('منابع انسانی'!G731="","",'منابع انسانی'!G731)</f>
        <v/>
      </c>
    </row>
    <row r="733" spans="12:18" ht="24.95" customHeight="1">
      <c r="L733" s="887" t="str">
        <f>IF('منابع انسانی'!A732="","",'منابع انسانی'!A732)</f>
        <v/>
      </c>
      <c r="M733" s="887" t="str">
        <f>IF('منابع انسانی'!B732="","",'منابع انسانی'!B732)</f>
        <v/>
      </c>
      <c r="N733" s="887" t="str">
        <f>IF('منابع انسانی'!C732="","",'منابع انسانی'!C732)</f>
        <v/>
      </c>
      <c r="O733" s="887" t="str">
        <f>IF('منابع انسانی'!D732="","",'منابع انسانی'!D732)</f>
        <v/>
      </c>
      <c r="P733" s="887" t="str">
        <f>IF('منابع انسانی'!E732="","",'منابع انسانی'!E732)</f>
        <v/>
      </c>
      <c r="Q733" s="887" t="str">
        <f>IF('منابع انسانی'!F732="","",'منابع انسانی'!F732)</f>
        <v/>
      </c>
      <c r="R733" s="887" t="str">
        <f>IF('منابع انسانی'!G732="","",'منابع انسانی'!G732)</f>
        <v/>
      </c>
    </row>
    <row r="734" spans="12:18" ht="24.95" customHeight="1">
      <c r="L734" s="887" t="str">
        <f>IF('منابع انسانی'!A733="","",'منابع انسانی'!A733)</f>
        <v/>
      </c>
      <c r="M734" s="887" t="str">
        <f>IF('منابع انسانی'!B733="","",'منابع انسانی'!B733)</f>
        <v/>
      </c>
      <c r="N734" s="887" t="str">
        <f>IF('منابع انسانی'!C733="","",'منابع انسانی'!C733)</f>
        <v/>
      </c>
      <c r="O734" s="887" t="str">
        <f>IF('منابع انسانی'!D733="","",'منابع انسانی'!D733)</f>
        <v/>
      </c>
      <c r="P734" s="887" t="str">
        <f>IF('منابع انسانی'!E733="","",'منابع انسانی'!E733)</f>
        <v/>
      </c>
      <c r="Q734" s="887" t="str">
        <f>IF('منابع انسانی'!F733="","",'منابع انسانی'!F733)</f>
        <v/>
      </c>
      <c r="R734" s="887" t="str">
        <f>IF('منابع انسانی'!G733="","",'منابع انسانی'!G733)</f>
        <v/>
      </c>
    </row>
    <row r="735" spans="12:18" ht="24.95" customHeight="1">
      <c r="L735" s="887" t="str">
        <f>IF('منابع انسانی'!A734="","",'منابع انسانی'!A734)</f>
        <v/>
      </c>
      <c r="M735" s="887" t="str">
        <f>IF('منابع انسانی'!B734="","",'منابع انسانی'!B734)</f>
        <v/>
      </c>
      <c r="N735" s="887" t="str">
        <f>IF('منابع انسانی'!C734="","",'منابع انسانی'!C734)</f>
        <v/>
      </c>
      <c r="O735" s="887" t="str">
        <f>IF('منابع انسانی'!D734="","",'منابع انسانی'!D734)</f>
        <v/>
      </c>
      <c r="P735" s="887" t="str">
        <f>IF('منابع انسانی'!E734="","",'منابع انسانی'!E734)</f>
        <v/>
      </c>
      <c r="Q735" s="887" t="str">
        <f>IF('منابع انسانی'!F734="","",'منابع انسانی'!F734)</f>
        <v/>
      </c>
      <c r="R735" s="887" t="str">
        <f>IF('منابع انسانی'!G734="","",'منابع انسانی'!G734)</f>
        <v/>
      </c>
    </row>
    <row r="736" spans="12:18" ht="24.95" customHeight="1">
      <c r="L736" s="887" t="str">
        <f>IF('منابع انسانی'!A735="","",'منابع انسانی'!A735)</f>
        <v/>
      </c>
      <c r="M736" s="887" t="str">
        <f>IF('منابع انسانی'!B735="","",'منابع انسانی'!B735)</f>
        <v/>
      </c>
      <c r="N736" s="887" t="str">
        <f>IF('منابع انسانی'!C735="","",'منابع انسانی'!C735)</f>
        <v/>
      </c>
      <c r="O736" s="887" t="str">
        <f>IF('منابع انسانی'!D735="","",'منابع انسانی'!D735)</f>
        <v/>
      </c>
      <c r="P736" s="887" t="str">
        <f>IF('منابع انسانی'!E735="","",'منابع انسانی'!E735)</f>
        <v/>
      </c>
      <c r="Q736" s="887" t="str">
        <f>IF('منابع انسانی'!F735="","",'منابع انسانی'!F735)</f>
        <v/>
      </c>
      <c r="R736" s="887" t="str">
        <f>IF('منابع انسانی'!G735="","",'منابع انسانی'!G735)</f>
        <v/>
      </c>
    </row>
    <row r="737" spans="12:18" ht="24.95" customHeight="1">
      <c r="L737" s="887" t="str">
        <f>IF('منابع انسانی'!A736="","",'منابع انسانی'!A736)</f>
        <v/>
      </c>
      <c r="M737" s="887" t="str">
        <f>IF('منابع انسانی'!B736="","",'منابع انسانی'!B736)</f>
        <v/>
      </c>
      <c r="N737" s="887" t="str">
        <f>IF('منابع انسانی'!C736="","",'منابع انسانی'!C736)</f>
        <v/>
      </c>
      <c r="O737" s="887" t="str">
        <f>IF('منابع انسانی'!D736="","",'منابع انسانی'!D736)</f>
        <v/>
      </c>
      <c r="P737" s="887" t="str">
        <f>IF('منابع انسانی'!E736="","",'منابع انسانی'!E736)</f>
        <v/>
      </c>
      <c r="Q737" s="887" t="str">
        <f>IF('منابع انسانی'!F736="","",'منابع انسانی'!F736)</f>
        <v/>
      </c>
      <c r="R737" s="887" t="str">
        <f>IF('منابع انسانی'!G736="","",'منابع انسانی'!G736)</f>
        <v/>
      </c>
    </row>
    <row r="738" spans="12:18" ht="24.95" customHeight="1">
      <c r="L738" s="887" t="str">
        <f>IF('منابع انسانی'!A737="","",'منابع انسانی'!A737)</f>
        <v/>
      </c>
      <c r="M738" s="887" t="str">
        <f>IF('منابع انسانی'!B737="","",'منابع انسانی'!B737)</f>
        <v/>
      </c>
      <c r="N738" s="887" t="str">
        <f>IF('منابع انسانی'!C737="","",'منابع انسانی'!C737)</f>
        <v/>
      </c>
      <c r="O738" s="887" t="str">
        <f>IF('منابع انسانی'!D737="","",'منابع انسانی'!D737)</f>
        <v/>
      </c>
      <c r="P738" s="887" t="str">
        <f>IF('منابع انسانی'!E737="","",'منابع انسانی'!E737)</f>
        <v/>
      </c>
      <c r="Q738" s="887" t="str">
        <f>IF('منابع انسانی'!F737="","",'منابع انسانی'!F737)</f>
        <v/>
      </c>
      <c r="R738" s="887" t="str">
        <f>IF('منابع انسانی'!G737="","",'منابع انسانی'!G737)</f>
        <v/>
      </c>
    </row>
    <row r="739" spans="12:18" ht="24.95" customHeight="1">
      <c r="L739" s="887" t="str">
        <f>IF('منابع انسانی'!A738="","",'منابع انسانی'!A738)</f>
        <v/>
      </c>
      <c r="M739" s="887" t="str">
        <f>IF('منابع انسانی'!B738="","",'منابع انسانی'!B738)</f>
        <v/>
      </c>
      <c r="N739" s="887" t="str">
        <f>IF('منابع انسانی'!C738="","",'منابع انسانی'!C738)</f>
        <v/>
      </c>
      <c r="O739" s="887" t="str">
        <f>IF('منابع انسانی'!D738="","",'منابع انسانی'!D738)</f>
        <v/>
      </c>
      <c r="P739" s="887" t="str">
        <f>IF('منابع انسانی'!E738="","",'منابع انسانی'!E738)</f>
        <v/>
      </c>
      <c r="Q739" s="887" t="str">
        <f>IF('منابع انسانی'!F738="","",'منابع انسانی'!F738)</f>
        <v/>
      </c>
      <c r="R739" s="887" t="str">
        <f>IF('منابع انسانی'!G738="","",'منابع انسانی'!G738)</f>
        <v/>
      </c>
    </row>
    <row r="740" spans="12:18" ht="24.95" customHeight="1">
      <c r="L740" s="887" t="str">
        <f>IF('منابع انسانی'!A739="","",'منابع انسانی'!A739)</f>
        <v/>
      </c>
      <c r="M740" s="887" t="str">
        <f>IF('منابع انسانی'!B739="","",'منابع انسانی'!B739)</f>
        <v/>
      </c>
      <c r="N740" s="887" t="str">
        <f>IF('منابع انسانی'!C739="","",'منابع انسانی'!C739)</f>
        <v/>
      </c>
      <c r="O740" s="887" t="str">
        <f>IF('منابع انسانی'!D739="","",'منابع انسانی'!D739)</f>
        <v/>
      </c>
      <c r="P740" s="887" t="str">
        <f>IF('منابع انسانی'!E739="","",'منابع انسانی'!E739)</f>
        <v/>
      </c>
      <c r="Q740" s="887" t="str">
        <f>IF('منابع انسانی'!F739="","",'منابع انسانی'!F739)</f>
        <v/>
      </c>
      <c r="R740" s="887" t="str">
        <f>IF('منابع انسانی'!G739="","",'منابع انسانی'!G739)</f>
        <v/>
      </c>
    </row>
    <row r="741" spans="12:18" ht="24.95" customHeight="1">
      <c r="L741" s="887" t="str">
        <f>IF('منابع انسانی'!A740="","",'منابع انسانی'!A740)</f>
        <v/>
      </c>
      <c r="M741" s="887" t="str">
        <f>IF('منابع انسانی'!B740="","",'منابع انسانی'!B740)</f>
        <v/>
      </c>
      <c r="N741" s="887" t="str">
        <f>IF('منابع انسانی'!C740="","",'منابع انسانی'!C740)</f>
        <v/>
      </c>
      <c r="O741" s="887" t="str">
        <f>IF('منابع انسانی'!D740="","",'منابع انسانی'!D740)</f>
        <v/>
      </c>
      <c r="P741" s="887" t="str">
        <f>IF('منابع انسانی'!E740="","",'منابع انسانی'!E740)</f>
        <v/>
      </c>
      <c r="Q741" s="887" t="str">
        <f>IF('منابع انسانی'!F740="","",'منابع انسانی'!F740)</f>
        <v/>
      </c>
      <c r="R741" s="887" t="str">
        <f>IF('منابع انسانی'!G740="","",'منابع انسانی'!G740)</f>
        <v/>
      </c>
    </row>
    <row r="742" spans="12:18" ht="24.95" customHeight="1">
      <c r="L742" s="887" t="str">
        <f>IF('منابع انسانی'!A741="","",'منابع انسانی'!A741)</f>
        <v/>
      </c>
      <c r="M742" s="887" t="str">
        <f>IF('منابع انسانی'!B741="","",'منابع انسانی'!B741)</f>
        <v/>
      </c>
      <c r="N742" s="887" t="str">
        <f>IF('منابع انسانی'!C741="","",'منابع انسانی'!C741)</f>
        <v/>
      </c>
      <c r="O742" s="887" t="str">
        <f>IF('منابع انسانی'!D741="","",'منابع انسانی'!D741)</f>
        <v/>
      </c>
      <c r="P742" s="887" t="str">
        <f>IF('منابع انسانی'!E741="","",'منابع انسانی'!E741)</f>
        <v/>
      </c>
      <c r="Q742" s="887" t="str">
        <f>IF('منابع انسانی'!F741="","",'منابع انسانی'!F741)</f>
        <v/>
      </c>
      <c r="R742" s="887" t="str">
        <f>IF('منابع انسانی'!G741="","",'منابع انسانی'!G741)</f>
        <v/>
      </c>
    </row>
    <row r="743" spans="12:18" ht="24.95" customHeight="1">
      <c r="L743" s="887" t="str">
        <f>IF('منابع انسانی'!A742="","",'منابع انسانی'!A742)</f>
        <v/>
      </c>
      <c r="M743" s="887" t="str">
        <f>IF('منابع انسانی'!B742="","",'منابع انسانی'!B742)</f>
        <v/>
      </c>
      <c r="N743" s="887" t="str">
        <f>IF('منابع انسانی'!C742="","",'منابع انسانی'!C742)</f>
        <v/>
      </c>
      <c r="O743" s="887" t="str">
        <f>IF('منابع انسانی'!D742="","",'منابع انسانی'!D742)</f>
        <v/>
      </c>
      <c r="P743" s="887" t="str">
        <f>IF('منابع انسانی'!E742="","",'منابع انسانی'!E742)</f>
        <v/>
      </c>
      <c r="Q743" s="887" t="str">
        <f>IF('منابع انسانی'!F742="","",'منابع انسانی'!F742)</f>
        <v/>
      </c>
      <c r="R743" s="887" t="str">
        <f>IF('منابع انسانی'!G742="","",'منابع انسانی'!G742)</f>
        <v/>
      </c>
    </row>
    <row r="744" spans="12:18" ht="24.95" customHeight="1">
      <c r="L744" s="887" t="str">
        <f>IF('منابع انسانی'!A743="","",'منابع انسانی'!A743)</f>
        <v/>
      </c>
      <c r="M744" s="887" t="str">
        <f>IF('منابع انسانی'!B743="","",'منابع انسانی'!B743)</f>
        <v/>
      </c>
      <c r="N744" s="887" t="str">
        <f>IF('منابع انسانی'!C743="","",'منابع انسانی'!C743)</f>
        <v/>
      </c>
      <c r="O744" s="887" t="str">
        <f>IF('منابع انسانی'!D743="","",'منابع انسانی'!D743)</f>
        <v/>
      </c>
      <c r="P744" s="887" t="str">
        <f>IF('منابع انسانی'!E743="","",'منابع انسانی'!E743)</f>
        <v/>
      </c>
      <c r="Q744" s="887" t="str">
        <f>IF('منابع انسانی'!F743="","",'منابع انسانی'!F743)</f>
        <v/>
      </c>
      <c r="R744" s="887" t="str">
        <f>IF('منابع انسانی'!G743="","",'منابع انسانی'!G743)</f>
        <v/>
      </c>
    </row>
    <row r="745" spans="12:18" ht="24.95" customHeight="1">
      <c r="L745" s="887" t="str">
        <f>IF('منابع انسانی'!A744="","",'منابع انسانی'!A744)</f>
        <v/>
      </c>
      <c r="M745" s="887" t="str">
        <f>IF('منابع انسانی'!B744="","",'منابع انسانی'!B744)</f>
        <v/>
      </c>
      <c r="N745" s="887" t="str">
        <f>IF('منابع انسانی'!C744="","",'منابع انسانی'!C744)</f>
        <v/>
      </c>
      <c r="O745" s="887" t="str">
        <f>IF('منابع انسانی'!D744="","",'منابع انسانی'!D744)</f>
        <v/>
      </c>
      <c r="P745" s="887" t="str">
        <f>IF('منابع انسانی'!E744="","",'منابع انسانی'!E744)</f>
        <v/>
      </c>
      <c r="Q745" s="887" t="str">
        <f>IF('منابع انسانی'!F744="","",'منابع انسانی'!F744)</f>
        <v/>
      </c>
      <c r="R745" s="887" t="str">
        <f>IF('منابع انسانی'!G744="","",'منابع انسانی'!G744)</f>
        <v/>
      </c>
    </row>
    <row r="746" spans="12:18" ht="24.95" customHeight="1">
      <c r="L746" s="887" t="str">
        <f>IF('منابع انسانی'!A745="","",'منابع انسانی'!A745)</f>
        <v/>
      </c>
      <c r="M746" s="887" t="str">
        <f>IF('منابع انسانی'!B745="","",'منابع انسانی'!B745)</f>
        <v/>
      </c>
      <c r="N746" s="887" t="str">
        <f>IF('منابع انسانی'!C745="","",'منابع انسانی'!C745)</f>
        <v/>
      </c>
      <c r="O746" s="887" t="str">
        <f>IF('منابع انسانی'!D745="","",'منابع انسانی'!D745)</f>
        <v/>
      </c>
      <c r="P746" s="887" t="str">
        <f>IF('منابع انسانی'!E745="","",'منابع انسانی'!E745)</f>
        <v/>
      </c>
      <c r="Q746" s="887" t="str">
        <f>IF('منابع انسانی'!F745="","",'منابع انسانی'!F745)</f>
        <v/>
      </c>
      <c r="R746" s="887" t="str">
        <f>IF('منابع انسانی'!G745="","",'منابع انسانی'!G745)</f>
        <v/>
      </c>
    </row>
    <row r="747" spans="12:18" ht="24.95" customHeight="1">
      <c r="L747" s="887" t="str">
        <f>IF('منابع انسانی'!A746="","",'منابع انسانی'!A746)</f>
        <v/>
      </c>
      <c r="M747" s="887" t="str">
        <f>IF('منابع انسانی'!B746="","",'منابع انسانی'!B746)</f>
        <v/>
      </c>
      <c r="N747" s="887" t="str">
        <f>IF('منابع انسانی'!C746="","",'منابع انسانی'!C746)</f>
        <v/>
      </c>
      <c r="O747" s="887" t="str">
        <f>IF('منابع انسانی'!D746="","",'منابع انسانی'!D746)</f>
        <v/>
      </c>
      <c r="P747" s="887" t="str">
        <f>IF('منابع انسانی'!E746="","",'منابع انسانی'!E746)</f>
        <v/>
      </c>
      <c r="Q747" s="887" t="str">
        <f>IF('منابع انسانی'!F746="","",'منابع انسانی'!F746)</f>
        <v/>
      </c>
      <c r="R747" s="887" t="str">
        <f>IF('منابع انسانی'!G746="","",'منابع انسانی'!G746)</f>
        <v/>
      </c>
    </row>
    <row r="748" spans="12:18" ht="24.95" customHeight="1">
      <c r="L748" s="887" t="str">
        <f>IF('منابع انسانی'!A747="","",'منابع انسانی'!A747)</f>
        <v/>
      </c>
      <c r="M748" s="887" t="str">
        <f>IF('منابع انسانی'!B747="","",'منابع انسانی'!B747)</f>
        <v/>
      </c>
      <c r="N748" s="887" t="str">
        <f>IF('منابع انسانی'!C747="","",'منابع انسانی'!C747)</f>
        <v/>
      </c>
      <c r="O748" s="887" t="str">
        <f>IF('منابع انسانی'!D747="","",'منابع انسانی'!D747)</f>
        <v/>
      </c>
      <c r="P748" s="887" t="str">
        <f>IF('منابع انسانی'!E747="","",'منابع انسانی'!E747)</f>
        <v/>
      </c>
      <c r="Q748" s="887" t="str">
        <f>IF('منابع انسانی'!F747="","",'منابع انسانی'!F747)</f>
        <v/>
      </c>
      <c r="R748" s="887" t="str">
        <f>IF('منابع انسانی'!G747="","",'منابع انسانی'!G747)</f>
        <v/>
      </c>
    </row>
    <row r="749" spans="12:18" ht="24.95" customHeight="1">
      <c r="L749" s="887" t="str">
        <f>IF('منابع انسانی'!A748="","",'منابع انسانی'!A748)</f>
        <v/>
      </c>
      <c r="M749" s="887" t="str">
        <f>IF('منابع انسانی'!B748="","",'منابع انسانی'!B748)</f>
        <v/>
      </c>
      <c r="N749" s="887" t="str">
        <f>IF('منابع انسانی'!C748="","",'منابع انسانی'!C748)</f>
        <v/>
      </c>
      <c r="O749" s="887" t="str">
        <f>IF('منابع انسانی'!D748="","",'منابع انسانی'!D748)</f>
        <v/>
      </c>
      <c r="P749" s="887" t="str">
        <f>IF('منابع انسانی'!E748="","",'منابع انسانی'!E748)</f>
        <v/>
      </c>
      <c r="Q749" s="887" t="str">
        <f>IF('منابع انسانی'!F748="","",'منابع انسانی'!F748)</f>
        <v/>
      </c>
      <c r="R749" s="887" t="str">
        <f>IF('منابع انسانی'!G748="","",'منابع انسانی'!G748)</f>
        <v/>
      </c>
    </row>
    <row r="750" spans="12:18" ht="24.95" customHeight="1">
      <c r="L750" s="887" t="str">
        <f>IF('منابع انسانی'!A749="","",'منابع انسانی'!A749)</f>
        <v/>
      </c>
      <c r="M750" s="887" t="str">
        <f>IF('منابع انسانی'!B749="","",'منابع انسانی'!B749)</f>
        <v/>
      </c>
      <c r="N750" s="887" t="str">
        <f>IF('منابع انسانی'!C749="","",'منابع انسانی'!C749)</f>
        <v/>
      </c>
      <c r="O750" s="887" t="str">
        <f>IF('منابع انسانی'!D749="","",'منابع انسانی'!D749)</f>
        <v/>
      </c>
      <c r="P750" s="887" t="str">
        <f>IF('منابع انسانی'!E749="","",'منابع انسانی'!E749)</f>
        <v/>
      </c>
      <c r="Q750" s="887" t="str">
        <f>IF('منابع انسانی'!F749="","",'منابع انسانی'!F749)</f>
        <v/>
      </c>
      <c r="R750" s="887" t="str">
        <f>IF('منابع انسانی'!G749="","",'منابع انسانی'!G749)</f>
        <v/>
      </c>
    </row>
    <row r="751" spans="12:18" ht="24.95" customHeight="1">
      <c r="L751" s="887" t="str">
        <f>IF('منابع انسانی'!A750="","",'منابع انسانی'!A750)</f>
        <v/>
      </c>
      <c r="M751" s="887" t="str">
        <f>IF('منابع انسانی'!B750="","",'منابع انسانی'!B750)</f>
        <v/>
      </c>
      <c r="N751" s="887" t="str">
        <f>IF('منابع انسانی'!C750="","",'منابع انسانی'!C750)</f>
        <v/>
      </c>
      <c r="O751" s="887" t="str">
        <f>IF('منابع انسانی'!D750="","",'منابع انسانی'!D750)</f>
        <v/>
      </c>
      <c r="P751" s="887" t="str">
        <f>IF('منابع انسانی'!E750="","",'منابع انسانی'!E750)</f>
        <v/>
      </c>
      <c r="Q751" s="887" t="str">
        <f>IF('منابع انسانی'!F750="","",'منابع انسانی'!F750)</f>
        <v/>
      </c>
      <c r="R751" s="887" t="str">
        <f>IF('منابع انسانی'!G750="","",'منابع انسانی'!G750)</f>
        <v/>
      </c>
    </row>
    <row r="752" spans="12:18" ht="24.95" customHeight="1">
      <c r="L752" s="887" t="str">
        <f>IF('منابع انسانی'!A751="","",'منابع انسانی'!A751)</f>
        <v/>
      </c>
      <c r="M752" s="887" t="str">
        <f>IF('منابع انسانی'!B751="","",'منابع انسانی'!B751)</f>
        <v/>
      </c>
      <c r="N752" s="887" t="str">
        <f>IF('منابع انسانی'!C751="","",'منابع انسانی'!C751)</f>
        <v/>
      </c>
      <c r="O752" s="887" t="str">
        <f>IF('منابع انسانی'!D751="","",'منابع انسانی'!D751)</f>
        <v/>
      </c>
      <c r="P752" s="887" t="str">
        <f>IF('منابع انسانی'!E751="","",'منابع انسانی'!E751)</f>
        <v/>
      </c>
      <c r="Q752" s="887" t="str">
        <f>IF('منابع انسانی'!F751="","",'منابع انسانی'!F751)</f>
        <v/>
      </c>
      <c r="R752" s="887" t="str">
        <f>IF('منابع انسانی'!G751="","",'منابع انسانی'!G751)</f>
        <v/>
      </c>
    </row>
    <row r="753" spans="12:18" ht="24.95" customHeight="1">
      <c r="L753" s="887" t="str">
        <f>IF('منابع انسانی'!A752="","",'منابع انسانی'!A752)</f>
        <v/>
      </c>
      <c r="M753" s="887" t="str">
        <f>IF('منابع انسانی'!B752="","",'منابع انسانی'!B752)</f>
        <v/>
      </c>
      <c r="N753" s="887" t="str">
        <f>IF('منابع انسانی'!C752="","",'منابع انسانی'!C752)</f>
        <v/>
      </c>
      <c r="O753" s="887" t="str">
        <f>IF('منابع انسانی'!D752="","",'منابع انسانی'!D752)</f>
        <v/>
      </c>
      <c r="P753" s="887" t="str">
        <f>IF('منابع انسانی'!E752="","",'منابع انسانی'!E752)</f>
        <v/>
      </c>
      <c r="Q753" s="887" t="str">
        <f>IF('منابع انسانی'!F752="","",'منابع انسانی'!F752)</f>
        <v/>
      </c>
      <c r="R753" s="887" t="str">
        <f>IF('منابع انسانی'!G752="","",'منابع انسانی'!G752)</f>
        <v/>
      </c>
    </row>
    <row r="754" spans="12:18" ht="24.95" customHeight="1">
      <c r="L754" s="887" t="str">
        <f>IF('منابع انسانی'!A753="","",'منابع انسانی'!A753)</f>
        <v/>
      </c>
      <c r="M754" s="887" t="str">
        <f>IF('منابع انسانی'!B753="","",'منابع انسانی'!B753)</f>
        <v/>
      </c>
      <c r="N754" s="887" t="str">
        <f>IF('منابع انسانی'!C753="","",'منابع انسانی'!C753)</f>
        <v/>
      </c>
      <c r="O754" s="887" t="str">
        <f>IF('منابع انسانی'!D753="","",'منابع انسانی'!D753)</f>
        <v/>
      </c>
      <c r="P754" s="887" t="str">
        <f>IF('منابع انسانی'!E753="","",'منابع انسانی'!E753)</f>
        <v/>
      </c>
      <c r="Q754" s="887" t="str">
        <f>IF('منابع انسانی'!F753="","",'منابع انسانی'!F753)</f>
        <v/>
      </c>
      <c r="R754" s="887" t="str">
        <f>IF('منابع انسانی'!G753="","",'منابع انسانی'!G753)</f>
        <v/>
      </c>
    </row>
    <row r="755" spans="12:18" ht="24.95" customHeight="1">
      <c r="L755" s="887" t="str">
        <f>IF('منابع انسانی'!A754="","",'منابع انسانی'!A754)</f>
        <v/>
      </c>
      <c r="M755" s="887" t="str">
        <f>IF('منابع انسانی'!B754="","",'منابع انسانی'!B754)</f>
        <v/>
      </c>
      <c r="N755" s="887" t="str">
        <f>IF('منابع انسانی'!C754="","",'منابع انسانی'!C754)</f>
        <v/>
      </c>
      <c r="O755" s="887" t="str">
        <f>IF('منابع انسانی'!D754="","",'منابع انسانی'!D754)</f>
        <v/>
      </c>
      <c r="P755" s="887" t="str">
        <f>IF('منابع انسانی'!E754="","",'منابع انسانی'!E754)</f>
        <v/>
      </c>
      <c r="Q755" s="887" t="str">
        <f>IF('منابع انسانی'!F754="","",'منابع انسانی'!F754)</f>
        <v/>
      </c>
      <c r="R755" s="887" t="str">
        <f>IF('منابع انسانی'!G754="","",'منابع انسانی'!G754)</f>
        <v/>
      </c>
    </row>
    <row r="756" spans="12:18" ht="24.95" customHeight="1">
      <c r="L756" s="887" t="str">
        <f>IF('منابع انسانی'!A755="","",'منابع انسانی'!A755)</f>
        <v/>
      </c>
      <c r="M756" s="887" t="str">
        <f>IF('منابع انسانی'!B755="","",'منابع انسانی'!B755)</f>
        <v/>
      </c>
      <c r="N756" s="887" t="str">
        <f>IF('منابع انسانی'!C755="","",'منابع انسانی'!C755)</f>
        <v/>
      </c>
      <c r="O756" s="887" t="str">
        <f>IF('منابع انسانی'!D755="","",'منابع انسانی'!D755)</f>
        <v/>
      </c>
      <c r="P756" s="887" t="str">
        <f>IF('منابع انسانی'!E755="","",'منابع انسانی'!E755)</f>
        <v/>
      </c>
      <c r="Q756" s="887" t="str">
        <f>IF('منابع انسانی'!F755="","",'منابع انسانی'!F755)</f>
        <v/>
      </c>
      <c r="R756" s="887" t="str">
        <f>IF('منابع انسانی'!G755="","",'منابع انسانی'!G755)</f>
        <v/>
      </c>
    </row>
    <row r="757" spans="12:18" ht="24.95" customHeight="1">
      <c r="L757" s="887" t="str">
        <f>IF('منابع انسانی'!A756="","",'منابع انسانی'!A756)</f>
        <v/>
      </c>
      <c r="M757" s="887" t="str">
        <f>IF('منابع انسانی'!B756="","",'منابع انسانی'!B756)</f>
        <v/>
      </c>
      <c r="N757" s="887" t="str">
        <f>IF('منابع انسانی'!C756="","",'منابع انسانی'!C756)</f>
        <v/>
      </c>
      <c r="O757" s="887" t="str">
        <f>IF('منابع انسانی'!D756="","",'منابع انسانی'!D756)</f>
        <v/>
      </c>
      <c r="P757" s="887" t="str">
        <f>IF('منابع انسانی'!E756="","",'منابع انسانی'!E756)</f>
        <v/>
      </c>
      <c r="Q757" s="887" t="str">
        <f>IF('منابع انسانی'!F756="","",'منابع انسانی'!F756)</f>
        <v/>
      </c>
      <c r="R757" s="887" t="str">
        <f>IF('منابع انسانی'!G756="","",'منابع انسانی'!G756)</f>
        <v/>
      </c>
    </row>
    <row r="758" spans="12:18" ht="24.95" customHeight="1">
      <c r="L758" s="887" t="str">
        <f>IF('منابع انسانی'!A757="","",'منابع انسانی'!A757)</f>
        <v/>
      </c>
      <c r="M758" s="887" t="str">
        <f>IF('منابع انسانی'!B757="","",'منابع انسانی'!B757)</f>
        <v/>
      </c>
      <c r="N758" s="887" t="str">
        <f>IF('منابع انسانی'!C757="","",'منابع انسانی'!C757)</f>
        <v/>
      </c>
      <c r="O758" s="887" t="str">
        <f>IF('منابع انسانی'!D757="","",'منابع انسانی'!D757)</f>
        <v/>
      </c>
      <c r="P758" s="887" t="str">
        <f>IF('منابع انسانی'!E757="","",'منابع انسانی'!E757)</f>
        <v/>
      </c>
      <c r="Q758" s="887" t="str">
        <f>IF('منابع انسانی'!F757="","",'منابع انسانی'!F757)</f>
        <v/>
      </c>
      <c r="R758" s="887" t="str">
        <f>IF('منابع انسانی'!G757="","",'منابع انسانی'!G757)</f>
        <v/>
      </c>
    </row>
    <row r="759" spans="12:18" ht="24.95" customHeight="1">
      <c r="L759" s="887" t="str">
        <f>IF('منابع انسانی'!A758="","",'منابع انسانی'!A758)</f>
        <v/>
      </c>
      <c r="M759" s="887" t="str">
        <f>IF('منابع انسانی'!B758="","",'منابع انسانی'!B758)</f>
        <v/>
      </c>
      <c r="N759" s="887" t="str">
        <f>IF('منابع انسانی'!C758="","",'منابع انسانی'!C758)</f>
        <v/>
      </c>
      <c r="O759" s="887" t="str">
        <f>IF('منابع انسانی'!D758="","",'منابع انسانی'!D758)</f>
        <v/>
      </c>
      <c r="P759" s="887" t="str">
        <f>IF('منابع انسانی'!E758="","",'منابع انسانی'!E758)</f>
        <v/>
      </c>
      <c r="Q759" s="887" t="str">
        <f>IF('منابع انسانی'!F758="","",'منابع انسانی'!F758)</f>
        <v/>
      </c>
      <c r="R759" s="887" t="str">
        <f>IF('منابع انسانی'!G758="","",'منابع انسانی'!G758)</f>
        <v/>
      </c>
    </row>
    <row r="760" spans="12:18" ht="24.95" customHeight="1">
      <c r="L760" s="887" t="str">
        <f>IF('منابع انسانی'!A759="","",'منابع انسانی'!A759)</f>
        <v/>
      </c>
      <c r="M760" s="887" t="str">
        <f>IF('منابع انسانی'!B759="","",'منابع انسانی'!B759)</f>
        <v/>
      </c>
      <c r="N760" s="887" t="str">
        <f>IF('منابع انسانی'!C759="","",'منابع انسانی'!C759)</f>
        <v/>
      </c>
      <c r="O760" s="887" t="str">
        <f>IF('منابع انسانی'!D759="","",'منابع انسانی'!D759)</f>
        <v/>
      </c>
      <c r="P760" s="887" t="str">
        <f>IF('منابع انسانی'!E759="","",'منابع انسانی'!E759)</f>
        <v/>
      </c>
      <c r="Q760" s="887" t="str">
        <f>IF('منابع انسانی'!F759="","",'منابع انسانی'!F759)</f>
        <v/>
      </c>
      <c r="R760" s="887" t="str">
        <f>IF('منابع انسانی'!G759="","",'منابع انسانی'!G759)</f>
        <v/>
      </c>
    </row>
    <row r="761" spans="12:18" ht="24.95" customHeight="1">
      <c r="L761" s="887" t="str">
        <f>IF('منابع انسانی'!A760="","",'منابع انسانی'!A760)</f>
        <v/>
      </c>
      <c r="M761" s="887" t="str">
        <f>IF('منابع انسانی'!B760="","",'منابع انسانی'!B760)</f>
        <v/>
      </c>
      <c r="N761" s="887" t="str">
        <f>IF('منابع انسانی'!C760="","",'منابع انسانی'!C760)</f>
        <v/>
      </c>
      <c r="O761" s="887" t="str">
        <f>IF('منابع انسانی'!D760="","",'منابع انسانی'!D760)</f>
        <v/>
      </c>
      <c r="P761" s="887" t="str">
        <f>IF('منابع انسانی'!E760="","",'منابع انسانی'!E760)</f>
        <v/>
      </c>
      <c r="Q761" s="887" t="str">
        <f>IF('منابع انسانی'!F760="","",'منابع انسانی'!F760)</f>
        <v/>
      </c>
      <c r="R761" s="887" t="str">
        <f>IF('منابع انسانی'!G760="","",'منابع انسانی'!G760)</f>
        <v/>
      </c>
    </row>
    <row r="762" spans="12:18" ht="24.95" customHeight="1">
      <c r="L762" s="887" t="str">
        <f>IF('منابع انسانی'!A761="","",'منابع انسانی'!A761)</f>
        <v/>
      </c>
      <c r="M762" s="887" t="str">
        <f>IF('منابع انسانی'!B761="","",'منابع انسانی'!B761)</f>
        <v/>
      </c>
      <c r="N762" s="887" t="str">
        <f>IF('منابع انسانی'!C761="","",'منابع انسانی'!C761)</f>
        <v/>
      </c>
      <c r="O762" s="887" t="str">
        <f>IF('منابع انسانی'!D761="","",'منابع انسانی'!D761)</f>
        <v/>
      </c>
      <c r="P762" s="887" t="str">
        <f>IF('منابع انسانی'!E761="","",'منابع انسانی'!E761)</f>
        <v/>
      </c>
      <c r="Q762" s="887" t="str">
        <f>IF('منابع انسانی'!F761="","",'منابع انسانی'!F761)</f>
        <v/>
      </c>
      <c r="R762" s="887" t="str">
        <f>IF('منابع انسانی'!G761="","",'منابع انسانی'!G761)</f>
        <v/>
      </c>
    </row>
    <row r="763" spans="12:18" ht="24.95" customHeight="1">
      <c r="L763" s="887" t="str">
        <f>IF('منابع انسانی'!A762="","",'منابع انسانی'!A762)</f>
        <v/>
      </c>
      <c r="M763" s="887" t="str">
        <f>IF('منابع انسانی'!B762="","",'منابع انسانی'!B762)</f>
        <v/>
      </c>
      <c r="N763" s="887" t="str">
        <f>IF('منابع انسانی'!C762="","",'منابع انسانی'!C762)</f>
        <v/>
      </c>
      <c r="O763" s="887" t="str">
        <f>IF('منابع انسانی'!D762="","",'منابع انسانی'!D762)</f>
        <v/>
      </c>
      <c r="P763" s="887" t="str">
        <f>IF('منابع انسانی'!E762="","",'منابع انسانی'!E762)</f>
        <v/>
      </c>
      <c r="Q763" s="887" t="str">
        <f>IF('منابع انسانی'!F762="","",'منابع انسانی'!F762)</f>
        <v/>
      </c>
      <c r="R763" s="887" t="str">
        <f>IF('منابع انسانی'!G762="","",'منابع انسانی'!G762)</f>
        <v/>
      </c>
    </row>
    <row r="764" spans="12:18" ht="24.95" customHeight="1">
      <c r="L764" s="887" t="str">
        <f>IF('منابع انسانی'!A763="","",'منابع انسانی'!A763)</f>
        <v/>
      </c>
      <c r="M764" s="887" t="str">
        <f>IF('منابع انسانی'!B763="","",'منابع انسانی'!B763)</f>
        <v/>
      </c>
      <c r="N764" s="887" t="str">
        <f>IF('منابع انسانی'!C763="","",'منابع انسانی'!C763)</f>
        <v/>
      </c>
      <c r="O764" s="887" t="str">
        <f>IF('منابع انسانی'!D763="","",'منابع انسانی'!D763)</f>
        <v/>
      </c>
      <c r="P764" s="887" t="str">
        <f>IF('منابع انسانی'!E763="","",'منابع انسانی'!E763)</f>
        <v/>
      </c>
      <c r="Q764" s="887" t="str">
        <f>IF('منابع انسانی'!F763="","",'منابع انسانی'!F763)</f>
        <v/>
      </c>
      <c r="R764" s="887" t="str">
        <f>IF('منابع انسانی'!G763="","",'منابع انسانی'!G763)</f>
        <v/>
      </c>
    </row>
    <row r="765" spans="12:18" ht="24.95" customHeight="1">
      <c r="L765" s="887" t="str">
        <f>IF('منابع انسانی'!A764="","",'منابع انسانی'!A764)</f>
        <v/>
      </c>
      <c r="M765" s="887" t="str">
        <f>IF('منابع انسانی'!B764="","",'منابع انسانی'!B764)</f>
        <v/>
      </c>
      <c r="N765" s="887" t="str">
        <f>IF('منابع انسانی'!C764="","",'منابع انسانی'!C764)</f>
        <v/>
      </c>
      <c r="O765" s="887" t="str">
        <f>IF('منابع انسانی'!D764="","",'منابع انسانی'!D764)</f>
        <v/>
      </c>
      <c r="P765" s="887" t="str">
        <f>IF('منابع انسانی'!E764="","",'منابع انسانی'!E764)</f>
        <v/>
      </c>
      <c r="Q765" s="887" t="str">
        <f>IF('منابع انسانی'!F764="","",'منابع انسانی'!F764)</f>
        <v/>
      </c>
      <c r="R765" s="887" t="str">
        <f>IF('منابع انسانی'!G764="","",'منابع انسانی'!G764)</f>
        <v/>
      </c>
    </row>
    <row r="766" spans="12:18" ht="24.95" customHeight="1">
      <c r="L766" s="887" t="str">
        <f>IF('منابع انسانی'!A765="","",'منابع انسانی'!A765)</f>
        <v/>
      </c>
      <c r="M766" s="887" t="str">
        <f>IF('منابع انسانی'!B765="","",'منابع انسانی'!B765)</f>
        <v/>
      </c>
      <c r="N766" s="887" t="str">
        <f>IF('منابع انسانی'!C765="","",'منابع انسانی'!C765)</f>
        <v/>
      </c>
      <c r="O766" s="887" t="str">
        <f>IF('منابع انسانی'!D765="","",'منابع انسانی'!D765)</f>
        <v/>
      </c>
      <c r="P766" s="887" t="str">
        <f>IF('منابع انسانی'!E765="","",'منابع انسانی'!E765)</f>
        <v/>
      </c>
      <c r="Q766" s="887" t="str">
        <f>IF('منابع انسانی'!F765="","",'منابع انسانی'!F765)</f>
        <v/>
      </c>
      <c r="R766" s="887" t="str">
        <f>IF('منابع انسانی'!G765="","",'منابع انسانی'!G765)</f>
        <v/>
      </c>
    </row>
    <row r="767" spans="12:18" ht="24.95" customHeight="1">
      <c r="L767" s="887" t="str">
        <f>IF('منابع انسانی'!A766="","",'منابع انسانی'!A766)</f>
        <v/>
      </c>
      <c r="M767" s="887" t="str">
        <f>IF('منابع انسانی'!B766="","",'منابع انسانی'!B766)</f>
        <v/>
      </c>
      <c r="N767" s="887" t="str">
        <f>IF('منابع انسانی'!C766="","",'منابع انسانی'!C766)</f>
        <v/>
      </c>
      <c r="O767" s="887" t="str">
        <f>IF('منابع انسانی'!D766="","",'منابع انسانی'!D766)</f>
        <v/>
      </c>
      <c r="P767" s="887" t="str">
        <f>IF('منابع انسانی'!E766="","",'منابع انسانی'!E766)</f>
        <v/>
      </c>
      <c r="Q767" s="887" t="str">
        <f>IF('منابع انسانی'!F766="","",'منابع انسانی'!F766)</f>
        <v/>
      </c>
      <c r="R767" s="887" t="str">
        <f>IF('منابع انسانی'!G766="","",'منابع انسانی'!G766)</f>
        <v/>
      </c>
    </row>
    <row r="768" spans="12:18" ht="24.95" customHeight="1">
      <c r="L768" s="887" t="str">
        <f>IF('منابع انسانی'!A767="","",'منابع انسانی'!A767)</f>
        <v/>
      </c>
      <c r="M768" s="887" t="str">
        <f>IF('منابع انسانی'!B767="","",'منابع انسانی'!B767)</f>
        <v/>
      </c>
      <c r="N768" s="887" t="str">
        <f>IF('منابع انسانی'!C767="","",'منابع انسانی'!C767)</f>
        <v/>
      </c>
      <c r="O768" s="887" t="str">
        <f>IF('منابع انسانی'!D767="","",'منابع انسانی'!D767)</f>
        <v/>
      </c>
      <c r="P768" s="887" t="str">
        <f>IF('منابع انسانی'!E767="","",'منابع انسانی'!E767)</f>
        <v/>
      </c>
      <c r="Q768" s="887" t="str">
        <f>IF('منابع انسانی'!F767="","",'منابع انسانی'!F767)</f>
        <v/>
      </c>
      <c r="R768" s="887" t="str">
        <f>IF('منابع انسانی'!G767="","",'منابع انسانی'!G767)</f>
        <v/>
      </c>
    </row>
    <row r="769" spans="12:18" ht="24.95" customHeight="1">
      <c r="L769" s="887" t="str">
        <f>IF('منابع انسانی'!A768="","",'منابع انسانی'!A768)</f>
        <v/>
      </c>
      <c r="M769" s="887" t="str">
        <f>IF('منابع انسانی'!B768="","",'منابع انسانی'!B768)</f>
        <v/>
      </c>
      <c r="N769" s="887" t="str">
        <f>IF('منابع انسانی'!C768="","",'منابع انسانی'!C768)</f>
        <v/>
      </c>
      <c r="O769" s="887" t="str">
        <f>IF('منابع انسانی'!D768="","",'منابع انسانی'!D768)</f>
        <v/>
      </c>
      <c r="P769" s="887" t="str">
        <f>IF('منابع انسانی'!E768="","",'منابع انسانی'!E768)</f>
        <v/>
      </c>
      <c r="Q769" s="887" t="str">
        <f>IF('منابع انسانی'!F768="","",'منابع انسانی'!F768)</f>
        <v/>
      </c>
      <c r="R769" s="887" t="str">
        <f>IF('منابع انسانی'!G768="","",'منابع انسانی'!G768)</f>
        <v/>
      </c>
    </row>
    <row r="770" spans="12:18" ht="24.95" customHeight="1">
      <c r="L770" s="887" t="str">
        <f>IF('منابع انسانی'!A769="","",'منابع انسانی'!A769)</f>
        <v/>
      </c>
      <c r="M770" s="887" t="str">
        <f>IF('منابع انسانی'!B769="","",'منابع انسانی'!B769)</f>
        <v/>
      </c>
      <c r="N770" s="887" t="str">
        <f>IF('منابع انسانی'!C769="","",'منابع انسانی'!C769)</f>
        <v/>
      </c>
      <c r="O770" s="887" t="str">
        <f>IF('منابع انسانی'!D769="","",'منابع انسانی'!D769)</f>
        <v/>
      </c>
      <c r="P770" s="887" t="str">
        <f>IF('منابع انسانی'!E769="","",'منابع انسانی'!E769)</f>
        <v/>
      </c>
      <c r="Q770" s="887" t="str">
        <f>IF('منابع انسانی'!F769="","",'منابع انسانی'!F769)</f>
        <v/>
      </c>
      <c r="R770" s="887" t="str">
        <f>IF('منابع انسانی'!G769="","",'منابع انسانی'!G769)</f>
        <v/>
      </c>
    </row>
    <row r="771" spans="12:18" ht="24.95" customHeight="1">
      <c r="L771" s="887" t="str">
        <f>IF('منابع انسانی'!A770="","",'منابع انسانی'!A770)</f>
        <v/>
      </c>
      <c r="M771" s="887" t="str">
        <f>IF('منابع انسانی'!B770="","",'منابع انسانی'!B770)</f>
        <v/>
      </c>
      <c r="N771" s="887" t="str">
        <f>IF('منابع انسانی'!C770="","",'منابع انسانی'!C770)</f>
        <v/>
      </c>
      <c r="O771" s="887" t="str">
        <f>IF('منابع انسانی'!D770="","",'منابع انسانی'!D770)</f>
        <v/>
      </c>
      <c r="P771" s="887" t="str">
        <f>IF('منابع انسانی'!E770="","",'منابع انسانی'!E770)</f>
        <v/>
      </c>
      <c r="Q771" s="887" t="str">
        <f>IF('منابع انسانی'!F770="","",'منابع انسانی'!F770)</f>
        <v/>
      </c>
      <c r="R771" s="887" t="str">
        <f>IF('منابع انسانی'!G770="","",'منابع انسانی'!G770)</f>
        <v/>
      </c>
    </row>
    <row r="772" spans="12:18" ht="24.95" customHeight="1">
      <c r="L772" s="887" t="str">
        <f>IF('منابع انسانی'!A771="","",'منابع انسانی'!A771)</f>
        <v/>
      </c>
      <c r="M772" s="887" t="str">
        <f>IF('منابع انسانی'!B771="","",'منابع انسانی'!B771)</f>
        <v/>
      </c>
      <c r="N772" s="887" t="str">
        <f>IF('منابع انسانی'!C771="","",'منابع انسانی'!C771)</f>
        <v/>
      </c>
      <c r="O772" s="887" t="str">
        <f>IF('منابع انسانی'!D771="","",'منابع انسانی'!D771)</f>
        <v/>
      </c>
      <c r="P772" s="887" t="str">
        <f>IF('منابع انسانی'!E771="","",'منابع انسانی'!E771)</f>
        <v/>
      </c>
      <c r="Q772" s="887" t="str">
        <f>IF('منابع انسانی'!F771="","",'منابع انسانی'!F771)</f>
        <v/>
      </c>
      <c r="R772" s="887" t="str">
        <f>IF('منابع انسانی'!G771="","",'منابع انسانی'!G771)</f>
        <v/>
      </c>
    </row>
    <row r="773" spans="12:18" ht="24.95" customHeight="1">
      <c r="L773" s="887" t="str">
        <f>IF('منابع انسانی'!A772="","",'منابع انسانی'!A772)</f>
        <v/>
      </c>
      <c r="M773" s="887" t="str">
        <f>IF('منابع انسانی'!B772="","",'منابع انسانی'!B772)</f>
        <v/>
      </c>
      <c r="N773" s="887" t="str">
        <f>IF('منابع انسانی'!C772="","",'منابع انسانی'!C772)</f>
        <v/>
      </c>
      <c r="O773" s="887" t="str">
        <f>IF('منابع انسانی'!D772="","",'منابع انسانی'!D772)</f>
        <v/>
      </c>
      <c r="P773" s="887" t="str">
        <f>IF('منابع انسانی'!E772="","",'منابع انسانی'!E772)</f>
        <v/>
      </c>
      <c r="Q773" s="887" t="str">
        <f>IF('منابع انسانی'!F772="","",'منابع انسانی'!F772)</f>
        <v/>
      </c>
      <c r="R773" s="887" t="str">
        <f>IF('منابع انسانی'!G772="","",'منابع انسانی'!G772)</f>
        <v/>
      </c>
    </row>
    <row r="774" spans="12:18" ht="24.95" customHeight="1">
      <c r="L774" s="887" t="str">
        <f>IF('منابع انسانی'!A773="","",'منابع انسانی'!A773)</f>
        <v/>
      </c>
      <c r="M774" s="887" t="str">
        <f>IF('منابع انسانی'!B773="","",'منابع انسانی'!B773)</f>
        <v/>
      </c>
      <c r="N774" s="887" t="str">
        <f>IF('منابع انسانی'!C773="","",'منابع انسانی'!C773)</f>
        <v/>
      </c>
      <c r="O774" s="887" t="str">
        <f>IF('منابع انسانی'!D773="","",'منابع انسانی'!D773)</f>
        <v/>
      </c>
      <c r="P774" s="887" t="str">
        <f>IF('منابع انسانی'!E773="","",'منابع انسانی'!E773)</f>
        <v/>
      </c>
      <c r="Q774" s="887" t="str">
        <f>IF('منابع انسانی'!F773="","",'منابع انسانی'!F773)</f>
        <v/>
      </c>
      <c r="R774" s="887" t="str">
        <f>IF('منابع انسانی'!G773="","",'منابع انسانی'!G773)</f>
        <v/>
      </c>
    </row>
    <row r="775" spans="12:18" ht="24.95" customHeight="1">
      <c r="L775" s="887" t="str">
        <f>IF('منابع انسانی'!A774="","",'منابع انسانی'!A774)</f>
        <v/>
      </c>
      <c r="M775" s="887" t="str">
        <f>IF('منابع انسانی'!B774="","",'منابع انسانی'!B774)</f>
        <v/>
      </c>
      <c r="N775" s="887" t="str">
        <f>IF('منابع انسانی'!C774="","",'منابع انسانی'!C774)</f>
        <v/>
      </c>
      <c r="O775" s="887" t="str">
        <f>IF('منابع انسانی'!D774="","",'منابع انسانی'!D774)</f>
        <v/>
      </c>
      <c r="P775" s="887" t="str">
        <f>IF('منابع انسانی'!E774="","",'منابع انسانی'!E774)</f>
        <v/>
      </c>
      <c r="Q775" s="887" t="str">
        <f>IF('منابع انسانی'!F774="","",'منابع انسانی'!F774)</f>
        <v/>
      </c>
      <c r="R775" s="887" t="str">
        <f>IF('منابع انسانی'!G774="","",'منابع انسانی'!G774)</f>
        <v/>
      </c>
    </row>
    <row r="776" spans="12:18" ht="24.95" customHeight="1">
      <c r="L776" s="887" t="str">
        <f>IF('منابع انسانی'!A775="","",'منابع انسانی'!A775)</f>
        <v/>
      </c>
      <c r="M776" s="887" t="str">
        <f>IF('منابع انسانی'!B775="","",'منابع انسانی'!B775)</f>
        <v/>
      </c>
      <c r="N776" s="887" t="str">
        <f>IF('منابع انسانی'!C775="","",'منابع انسانی'!C775)</f>
        <v/>
      </c>
      <c r="O776" s="887" t="str">
        <f>IF('منابع انسانی'!D775="","",'منابع انسانی'!D775)</f>
        <v/>
      </c>
      <c r="P776" s="887" t="str">
        <f>IF('منابع انسانی'!E775="","",'منابع انسانی'!E775)</f>
        <v/>
      </c>
      <c r="Q776" s="887" t="str">
        <f>IF('منابع انسانی'!F775="","",'منابع انسانی'!F775)</f>
        <v/>
      </c>
      <c r="R776" s="887" t="str">
        <f>IF('منابع انسانی'!G775="","",'منابع انسانی'!G775)</f>
        <v/>
      </c>
    </row>
    <row r="777" spans="12:18" ht="24.95" customHeight="1">
      <c r="L777" s="887" t="str">
        <f>IF('منابع انسانی'!A776="","",'منابع انسانی'!A776)</f>
        <v/>
      </c>
      <c r="M777" s="887" t="str">
        <f>IF('منابع انسانی'!B776="","",'منابع انسانی'!B776)</f>
        <v/>
      </c>
      <c r="N777" s="887" t="str">
        <f>IF('منابع انسانی'!C776="","",'منابع انسانی'!C776)</f>
        <v/>
      </c>
      <c r="O777" s="887" t="str">
        <f>IF('منابع انسانی'!D776="","",'منابع انسانی'!D776)</f>
        <v/>
      </c>
      <c r="P777" s="887" t="str">
        <f>IF('منابع انسانی'!E776="","",'منابع انسانی'!E776)</f>
        <v/>
      </c>
      <c r="Q777" s="887" t="str">
        <f>IF('منابع انسانی'!F776="","",'منابع انسانی'!F776)</f>
        <v/>
      </c>
      <c r="R777" s="887" t="str">
        <f>IF('منابع انسانی'!G776="","",'منابع انسانی'!G776)</f>
        <v/>
      </c>
    </row>
    <row r="778" spans="12:18" ht="24.95" customHeight="1">
      <c r="L778" s="887" t="str">
        <f>IF('منابع انسانی'!A777="","",'منابع انسانی'!A777)</f>
        <v/>
      </c>
      <c r="M778" s="887" t="str">
        <f>IF('منابع انسانی'!B777="","",'منابع انسانی'!B777)</f>
        <v/>
      </c>
      <c r="N778" s="887" t="str">
        <f>IF('منابع انسانی'!C777="","",'منابع انسانی'!C777)</f>
        <v/>
      </c>
      <c r="O778" s="887" t="str">
        <f>IF('منابع انسانی'!D777="","",'منابع انسانی'!D777)</f>
        <v/>
      </c>
      <c r="P778" s="887" t="str">
        <f>IF('منابع انسانی'!E777="","",'منابع انسانی'!E777)</f>
        <v/>
      </c>
      <c r="Q778" s="887" t="str">
        <f>IF('منابع انسانی'!F777="","",'منابع انسانی'!F777)</f>
        <v/>
      </c>
      <c r="R778" s="887" t="str">
        <f>IF('منابع انسانی'!G777="","",'منابع انسانی'!G777)</f>
        <v/>
      </c>
    </row>
    <row r="779" spans="12:18" ht="24.95" customHeight="1">
      <c r="L779" s="887" t="str">
        <f>IF('منابع انسانی'!A778="","",'منابع انسانی'!A778)</f>
        <v/>
      </c>
      <c r="M779" s="887" t="str">
        <f>IF('منابع انسانی'!B778="","",'منابع انسانی'!B778)</f>
        <v/>
      </c>
      <c r="N779" s="887" t="str">
        <f>IF('منابع انسانی'!C778="","",'منابع انسانی'!C778)</f>
        <v/>
      </c>
      <c r="O779" s="887" t="str">
        <f>IF('منابع انسانی'!D778="","",'منابع انسانی'!D778)</f>
        <v/>
      </c>
      <c r="P779" s="887" t="str">
        <f>IF('منابع انسانی'!E778="","",'منابع انسانی'!E778)</f>
        <v/>
      </c>
      <c r="Q779" s="887" t="str">
        <f>IF('منابع انسانی'!F778="","",'منابع انسانی'!F778)</f>
        <v/>
      </c>
      <c r="R779" s="887" t="str">
        <f>IF('منابع انسانی'!G778="","",'منابع انسانی'!G778)</f>
        <v/>
      </c>
    </row>
    <row r="780" spans="12:18" ht="24.95" customHeight="1">
      <c r="L780" s="887" t="str">
        <f>IF('منابع انسانی'!A779="","",'منابع انسانی'!A779)</f>
        <v/>
      </c>
      <c r="M780" s="887" t="str">
        <f>IF('منابع انسانی'!B779="","",'منابع انسانی'!B779)</f>
        <v/>
      </c>
      <c r="N780" s="887" t="str">
        <f>IF('منابع انسانی'!C779="","",'منابع انسانی'!C779)</f>
        <v/>
      </c>
      <c r="O780" s="887" t="str">
        <f>IF('منابع انسانی'!D779="","",'منابع انسانی'!D779)</f>
        <v/>
      </c>
      <c r="P780" s="887" t="str">
        <f>IF('منابع انسانی'!E779="","",'منابع انسانی'!E779)</f>
        <v/>
      </c>
      <c r="Q780" s="887" t="str">
        <f>IF('منابع انسانی'!F779="","",'منابع انسانی'!F779)</f>
        <v/>
      </c>
      <c r="R780" s="887" t="str">
        <f>IF('منابع انسانی'!G779="","",'منابع انسانی'!G779)</f>
        <v/>
      </c>
    </row>
    <row r="781" spans="12:18" ht="24.95" customHeight="1">
      <c r="L781" s="887" t="str">
        <f>IF('منابع انسانی'!A780="","",'منابع انسانی'!A780)</f>
        <v/>
      </c>
      <c r="M781" s="887" t="str">
        <f>IF('منابع انسانی'!B780="","",'منابع انسانی'!B780)</f>
        <v/>
      </c>
      <c r="N781" s="887" t="str">
        <f>IF('منابع انسانی'!C780="","",'منابع انسانی'!C780)</f>
        <v/>
      </c>
      <c r="O781" s="887" t="str">
        <f>IF('منابع انسانی'!D780="","",'منابع انسانی'!D780)</f>
        <v/>
      </c>
      <c r="P781" s="887" t="str">
        <f>IF('منابع انسانی'!E780="","",'منابع انسانی'!E780)</f>
        <v/>
      </c>
      <c r="Q781" s="887" t="str">
        <f>IF('منابع انسانی'!F780="","",'منابع انسانی'!F780)</f>
        <v/>
      </c>
      <c r="R781" s="887" t="str">
        <f>IF('منابع انسانی'!G780="","",'منابع انسانی'!G780)</f>
        <v/>
      </c>
    </row>
    <row r="782" spans="12:18" ht="24.95" customHeight="1">
      <c r="L782" s="887" t="str">
        <f>IF('منابع انسانی'!A781="","",'منابع انسانی'!A781)</f>
        <v/>
      </c>
      <c r="M782" s="887" t="str">
        <f>IF('منابع انسانی'!B781="","",'منابع انسانی'!B781)</f>
        <v/>
      </c>
      <c r="N782" s="887" t="str">
        <f>IF('منابع انسانی'!C781="","",'منابع انسانی'!C781)</f>
        <v/>
      </c>
      <c r="O782" s="887" t="str">
        <f>IF('منابع انسانی'!D781="","",'منابع انسانی'!D781)</f>
        <v/>
      </c>
      <c r="P782" s="887" t="str">
        <f>IF('منابع انسانی'!E781="","",'منابع انسانی'!E781)</f>
        <v/>
      </c>
      <c r="Q782" s="887" t="str">
        <f>IF('منابع انسانی'!F781="","",'منابع انسانی'!F781)</f>
        <v/>
      </c>
      <c r="R782" s="887" t="str">
        <f>IF('منابع انسانی'!G781="","",'منابع انسانی'!G781)</f>
        <v/>
      </c>
    </row>
    <row r="783" spans="12:18" ht="24.95" customHeight="1">
      <c r="L783" s="887" t="str">
        <f>IF('منابع انسانی'!A782="","",'منابع انسانی'!A782)</f>
        <v/>
      </c>
      <c r="M783" s="887" t="str">
        <f>IF('منابع انسانی'!B782="","",'منابع انسانی'!B782)</f>
        <v/>
      </c>
      <c r="N783" s="887" t="str">
        <f>IF('منابع انسانی'!C782="","",'منابع انسانی'!C782)</f>
        <v/>
      </c>
      <c r="O783" s="887" t="str">
        <f>IF('منابع انسانی'!D782="","",'منابع انسانی'!D782)</f>
        <v/>
      </c>
      <c r="P783" s="887" t="str">
        <f>IF('منابع انسانی'!E782="","",'منابع انسانی'!E782)</f>
        <v/>
      </c>
      <c r="Q783" s="887" t="str">
        <f>IF('منابع انسانی'!F782="","",'منابع انسانی'!F782)</f>
        <v/>
      </c>
      <c r="R783" s="887" t="str">
        <f>IF('منابع انسانی'!G782="","",'منابع انسانی'!G782)</f>
        <v/>
      </c>
    </row>
    <row r="784" spans="12:18" ht="24.95" customHeight="1">
      <c r="L784" s="887" t="str">
        <f>IF('منابع انسانی'!A783="","",'منابع انسانی'!A783)</f>
        <v/>
      </c>
      <c r="M784" s="887" t="str">
        <f>IF('منابع انسانی'!B783="","",'منابع انسانی'!B783)</f>
        <v/>
      </c>
      <c r="N784" s="887" t="str">
        <f>IF('منابع انسانی'!C783="","",'منابع انسانی'!C783)</f>
        <v/>
      </c>
      <c r="O784" s="887" t="str">
        <f>IF('منابع انسانی'!D783="","",'منابع انسانی'!D783)</f>
        <v/>
      </c>
      <c r="P784" s="887" t="str">
        <f>IF('منابع انسانی'!E783="","",'منابع انسانی'!E783)</f>
        <v/>
      </c>
      <c r="Q784" s="887" t="str">
        <f>IF('منابع انسانی'!F783="","",'منابع انسانی'!F783)</f>
        <v/>
      </c>
      <c r="R784" s="887" t="str">
        <f>IF('منابع انسانی'!G783="","",'منابع انسانی'!G783)</f>
        <v/>
      </c>
    </row>
    <row r="785" spans="12:18" ht="24.95" customHeight="1">
      <c r="L785" s="887" t="str">
        <f>IF('منابع انسانی'!A784="","",'منابع انسانی'!A784)</f>
        <v/>
      </c>
      <c r="M785" s="887" t="str">
        <f>IF('منابع انسانی'!B784="","",'منابع انسانی'!B784)</f>
        <v/>
      </c>
      <c r="N785" s="887" t="str">
        <f>IF('منابع انسانی'!C784="","",'منابع انسانی'!C784)</f>
        <v/>
      </c>
      <c r="O785" s="887" t="str">
        <f>IF('منابع انسانی'!D784="","",'منابع انسانی'!D784)</f>
        <v/>
      </c>
      <c r="P785" s="887" t="str">
        <f>IF('منابع انسانی'!E784="","",'منابع انسانی'!E784)</f>
        <v/>
      </c>
      <c r="Q785" s="887" t="str">
        <f>IF('منابع انسانی'!F784="","",'منابع انسانی'!F784)</f>
        <v/>
      </c>
      <c r="R785" s="887" t="str">
        <f>IF('منابع انسانی'!G784="","",'منابع انسانی'!G784)</f>
        <v/>
      </c>
    </row>
    <row r="786" spans="12:18" ht="24.95" customHeight="1">
      <c r="L786" s="887" t="str">
        <f>IF('منابع انسانی'!A785="","",'منابع انسانی'!A785)</f>
        <v/>
      </c>
      <c r="M786" s="887" t="str">
        <f>IF('منابع انسانی'!B785="","",'منابع انسانی'!B785)</f>
        <v/>
      </c>
      <c r="N786" s="887" t="str">
        <f>IF('منابع انسانی'!C785="","",'منابع انسانی'!C785)</f>
        <v/>
      </c>
      <c r="O786" s="887" t="str">
        <f>IF('منابع انسانی'!D785="","",'منابع انسانی'!D785)</f>
        <v/>
      </c>
      <c r="P786" s="887" t="str">
        <f>IF('منابع انسانی'!E785="","",'منابع انسانی'!E785)</f>
        <v/>
      </c>
      <c r="Q786" s="887" t="str">
        <f>IF('منابع انسانی'!F785="","",'منابع انسانی'!F785)</f>
        <v/>
      </c>
      <c r="R786" s="887" t="str">
        <f>IF('منابع انسانی'!G785="","",'منابع انسانی'!G785)</f>
        <v/>
      </c>
    </row>
    <row r="787" spans="12:18" ht="24.95" customHeight="1">
      <c r="L787" s="887" t="str">
        <f>IF('منابع انسانی'!A786="","",'منابع انسانی'!A786)</f>
        <v/>
      </c>
      <c r="M787" s="887" t="str">
        <f>IF('منابع انسانی'!B786="","",'منابع انسانی'!B786)</f>
        <v/>
      </c>
      <c r="N787" s="887" t="str">
        <f>IF('منابع انسانی'!C786="","",'منابع انسانی'!C786)</f>
        <v/>
      </c>
      <c r="O787" s="887" t="str">
        <f>IF('منابع انسانی'!D786="","",'منابع انسانی'!D786)</f>
        <v/>
      </c>
      <c r="P787" s="887" t="str">
        <f>IF('منابع انسانی'!E786="","",'منابع انسانی'!E786)</f>
        <v/>
      </c>
      <c r="Q787" s="887" t="str">
        <f>IF('منابع انسانی'!F786="","",'منابع انسانی'!F786)</f>
        <v/>
      </c>
      <c r="R787" s="887" t="str">
        <f>IF('منابع انسانی'!G786="","",'منابع انسانی'!G786)</f>
        <v/>
      </c>
    </row>
    <row r="788" spans="12:18" ht="24.95" customHeight="1">
      <c r="L788" s="887" t="str">
        <f>IF('منابع انسانی'!A787="","",'منابع انسانی'!A787)</f>
        <v/>
      </c>
      <c r="M788" s="887" t="str">
        <f>IF('منابع انسانی'!B787="","",'منابع انسانی'!B787)</f>
        <v/>
      </c>
      <c r="N788" s="887" t="str">
        <f>IF('منابع انسانی'!C787="","",'منابع انسانی'!C787)</f>
        <v/>
      </c>
      <c r="O788" s="887" t="str">
        <f>IF('منابع انسانی'!D787="","",'منابع انسانی'!D787)</f>
        <v/>
      </c>
      <c r="P788" s="887" t="str">
        <f>IF('منابع انسانی'!E787="","",'منابع انسانی'!E787)</f>
        <v/>
      </c>
      <c r="Q788" s="887" t="str">
        <f>IF('منابع انسانی'!F787="","",'منابع انسانی'!F787)</f>
        <v/>
      </c>
      <c r="R788" s="887" t="str">
        <f>IF('منابع انسانی'!G787="","",'منابع انسانی'!G787)</f>
        <v/>
      </c>
    </row>
    <row r="789" spans="12:18" ht="24.95" customHeight="1">
      <c r="L789" s="887" t="str">
        <f>IF('منابع انسانی'!A788="","",'منابع انسانی'!A788)</f>
        <v/>
      </c>
      <c r="M789" s="887" t="str">
        <f>IF('منابع انسانی'!B788="","",'منابع انسانی'!B788)</f>
        <v/>
      </c>
      <c r="N789" s="887" t="str">
        <f>IF('منابع انسانی'!C788="","",'منابع انسانی'!C788)</f>
        <v/>
      </c>
      <c r="O789" s="887" t="str">
        <f>IF('منابع انسانی'!D788="","",'منابع انسانی'!D788)</f>
        <v/>
      </c>
      <c r="P789" s="887" t="str">
        <f>IF('منابع انسانی'!E788="","",'منابع انسانی'!E788)</f>
        <v/>
      </c>
      <c r="Q789" s="887" t="str">
        <f>IF('منابع انسانی'!F788="","",'منابع انسانی'!F788)</f>
        <v/>
      </c>
      <c r="R789" s="887" t="str">
        <f>IF('منابع انسانی'!G788="","",'منابع انسانی'!G788)</f>
        <v/>
      </c>
    </row>
    <row r="790" spans="12:18" ht="24.95" customHeight="1">
      <c r="L790" s="887" t="str">
        <f>IF('منابع انسانی'!A789="","",'منابع انسانی'!A789)</f>
        <v/>
      </c>
      <c r="M790" s="887" t="str">
        <f>IF('منابع انسانی'!B789="","",'منابع انسانی'!B789)</f>
        <v/>
      </c>
      <c r="N790" s="887" t="str">
        <f>IF('منابع انسانی'!C789="","",'منابع انسانی'!C789)</f>
        <v/>
      </c>
      <c r="O790" s="887" t="str">
        <f>IF('منابع انسانی'!D789="","",'منابع انسانی'!D789)</f>
        <v/>
      </c>
      <c r="P790" s="887" t="str">
        <f>IF('منابع انسانی'!E789="","",'منابع انسانی'!E789)</f>
        <v/>
      </c>
      <c r="Q790" s="887" t="str">
        <f>IF('منابع انسانی'!F789="","",'منابع انسانی'!F789)</f>
        <v/>
      </c>
      <c r="R790" s="887" t="str">
        <f>IF('منابع انسانی'!G789="","",'منابع انسانی'!G789)</f>
        <v/>
      </c>
    </row>
    <row r="791" spans="12:18" ht="24.95" customHeight="1">
      <c r="L791" s="887" t="str">
        <f>IF('منابع انسانی'!A790="","",'منابع انسانی'!A790)</f>
        <v/>
      </c>
      <c r="M791" s="887" t="str">
        <f>IF('منابع انسانی'!B790="","",'منابع انسانی'!B790)</f>
        <v/>
      </c>
      <c r="N791" s="887" t="str">
        <f>IF('منابع انسانی'!C790="","",'منابع انسانی'!C790)</f>
        <v/>
      </c>
      <c r="O791" s="887" t="str">
        <f>IF('منابع انسانی'!D790="","",'منابع انسانی'!D790)</f>
        <v/>
      </c>
      <c r="P791" s="887" t="str">
        <f>IF('منابع انسانی'!E790="","",'منابع انسانی'!E790)</f>
        <v/>
      </c>
      <c r="Q791" s="887" t="str">
        <f>IF('منابع انسانی'!F790="","",'منابع انسانی'!F790)</f>
        <v/>
      </c>
      <c r="R791" s="887" t="str">
        <f>IF('منابع انسانی'!G790="","",'منابع انسانی'!G790)</f>
        <v/>
      </c>
    </row>
    <row r="792" spans="12:18" ht="24.95" customHeight="1">
      <c r="L792" s="887" t="str">
        <f>IF('منابع انسانی'!A791="","",'منابع انسانی'!A791)</f>
        <v/>
      </c>
      <c r="M792" s="887" t="str">
        <f>IF('منابع انسانی'!B791="","",'منابع انسانی'!B791)</f>
        <v/>
      </c>
      <c r="N792" s="887" t="str">
        <f>IF('منابع انسانی'!C791="","",'منابع انسانی'!C791)</f>
        <v/>
      </c>
      <c r="O792" s="887" t="str">
        <f>IF('منابع انسانی'!D791="","",'منابع انسانی'!D791)</f>
        <v/>
      </c>
      <c r="P792" s="887" t="str">
        <f>IF('منابع انسانی'!E791="","",'منابع انسانی'!E791)</f>
        <v/>
      </c>
      <c r="Q792" s="887" t="str">
        <f>IF('منابع انسانی'!F791="","",'منابع انسانی'!F791)</f>
        <v/>
      </c>
      <c r="R792" s="887" t="str">
        <f>IF('منابع انسانی'!G791="","",'منابع انسانی'!G791)</f>
        <v/>
      </c>
    </row>
    <row r="793" spans="12:18" ht="24.95" customHeight="1">
      <c r="L793" s="887" t="str">
        <f>IF('منابع انسانی'!A792="","",'منابع انسانی'!A792)</f>
        <v/>
      </c>
      <c r="M793" s="887" t="str">
        <f>IF('منابع انسانی'!B792="","",'منابع انسانی'!B792)</f>
        <v/>
      </c>
      <c r="N793" s="887" t="str">
        <f>IF('منابع انسانی'!C792="","",'منابع انسانی'!C792)</f>
        <v/>
      </c>
      <c r="O793" s="887" t="str">
        <f>IF('منابع انسانی'!D792="","",'منابع انسانی'!D792)</f>
        <v/>
      </c>
      <c r="P793" s="887" t="str">
        <f>IF('منابع انسانی'!E792="","",'منابع انسانی'!E792)</f>
        <v/>
      </c>
      <c r="Q793" s="887" t="str">
        <f>IF('منابع انسانی'!F792="","",'منابع انسانی'!F792)</f>
        <v/>
      </c>
      <c r="R793" s="887" t="str">
        <f>IF('منابع انسانی'!G792="","",'منابع انسانی'!G792)</f>
        <v/>
      </c>
    </row>
    <row r="794" spans="12:18" ht="24.95" customHeight="1">
      <c r="L794" s="887" t="str">
        <f>IF('منابع انسانی'!A793="","",'منابع انسانی'!A793)</f>
        <v/>
      </c>
      <c r="M794" s="887" t="str">
        <f>IF('منابع انسانی'!B793="","",'منابع انسانی'!B793)</f>
        <v/>
      </c>
      <c r="N794" s="887" t="str">
        <f>IF('منابع انسانی'!C793="","",'منابع انسانی'!C793)</f>
        <v/>
      </c>
      <c r="O794" s="887" t="str">
        <f>IF('منابع انسانی'!D793="","",'منابع انسانی'!D793)</f>
        <v/>
      </c>
      <c r="P794" s="887" t="str">
        <f>IF('منابع انسانی'!E793="","",'منابع انسانی'!E793)</f>
        <v/>
      </c>
      <c r="Q794" s="887" t="str">
        <f>IF('منابع انسانی'!F793="","",'منابع انسانی'!F793)</f>
        <v/>
      </c>
      <c r="R794" s="887" t="str">
        <f>IF('منابع انسانی'!G793="","",'منابع انسانی'!G793)</f>
        <v/>
      </c>
    </row>
    <row r="795" spans="12:18" ht="24.95" customHeight="1">
      <c r="L795" s="887" t="str">
        <f>IF('منابع انسانی'!A794="","",'منابع انسانی'!A794)</f>
        <v/>
      </c>
      <c r="M795" s="887" t="str">
        <f>IF('منابع انسانی'!B794="","",'منابع انسانی'!B794)</f>
        <v/>
      </c>
      <c r="N795" s="887" t="str">
        <f>IF('منابع انسانی'!C794="","",'منابع انسانی'!C794)</f>
        <v/>
      </c>
      <c r="O795" s="887" t="str">
        <f>IF('منابع انسانی'!D794="","",'منابع انسانی'!D794)</f>
        <v/>
      </c>
      <c r="P795" s="887" t="str">
        <f>IF('منابع انسانی'!E794="","",'منابع انسانی'!E794)</f>
        <v/>
      </c>
      <c r="Q795" s="887" t="str">
        <f>IF('منابع انسانی'!F794="","",'منابع انسانی'!F794)</f>
        <v/>
      </c>
      <c r="R795" s="887" t="str">
        <f>IF('منابع انسانی'!G794="","",'منابع انسانی'!G794)</f>
        <v/>
      </c>
    </row>
    <row r="796" spans="12:18" ht="24.95" customHeight="1">
      <c r="L796" s="887" t="str">
        <f>IF('منابع انسانی'!A795="","",'منابع انسانی'!A795)</f>
        <v/>
      </c>
      <c r="M796" s="887" t="str">
        <f>IF('منابع انسانی'!B795="","",'منابع انسانی'!B795)</f>
        <v/>
      </c>
      <c r="N796" s="887" t="str">
        <f>IF('منابع انسانی'!C795="","",'منابع انسانی'!C795)</f>
        <v/>
      </c>
      <c r="O796" s="887" t="str">
        <f>IF('منابع انسانی'!D795="","",'منابع انسانی'!D795)</f>
        <v/>
      </c>
      <c r="P796" s="887" t="str">
        <f>IF('منابع انسانی'!E795="","",'منابع انسانی'!E795)</f>
        <v/>
      </c>
      <c r="Q796" s="887" t="str">
        <f>IF('منابع انسانی'!F795="","",'منابع انسانی'!F795)</f>
        <v/>
      </c>
      <c r="R796" s="887" t="str">
        <f>IF('منابع انسانی'!G795="","",'منابع انسانی'!G795)</f>
        <v/>
      </c>
    </row>
    <row r="797" spans="12:18" ht="24.95" customHeight="1">
      <c r="L797" s="887" t="str">
        <f>IF('منابع انسانی'!A796="","",'منابع انسانی'!A796)</f>
        <v/>
      </c>
      <c r="M797" s="887" t="str">
        <f>IF('منابع انسانی'!B796="","",'منابع انسانی'!B796)</f>
        <v/>
      </c>
      <c r="N797" s="887" t="str">
        <f>IF('منابع انسانی'!C796="","",'منابع انسانی'!C796)</f>
        <v/>
      </c>
      <c r="O797" s="887" t="str">
        <f>IF('منابع انسانی'!D796="","",'منابع انسانی'!D796)</f>
        <v/>
      </c>
      <c r="P797" s="887" t="str">
        <f>IF('منابع انسانی'!E796="","",'منابع انسانی'!E796)</f>
        <v/>
      </c>
      <c r="Q797" s="887" t="str">
        <f>IF('منابع انسانی'!F796="","",'منابع انسانی'!F796)</f>
        <v/>
      </c>
      <c r="R797" s="887" t="str">
        <f>IF('منابع انسانی'!G796="","",'منابع انسانی'!G796)</f>
        <v/>
      </c>
    </row>
    <row r="798" spans="12:18" ht="24.95" customHeight="1">
      <c r="L798" s="887" t="str">
        <f>IF('منابع انسانی'!A797="","",'منابع انسانی'!A797)</f>
        <v/>
      </c>
      <c r="M798" s="887" t="str">
        <f>IF('منابع انسانی'!B797="","",'منابع انسانی'!B797)</f>
        <v/>
      </c>
      <c r="N798" s="887" t="str">
        <f>IF('منابع انسانی'!C797="","",'منابع انسانی'!C797)</f>
        <v/>
      </c>
      <c r="O798" s="887" t="str">
        <f>IF('منابع انسانی'!D797="","",'منابع انسانی'!D797)</f>
        <v/>
      </c>
      <c r="P798" s="887" t="str">
        <f>IF('منابع انسانی'!E797="","",'منابع انسانی'!E797)</f>
        <v/>
      </c>
      <c r="Q798" s="887" t="str">
        <f>IF('منابع انسانی'!F797="","",'منابع انسانی'!F797)</f>
        <v/>
      </c>
      <c r="R798" s="887" t="str">
        <f>IF('منابع انسانی'!G797="","",'منابع انسانی'!G797)</f>
        <v/>
      </c>
    </row>
    <row r="799" spans="12:18" ht="24.95" customHeight="1">
      <c r="L799" s="887" t="str">
        <f>IF('منابع انسانی'!A798="","",'منابع انسانی'!A798)</f>
        <v/>
      </c>
      <c r="M799" s="887" t="str">
        <f>IF('منابع انسانی'!B798="","",'منابع انسانی'!B798)</f>
        <v/>
      </c>
      <c r="N799" s="887" t="str">
        <f>IF('منابع انسانی'!C798="","",'منابع انسانی'!C798)</f>
        <v/>
      </c>
      <c r="O799" s="887" t="str">
        <f>IF('منابع انسانی'!D798="","",'منابع انسانی'!D798)</f>
        <v/>
      </c>
      <c r="P799" s="887" t="str">
        <f>IF('منابع انسانی'!E798="","",'منابع انسانی'!E798)</f>
        <v/>
      </c>
      <c r="Q799" s="887" t="str">
        <f>IF('منابع انسانی'!F798="","",'منابع انسانی'!F798)</f>
        <v/>
      </c>
      <c r="R799" s="887" t="str">
        <f>IF('منابع انسانی'!G798="","",'منابع انسانی'!G798)</f>
        <v/>
      </c>
    </row>
    <row r="800" spans="12:18" ht="24.95" customHeight="1">
      <c r="L800" s="887" t="str">
        <f>IF('منابع انسانی'!A799="","",'منابع انسانی'!A799)</f>
        <v/>
      </c>
      <c r="M800" s="887" t="str">
        <f>IF('منابع انسانی'!B799="","",'منابع انسانی'!B799)</f>
        <v/>
      </c>
      <c r="N800" s="887" t="str">
        <f>IF('منابع انسانی'!C799="","",'منابع انسانی'!C799)</f>
        <v/>
      </c>
      <c r="O800" s="887" t="str">
        <f>IF('منابع انسانی'!D799="","",'منابع انسانی'!D799)</f>
        <v/>
      </c>
      <c r="P800" s="887" t="str">
        <f>IF('منابع انسانی'!E799="","",'منابع انسانی'!E799)</f>
        <v/>
      </c>
      <c r="Q800" s="887" t="str">
        <f>IF('منابع انسانی'!F799="","",'منابع انسانی'!F799)</f>
        <v/>
      </c>
      <c r="R800" s="887" t="str">
        <f>IF('منابع انسانی'!G799="","",'منابع انسانی'!G799)</f>
        <v/>
      </c>
    </row>
    <row r="801" spans="12:18" ht="24.95" customHeight="1">
      <c r="L801" s="887" t="str">
        <f>IF('منابع انسانی'!A800="","",'منابع انسانی'!A800)</f>
        <v/>
      </c>
      <c r="M801" s="887" t="str">
        <f>IF('منابع انسانی'!B800="","",'منابع انسانی'!B800)</f>
        <v/>
      </c>
      <c r="N801" s="887" t="str">
        <f>IF('منابع انسانی'!C800="","",'منابع انسانی'!C800)</f>
        <v/>
      </c>
      <c r="O801" s="887" t="str">
        <f>IF('منابع انسانی'!D800="","",'منابع انسانی'!D800)</f>
        <v/>
      </c>
      <c r="P801" s="887" t="str">
        <f>IF('منابع انسانی'!E800="","",'منابع انسانی'!E800)</f>
        <v/>
      </c>
      <c r="Q801" s="887" t="str">
        <f>IF('منابع انسانی'!F800="","",'منابع انسانی'!F800)</f>
        <v/>
      </c>
      <c r="R801" s="887" t="str">
        <f>IF('منابع انسانی'!G800="","",'منابع انسانی'!G800)</f>
        <v/>
      </c>
    </row>
    <row r="802" spans="12:18" ht="24.95" customHeight="1">
      <c r="L802" s="887" t="str">
        <f>IF('منابع انسانی'!A801="","",'منابع انسانی'!A801)</f>
        <v/>
      </c>
      <c r="M802" s="887" t="str">
        <f>IF('منابع انسانی'!B801="","",'منابع انسانی'!B801)</f>
        <v/>
      </c>
      <c r="N802" s="887" t="str">
        <f>IF('منابع انسانی'!C801="","",'منابع انسانی'!C801)</f>
        <v/>
      </c>
      <c r="O802" s="887" t="str">
        <f>IF('منابع انسانی'!D801="","",'منابع انسانی'!D801)</f>
        <v/>
      </c>
      <c r="P802" s="887" t="str">
        <f>IF('منابع انسانی'!E801="","",'منابع انسانی'!E801)</f>
        <v/>
      </c>
      <c r="Q802" s="887" t="str">
        <f>IF('منابع انسانی'!F801="","",'منابع انسانی'!F801)</f>
        <v/>
      </c>
      <c r="R802" s="887" t="str">
        <f>IF('منابع انسانی'!G801="","",'منابع انسانی'!G801)</f>
        <v/>
      </c>
    </row>
    <row r="803" spans="12:18" ht="24.95" customHeight="1">
      <c r="L803" s="887" t="str">
        <f>IF('منابع انسانی'!A802="","",'منابع انسانی'!A802)</f>
        <v/>
      </c>
      <c r="M803" s="887" t="str">
        <f>IF('منابع انسانی'!B802="","",'منابع انسانی'!B802)</f>
        <v/>
      </c>
      <c r="N803" s="887" t="str">
        <f>IF('منابع انسانی'!C802="","",'منابع انسانی'!C802)</f>
        <v/>
      </c>
      <c r="O803" s="887" t="str">
        <f>IF('منابع انسانی'!D802="","",'منابع انسانی'!D802)</f>
        <v/>
      </c>
      <c r="P803" s="887" t="str">
        <f>IF('منابع انسانی'!E802="","",'منابع انسانی'!E802)</f>
        <v/>
      </c>
      <c r="Q803" s="887" t="str">
        <f>IF('منابع انسانی'!F802="","",'منابع انسانی'!F802)</f>
        <v/>
      </c>
      <c r="R803" s="887" t="str">
        <f>IF('منابع انسانی'!G802="","",'منابع انسانی'!G802)</f>
        <v/>
      </c>
    </row>
    <row r="804" spans="12:18" ht="24.95" customHeight="1">
      <c r="L804" s="887" t="str">
        <f>IF('منابع انسانی'!A803="","",'منابع انسانی'!A803)</f>
        <v/>
      </c>
      <c r="M804" s="887" t="str">
        <f>IF('منابع انسانی'!B803="","",'منابع انسانی'!B803)</f>
        <v/>
      </c>
      <c r="N804" s="887" t="str">
        <f>IF('منابع انسانی'!C803="","",'منابع انسانی'!C803)</f>
        <v/>
      </c>
      <c r="O804" s="887" t="str">
        <f>IF('منابع انسانی'!D803="","",'منابع انسانی'!D803)</f>
        <v/>
      </c>
      <c r="P804" s="887" t="str">
        <f>IF('منابع انسانی'!E803="","",'منابع انسانی'!E803)</f>
        <v/>
      </c>
      <c r="Q804" s="887" t="str">
        <f>IF('منابع انسانی'!F803="","",'منابع انسانی'!F803)</f>
        <v/>
      </c>
      <c r="R804" s="887" t="str">
        <f>IF('منابع انسانی'!G803="","",'منابع انسانی'!G803)</f>
        <v/>
      </c>
    </row>
    <row r="805" spans="12:18" ht="24.95" customHeight="1">
      <c r="L805" s="887" t="str">
        <f>IF('منابع انسانی'!A804="","",'منابع انسانی'!A804)</f>
        <v/>
      </c>
      <c r="M805" s="887" t="str">
        <f>IF('منابع انسانی'!B804="","",'منابع انسانی'!B804)</f>
        <v/>
      </c>
      <c r="N805" s="887" t="str">
        <f>IF('منابع انسانی'!C804="","",'منابع انسانی'!C804)</f>
        <v/>
      </c>
      <c r="O805" s="887" t="str">
        <f>IF('منابع انسانی'!D804="","",'منابع انسانی'!D804)</f>
        <v/>
      </c>
      <c r="P805" s="887" t="str">
        <f>IF('منابع انسانی'!E804="","",'منابع انسانی'!E804)</f>
        <v/>
      </c>
      <c r="Q805" s="887" t="str">
        <f>IF('منابع انسانی'!F804="","",'منابع انسانی'!F804)</f>
        <v/>
      </c>
      <c r="R805" s="887" t="str">
        <f>IF('منابع انسانی'!G804="","",'منابع انسانی'!G804)</f>
        <v/>
      </c>
    </row>
    <row r="806" spans="12:18" ht="24.95" customHeight="1">
      <c r="L806" s="887" t="str">
        <f>IF('منابع انسانی'!A805="","",'منابع انسانی'!A805)</f>
        <v/>
      </c>
      <c r="M806" s="887" t="str">
        <f>IF('منابع انسانی'!B805="","",'منابع انسانی'!B805)</f>
        <v/>
      </c>
      <c r="N806" s="887" t="str">
        <f>IF('منابع انسانی'!C805="","",'منابع انسانی'!C805)</f>
        <v/>
      </c>
      <c r="O806" s="887" t="str">
        <f>IF('منابع انسانی'!D805="","",'منابع انسانی'!D805)</f>
        <v/>
      </c>
      <c r="P806" s="887" t="str">
        <f>IF('منابع انسانی'!E805="","",'منابع انسانی'!E805)</f>
        <v/>
      </c>
      <c r="Q806" s="887" t="str">
        <f>IF('منابع انسانی'!F805="","",'منابع انسانی'!F805)</f>
        <v/>
      </c>
      <c r="R806" s="887" t="str">
        <f>IF('منابع انسانی'!G805="","",'منابع انسانی'!G805)</f>
        <v/>
      </c>
    </row>
    <row r="807" spans="12:18" ht="24.95" customHeight="1">
      <c r="L807" s="887" t="str">
        <f>IF('منابع انسانی'!A806="","",'منابع انسانی'!A806)</f>
        <v/>
      </c>
      <c r="M807" s="887" t="str">
        <f>IF('منابع انسانی'!B806="","",'منابع انسانی'!B806)</f>
        <v/>
      </c>
      <c r="N807" s="887" t="str">
        <f>IF('منابع انسانی'!C806="","",'منابع انسانی'!C806)</f>
        <v/>
      </c>
      <c r="O807" s="887" t="str">
        <f>IF('منابع انسانی'!D806="","",'منابع انسانی'!D806)</f>
        <v/>
      </c>
      <c r="P807" s="887" t="str">
        <f>IF('منابع انسانی'!E806="","",'منابع انسانی'!E806)</f>
        <v/>
      </c>
      <c r="Q807" s="887" t="str">
        <f>IF('منابع انسانی'!F806="","",'منابع انسانی'!F806)</f>
        <v/>
      </c>
      <c r="R807" s="887" t="str">
        <f>IF('منابع انسانی'!G806="","",'منابع انسانی'!G806)</f>
        <v/>
      </c>
    </row>
    <row r="808" spans="12:18" ht="24.95" customHeight="1">
      <c r="L808" s="887" t="str">
        <f>IF('منابع انسانی'!A807="","",'منابع انسانی'!A807)</f>
        <v/>
      </c>
      <c r="M808" s="887" t="str">
        <f>IF('منابع انسانی'!B807="","",'منابع انسانی'!B807)</f>
        <v/>
      </c>
      <c r="N808" s="887" t="str">
        <f>IF('منابع انسانی'!C807="","",'منابع انسانی'!C807)</f>
        <v/>
      </c>
      <c r="O808" s="887" t="str">
        <f>IF('منابع انسانی'!D807="","",'منابع انسانی'!D807)</f>
        <v/>
      </c>
      <c r="P808" s="887" t="str">
        <f>IF('منابع انسانی'!E807="","",'منابع انسانی'!E807)</f>
        <v/>
      </c>
      <c r="Q808" s="887" t="str">
        <f>IF('منابع انسانی'!F807="","",'منابع انسانی'!F807)</f>
        <v/>
      </c>
      <c r="R808" s="887" t="str">
        <f>IF('منابع انسانی'!G807="","",'منابع انسانی'!G807)</f>
        <v/>
      </c>
    </row>
    <row r="809" spans="12:18" ht="24.95" customHeight="1">
      <c r="L809" s="887" t="str">
        <f>IF('منابع انسانی'!A808="","",'منابع انسانی'!A808)</f>
        <v/>
      </c>
      <c r="M809" s="887" t="str">
        <f>IF('منابع انسانی'!B808="","",'منابع انسانی'!B808)</f>
        <v/>
      </c>
      <c r="N809" s="887" t="str">
        <f>IF('منابع انسانی'!C808="","",'منابع انسانی'!C808)</f>
        <v/>
      </c>
      <c r="O809" s="887" t="str">
        <f>IF('منابع انسانی'!D808="","",'منابع انسانی'!D808)</f>
        <v/>
      </c>
      <c r="P809" s="887" t="str">
        <f>IF('منابع انسانی'!E808="","",'منابع انسانی'!E808)</f>
        <v/>
      </c>
      <c r="Q809" s="887" t="str">
        <f>IF('منابع انسانی'!F808="","",'منابع انسانی'!F808)</f>
        <v/>
      </c>
      <c r="R809" s="887" t="str">
        <f>IF('منابع انسانی'!G808="","",'منابع انسانی'!G808)</f>
        <v/>
      </c>
    </row>
    <row r="810" spans="12:18" ht="24.95" customHeight="1">
      <c r="L810" s="887" t="str">
        <f>IF('منابع انسانی'!A809="","",'منابع انسانی'!A809)</f>
        <v/>
      </c>
      <c r="M810" s="887" t="str">
        <f>IF('منابع انسانی'!B809="","",'منابع انسانی'!B809)</f>
        <v/>
      </c>
      <c r="N810" s="887" t="str">
        <f>IF('منابع انسانی'!C809="","",'منابع انسانی'!C809)</f>
        <v/>
      </c>
      <c r="O810" s="887" t="str">
        <f>IF('منابع انسانی'!D809="","",'منابع انسانی'!D809)</f>
        <v/>
      </c>
      <c r="P810" s="887" t="str">
        <f>IF('منابع انسانی'!E809="","",'منابع انسانی'!E809)</f>
        <v/>
      </c>
      <c r="Q810" s="887" t="str">
        <f>IF('منابع انسانی'!F809="","",'منابع انسانی'!F809)</f>
        <v/>
      </c>
      <c r="R810" s="887" t="str">
        <f>IF('منابع انسانی'!G809="","",'منابع انسانی'!G809)</f>
        <v/>
      </c>
    </row>
    <row r="811" spans="12:18" ht="24.95" customHeight="1">
      <c r="L811" s="887" t="str">
        <f>IF('منابع انسانی'!A810="","",'منابع انسانی'!A810)</f>
        <v/>
      </c>
      <c r="M811" s="887" t="str">
        <f>IF('منابع انسانی'!B810="","",'منابع انسانی'!B810)</f>
        <v/>
      </c>
      <c r="N811" s="887" t="str">
        <f>IF('منابع انسانی'!C810="","",'منابع انسانی'!C810)</f>
        <v/>
      </c>
      <c r="O811" s="887" t="str">
        <f>IF('منابع انسانی'!D810="","",'منابع انسانی'!D810)</f>
        <v/>
      </c>
      <c r="P811" s="887" t="str">
        <f>IF('منابع انسانی'!E810="","",'منابع انسانی'!E810)</f>
        <v/>
      </c>
      <c r="Q811" s="887" t="str">
        <f>IF('منابع انسانی'!F810="","",'منابع انسانی'!F810)</f>
        <v/>
      </c>
      <c r="R811" s="887" t="str">
        <f>IF('منابع انسانی'!G810="","",'منابع انسانی'!G810)</f>
        <v/>
      </c>
    </row>
    <row r="812" spans="12:18" ht="24.95" customHeight="1">
      <c r="L812" s="887" t="str">
        <f>IF('منابع انسانی'!A811="","",'منابع انسانی'!A811)</f>
        <v/>
      </c>
      <c r="M812" s="887" t="str">
        <f>IF('منابع انسانی'!B811="","",'منابع انسانی'!B811)</f>
        <v/>
      </c>
      <c r="N812" s="887" t="str">
        <f>IF('منابع انسانی'!C811="","",'منابع انسانی'!C811)</f>
        <v/>
      </c>
      <c r="O812" s="887" t="str">
        <f>IF('منابع انسانی'!D811="","",'منابع انسانی'!D811)</f>
        <v/>
      </c>
      <c r="P812" s="887" t="str">
        <f>IF('منابع انسانی'!E811="","",'منابع انسانی'!E811)</f>
        <v/>
      </c>
      <c r="Q812" s="887" t="str">
        <f>IF('منابع انسانی'!F811="","",'منابع انسانی'!F811)</f>
        <v/>
      </c>
      <c r="R812" s="887" t="str">
        <f>IF('منابع انسانی'!G811="","",'منابع انسانی'!G811)</f>
        <v/>
      </c>
    </row>
    <row r="813" spans="12:18" ht="24.95" customHeight="1">
      <c r="L813" s="887" t="str">
        <f>IF('منابع انسانی'!A812="","",'منابع انسانی'!A812)</f>
        <v/>
      </c>
      <c r="M813" s="887" t="str">
        <f>IF('منابع انسانی'!B812="","",'منابع انسانی'!B812)</f>
        <v/>
      </c>
      <c r="N813" s="887" t="str">
        <f>IF('منابع انسانی'!C812="","",'منابع انسانی'!C812)</f>
        <v/>
      </c>
      <c r="O813" s="887" t="str">
        <f>IF('منابع انسانی'!D812="","",'منابع انسانی'!D812)</f>
        <v/>
      </c>
      <c r="P813" s="887" t="str">
        <f>IF('منابع انسانی'!E812="","",'منابع انسانی'!E812)</f>
        <v/>
      </c>
      <c r="Q813" s="887" t="str">
        <f>IF('منابع انسانی'!F812="","",'منابع انسانی'!F812)</f>
        <v/>
      </c>
      <c r="R813" s="887" t="str">
        <f>IF('منابع انسانی'!G812="","",'منابع انسانی'!G812)</f>
        <v/>
      </c>
    </row>
    <row r="814" spans="12:18" ht="24.95" customHeight="1">
      <c r="L814" s="887" t="str">
        <f>IF('منابع انسانی'!A813="","",'منابع انسانی'!A813)</f>
        <v/>
      </c>
      <c r="M814" s="887" t="str">
        <f>IF('منابع انسانی'!B813="","",'منابع انسانی'!B813)</f>
        <v/>
      </c>
      <c r="N814" s="887" t="str">
        <f>IF('منابع انسانی'!C813="","",'منابع انسانی'!C813)</f>
        <v/>
      </c>
      <c r="O814" s="887" t="str">
        <f>IF('منابع انسانی'!D813="","",'منابع انسانی'!D813)</f>
        <v/>
      </c>
      <c r="P814" s="887" t="str">
        <f>IF('منابع انسانی'!E813="","",'منابع انسانی'!E813)</f>
        <v/>
      </c>
      <c r="Q814" s="887" t="str">
        <f>IF('منابع انسانی'!F813="","",'منابع انسانی'!F813)</f>
        <v/>
      </c>
      <c r="R814" s="887" t="str">
        <f>IF('منابع انسانی'!G813="","",'منابع انسانی'!G813)</f>
        <v/>
      </c>
    </row>
    <row r="815" spans="12:18" ht="24.95" customHeight="1">
      <c r="L815" s="887" t="str">
        <f>IF('منابع انسانی'!A814="","",'منابع انسانی'!A814)</f>
        <v/>
      </c>
      <c r="M815" s="887" t="str">
        <f>IF('منابع انسانی'!B814="","",'منابع انسانی'!B814)</f>
        <v/>
      </c>
      <c r="N815" s="887" t="str">
        <f>IF('منابع انسانی'!C814="","",'منابع انسانی'!C814)</f>
        <v/>
      </c>
      <c r="O815" s="887" t="str">
        <f>IF('منابع انسانی'!D814="","",'منابع انسانی'!D814)</f>
        <v/>
      </c>
      <c r="P815" s="887" t="str">
        <f>IF('منابع انسانی'!E814="","",'منابع انسانی'!E814)</f>
        <v/>
      </c>
      <c r="Q815" s="887" t="str">
        <f>IF('منابع انسانی'!F814="","",'منابع انسانی'!F814)</f>
        <v/>
      </c>
      <c r="R815" s="887" t="str">
        <f>IF('منابع انسانی'!G814="","",'منابع انسانی'!G814)</f>
        <v/>
      </c>
    </row>
    <row r="816" spans="12:18" ht="24.95" customHeight="1">
      <c r="L816" s="887" t="str">
        <f>IF('منابع انسانی'!A815="","",'منابع انسانی'!A815)</f>
        <v/>
      </c>
      <c r="M816" s="887" t="str">
        <f>IF('منابع انسانی'!B815="","",'منابع انسانی'!B815)</f>
        <v/>
      </c>
      <c r="N816" s="887" t="str">
        <f>IF('منابع انسانی'!C815="","",'منابع انسانی'!C815)</f>
        <v/>
      </c>
      <c r="O816" s="887" t="str">
        <f>IF('منابع انسانی'!D815="","",'منابع انسانی'!D815)</f>
        <v/>
      </c>
      <c r="P816" s="887" t="str">
        <f>IF('منابع انسانی'!E815="","",'منابع انسانی'!E815)</f>
        <v/>
      </c>
      <c r="Q816" s="887" t="str">
        <f>IF('منابع انسانی'!F815="","",'منابع انسانی'!F815)</f>
        <v/>
      </c>
      <c r="R816" s="887" t="str">
        <f>IF('منابع انسانی'!G815="","",'منابع انسانی'!G815)</f>
        <v/>
      </c>
    </row>
    <row r="817" spans="12:18" ht="24.95" customHeight="1">
      <c r="L817" s="887" t="str">
        <f>IF('منابع انسانی'!A816="","",'منابع انسانی'!A816)</f>
        <v/>
      </c>
      <c r="M817" s="887" t="str">
        <f>IF('منابع انسانی'!B816="","",'منابع انسانی'!B816)</f>
        <v/>
      </c>
      <c r="N817" s="887" t="str">
        <f>IF('منابع انسانی'!C816="","",'منابع انسانی'!C816)</f>
        <v/>
      </c>
      <c r="O817" s="887" t="str">
        <f>IF('منابع انسانی'!D816="","",'منابع انسانی'!D816)</f>
        <v/>
      </c>
      <c r="P817" s="887" t="str">
        <f>IF('منابع انسانی'!E816="","",'منابع انسانی'!E816)</f>
        <v/>
      </c>
      <c r="Q817" s="887" t="str">
        <f>IF('منابع انسانی'!F816="","",'منابع انسانی'!F816)</f>
        <v/>
      </c>
      <c r="R817" s="887" t="str">
        <f>IF('منابع انسانی'!G816="","",'منابع انسانی'!G816)</f>
        <v/>
      </c>
    </row>
    <row r="818" spans="12:18" ht="24.95" customHeight="1">
      <c r="L818" s="887" t="str">
        <f>IF('منابع انسانی'!A817="","",'منابع انسانی'!A817)</f>
        <v/>
      </c>
      <c r="M818" s="887" t="str">
        <f>IF('منابع انسانی'!B817="","",'منابع انسانی'!B817)</f>
        <v/>
      </c>
      <c r="N818" s="887" t="str">
        <f>IF('منابع انسانی'!C817="","",'منابع انسانی'!C817)</f>
        <v/>
      </c>
      <c r="O818" s="887" t="str">
        <f>IF('منابع انسانی'!D817="","",'منابع انسانی'!D817)</f>
        <v/>
      </c>
      <c r="P818" s="887" t="str">
        <f>IF('منابع انسانی'!E817="","",'منابع انسانی'!E817)</f>
        <v/>
      </c>
      <c r="Q818" s="887" t="str">
        <f>IF('منابع انسانی'!F817="","",'منابع انسانی'!F817)</f>
        <v/>
      </c>
      <c r="R818" s="887" t="str">
        <f>IF('منابع انسانی'!G817="","",'منابع انسانی'!G817)</f>
        <v/>
      </c>
    </row>
    <row r="819" spans="12:18" ht="24.95" customHeight="1">
      <c r="L819" s="887" t="str">
        <f>IF('منابع انسانی'!A818="","",'منابع انسانی'!A818)</f>
        <v/>
      </c>
      <c r="M819" s="887" t="str">
        <f>IF('منابع انسانی'!B818="","",'منابع انسانی'!B818)</f>
        <v/>
      </c>
      <c r="N819" s="887" t="str">
        <f>IF('منابع انسانی'!C818="","",'منابع انسانی'!C818)</f>
        <v/>
      </c>
      <c r="O819" s="887" t="str">
        <f>IF('منابع انسانی'!D818="","",'منابع انسانی'!D818)</f>
        <v/>
      </c>
      <c r="P819" s="887" t="str">
        <f>IF('منابع انسانی'!E818="","",'منابع انسانی'!E818)</f>
        <v/>
      </c>
      <c r="Q819" s="887" t="str">
        <f>IF('منابع انسانی'!F818="","",'منابع انسانی'!F818)</f>
        <v/>
      </c>
      <c r="R819" s="887" t="str">
        <f>IF('منابع انسانی'!G818="","",'منابع انسانی'!G818)</f>
        <v/>
      </c>
    </row>
    <row r="820" spans="12:18" ht="24.95" customHeight="1">
      <c r="L820" s="887" t="str">
        <f>IF('منابع انسانی'!A819="","",'منابع انسانی'!A819)</f>
        <v/>
      </c>
      <c r="M820" s="887" t="str">
        <f>IF('منابع انسانی'!B819="","",'منابع انسانی'!B819)</f>
        <v/>
      </c>
      <c r="N820" s="887" t="str">
        <f>IF('منابع انسانی'!C819="","",'منابع انسانی'!C819)</f>
        <v/>
      </c>
      <c r="O820" s="887" t="str">
        <f>IF('منابع انسانی'!D819="","",'منابع انسانی'!D819)</f>
        <v/>
      </c>
      <c r="P820" s="887" t="str">
        <f>IF('منابع انسانی'!E819="","",'منابع انسانی'!E819)</f>
        <v/>
      </c>
      <c r="Q820" s="887" t="str">
        <f>IF('منابع انسانی'!F819="","",'منابع انسانی'!F819)</f>
        <v/>
      </c>
      <c r="R820" s="887" t="str">
        <f>IF('منابع انسانی'!G819="","",'منابع انسانی'!G819)</f>
        <v/>
      </c>
    </row>
    <row r="821" spans="12:18" ht="24.95" customHeight="1">
      <c r="L821" s="887" t="str">
        <f>IF('منابع انسانی'!A820="","",'منابع انسانی'!A820)</f>
        <v/>
      </c>
      <c r="M821" s="887" t="str">
        <f>IF('منابع انسانی'!B820="","",'منابع انسانی'!B820)</f>
        <v/>
      </c>
      <c r="N821" s="887" t="str">
        <f>IF('منابع انسانی'!C820="","",'منابع انسانی'!C820)</f>
        <v/>
      </c>
      <c r="O821" s="887" t="str">
        <f>IF('منابع انسانی'!D820="","",'منابع انسانی'!D820)</f>
        <v/>
      </c>
      <c r="P821" s="887" t="str">
        <f>IF('منابع انسانی'!E820="","",'منابع انسانی'!E820)</f>
        <v/>
      </c>
      <c r="Q821" s="887" t="str">
        <f>IF('منابع انسانی'!F820="","",'منابع انسانی'!F820)</f>
        <v/>
      </c>
      <c r="R821" s="887" t="str">
        <f>IF('منابع انسانی'!G820="","",'منابع انسانی'!G820)</f>
        <v/>
      </c>
    </row>
    <row r="822" spans="12:18" ht="24.95" customHeight="1">
      <c r="L822" s="887" t="str">
        <f>IF('منابع انسانی'!A821="","",'منابع انسانی'!A821)</f>
        <v/>
      </c>
      <c r="M822" s="887" t="str">
        <f>IF('منابع انسانی'!B821="","",'منابع انسانی'!B821)</f>
        <v/>
      </c>
      <c r="N822" s="887" t="str">
        <f>IF('منابع انسانی'!C821="","",'منابع انسانی'!C821)</f>
        <v/>
      </c>
      <c r="O822" s="887" t="str">
        <f>IF('منابع انسانی'!D821="","",'منابع انسانی'!D821)</f>
        <v/>
      </c>
      <c r="P822" s="887" t="str">
        <f>IF('منابع انسانی'!E821="","",'منابع انسانی'!E821)</f>
        <v/>
      </c>
      <c r="Q822" s="887" t="str">
        <f>IF('منابع انسانی'!F821="","",'منابع انسانی'!F821)</f>
        <v/>
      </c>
      <c r="R822" s="887" t="str">
        <f>IF('منابع انسانی'!G821="","",'منابع انسانی'!G821)</f>
        <v/>
      </c>
    </row>
    <row r="823" spans="12:18" ht="24.95" customHeight="1">
      <c r="L823" s="887" t="str">
        <f>IF('منابع انسانی'!A822="","",'منابع انسانی'!A822)</f>
        <v/>
      </c>
      <c r="M823" s="887" t="str">
        <f>IF('منابع انسانی'!B822="","",'منابع انسانی'!B822)</f>
        <v/>
      </c>
      <c r="N823" s="887" t="str">
        <f>IF('منابع انسانی'!C822="","",'منابع انسانی'!C822)</f>
        <v/>
      </c>
      <c r="O823" s="887" t="str">
        <f>IF('منابع انسانی'!D822="","",'منابع انسانی'!D822)</f>
        <v/>
      </c>
      <c r="P823" s="887" t="str">
        <f>IF('منابع انسانی'!E822="","",'منابع انسانی'!E822)</f>
        <v/>
      </c>
      <c r="Q823" s="887" t="str">
        <f>IF('منابع انسانی'!F822="","",'منابع انسانی'!F822)</f>
        <v/>
      </c>
      <c r="R823" s="887" t="str">
        <f>IF('منابع انسانی'!G822="","",'منابع انسانی'!G822)</f>
        <v/>
      </c>
    </row>
    <row r="824" spans="12:18" ht="24.95" customHeight="1">
      <c r="L824" s="887" t="str">
        <f>IF('منابع انسانی'!A823="","",'منابع انسانی'!A823)</f>
        <v/>
      </c>
      <c r="M824" s="887" t="str">
        <f>IF('منابع انسانی'!B823="","",'منابع انسانی'!B823)</f>
        <v/>
      </c>
      <c r="N824" s="887" t="str">
        <f>IF('منابع انسانی'!C823="","",'منابع انسانی'!C823)</f>
        <v/>
      </c>
      <c r="O824" s="887" t="str">
        <f>IF('منابع انسانی'!D823="","",'منابع انسانی'!D823)</f>
        <v/>
      </c>
      <c r="P824" s="887" t="str">
        <f>IF('منابع انسانی'!E823="","",'منابع انسانی'!E823)</f>
        <v/>
      </c>
      <c r="Q824" s="887" t="str">
        <f>IF('منابع انسانی'!F823="","",'منابع انسانی'!F823)</f>
        <v/>
      </c>
      <c r="R824" s="887" t="str">
        <f>IF('منابع انسانی'!G823="","",'منابع انسانی'!G823)</f>
        <v/>
      </c>
    </row>
    <row r="825" spans="12:18" ht="24.95" customHeight="1">
      <c r="L825" s="887" t="str">
        <f>IF('منابع انسانی'!A824="","",'منابع انسانی'!A824)</f>
        <v/>
      </c>
      <c r="M825" s="887" t="str">
        <f>IF('منابع انسانی'!B824="","",'منابع انسانی'!B824)</f>
        <v/>
      </c>
      <c r="N825" s="887" t="str">
        <f>IF('منابع انسانی'!C824="","",'منابع انسانی'!C824)</f>
        <v/>
      </c>
      <c r="O825" s="887" t="str">
        <f>IF('منابع انسانی'!D824="","",'منابع انسانی'!D824)</f>
        <v/>
      </c>
      <c r="P825" s="887" t="str">
        <f>IF('منابع انسانی'!E824="","",'منابع انسانی'!E824)</f>
        <v/>
      </c>
      <c r="Q825" s="887" t="str">
        <f>IF('منابع انسانی'!F824="","",'منابع انسانی'!F824)</f>
        <v/>
      </c>
      <c r="R825" s="887" t="str">
        <f>IF('منابع انسانی'!G824="","",'منابع انسانی'!G824)</f>
        <v/>
      </c>
    </row>
    <row r="826" spans="12:18" ht="24.95" customHeight="1">
      <c r="L826" s="887" t="str">
        <f>IF('منابع انسانی'!A825="","",'منابع انسانی'!A825)</f>
        <v/>
      </c>
      <c r="M826" s="887" t="str">
        <f>IF('منابع انسانی'!B825="","",'منابع انسانی'!B825)</f>
        <v/>
      </c>
      <c r="N826" s="887" t="str">
        <f>IF('منابع انسانی'!C825="","",'منابع انسانی'!C825)</f>
        <v/>
      </c>
      <c r="O826" s="887" t="str">
        <f>IF('منابع انسانی'!D825="","",'منابع انسانی'!D825)</f>
        <v/>
      </c>
      <c r="P826" s="887" t="str">
        <f>IF('منابع انسانی'!E825="","",'منابع انسانی'!E825)</f>
        <v/>
      </c>
      <c r="Q826" s="887" t="str">
        <f>IF('منابع انسانی'!F825="","",'منابع انسانی'!F825)</f>
        <v/>
      </c>
      <c r="R826" s="887" t="str">
        <f>IF('منابع انسانی'!G825="","",'منابع انسانی'!G825)</f>
        <v/>
      </c>
    </row>
    <row r="827" spans="12:18" ht="24.95" customHeight="1">
      <c r="L827" s="887" t="str">
        <f>IF('منابع انسانی'!A826="","",'منابع انسانی'!A826)</f>
        <v/>
      </c>
      <c r="M827" s="887" t="str">
        <f>IF('منابع انسانی'!B826="","",'منابع انسانی'!B826)</f>
        <v/>
      </c>
      <c r="N827" s="887" t="str">
        <f>IF('منابع انسانی'!C826="","",'منابع انسانی'!C826)</f>
        <v/>
      </c>
      <c r="O827" s="887" t="str">
        <f>IF('منابع انسانی'!D826="","",'منابع انسانی'!D826)</f>
        <v/>
      </c>
      <c r="P827" s="887" t="str">
        <f>IF('منابع انسانی'!E826="","",'منابع انسانی'!E826)</f>
        <v/>
      </c>
      <c r="Q827" s="887" t="str">
        <f>IF('منابع انسانی'!F826="","",'منابع انسانی'!F826)</f>
        <v/>
      </c>
      <c r="R827" s="887" t="str">
        <f>IF('منابع انسانی'!G826="","",'منابع انسانی'!G826)</f>
        <v/>
      </c>
    </row>
    <row r="828" spans="12:18" ht="24.95" customHeight="1">
      <c r="L828" s="887" t="str">
        <f>IF('منابع انسانی'!A827="","",'منابع انسانی'!A827)</f>
        <v/>
      </c>
      <c r="M828" s="887" t="str">
        <f>IF('منابع انسانی'!B827="","",'منابع انسانی'!B827)</f>
        <v/>
      </c>
      <c r="N828" s="887" t="str">
        <f>IF('منابع انسانی'!C827="","",'منابع انسانی'!C827)</f>
        <v/>
      </c>
      <c r="O828" s="887" t="str">
        <f>IF('منابع انسانی'!D827="","",'منابع انسانی'!D827)</f>
        <v/>
      </c>
      <c r="P828" s="887" t="str">
        <f>IF('منابع انسانی'!E827="","",'منابع انسانی'!E827)</f>
        <v/>
      </c>
      <c r="Q828" s="887" t="str">
        <f>IF('منابع انسانی'!F827="","",'منابع انسانی'!F827)</f>
        <v/>
      </c>
      <c r="R828" s="887" t="str">
        <f>IF('منابع انسانی'!G827="","",'منابع انسانی'!G827)</f>
        <v/>
      </c>
    </row>
    <row r="829" spans="12:18" ht="24.95" customHeight="1">
      <c r="L829" s="887" t="str">
        <f>IF('منابع انسانی'!A828="","",'منابع انسانی'!A828)</f>
        <v/>
      </c>
      <c r="M829" s="887" t="str">
        <f>IF('منابع انسانی'!B828="","",'منابع انسانی'!B828)</f>
        <v/>
      </c>
      <c r="N829" s="887" t="str">
        <f>IF('منابع انسانی'!C828="","",'منابع انسانی'!C828)</f>
        <v/>
      </c>
      <c r="O829" s="887" t="str">
        <f>IF('منابع انسانی'!D828="","",'منابع انسانی'!D828)</f>
        <v/>
      </c>
      <c r="P829" s="887" t="str">
        <f>IF('منابع انسانی'!E828="","",'منابع انسانی'!E828)</f>
        <v/>
      </c>
      <c r="Q829" s="887" t="str">
        <f>IF('منابع انسانی'!F828="","",'منابع انسانی'!F828)</f>
        <v/>
      </c>
      <c r="R829" s="887" t="str">
        <f>IF('منابع انسانی'!G828="","",'منابع انسانی'!G828)</f>
        <v/>
      </c>
    </row>
    <row r="830" spans="12:18" ht="24.95" customHeight="1">
      <c r="L830" s="887" t="str">
        <f>IF('منابع انسانی'!A829="","",'منابع انسانی'!A829)</f>
        <v/>
      </c>
      <c r="M830" s="887" t="str">
        <f>IF('منابع انسانی'!B829="","",'منابع انسانی'!B829)</f>
        <v/>
      </c>
      <c r="N830" s="887" t="str">
        <f>IF('منابع انسانی'!C829="","",'منابع انسانی'!C829)</f>
        <v/>
      </c>
      <c r="O830" s="887" t="str">
        <f>IF('منابع انسانی'!D829="","",'منابع انسانی'!D829)</f>
        <v/>
      </c>
      <c r="P830" s="887" t="str">
        <f>IF('منابع انسانی'!E829="","",'منابع انسانی'!E829)</f>
        <v/>
      </c>
      <c r="Q830" s="887" t="str">
        <f>IF('منابع انسانی'!F829="","",'منابع انسانی'!F829)</f>
        <v/>
      </c>
      <c r="R830" s="887" t="str">
        <f>IF('منابع انسانی'!G829="","",'منابع انسانی'!G829)</f>
        <v/>
      </c>
    </row>
    <row r="831" spans="12:18" ht="24.95" customHeight="1">
      <c r="L831" s="887" t="str">
        <f>IF('منابع انسانی'!A830="","",'منابع انسانی'!A830)</f>
        <v/>
      </c>
      <c r="M831" s="887" t="str">
        <f>IF('منابع انسانی'!B830="","",'منابع انسانی'!B830)</f>
        <v/>
      </c>
      <c r="N831" s="887" t="str">
        <f>IF('منابع انسانی'!C830="","",'منابع انسانی'!C830)</f>
        <v/>
      </c>
      <c r="O831" s="887" t="str">
        <f>IF('منابع انسانی'!D830="","",'منابع انسانی'!D830)</f>
        <v/>
      </c>
      <c r="P831" s="887" t="str">
        <f>IF('منابع انسانی'!E830="","",'منابع انسانی'!E830)</f>
        <v/>
      </c>
      <c r="Q831" s="887" t="str">
        <f>IF('منابع انسانی'!F830="","",'منابع انسانی'!F830)</f>
        <v/>
      </c>
      <c r="R831" s="887" t="str">
        <f>IF('منابع انسانی'!G830="","",'منابع انسانی'!G830)</f>
        <v/>
      </c>
    </row>
    <row r="832" spans="12:18" ht="24.95" customHeight="1">
      <c r="L832" s="887" t="str">
        <f>IF('منابع انسانی'!A831="","",'منابع انسانی'!A831)</f>
        <v/>
      </c>
      <c r="M832" s="887" t="str">
        <f>IF('منابع انسانی'!B831="","",'منابع انسانی'!B831)</f>
        <v/>
      </c>
      <c r="N832" s="887" t="str">
        <f>IF('منابع انسانی'!C831="","",'منابع انسانی'!C831)</f>
        <v/>
      </c>
      <c r="O832" s="887" t="str">
        <f>IF('منابع انسانی'!D831="","",'منابع انسانی'!D831)</f>
        <v/>
      </c>
      <c r="P832" s="887" t="str">
        <f>IF('منابع انسانی'!E831="","",'منابع انسانی'!E831)</f>
        <v/>
      </c>
      <c r="Q832" s="887" t="str">
        <f>IF('منابع انسانی'!F831="","",'منابع انسانی'!F831)</f>
        <v/>
      </c>
      <c r="R832" s="887" t="str">
        <f>IF('منابع انسانی'!G831="","",'منابع انسانی'!G831)</f>
        <v/>
      </c>
    </row>
    <row r="833" spans="12:18" ht="24.95" customHeight="1">
      <c r="L833" s="887" t="str">
        <f>IF('منابع انسانی'!A832="","",'منابع انسانی'!A832)</f>
        <v/>
      </c>
      <c r="M833" s="887" t="str">
        <f>IF('منابع انسانی'!B832="","",'منابع انسانی'!B832)</f>
        <v/>
      </c>
      <c r="N833" s="887" t="str">
        <f>IF('منابع انسانی'!C832="","",'منابع انسانی'!C832)</f>
        <v/>
      </c>
      <c r="O833" s="887" t="str">
        <f>IF('منابع انسانی'!D832="","",'منابع انسانی'!D832)</f>
        <v/>
      </c>
      <c r="P833" s="887" t="str">
        <f>IF('منابع انسانی'!E832="","",'منابع انسانی'!E832)</f>
        <v/>
      </c>
      <c r="Q833" s="887" t="str">
        <f>IF('منابع انسانی'!F832="","",'منابع انسانی'!F832)</f>
        <v/>
      </c>
      <c r="R833" s="887" t="str">
        <f>IF('منابع انسانی'!G832="","",'منابع انسانی'!G832)</f>
        <v/>
      </c>
    </row>
    <row r="834" spans="12:18" ht="24.95" customHeight="1">
      <c r="L834" s="887" t="str">
        <f>IF('منابع انسانی'!A833="","",'منابع انسانی'!A833)</f>
        <v/>
      </c>
      <c r="M834" s="887" t="str">
        <f>IF('منابع انسانی'!B833="","",'منابع انسانی'!B833)</f>
        <v/>
      </c>
      <c r="N834" s="887" t="str">
        <f>IF('منابع انسانی'!C833="","",'منابع انسانی'!C833)</f>
        <v/>
      </c>
      <c r="O834" s="887" t="str">
        <f>IF('منابع انسانی'!D833="","",'منابع انسانی'!D833)</f>
        <v/>
      </c>
      <c r="P834" s="887" t="str">
        <f>IF('منابع انسانی'!E833="","",'منابع انسانی'!E833)</f>
        <v/>
      </c>
      <c r="Q834" s="887" t="str">
        <f>IF('منابع انسانی'!F833="","",'منابع انسانی'!F833)</f>
        <v/>
      </c>
      <c r="R834" s="887" t="str">
        <f>IF('منابع انسانی'!G833="","",'منابع انسانی'!G833)</f>
        <v/>
      </c>
    </row>
    <row r="835" spans="12:18" ht="24.95" customHeight="1">
      <c r="L835" s="887" t="str">
        <f>IF('منابع انسانی'!A834="","",'منابع انسانی'!A834)</f>
        <v/>
      </c>
      <c r="M835" s="887" t="str">
        <f>IF('منابع انسانی'!B834="","",'منابع انسانی'!B834)</f>
        <v/>
      </c>
      <c r="N835" s="887" t="str">
        <f>IF('منابع انسانی'!C834="","",'منابع انسانی'!C834)</f>
        <v/>
      </c>
      <c r="O835" s="887" t="str">
        <f>IF('منابع انسانی'!D834="","",'منابع انسانی'!D834)</f>
        <v/>
      </c>
      <c r="P835" s="887" t="str">
        <f>IF('منابع انسانی'!E834="","",'منابع انسانی'!E834)</f>
        <v/>
      </c>
      <c r="Q835" s="887" t="str">
        <f>IF('منابع انسانی'!F834="","",'منابع انسانی'!F834)</f>
        <v/>
      </c>
      <c r="R835" s="887" t="str">
        <f>IF('منابع انسانی'!G834="","",'منابع انسانی'!G834)</f>
        <v/>
      </c>
    </row>
    <row r="836" spans="12:18" ht="24.95" customHeight="1">
      <c r="L836" s="887" t="str">
        <f>IF('منابع انسانی'!A835="","",'منابع انسانی'!A835)</f>
        <v/>
      </c>
      <c r="M836" s="887" t="str">
        <f>IF('منابع انسانی'!B835="","",'منابع انسانی'!B835)</f>
        <v/>
      </c>
      <c r="N836" s="887" t="str">
        <f>IF('منابع انسانی'!C835="","",'منابع انسانی'!C835)</f>
        <v/>
      </c>
      <c r="O836" s="887" t="str">
        <f>IF('منابع انسانی'!D835="","",'منابع انسانی'!D835)</f>
        <v/>
      </c>
      <c r="P836" s="887" t="str">
        <f>IF('منابع انسانی'!E835="","",'منابع انسانی'!E835)</f>
        <v/>
      </c>
      <c r="Q836" s="887" t="str">
        <f>IF('منابع انسانی'!F835="","",'منابع انسانی'!F835)</f>
        <v/>
      </c>
      <c r="R836" s="887" t="str">
        <f>IF('منابع انسانی'!G835="","",'منابع انسانی'!G835)</f>
        <v/>
      </c>
    </row>
  </sheetData>
  <sheetProtection algorithmName="SHA-512" hashValue="/Zzz3RmEJxggBFMk53wNU+ZFJ1PVo9vny6ekewcdC9ULV/nKK9Fl0d1JBoVXy1cK70SBFXRm0ivDAlMcK97SUg==" saltValue="Hf7sZXWQPDAS1+4vfCQfTQ==" spinCount="100000" sheet="1" scenarios="1" insertHyperlinks="0"/>
  <mergeCells count="9">
    <mergeCell ref="B1:R1"/>
    <mergeCell ref="B2:E2"/>
    <mergeCell ref="B14:E14"/>
    <mergeCell ref="F14:G14"/>
    <mergeCell ref="B16:F16"/>
    <mergeCell ref="B3:C3"/>
    <mergeCell ref="D3:G3"/>
    <mergeCell ref="D4:E4"/>
    <mergeCell ref="F4:G4"/>
  </mergeCells>
  <conditionalFormatting sqref="F4:G4">
    <cfRule type="cellIs" dxfId="2" priority="1" operator="equal">
      <formula>$B$26</formula>
    </cfRule>
  </conditionalFormatting>
  <dataValidations count="2">
    <dataValidation type="list" allowBlank="1" showInputMessage="1" showErrorMessage="1" sqref="F4" xr:uid="{00000000-0002-0000-1400-000000000000}">
      <formula1>$B$25:$B$26</formula1>
    </dataValidation>
    <dataValidation type="list" allowBlank="1" showInputMessage="1" showErrorMessage="1" sqref="D3:G3" xr:uid="{00000000-0002-0000-1400-000001000000}">
      <formula1>$C$17:$F$17</formula1>
    </dataValidation>
  </dataValidation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 tint="0.59999389629810485"/>
  </sheetPr>
  <dimension ref="B1:AA777"/>
  <sheetViews>
    <sheetView rightToLeft="1" topLeftCell="A31" zoomScale="80" zoomScaleNormal="80" zoomScaleSheetLayoutView="130" workbookViewId="0">
      <selection activeCell="A25" sqref="A25"/>
    </sheetView>
  </sheetViews>
  <sheetFormatPr defaultColWidth="9.140625" defaultRowHeight="24.95" customHeight="1"/>
  <cols>
    <col min="1" max="1" width="6.85546875" style="6" customWidth="1"/>
    <col min="2" max="2" width="6.85546875" style="436" customWidth="1"/>
    <col min="3" max="3" width="7.140625" style="437" customWidth="1"/>
    <col min="4" max="4" width="6" style="456" customWidth="1"/>
    <col min="5" max="5" width="17.140625" style="456" customWidth="1"/>
    <col min="6" max="6" width="19.85546875" style="456" customWidth="1"/>
    <col min="7" max="7" width="7.85546875" style="457" customWidth="1"/>
    <col min="8" max="8" width="8.5703125" style="456" customWidth="1"/>
    <col min="9" max="9" width="10.42578125" style="456" customWidth="1"/>
    <col min="10" max="10" width="17.42578125" style="456" customWidth="1"/>
    <col min="11" max="11" width="16.42578125" style="456" customWidth="1"/>
    <col min="12" max="12" width="5.42578125" style="6" customWidth="1"/>
    <col min="13" max="13" width="4" style="6" customWidth="1"/>
    <col min="14" max="15" width="9.140625" style="6"/>
    <col min="16" max="16" width="17.28515625" style="6" bestFit="1" customWidth="1"/>
    <col min="17" max="17" width="13.5703125" style="6" bestFit="1" customWidth="1"/>
    <col min="18" max="18" width="9.140625" style="6"/>
    <col min="19" max="19" width="17.28515625" style="6" bestFit="1" customWidth="1"/>
    <col min="20" max="21" width="9.140625" style="6"/>
    <col min="22" max="22" width="14" style="6" bestFit="1" customWidth="1"/>
    <col min="23" max="23" width="15" style="6" bestFit="1" customWidth="1"/>
    <col min="24" max="24" width="16.5703125" style="6" customWidth="1"/>
    <col min="25" max="25" width="9.140625" style="6"/>
    <col min="26" max="26" width="10.7109375" style="6" bestFit="1" customWidth="1"/>
    <col min="27" max="27" width="13.5703125" style="6" bestFit="1" customWidth="1"/>
    <col min="28" max="16384" width="9.140625" style="6"/>
  </cols>
  <sheetData>
    <row r="1" spans="2:27" ht="30.75" customHeight="1" thickBot="1">
      <c r="D1" s="1384" t="s">
        <v>735</v>
      </c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  <c r="S1" s="1384"/>
      <c r="T1" s="1384"/>
    </row>
    <row r="2" spans="2:27" ht="30" customHeight="1" thickBot="1">
      <c r="D2" s="1737" t="s">
        <v>577</v>
      </c>
      <c r="E2" s="1738"/>
      <c r="F2" s="1738"/>
      <c r="G2" s="1738"/>
      <c r="H2" s="1738"/>
      <c r="I2" s="1738"/>
      <c r="J2" s="633" t="s">
        <v>129</v>
      </c>
      <c r="K2" s="634">
        <f>J42</f>
        <v>0.7112681912681913</v>
      </c>
      <c r="O2" s="475" t="s">
        <v>14</v>
      </c>
      <c r="P2" s="475" t="s">
        <v>579</v>
      </c>
      <c r="Q2" s="475" t="s">
        <v>580</v>
      </c>
      <c r="R2" s="475" t="s">
        <v>580</v>
      </c>
      <c r="S2" s="475" t="s">
        <v>581</v>
      </c>
      <c r="T2" s="475" t="s">
        <v>582</v>
      </c>
      <c r="U2" s="475" t="s">
        <v>583</v>
      </c>
      <c r="V2" s="8"/>
      <c r="W2" s="8"/>
    </row>
    <row r="3" spans="2:27" ht="24.95" customHeight="1" thickBot="1">
      <c r="D3" s="1729" t="s">
        <v>654</v>
      </c>
      <c r="E3" s="1730"/>
      <c r="F3" s="1730"/>
      <c r="G3" s="1730"/>
      <c r="H3" s="1730"/>
      <c r="I3" s="1730"/>
      <c r="J3" s="1730"/>
      <c r="K3" s="1731"/>
      <c r="O3" s="887">
        <f>IF('منابع انسانی'!A2="","",'منابع انسانی'!A2)</f>
        <v>1</v>
      </c>
      <c r="P3" s="887" t="str">
        <f>IF('منابع انسانی'!B2="","",'منابع انسانی'!B2)</f>
        <v>مهدیه بازدرهوا</v>
      </c>
      <c r="Q3" s="887" t="str">
        <f>IF('منابع انسانی'!C2="","",'منابع انسانی'!C2)</f>
        <v>مستقیم</v>
      </c>
      <c r="R3" s="887" t="str">
        <f>IF('منابع انسانی'!D2="","",'منابع انسانی'!D2)</f>
        <v xml:space="preserve">دائمی </v>
      </c>
      <c r="S3" s="887" t="str">
        <f>IF('تحصیلات کارکنان'!S3="","",'تحصیلات کارکنان'!S3)</f>
        <v>کارشناسی</v>
      </c>
      <c r="T3" s="888">
        <f>IF('تجربه کارکنان'!Q3="","",'تجربه کارکنان'!Q3)</f>
        <v>7</v>
      </c>
      <c r="U3" s="888">
        <f>IF('منابع انسانی'!G2="","",'منابع انسانی'!G2)</f>
        <v>47</v>
      </c>
      <c r="V3" s="438"/>
      <c r="W3" s="439"/>
      <c r="X3" s="128" t="s">
        <v>78</v>
      </c>
      <c r="Y3" s="440">
        <f>COUNTIFS(S3:S130,X3,T3:T130,"&gt;=25")</f>
        <v>0</v>
      </c>
      <c r="Z3" s="441">
        <f>IF(Y3=0,0,AVERAGEIFS($U$3:$U$130,$S$3:$S$130,X3,$T$3:$T$130,"&gt;=25"))</f>
        <v>0</v>
      </c>
      <c r="AA3" s="442" t="s">
        <v>290</v>
      </c>
    </row>
    <row r="4" spans="2:27" ht="54.75" customHeight="1" thickBot="1">
      <c r="B4" s="443"/>
      <c r="C4" s="444"/>
      <c r="D4" s="626" t="s">
        <v>14</v>
      </c>
      <c r="E4" s="603" t="s">
        <v>304</v>
      </c>
      <c r="F4" s="603" t="s">
        <v>582</v>
      </c>
      <c r="G4" s="603" t="s">
        <v>121</v>
      </c>
      <c r="H4" s="603" t="s">
        <v>305</v>
      </c>
      <c r="I4" s="627" t="s">
        <v>306</v>
      </c>
      <c r="J4" s="627" t="s">
        <v>584</v>
      </c>
      <c r="K4" s="628" t="s">
        <v>22</v>
      </c>
      <c r="O4" s="887">
        <f>IF('منابع انسانی'!A3="","",'منابع انسانی'!A3)</f>
        <v>2</v>
      </c>
      <c r="P4" s="887" t="str">
        <f>IF('منابع انسانی'!B3="","",'منابع انسانی'!B3)</f>
        <v>عباس حیدری نیا</v>
      </c>
      <c r="Q4" s="887" t="str">
        <f>IF('منابع انسانی'!C3="","",'منابع انسانی'!C3)</f>
        <v>مستقیم</v>
      </c>
      <c r="R4" s="887" t="str">
        <f>IF('منابع انسانی'!D3="","",'منابع انسانی'!D3)</f>
        <v xml:space="preserve">دائمی </v>
      </c>
      <c r="S4" s="887" t="str">
        <f>IF('تحصیلات کارکنان'!S4="","",'تحصیلات کارکنان'!S4)</f>
        <v>کارشناسی</v>
      </c>
      <c r="T4" s="888">
        <f>IF('تجربه کارکنان'!Q4="","",'تجربه کارکنان'!Q4)</f>
        <v>14</v>
      </c>
      <c r="U4" s="888">
        <f>IF('منابع انسانی'!G3="","",'منابع انسانی'!G3)</f>
        <v>41</v>
      </c>
      <c r="V4" s="438"/>
      <c r="W4" s="445"/>
      <c r="X4" s="128" t="s">
        <v>78</v>
      </c>
      <c r="Y4" s="11">
        <f>COUNTIFS($S$3:$S$130,X4,$T$3:$T$130,"&gt;=20",$T$3:$T$130,"&lt;25")</f>
        <v>0</v>
      </c>
      <c r="Z4" s="446">
        <f>IF(Y4=0,0,AVERAGEIFS($U$3:$U$130,$S$3:$S$130,X4,$T$3:$T$130,"&gt;=20",$T$3:$T$130,"&lt;25"))</f>
        <v>0</v>
      </c>
      <c r="AA4" s="447" t="s">
        <v>291</v>
      </c>
    </row>
    <row r="5" spans="2:27" s="8" customFormat="1" ht="24.95" customHeight="1">
      <c r="B5" s="443"/>
      <c r="C5" s="448"/>
      <c r="D5" s="629">
        <v>1</v>
      </c>
      <c r="E5" s="605" t="s">
        <v>78</v>
      </c>
      <c r="F5" s="604" t="s">
        <v>290</v>
      </c>
      <c r="G5" s="605">
        <f>Y3</f>
        <v>0</v>
      </c>
      <c r="H5" s="630">
        <f>G5/$G$41</f>
        <v>0</v>
      </c>
      <c r="I5" s="631">
        <f>IF(Y3&gt;0,Z3*1.25,0)</f>
        <v>0</v>
      </c>
      <c r="J5" s="631">
        <v>350</v>
      </c>
      <c r="K5" s="632">
        <f t="shared" ref="K5:K40" si="0">MIN((I5/J5)*H5,H5)</f>
        <v>0</v>
      </c>
      <c r="O5" s="887">
        <f>IF('منابع انسانی'!A4="","",'منابع انسانی'!A4)</f>
        <v>3</v>
      </c>
      <c r="P5" s="887" t="str">
        <f>IF('منابع انسانی'!B4="","",'منابع انسانی'!B4)</f>
        <v>محمد علی کریمی</v>
      </c>
      <c r="Q5" s="887" t="str">
        <f>IF('منابع انسانی'!C4="","",'منابع انسانی'!C4)</f>
        <v>مستقیم</v>
      </c>
      <c r="R5" s="887" t="str">
        <f>IF('منابع انسانی'!D4="","",'منابع انسانی'!D4)</f>
        <v>موقت</v>
      </c>
      <c r="S5" s="887" t="str">
        <f>IF('تحصیلات کارکنان'!S5="","",'تحصیلات کارکنان'!S5)</f>
        <v>کارشناسی ارشد</v>
      </c>
      <c r="T5" s="888">
        <f>IF('تجربه کارکنان'!Q5="","",'تجربه کارکنان'!Q5)</f>
        <v>6</v>
      </c>
      <c r="U5" s="888">
        <f>IF('منابع انسانی'!G4="","",'منابع انسانی'!G4)</f>
        <v>272</v>
      </c>
      <c r="V5" s="438"/>
      <c r="W5" s="445"/>
      <c r="X5" s="128" t="s">
        <v>78</v>
      </c>
      <c r="Y5" s="11">
        <f>COUNTIFS($S$3:$S$130,X5,$T$3:$T$130,"&gt;=15",$T$3:$T$130,"&lt;20")</f>
        <v>0</v>
      </c>
      <c r="Z5" s="446">
        <f>IF(Y5=0,0,AVERAGEIFS($U$3:$U$130,$S$3:$S$130,X5,$T$3:$T$130,"&gt;=15",$T$3:$T$130,"&lt;20"))</f>
        <v>0</v>
      </c>
      <c r="AA5" s="447" t="s">
        <v>292</v>
      </c>
    </row>
    <row r="6" spans="2:27" s="8" customFormat="1" ht="24.95" customHeight="1">
      <c r="B6" s="443"/>
      <c r="C6" s="448"/>
      <c r="D6" s="629">
        <f>D5+1</f>
        <v>2</v>
      </c>
      <c r="E6" s="605" t="s">
        <v>78</v>
      </c>
      <c r="F6" s="605" t="s">
        <v>291</v>
      </c>
      <c r="G6" s="605">
        <f>Y4</f>
        <v>0</v>
      </c>
      <c r="H6" s="630">
        <f t="shared" ref="H6:H40" si="1">G6/$G$41</f>
        <v>0</v>
      </c>
      <c r="I6" s="631">
        <f t="shared" ref="I6:I10" si="2">IF(Y4&gt;0,Z4*1.25,0)</f>
        <v>0</v>
      </c>
      <c r="J6" s="631">
        <v>315</v>
      </c>
      <c r="K6" s="632">
        <f t="shared" si="0"/>
        <v>0</v>
      </c>
      <c r="O6" s="887">
        <f>IF('منابع انسانی'!A5="","",'منابع انسانی'!A5)</f>
        <v>4</v>
      </c>
      <c r="P6" s="887" t="str">
        <f>IF('منابع انسانی'!B5="","",'منابع انسانی'!B5)</f>
        <v>محمدرضا لیراوی زاده</v>
      </c>
      <c r="Q6" s="887" t="str">
        <f>IF('منابع انسانی'!C5="","",'منابع انسانی'!C5)</f>
        <v>مستقیم</v>
      </c>
      <c r="R6" s="887" t="str">
        <f>IF('منابع انسانی'!D5="","",'منابع انسانی'!D5)</f>
        <v>موقت</v>
      </c>
      <c r="S6" s="887" t="str">
        <f>IF('تحصیلات کارکنان'!S6="","",'تحصیلات کارکنان'!S6)</f>
        <v>دیپلم</v>
      </c>
      <c r="T6" s="888">
        <f>IF('تجربه کارکنان'!Q6="","",'تجربه کارکنان'!Q6)</f>
        <v>22</v>
      </c>
      <c r="U6" s="888">
        <f>IF('منابع انسانی'!G5="","",'منابع انسانی'!G5)</f>
        <v>45</v>
      </c>
      <c r="V6" s="438"/>
      <c r="W6" s="445"/>
      <c r="X6" s="128" t="s">
        <v>78</v>
      </c>
      <c r="Y6" s="11">
        <f>COUNTIFS($S$3:$S$130,X6,$T$3:$T$130,"&gt;=10",$T$3:$T$130,"&lt;15")</f>
        <v>0</v>
      </c>
      <c r="Z6" s="446">
        <f>IF(Y6=0,0,AVERAGEIFS($U$3:$U$130,$S$3:$S$130,X6,$T$3:$T$130,"&gt;=10",$T$3:$T$130,"&lt;15"))</f>
        <v>0</v>
      </c>
      <c r="AA6" s="447" t="s">
        <v>293</v>
      </c>
    </row>
    <row r="7" spans="2:27" s="8" customFormat="1" ht="24.95" customHeight="1">
      <c r="B7" s="443"/>
      <c r="C7" s="448"/>
      <c r="D7" s="629">
        <f t="shared" ref="D7:D40" si="3">D6+1</f>
        <v>3</v>
      </c>
      <c r="E7" s="605" t="s">
        <v>78</v>
      </c>
      <c r="F7" s="605" t="s">
        <v>292</v>
      </c>
      <c r="G7" s="605">
        <f t="shared" ref="G7:G10" si="4">Y5</f>
        <v>0</v>
      </c>
      <c r="H7" s="630">
        <f t="shared" si="1"/>
        <v>0</v>
      </c>
      <c r="I7" s="631">
        <f t="shared" si="2"/>
        <v>0</v>
      </c>
      <c r="J7" s="631">
        <v>262.5</v>
      </c>
      <c r="K7" s="632">
        <f t="shared" si="0"/>
        <v>0</v>
      </c>
      <c r="O7" s="887">
        <f>IF('منابع انسانی'!A6="","",'منابع انسانی'!A6)</f>
        <v>5</v>
      </c>
      <c r="P7" s="887" t="str">
        <f>IF('منابع انسانی'!B6="","",'منابع انسانی'!B6)</f>
        <v>مهدی لیراوی زاده</v>
      </c>
      <c r="Q7" s="887" t="str">
        <f>IF('منابع انسانی'!C6="","",'منابع انسانی'!C6)</f>
        <v>مستقیم</v>
      </c>
      <c r="R7" s="887" t="str">
        <f>IF('منابع انسانی'!D6="","",'منابع انسانی'!D6)</f>
        <v>موقت</v>
      </c>
      <c r="S7" s="887" t="str">
        <f>IF('تحصیلات کارکنان'!S7="","",'تحصیلات کارکنان'!S7)</f>
        <v>دیپلم</v>
      </c>
      <c r="T7" s="888">
        <f>IF('تجربه کارکنان'!Q7="","",'تجربه کارکنان'!Q7)</f>
        <v>1</v>
      </c>
      <c r="U7" s="888">
        <f>IF('منابع انسانی'!G6="","",'منابع انسانی'!G6)</f>
        <v>60</v>
      </c>
      <c r="V7" s="438"/>
      <c r="W7" s="445"/>
      <c r="X7" s="128" t="s">
        <v>78</v>
      </c>
      <c r="Y7" s="11">
        <f>COUNTIFS($S$3:$S$130,X7,$T$3:$T$130,"&gt;=5",$T$3:$T$130,"&lt;10")</f>
        <v>0</v>
      </c>
      <c r="Z7" s="446">
        <f>IF(Y7=0,0,AVERAGEIFS($U$3:$U$130,$S$3:$S$130,X7,$T$3:$T$130,"&gt;=5",$T$3:$T$130,"&lt;10"))</f>
        <v>0</v>
      </c>
      <c r="AA7" s="447" t="s">
        <v>294</v>
      </c>
    </row>
    <row r="8" spans="2:27" s="8" customFormat="1" ht="24.95" customHeight="1">
      <c r="B8" s="443"/>
      <c r="C8" s="448"/>
      <c r="D8" s="629">
        <f t="shared" si="3"/>
        <v>4</v>
      </c>
      <c r="E8" s="605" t="s">
        <v>78</v>
      </c>
      <c r="F8" s="605" t="s">
        <v>293</v>
      </c>
      <c r="G8" s="605">
        <f t="shared" si="4"/>
        <v>0</v>
      </c>
      <c r="H8" s="630">
        <f t="shared" si="1"/>
        <v>0</v>
      </c>
      <c r="I8" s="631">
        <f t="shared" si="2"/>
        <v>0</v>
      </c>
      <c r="J8" s="631">
        <v>244.99999999999997</v>
      </c>
      <c r="K8" s="632">
        <f t="shared" si="0"/>
        <v>0</v>
      </c>
      <c r="O8" s="887" t="str">
        <f>IF('منابع انسانی'!A7="","",'منابع انسانی'!A7)</f>
        <v/>
      </c>
      <c r="P8" s="887" t="str">
        <f>IF('منابع انسانی'!B7="","",'منابع انسانی'!B7)</f>
        <v/>
      </c>
      <c r="Q8" s="887" t="str">
        <f>IF('منابع انسانی'!C7="","",'منابع انسانی'!C7)</f>
        <v/>
      </c>
      <c r="R8" s="887" t="str">
        <f>IF('منابع انسانی'!D7="","",'منابع انسانی'!D7)</f>
        <v/>
      </c>
      <c r="S8" s="887" t="str">
        <f>IF('تحصیلات کارکنان'!S8="","",'تحصیلات کارکنان'!S8)</f>
        <v/>
      </c>
      <c r="T8" s="888" t="str">
        <f>IF('تجربه کارکنان'!Q8="","",'تجربه کارکنان'!Q8)</f>
        <v/>
      </c>
      <c r="U8" s="888" t="str">
        <f>IF('منابع انسانی'!G7="","",'منابع انسانی'!G7)</f>
        <v/>
      </c>
      <c r="V8" s="438"/>
      <c r="W8" s="445"/>
      <c r="X8" s="128" t="s">
        <v>78</v>
      </c>
      <c r="Y8" s="449">
        <f>COUNTIFS(S3:S130,X8,T3:T130,"&lt;5")</f>
        <v>0</v>
      </c>
      <c r="Z8" s="450">
        <f>IF(Y8=0,0,AVERAGEIFS($U$3:$U$130,$S$3:$S$130,X8,$T$3:$T$130,"&lt;5"))</f>
        <v>0</v>
      </c>
      <c r="AA8" s="451" t="s">
        <v>295</v>
      </c>
    </row>
    <row r="9" spans="2:27" s="8" customFormat="1" ht="24.95" customHeight="1">
      <c r="B9" s="443"/>
      <c r="C9" s="448"/>
      <c r="D9" s="629">
        <f t="shared" si="3"/>
        <v>5</v>
      </c>
      <c r="E9" s="605" t="s">
        <v>78</v>
      </c>
      <c r="F9" s="605" t="s">
        <v>294</v>
      </c>
      <c r="G9" s="605">
        <f t="shared" si="4"/>
        <v>0</v>
      </c>
      <c r="H9" s="630">
        <f t="shared" si="1"/>
        <v>0</v>
      </c>
      <c r="I9" s="631">
        <f t="shared" si="2"/>
        <v>0</v>
      </c>
      <c r="J9" s="631">
        <v>166.25</v>
      </c>
      <c r="K9" s="632">
        <f t="shared" si="0"/>
        <v>0</v>
      </c>
      <c r="O9" s="887" t="str">
        <f>IF('منابع انسانی'!A8="","",'منابع انسانی'!A8)</f>
        <v/>
      </c>
      <c r="P9" s="887" t="str">
        <f>IF('منابع انسانی'!B8="","",'منابع انسانی'!B8)</f>
        <v/>
      </c>
      <c r="Q9" s="887" t="str">
        <f>IF('منابع انسانی'!C8="","",'منابع انسانی'!C8)</f>
        <v/>
      </c>
      <c r="R9" s="887" t="str">
        <f>IF('منابع انسانی'!D8="","",'منابع انسانی'!D8)</f>
        <v/>
      </c>
      <c r="S9" s="887" t="str">
        <f>IF('تحصیلات کارکنان'!S9="","",'تحصیلات کارکنان'!S9)</f>
        <v/>
      </c>
      <c r="T9" s="888" t="str">
        <f>IF('تجربه کارکنان'!Q9="","",'تجربه کارکنان'!Q9)</f>
        <v/>
      </c>
      <c r="U9" s="888" t="str">
        <f>IF('منابع انسانی'!G8="","",'منابع انسانی'!G8)</f>
        <v/>
      </c>
      <c r="V9" s="438"/>
      <c r="W9" s="445"/>
      <c r="AA9" s="6"/>
    </row>
    <row r="10" spans="2:27" s="8" customFormat="1" ht="24.95" customHeight="1">
      <c r="B10" s="443"/>
      <c r="C10" s="448"/>
      <c r="D10" s="629">
        <f t="shared" si="3"/>
        <v>6</v>
      </c>
      <c r="E10" s="605" t="s">
        <v>78</v>
      </c>
      <c r="F10" s="605" t="s">
        <v>295</v>
      </c>
      <c r="G10" s="605">
        <f t="shared" si="4"/>
        <v>0</v>
      </c>
      <c r="H10" s="630">
        <f t="shared" si="1"/>
        <v>0</v>
      </c>
      <c r="I10" s="631">
        <f t="shared" si="2"/>
        <v>0</v>
      </c>
      <c r="J10" s="631">
        <v>96.25</v>
      </c>
      <c r="K10" s="632">
        <f t="shared" si="0"/>
        <v>0</v>
      </c>
      <c r="O10" s="887" t="str">
        <f>IF('منابع انسانی'!A9="","",'منابع انسانی'!A9)</f>
        <v/>
      </c>
      <c r="P10" s="887" t="str">
        <f>IF('منابع انسانی'!B9="","",'منابع انسانی'!B9)</f>
        <v/>
      </c>
      <c r="Q10" s="887" t="str">
        <f>IF('منابع انسانی'!C9="","",'منابع انسانی'!C9)</f>
        <v/>
      </c>
      <c r="R10" s="887" t="str">
        <f>IF('منابع انسانی'!D9="","",'منابع انسانی'!D9)</f>
        <v/>
      </c>
      <c r="S10" s="887" t="str">
        <f>IF('تحصیلات کارکنان'!S10="","",'تحصیلات کارکنان'!S10)</f>
        <v/>
      </c>
      <c r="T10" s="888" t="str">
        <f>IF('تجربه کارکنان'!Q10="","",'تجربه کارکنان'!Q10)</f>
        <v/>
      </c>
      <c r="U10" s="888" t="str">
        <f>IF('منابع انسانی'!G9="","",'منابع انسانی'!G9)</f>
        <v/>
      </c>
      <c r="V10" s="438"/>
      <c r="W10" s="445"/>
      <c r="X10" s="452" t="str">
        <f>'تحصیلات کارکنان'!U5</f>
        <v>کارشناسی ارشد</v>
      </c>
      <c r="Y10" s="440">
        <f>COUNTIFS(S3:S130,X10,T3:T130,"&gt;=25")</f>
        <v>0</v>
      </c>
      <c r="Z10" s="441">
        <f>IF(Y10=0,0,AVERAGEIFS($U$3:$U$130,$S$3:$S$130,X10,$T$3:$T$130,"&gt;=25"))</f>
        <v>0</v>
      </c>
      <c r="AA10" s="442" t="s">
        <v>290</v>
      </c>
    </row>
    <row r="11" spans="2:27" s="8" customFormat="1" ht="24.95" customHeight="1">
      <c r="B11" s="443"/>
      <c r="C11" s="448"/>
      <c r="D11" s="629">
        <f t="shared" si="3"/>
        <v>7</v>
      </c>
      <c r="E11" s="605" t="s">
        <v>79</v>
      </c>
      <c r="F11" s="605" t="str">
        <f t="shared" ref="F11:F40" si="5">F5</f>
        <v>بالاتر از 25 سال</v>
      </c>
      <c r="G11" s="605">
        <f>Y10</f>
        <v>0</v>
      </c>
      <c r="H11" s="630">
        <f t="shared" si="1"/>
        <v>0</v>
      </c>
      <c r="I11" s="631">
        <f>IF(Y10&gt;0,Z10*1.25,0)</f>
        <v>0</v>
      </c>
      <c r="J11" s="631">
        <v>262.5</v>
      </c>
      <c r="K11" s="632">
        <f t="shared" si="0"/>
        <v>0</v>
      </c>
      <c r="O11" s="887" t="str">
        <f>IF('منابع انسانی'!A10="","",'منابع انسانی'!A10)</f>
        <v/>
      </c>
      <c r="P11" s="887" t="str">
        <f>IF('منابع انسانی'!B10="","",'منابع انسانی'!B10)</f>
        <v/>
      </c>
      <c r="Q11" s="887" t="str">
        <f>IF('منابع انسانی'!C10="","",'منابع انسانی'!C10)</f>
        <v/>
      </c>
      <c r="R11" s="887" t="str">
        <f>IF('منابع انسانی'!D10="","",'منابع انسانی'!D10)</f>
        <v/>
      </c>
      <c r="S11" s="887" t="str">
        <f>IF('تحصیلات کارکنان'!S11="","",'تحصیلات کارکنان'!S11)</f>
        <v/>
      </c>
      <c r="T11" s="888" t="str">
        <f>IF('تجربه کارکنان'!Q11="","",'تجربه کارکنان'!Q11)</f>
        <v/>
      </c>
      <c r="U11" s="888" t="str">
        <f>IF('منابع انسانی'!G10="","",'منابع انسانی'!G10)</f>
        <v/>
      </c>
      <c r="V11" s="438"/>
      <c r="W11" s="445"/>
      <c r="X11" s="452" t="str">
        <f>'تحصیلات کارکنان'!U5</f>
        <v>کارشناسی ارشد</v>
      </c>
      <c r="Y11" s="11">
        <f>COUNTIFS($S$3:$S$130,X11,$T$3:$T$130,"&gt;=20",$T$3:$T$130,"&lt;25")</f>
        <v>0</v>
      </c>
      <c r="Z11" s="446">
        <f>IF(Y11=0,0,AVERAGEIFS($U$3:$U$130,$S$3:$S$130,X11,$T$3:$T$130,"&gt;=20",$T$3:$T$130,"&lt;25"))</f>
        <v>0</v>
      </c>
      <c r="AA11" s="447" t="s">
        <v>291</v>
      </c>
    </row>
    <row r="12" spans="2:27" s="8" customFormat="1" ht="24.95" customHeight="1">
      <c r="B12" s="443"/>
      <c r="C12" s="448"/>
      <c r="D12" s="629">
        <f t="shared" si="3"/>
        <v>8</v>
      </c>
      <c r="E12" s="605" t="s">
        <v>79</v>
      </c>
      <c r="F12" s="605" t="str">
        <f t="shared" si="5"/>
        <v>بین 20 تا 25 سال</v>
      </c>
      <c r="G12" s="605">
        <f t="shared" ref="G12:G16" si="6">Y11</f>
        <v>0</v>
      </c>
      <c r="H12" s="630">
        <f t="shared" si="1"/>
        <v>0</v>
      </c>
      <c r="I12" s="631">
        <f t="shared" ref="I12:I16" si="7">IF(Y11&gt;0,Z11*1.25,0)</f>
        <v>0</v>
      </c>
      <c r="J12" s="631">
        <v>227.49999999999997</v>
      </c>
      <c r="K12" s="632">
        <f t="shared" si="0"/>
        <v>0</v>
      </c>
      <c r="O12" s="887" t="str">
        <f>IF('منابع انسانی'!A11="","",'منابع انسانی'!A11)</f>
        <v/>
      </c>
      <c r="P12" s="887" t="str">
        <f>IF('منابع انسانی'!B11="","",'منابع انسانی'!B11)</f>
        <v/>
      </c>
      <c r="Q12" s="887" t="str">
        <f>IF('منابع انسانی'!C11="","",'منابع انسانی'!C11)</f>
        <v/>
      </c>
      <c r="R12" s="887" t="str">
        <f>IF('منابع انسانی'!D11="","",'منابع انسانی'!D11)</f>
        <v/>
      </c>
      <c r="S12" s="887" t="str">
        <f>IF('تحصیلات کارکنان'!S12="","",'تحصیلات کارکنان'!S12)</f>
        <v/>
      </c>
      <c r="T12" s="888" t="str">
        <f>IF('تجربه کارکنان'!Q12="","",'تجربه کارکنان'!Q12)</f>
        <v/>
      </c>
      <c r="U12" s="888" t="str">
        <f>IF('منابع انسانی'!G11="","",'منابع انسانی'!G11)</f>
        <v/>
      </c>
      <c r="V12" s="438"/>
      <c r="W12" s="445"/>
      <c r="X12" s="452" t="str">
        <f>'تحصیلات کارکنان'!U5</f>
        <v>کارشناسی ارشد</v>
      </c>
      <c r="Y12" s="11">
        <f>COUNTIFS($S$3:$S$130,X12,$T$3:$T$130,"&gt;=15",$T$3:$T$130,"&lt;20")</f>
        <v>0</v>
      </c>
      <c r="Z12" s="446">
        <f>IF(Y12=0,0,AVERAGEIFS($U$3:$U$130,$S$3:$S$130,X12,$T$3:$T$130,"&gt;=15",$T$3:$T$130,"&lt;20"))</f>
        <v>0</v>
      </c>
      <c r="AA12" s="447" t="s">
        <v>292</v>
      </c>
    </row>
    <row r="13" spans="2:27" s="8" customFormat="1" ht="24.95" customHeight="1">
      <c r="B13" s="443"/>
      <c r="C13" s="448"/>
      <c r="D13" s="629">
        <f t="shared" si="3"/>
        <v>9</v>
      </c>
      <c r="E13" s="605" t="s">
        <v>79</v>
      </c>
      <c r="F13" s="605" t="str">
        <f t="shared" si="5"/>
        <v>بین 15 تا 20 سال</v>
      </c>
      <c r="G13" s="605">
        <f t="shared" si="6"/>
        <v>0</v>
      </c>
      <c r="H13" s="630">
        <f t="shared" si="1"/>
        <v>0</v>
      </c>
      <c r="I13" s="631">
        <f>IF(Y12&gt;0,Z12*1.25,0)</f>
        <v>0</v>
      </c>
      <c r="J13" s="631">
        <v>175</v>
      </c>
      <c r="K13" s="632">
        <f t="shared" si="0"/>
        <v>0</v>
      </c>
      <c r="O13" s="887" t="str">
        <f>IF('منابع انسانی'!A12="","",'منابع انسانی'!A12)</f>
        <v/>
      </c>
      <c r="P13" s="887" t="str">
        <f>IF('منابع انسانی'!B12="","",'منابع انسانی'!B12)</f>
        <v/>
      </c>
      <c r="Q13" s="887" t="str">
        <f>IF('منابع انسانی'!C12="","",'منابع انسانی'!C12)</f>
        <v/>
      </c>
      <c r="R13" s="887" t="str">
        <f>IF('منابع انسانی'!D12="","",'منابع انسانی'!D12)</f>
        <v/>
      </c>
      <c r="S13" s="887" t="str">
        <f>IF('تحصیلات کارکنان'!S13="","",'تحصیلات کارکنان'!S13)</f>
        <v/>
      </c>
      <c r="T13" s="888" t="str">
        <f>IF('تجربه کارکنان'!Q13="","",'تجربه کارکنان'!Q13)</f>
        <v/>
      </c>
      <c r="U13" s="888" t="str">
        <f>IF('منابع انسانی'!G12="","",'منابع انسانی'!G12)</f>
        <v/>
      </c>
      <c r="V13" s="438"/>
      <c r="W13" s="445"/>
      <c r="X13" s="452" t="str">
        <f>'تحصیلات کارکنان'!U5</f>
        <v>کارشناسی ارشد</v>
      </c>
      <c r="Y13" s="11">
        <f>COUNTIFS($S$3:$S$130,X13,$T$3:$T$130,"&gt;=10",$T$3:$T$130,"&lt;15")</f>
        <v>0</v>
      </c>
      <c r="Z13" s="446">
        <f>IF(Y13=0,0,AVERAGEIFS($U$3:$U$130,$S$3:$S$130,X13,$T$3:$T$130,"&gt;=10",$T$3:$T$130,"&lt;15"))</f>
        <v>0</v>
      </c>
      <c r="AA13" s="447" t="s">
        <v>293</v>
      </c>
    </row>
    <row r="14" spans="2:27" s="8" customFormat="1" ht="24.95" customHeight="1">
      <c r="B14" s="443"/>
      <c r="C14" s="448"/>
      <c r="D14" s="629">
        <f t="shared" si="3"/>
        <v>10</v>
      </c>
      <c r="E14" s="605" t="s">
        <v>79</v>
      </c>
      <c r="F14" s="605" t="str">
        <f t="shared" si="5"/>
        <v>بین 10 تا 15 سال</v>
      </c>
      <c r="G14" s="605">
        <f t="shared" si="6"/>
        <v>0</v>
      </c>
      <c r="H14" s="630">
        <f t="shared" si="1"/>
        <v>0</v>
      </c>
      <c r="I14" s="631">
        <f t="shared" si="7"/>
        <v>0</v>
      </c>
      <c r="J14" s="631">
        <v>122.49999999999999</v>
      </c>
      <c r="K14" s="632">
        <f t="shared" si="0"/>
        <v>0</v>
      </c>
      <c r="O14" s="887" t="str">
        <f>IF('منابع انسانی'!A13="","",'منابع انسانی'!A13)</f>
        <v/>
      </c>
      <c r="P14" s="887" t="str">
        <f>IF('منابع انسانی'!B13="","",'منابع انسانی'!B13)</f>
        <v/>
      </c>
      <c r="Q14" s="887" t="str">
        <f>IF('منابع انسانی'!C13="","",'منابع انسانی'!C13)</f>
        <v/>
      </c>
      <c r="R14" s="887" t="str">
        <f>IF('منابع انسانی'!D13="","",'منابع انسانی'!D13)</f>
        <v/>
      </c>
      <c r="S14" s="887" t="str">
        <f>IF('تحصیلات کارکنان'!S14="","",'تحصیلات کارکنان'!S14)</f>
        <v/>
      </c>
      <c r="T14" s="888" t="str">
        <f>IF('تجربه کارکنان'!Q14="","",'تجربه کارکنان'!Q14)</f>
        <v/>
      </c>
      <c r="U14" s="888" t="str">
        <f>IF('منابع انسانی'!G13="","",'منابع انسانی'!G13)</f>
        <v/>
      </c>
      <c r="V14" s="438"/>
      <c r="W14" s="445"/>
      <c r="X14" s="452" t="str">
        <f>'تحصیلات کارکنان'!U5</f>
        <v>کارشناسی ارشد</v>
      </c>
      <c r="Y14" s="11">
        <f>COUNTIFS($S$3:$S$130,X14,$T$3:$T$130,"&gt;=5",$T$3:$T$130,"&lt;10")</f>
        <v>1</v>
      </c>
      <c r="Z14" s="446">
        <f>IF(Y14=0,0,AVERAGEIFS($U$3:$U$130,$S$3:$S$130,X14,$T$3:$T$130,"&gt;=5",$T$3:$T$130,"&lt;10"))</f>
        <v>272</v>
      </c>
      <c r="AA14" s="447" t="s">
        <v>294</v>
      </c>
    </row>
    <row r="15" spans="2:27" s="8" customFormat="1" ht="24.95" customHeight="1">
      <c r="B15" s="443"/>
      <c r="C15" s="448"/>
      <c r="D15" s="629">
        <f t="shared" si="3"/>
        <v>11</v>
      </c>
      <c r="E15" s="605" t="s">
        <v>79</v>
      </c>
      <c r="F15" s="605" t="str">
        <f t="shared" si="5"/>
        <v>بین 5 تا 10 سال</v>
      </c>
      <c r="G15" s="605">
        <f t="shared" si="6"/>
        <v>1</v>
      </c>
      <c r="H15" s="630">
        <f t="shared" si="1"/>
        <v>0.2</v>
      </c>
      <c r="I15" s="631">
        <f>IF(Y14&gt;0,Z14*1.25,0)</f>
        <v>340</v>
      </c>
      <c r="J15" s="631">
        <v>87.5</v>
      </c>
      <c r="K15" s="632">
        <f t="shared" si="0"/>
        <v>0.2</v>
      </c>
      <c r="O15" s="887" t="str">
        <f>IF('منابع انسانی'!A14="","",'منابع انسانی'!A14)</f>
        <v/>
      </c>
      <c r="P15" s="887" t="str">
        <f>IF('منابع انسانی'!B14="","",'منابع انسانی'!B14)</f>
        <v/>
      </c>
      <c r="Q15" s="887" t="str">
        <f>IF('منابع انسانی'!C14="","",'منابع انسانی'!C14)</f>
        <v/>
      </c>
      <c r="R15" s="887" t="str">
        <f>IF('منابع انسانی'!D14="","",'منابع انسانی'!D14)</f>
        <v/>
      </c>
      <c r="S15" s="887" t="str">
        <f>IF('تحصیلات کارکنان'!S15="","",'تحصیلات کارکنان'!S15)</f>
        <v/>
      </c>
      <c r="T15" s="888" t="str">
        <f>IF('تجربه کارکنان'!Q15="","",'تجربه کارکنان'!Q15)</f>
        <v/>
      </c>
      <c r="U15" s="888" t="str">
        <f>IF('منابع انسانی'!G14="","",'منابع انسانی'!G14)</f>
        <v/>
      </c>
      <c r="V15" s="438"/>
      <c r="W15" s="445"/>
      <c r="X15" s="452" t="str">
        <f>'تحصیلات کارکنان'!U5</f>
        <v>کارشناسی ارشد</v>
      </c>
      <c r="Y15" s="449">
        <f>COUNTIFS(S3:S130,X15,T3:T130,"&lt;5")</f>
        <v>0</v>
      </c>
      <c r="Z15" s="450">
        <f>IF(Y15=0,0,AVERAGEIFS($U$3:$U$130,$S$3:$S$130,X15,$T$3:$T$130,"&lt;5"))</f>
        <v>0</v>
      </c>
      <c r="AA15" s="451" t="s">
        <v>295</v>
      </c>
    </row>
    <row r="16" spans="2:27" s="8" customFormat="1" ht="24.95" customHeight="1">
      <c r="B16" s="443"/>
      <c r="C16" s="448"/>
      <c r="D16" s="629">
        <f t="shared" si="3"/>
        <v>12</v>
      </c>
      <c r="E16" s="605" t="s">
        <v>79</v>
      </c>
      <c r="F16" s="605" t="str">
        <f t="shared" si="5"/>
        <v>زیر 5 سال</v>
      </c>
      <c r="G16" s="605">
        <f t="shared" si="6"/>
        <v>0</v>
      </c>
      <c r="H16" s="630">
        <f t="shared" si="1"/>
        <v>0</v>
      </c>
      <c r="I16" s="631">
        <f t="shared" si="7"/>
        <v>0</v>
      </c>
      <c r="J16" s="631">
        <v>70</v>
      </c>
      <c r="K16" s="632">
        <f t="shared" si="0"/>
        <v>0</v>
      </c>
      <c r="O16" s="887" t="str">
        <f>IF('منابع انسانی'!A15="","",'منابع انسانی'!A15)</f>
        <v/>
      </c>
      <c r="P16" s="887" t="str">
        <f>IF('منابع انسانی'!B15="","",'منابع انسانی'!B15)</f>
        <v/>
      </c>
      <c r="Q16" s="887" t="str">
        <f>IF('منابع انسانی'!C15="","",'منابع انسانی'!C15)</f>
        <v/>
      </c>
      <c r="R16" s="887" t="str">
        <f>IF('منابع انسانی'!D15="","",'منابع انسانی'!D15)</f>
        <v/>
      </c>
      <c r="S16" s="887" t="str">
        <f>IF('تحصیلات کارکنان'!S16="","",'تحصیلات کارکنان'!S16)</f>
        <v/>
      </c>
      <c r="T16" s="888" t="str">
        <f>IF('تجربه کارکنان'!Q16="","",'تجربه کارکنان'!Q16)</f>
        <v/>
      </c>
      <c r="U16" s="888" t="str">
        <f>IF('منابع انسانی'!G15="","",'منابع انسانی'!G15)</f>
        <v/>
      </c>
      <c r="V16" s="438"/>
      <c r="W16" s="445"/>
      <c r="X16" s="6"/>
      <c r="Y16" s="6"/>
      <c r="Z16" s="6"/>
      <c r="AA16" s="6"/>
    </row>
    <row r="17" spans="2:27" s="8" customFormat="1" ht="24.95" customHeight="1">
      <c r="B17" s="443"/>
      <c r="C17" s="448"/>
      <c r="D17" s="629">
        <f t="shared" si="3"/>
        <v>13</v>
      </c>
      <c r="E17" s="605" t="s">
        <v>44</v>
      </c>
      <c r="F17" s="605" t="str">
        <f t="shared" si="5"/>
        <v>بالاتر از 25 سال</v>
      </c>
      <c r="G17" s="605">
        <f>Y17</f>
        <v>0</v>
      </c>
      <c r="H17" s="630">
        <f t="shared" si="1"/>
        <v>0</v>
      </c>
      <c r="I17" s="631">
        <f>IF(Y17&gt;0,Z17*1.25,0)</f>
        <v>0</v>
      </c>
      <c r="J17" s="631">
        <v>166.25</v>
      </c>
      <c r="K17" s="632">
        <f t="shared" si="0"/>
        <v>0</v>
      </c>
      <c r="O17" s="887" t="str">
        <f>IF('منابع انسانی'!A16="","",'منابع انسانی'!A16)</f>
        <v/>
      </c>
      <c r="P17" s="887" t="str">
        <f>IF('منابع انسانی'!B16="","",'منابع انسانی'!B16)</f>
        <v/>
      </c>
      <c r="Q17" s="887" t="str">
        <f>IF('منابع انسانی'!C16="","",'منابع انسانی'!C16)</f>
        <v/>
      </c>
      <c r="R17" s="887" t="str">
        <f>IF('منابع انسانی'!D16="","",'منابع انسانی'!D16)</f>
        <v/>
      </c>
      <c r="S17" s="887" t="str">
        <f>IF('تحصیلات کارکنان'!S17="","",'تحصیلات کارکنان'!S17)</f>
        <v/>
      </c>
      <c r="T17" s="888" t="str">
        <f>IF('تجربه کارکنان'!Q17="","",'تجربه کارکنان'!Q17)</f>
        <v/>
      </c>
      <c r="U17" s="888" t="str">
        <f>IF('منابع انسانی'!G16="","",'منابع انسانی'!G16)</f>
        <v/>
      </c>
      <c r="V17" s="438"/>
      <c r="W17" s="6"/>
      <c r="X17" s="452" t="s">
        <v>44</v>
      </c>
      <c r="Y17" s="440">
        <f>COUNTIFS(S3:S144,X17,T3:T144,"&gt;=25")</f>
        <v>0</v>
      </c>
      <c r="Z17" s="441">
        <f>IF(Y17=0,0,AVERAGEIFS($U$3:$U$130,$S$3:$S$130,X17,$T$3:$T$130,"&gt;=25"))</f>
        <v>0</v>
      </c>
      <c r="AA17" s="442" t="s">
        <v>290</v>
      </c>
    </row>
    <row r="18" spans="2:27" s="8" customFormat="1" ht="24.95" customHeight="1">
      <c r="B18" s="443"/>
      <c r="C18" s="448"/>
      <c r="D18" s="629">
        <f t="shared" si="3"/>
        <v>14</v>
      </c>
      <c r="E18" s="605" t="s">
        <v>44</v>
      </c>
      <c r="F18" s="605" t="str">
        <f t="shared" si="5"/>
        <v>بین 20 تا 25 سال</v>
      </c>
      <c r="G18" s="605">
        <f t="shared" ref="G18:G22" si="8">Y18</f>
        <v>0</v>
      </c>
      <c r="H18" s="630">
        <f t="shared" si="1"/>
        <v>0</v>
      </c>
      <c r="I18" s="631">
        <f t="shared" ref="I18:I22" si="9">IF(Y18&gt;0,Z18*1.25,0)</f>
        <v>0</v>
      </c>
      <c r="J18" s="631">
        <v>148.75</v>
      </c>
      <c r="K18" s="632">
        <f t="shared" si="0"/>
        <v>0</v>
      </c>
      <c r="O18" s="887" t="str">
        <f>IF('منابع انسانی'!A17="","",'منابع انسانی'!A17)</f>
        <v/>
      </c>
      <c r="P18" s="887" t="str">
        <f>IF('منابع انسانی'!B17="","",'منابع انسانی'!B17)</f>
        <v/>
      </c>
      <c r="Q18" s="887" t="str">
        <f>IF('منابع انسانی'!C17="","",'منابع انسانی'!C17)</f>
        <v/>
      </c>
      <c r="R18" s="887" t="str">
        <f>IF('منابع انسانی'!D17="","",'منابع انسانی'!D17)</f>
        <v/>
      </c>
      <c r="S18" s="887" t="str">
        <f>IF('تحصیلات کارکنان'!S18="","",'تحصیلات کارکنان'!S18)</f>
        <v/>
      </c>
      <c r="T18" s="888" t="str">
        <f>IF('تجربه کارکنان'!Q18="","",'تجربه کارکنان'!Q18)</f>
        <v/>
      </c>
      <c r="U18" s="888" t="str">
        <f>IF('منابع انسانی'!G17="","",'منابع انسانی'!G17)</f>
        <v/>
      </c>
      <c r="V18" s="438"/>
      <c r="W18" s="6"/>
      <c r="X18" s="452" t="s">
        <v>44</v>
      </c>
      <c r="Y18" s="11">
        <f>COUNTIFS($S$3:$S$130,X18,$T$3:$T$130,"&gt;=20",$T$3:$T$130,"&lt;25")</f>
        <v>0</v>
      </c>
      <c r="Z18" s="446">
        <f>IF(Y18=0,0,AVERAGEIFS($U$3:$U$130,$S$3:$S$130,X18,$T$3:$T$130,"&gt;=20",$T$3:$T$130,"&lt;25"))</f>
        <v>0</v>
      </c>
      <c r="AA18" s="447" t="s">
        <v>291</v>
      </c>
    </row>
    <row r="19" spans="2:27" s="8" customFormat="1" ht="24.95" customHeight="1">
      <c r="B19" s="443"/>
      <c r="C19" s="448"/>
      <c r="D19" s="629">
        <f t="shared" si="3"/>
        <v>15</v>
      </c>
      <c r="E19" s="605" t="s">
        <v>44</v>
      </c>
      <c r="F19" s="605" t="str">
        <f t="shared" si="5"/>
        <v>بین 15 تا 20 سال</v>
      </c>
      <c r="G19" s="605">
        <f t="shared" si="8"/>
        <v>0</v>
      </c>
      <c r="H19" s="630">
        <f t="shared" si="1"/>
        <v>0</v>
      </c>
      <c r="I19" s="631">
        <f t="shared" si="9"/>
        <v>0</v>
      </c>
      <c r="J19" s="631">
        <v>131.25</v>
      </c>
      <c r="K19" s="632">
        <f t="shared" si="0"/>
        <v>0</v>
      </c>
      <c r="O19" s="887" t="str">
        <f>IF('منابع انسانی'!A18="","",'منابع انسانی'!A18)</f>
        <v/>
      </c>
      <c r="P19" s="887" t="str">
        <f>IF('منابع انسانی'!B18="","",'منابع انسانی'!B18)</f>
        <v/>
      </c>
      <c r="Q19" s="887" t="str">
        <f>IF('منابع انسانی'!C18="","",'منابع انسانی'!C18)</f>
        <v/>
      </c>
      <c r="R19" s="887" t="str">
        <f>IF('منابع انسانی'!D18="","",'منابع انسانی'!D18)</f>
        <v/>
      </c>
      <c r="S19" s="887" t="str">
        <f>IF('تحصیلات کارکنان'!S19="","",'تحصیلات کارکنان'!S19)</f>
        <v/>
      </c>
      <c r="T19" s="888" t="str">
        <f>IF('تجربه کارکنان'!Q19="","",'تجربه کارکنان'!Q19)</f>
        <v/>
      </c>
      <c r="U19" s="888" t="str">
        <f>IF('منابع انسانی'!G18="","",'منابع انسانی'!G18)</f>
        <v/>
      </c>
      <c r="V19" s="438"/>
      <c r="W19" s="6"/>
      <c r="X19" s="452" t="s">
        <v>44</v>
      </c>
      <c r="Y19" s="11">
        <f>COUNTIFS($S$3:$S$130,X19,$T$3:$T$130,"&gt;=15",$T$3:$T$130,"&lt;20")</f>
        <v>0</v>
      </c>
      <c r="Z19" s="446">
        <f>IF(Y19=0,0,AVERAGEIFS($U$3:$U$130,$S$3:$S$130,X19,$T$3:$T$130,"&gt;=15",$T$3:$T$130,"&lt;20"))</f>
        <v>0</v>
      </c>
      <c r="AA19" s="447" t="s">
        <v>292</v>
      </c>
    </row>
    <row r="20" spans="2:27" s="8" customFormat="1" ht="24.95" customHeight="1">
      <c r="B20" s="443"/>
      <c r="C20" s="448"/>
      <c r="D20" s="629">
        <f t="shared" si="3"/>
        <v>16</v>
      </c>
      <c r="E20" s="605" t="s">
        <v>44</v>
      </c>
      <c r="F20" s="605" t="str">
        <f t="shared" si="5"/>
        <v>بین 10 تا 15 سال</v>
      </c>
      <c r="G20" s="605">
        <f t="shared" si="8"/>
        <v>1</v>
      </c>
      <c r="H20" s="630">
        <f t="shared" si="1"/>
        <v>0.2</v>
      </c>
      <c r="I20" s="631">
        <f t="shared" si="9"/>
        <v>51.25</v>
      </c>
      <c r="J20" s="631">
        <v>113.74999999999999</v>
      </c>
      <c r="K20" s="632">
        <f t="shared" si="0"/>
        <v>9.0109890109890123E-2</v>
      </c>
      <c r="O20" s="887" t="str">
        <f>IF('منابع انسانی'!A19="","",'منابع انسانی'!A19)</f>
        <v/>
      </c>
      <c r="P20" s="887" t="str">
        <f>IF('منابع انسانی'!B19="","",'منابع انسانی'!B19)</f>
        <v/>
      </c>
      <c r="Q20" s="887" t="str">
        <f>IF('منابع انسانی'!C19="","",'منابع انسانی'!C19)</f>
        <v/>
      </c>
      <c r="R20" s="887" t="str">
        <f>IF('منابع انسانی'!D19="","",'منابع انسانی'!D19)</f>
        <v/>
      </c>
      <c r="S20" s="887" t="str">
        <f>IF('تحصیلات کارکنان'!S20="","",'تحصیلات کارکنان'!S20)</f>
        <v/>
      </c>
      <c r="T20" s="888" t="str">
        <f>IF('تجربه کارکنان'!Q20="","",'تجربه کارکنان'!Q20)</f>
        <v/>
      </c>
      <c r="U20" s="888" t="str">
        <f>IF('منابع انسانی'!G19="","",'منابع انسانی'!G19)</f>
        <v/>
      </c>
      <c r="V20" s="438"/>
      <c r="W20" s="6"/>
      <c r="X20" s="452" t="s">
        <v>44</v>
      </c>
      <c r="Y20" s="11">
        <f>COUNTIFS($S$3:$S$130,X20,$T$3:$T$130,"&gt;=10",$T$3:$T$130,"&lt;15")</f>
        <v>1</v>
      </c>
      <c r="Z20" s="446">
        <f>IF(Y20=0,0,AVERAGEIFS($U$3:$U$130,$S$3:$S$130,X20,$T$3:$T$130,"&gt;=10",$T$3:$T$130,"&lt;15"))</f>
        <v>41</v>
      </c>
      <c r="AA20" s="447" t="s">
        <v>293</v>
      </c>
    </row>
    <row r="21" spans="2:27" s="8" customFormat="1" ht="24.95" customHeight="1">
      <c r="B21" s="443"/>
      <c r="C21" s="448"/>
      <c r="D21" s="629">
        <f t="shared" si="3"/>
        <v>17</v>
      </c>
      <c r="E21" s="605" t="s">
        <v>44</v>
      </c>
      <c r="F21" s="605" t="str">
        <f t="shared" si="5"/>
        <v>بین 5 تا 10 سال</v>
      </c>
      <c r="G21" s="605">
        <f t="shared" si="8"/>
        <v>1</v>
      </c>
      <c r="H21" s="630">
        <f t="shared" si="1"/>
        <v>0.2</v>
      </c>
      <c r="I21" s="631">
        <f t="shared" si="9"/>
        <v>58.75</v>
      </c>
      <c r="J21" s="631">
        <v>87.5</v>
      </c>
      <c r="K21" s="632">
        <f t="shared" si="0"/>
        <v>0.13428571428571429</v>
      </c>
      <c r="O21" s="887" t="str">
        <f>IF('منابع انسانی'!A20="","",'منابع انسانی'!A20)</f>
        <v/>
      </c>
      <c r="P21" s="887" t="str">
        <f>IF('منابع انسانی'!B20="","",'منابع انسانی'!B20)</f>
        <v/>
      </c>
      <c r="Q21" s="887" t="str">
        <f>IF('منابع انسانی'!C20="","",'منابع انسانی'!C20)</f>
        <v/>
      </c>
      <c r="R21" s="887" t="str">
        <f>IF('منابع انسانی'!D20="","",'منابع انسانی'!D20)</f>
        <v/>
      </c>
      <c r="S21" s="887" t="str">
        <f>IF('تحصیلات کارکنان'!S21="","",'تحصیلات کارکنان'!S21)</f>
        <v/>
      </c>
      <c r="T21" s="888" t="str">
        <f>IF('تجربه کارکنان'!Q21="","",'تجربه کارکنان'!Q21)</f>
        <v/>
      </c>
      <c r="U21" s="888" t="str">
        <f>IF('منابع انسانی'!G20="","",'منابع انسانی'!G20)</f>
        <v/>
      </c>
      <c r="V21" s="438"/>
      <c r="W21" s="6"/>
      <c r="X21" s="452" t="s">
        <v>44</v>
      </c>
      <c r="Y21" s="11">
        <f>COUNTIFS($S$3:$S$130,X21,$T$3:$T$130,"&gt;=5",$T$3:$T$130,"&lt;10")</f>
        <v>1</v>
      </c>
      <c r="Z21" s="446">
        <f>IF(Y21=0,0,AVERAGEIFS($U$3:$U$130,$S$3:$S$130,X21,$T$3:$T$130,"&gt;=5",$T$3:$T$130,"&lt;10"))</f>
        <v>47</v>
      </c>
      <c r="AA21" s="447" t="s">
        <v>294</v>
      </c>
    </row>
    <row r="22" spans="2:27" s="8" customFormat="1" ht="24.95" customHeight="1">
      <c r="B22" s="443"/>
      <c r="C22" s="448"/>
      <c r="D22" s="629">
        <f t="shared" si="3"/>
        <v>18</v>
      </c>
      <c r="E22" s="605" t="s">
        <v>44</v>
      </c>
      <c r="F22" s="605" t="str">
        <f t="shared" si="5"/>
        <v>زیر 5 سال</v>
      </c>
      <c r="G22" s="605">
        <f t="shared" si="8"/>
        <v>0</v>
      </c>
      <c r="H22" s="630">
        <f t="shared" si="1"/>
        <v>0</v>
      </c>
      <c r="I22" s="631">
        <f t="shared" si="9"/>
        <v>0</v>
      </c>
      <c r="J22" s="631">
        <v>52.5</v>
      </c>
      <c r="K22" s="632">
        <f t="shared" si="0"/>
        <v>0</v>
      </c>
      <c r="O22" s="887" t="str">
        <f>IF('منابع انسانی'!A21="","",'منابع انسانی'!A21)</f>
        <v/>
      </c>
      <c r="P22" s="887" t="str">
        <f>IF('منابع انسانی'!B21="","",'منابع انسانی'!B21)</f>
        <v/>
      </c>
      <c r="Q22" s="887" t="str">
        <f>IF('منابع انسانی'!C21="","",'منابع انسانی'!C21)</f>
        <v/>
      </c>
      <c r="R22" s="887" t="str">
        <f>IF('منابع انسانی'!D21="","",'منابع انسانی'!D21)</f>
        <v/>
      </c>
      <c r="S22" s="887" t="str">
        <f>IF('تحصیلات کارکنان'!S22="","",'تحصیلات کارکنان'!S22)</f>
        <v/>
      </c>
      <c r="T22" s="888" t="str">
        <f>IF('تجربه کارکنان'!Q22="","",'تجربه کارکنان'!Q22)</f>
        <v/>
      </c>
      <c r="U22" s="888" t="str">
        <f>IF('منابع انسانی'!G21="","",'منابع انسانی'!G21)</f>
        <v/>
      </c>
      <c r="V22" s="438"/>
      <c r="W22" s="6"/>
      <c r="X22" s="452" t="s">
        <v>44</v>
      </c>
      <c r="Y22" s="449">
        <f>COUNTIFS(S3:S144,X22,T3:T144,"&lt;5")</f>
        <v>0</v>
      </c>
      <c r="Z22" s="450">
        <f>IF(Y22=0,0,AVERAGEIFS($U$3:$U$130,$S$3:$S$130,X22,$T$3:$T$130,"&lt;5"))</f>
        <v>0</v>
      </c>
      <c r="AA22" s="451" t="s">
        <v>295</v>
      </c>
    </row>
    <row r="23" spans="2:27" s="8" customFormat="1" ht="24.95" customHeight="1">
      <c r="B23" s="443"/>
      <c r="C23" s="448"/>
      <c r="D23" s="629">
        <f t="shared" si="3"/>
        <v>19</v>
      </c>
      <c r="E23" s="605" t="s">
        <v>46</v>
      </c>
      <c r="F23" s="605" t="str">
        <f t="shared" si="5"/>
        <v>بالاتر از 25 سال</v>
      </c>
      <c r="G23" s="605">
        <f>Y24</f>
        <v>0</v>
      </c>
      <c r="H23" s="630">
        <f t="shared" si="1"/>
        <v>0</v>
      </c>
      <c r="I23" s="631">
        <f>IF(Y24&gt;0,Z24*1.25,0)</f>
        <v>0</v>
      </c>
      <c r="J23" s="631">
        <v>148.75</v>
      </c>
      <c r="K23" s="632">
        <f t="shared" si="0"/>
        <v>0</v>
      </c>
      <c r="O23" s="887" t="str">
        <f>IF('منابع انسانی'!A22="","",'منابع انسانی'!A22)</f>
        <v/>
      </c>
      <c r="P23" s="887" t="str">
        <f>IF('منابع انسانی'!B22="","",'منابع انسانی'!B22)</f>
        <v/>
      </c>
      <c r="Q23" s="887" t="str">
        <f>IF('منابع انسانی'!C22="","",'منابع انسانی'!C22)</f>
        <v/>
      </c>
      <c r="R23" s="887" t="str">
        <f>IF('منابع انسانی'!D22="","",'منابع انسانی'!D22)</f>
        <v/>
      </c>
      <c r="S23" s="887" t="str">
        <f>IF('تحصیلات کارکنان'!S23="","",'تحصیلات کارکنان'!S23)</f>
        <v/>
      </c>
      <c r="T23" s="888" t="str">
        <f>IF('تجربه کارکنان'!Q23="","",'تجربه کارکنان'!Q23)</f>
        <v/>
      </c>
      <c r="U23" s="888" t="str">
        <f>IF('منابع انسانی'!G22="","",'منابع انسانی'!G22)</f>
        <v/>
      </c>
      <c r="V23" s="438"/>
      <c r="W23" s="6"/>
      <c r="X23" s="6"/>
      <c r="Y23" s="6"/>
      <c r="Z23" s="6"/>
    </row>
    <row r="24" spans="2:27" s="8" customFormat="1" ht="24.95" customHeight="1">
      <c r="B24" s="443"/>
      <c r="C24" s="448"/>
      <c r="D24" s="629">
        <f t="shared" si="3"/>
        <v>20</v>
      </c>
      <c r="E24" s="605" t="s">
        <v>46</v>
      </c>
      <c r="F24" s="605" t="str">
        <f t="shared" si="5"/>
        <v>بین 20 تا 25 سال</v>
      </c>
      <c r="G24" s="605">
        <f t="shared" ref="G24:G28" si="10">Y25</f>
        <v>0</v>
      </c>
      <c r="H24" s="630">
        <f t="shared" si="1"/>
        <v>0</v>
      </c>
      <c r="I24" s="631">
        <f t="shared" ref="I24:I28" si="11">IF(Y25&gt;0,Z25*1.25,0)</f>
        <v>0</v>
      </c>
      <c r="J24" s="631">
        <v>131.25</v>
      </c>
      <c r="K24" s="632">
        <f t="shared" si="0"/>
        <v>0</v>
      </c>
      <c r="O24" s="887" t="str">
        <f>IF('منابع انسانی'!A23="","",'منابع انسانی'!A23)</f>
        <v/>
      </c>
      <c r="P24" s="887" t="str">
        <f>IF('منابع انسانی'!B23="","",'منابع انسانی'!B23)</f>
        <v/>
      </c>
      <c r="Q24" s="887" t="str">
        <f>IF('منابع انسانی'!C23="","",'منابع انسانی'!C23)</f>
        <v/>
      </c>
      <c r="R24" s="887" t="str">
        <f>IF('منابع انسانی'!D23="","",'منابع انسانی'!D23)</f>
        <v/>
      </c>
      <c r="S24" s="887" t="str">
        <f>IF('تحصیلات کارکنان'!S24="","",'تحصیلات کارکنان'!S24)</f>
        <v/>
      </c>
      <c r="T24" s="888" t="str">
        <f>IF('تجربه کارکنان'!Q24="","",'تجربه کارکنان'!Q24)</f>
        <v/>
      </c>
      <c r="U24" s="888" t="str">
        <f>IF('منابع انسانی'!G23="","",'منابع انسانی'!G23)</f>
        <v/>
      </c>
      <c r="V24" s="438"/>
      <c r="W24" s="6"/>
      <c r="X24" s="452" t="s">
        <v>738</v>
      </c>
      <c r="Y24" s="440">
        <f>COUNTIFS(S3:S151,X24,T3:T151,"&gt;=25")</f>
        <v>0</v>
      </c>
      <c r="Z24" s="441">
        <f>IF(Y24=0,0,AVERAGEIFS($U$3:$U$130,$S$3:$S$130,X24,$T$3:$T$130,"&gt;=25"))</f>
        <v>0</v>
      </c>
      <c r="AA24" s="442" t="s">
        <v>290</v>
      </c>
    </row>
    <row r="25" spans="2:27" s="8" customFormat="1" ht="24.95" customHeight="1">
      <c r="B25" s="443"/>
      <c r="C25" s="448"/>
      <c r="D25" s="629">
        <f t="shared" si="3"/>
        <v>21</v>
      </c>
      <c r="E25" s="605" t="s">
        <v>46</v>
      </c>
      <c r="F25" s="605" t="str">
        <f t="shared" si="5"/>
        <v>بین 15 تا 20 سال</v>
      </c>
      <c r="G25" s="605">
        <f t="shared" si="10"/>
        <v>0</v>
      </c>
      <c r="H25" s="630">
        <f t="shared" si="1"/>
        <v>0</v>
      </c>
      <c r="I25" s="631">
        <f t="shared" si="11"/>
        <v>0</v>
      </c>
      <c r="J25" s="631">
        <v>113.74999999999999</v>
      </c>
      <c r="K25" s="632">
        <f t="shared" si="0"/>
        <v>0</v>
      </c>
      <c r="O25" s="887" t="str">
        <f>IF('منابع انسانی'!A24="","",'منابع انسانی'!A24)</f>
        <v/>
      </c>
      <c r="P25" s="887" t="str">
        <f>IF('منابع انسانی'!B24="","",'منابع انسانی'!B24)</f>
        <v/>
      </c>
      <c r="Q25" s="887" t="str">
        <f>IF('منابع انسانی'!C24="","",'منابع انسانی'!C24)</f>
        <v/>
      </c>
      <c r="R25" s="887" t="str">
        <f>IF('منابع انسانی'!D24="","",'منابع انسانی'!D24)</f>
        <v/>
      </c>
      <c r="S25" s="887" t="str">
        <f>IF('تحصیلات کارکنان'!S25="","",'تحصیلات کارکنان'!S25)</f>
        <v/>
      </c>
      <c r="T25" s="888" t="str">
        <f>IF('تجربه کارکنان'!Q25="","",'تجربه کارکنان'!Q25)</f>
        <v/>
      </c>
      <c r="U25" s="888" t="str">
        <f>IF('منابع انسانی'!G24="","",'منابع انسانی'!G24)</f>
        <v/>
      </c>
      <c r="V25" s="438"/>
      <c r="W25" s="6"/>
      <c r="X25" s="452" t="s">
        <v>738</v>
      </c>
      <c r="Y25" s="11">
        <f>COUNTIFS($S$3:$S$130,X25,$T$3:$T$130,"&gt;=20",$T$3:$T$130,"&lt;25")</f>
        <v>0</v>
      </c>
      <c r="Z25" s="446">
        <f>IF(Y25=0,0,AVERAGEIFS($U$3:$U$130,$S$3:$S$130,X25,$T$3:$T$130,"&gt;=20",$T$3:$T$130,"&lt;25"))</f>
        <v>0</v>
      </c>
      <c r="AA25" s="447" t="s">
        <v>291</v>
      </c>
    </row>
    <row r="26" spans="2:27" s="8" customFormat="1" ht="24.95" customHeight="1">
      <c r="B26" s="443"/>
      <c r="C26" s="448"/>
      <c r="D26" s="629">
        <f t="shared" si="3"/>
        <v>22</v>
      </c>
      <c r="E26" s="605" t="s">
        <v>46</v>
      </c>
      <c r="F26" s="605" t="str">
        <f t="shared" si="5"/>
        <v>بین 10 تا 15 سال</v>
      </c>
      <c r="G26" s="605">
        <f t="shared" si="10"/>
        <v>0</v>
      </c>
      <c r="H26" s="630">
        <f t="shared" si="1"/>
        <v>0</v>
      </c>
      <c r="I26" s="631">
        <f t="shared" si="11"/>
        <v>0</v>
      </c>
      <c r="J26" s="631">
        <v>78.75</v>
      </c>
      <c r="K26" s="632">
        <f t="shared" si="0"/>
        <v>0</v>
      </c>
      <c r="O26" s="887" t="str">
        <f>IF('منابع انسانی'!A25="","",'منابع انسانی'!A25)</f>
        <v/>
      </c>
      <c r="P26" s="887" t="str">
        <f>IF('منابع انسانی'!B25="","",'منابع انسانی'!B25)</f>
        <v/>
      </c>
      <c r="Q26" s="887" t="str">
        <f>IF('منابع انسانی'!C25="","",'منابع انسانی'!C25)</f>
        <v/>
      </c>
      <c r="R26" s="887" t="str">
        <f>IF('منابع انسانی'!D25="","",'منابع انسانی'!D25)</f>
        <v/>
      </c>
      <c r="S26" s="887" t="str">
        <f>IF('تحصیلات کارکنان'!S26="","",'تحصیلات کارکنان'!S26)</f>
        <v/>
      </c>
      <c r="T26" s="888" t="str">
        <f>IF('تجربه کارکنان'!Q26="","",'تجربه کارکنان'!Q26)</f>
        <v/>
      </c>
      <c r="U26" s="888" t="str">
        <f>IF('منابع انسانی'!G25="","",'منابع انسانی'!G25)</f>
        <v/>
      </c>
      <c r="V26" s="438"/>
      <c r="W26" s="6"/>
      <c r="X26" s="452" t="s">
        <v>738</v>
      </c>
      <c r="Y26" s="11">
        <f>COUNTIFS($S$3:$S$130,X26,$T$3:$T$130,"&gt;=15",$T$3:$T$130,"&lt;20")</f>
        <v>0</v>
      </c>
      <c r="Z26" s="446">
        <f>IF(Y26=0,0,AVERAGEIFS($U$3:$U$130,$S$3:$S$130,X26,$T$3:$T$130,"&gt;=15",$T$3:$T$130,"&lt;20"))</f>
        <v>0</v>
      </c>
      <c r="AA26" s="447" t="s">
        <v>292</v>
      </c>
    </row>
    <row r="27" spans="2:27" s="8" customFormat="1" ht="24.95" customHeight="1">
      <c r="B27" s="443"/>
      <c r="C27" s="448"/>
      <c r="D27" s="629">
        <f t="shared" si="3"/>
        <v>23</v>
      </c>
      <c r="E27" s="605" t="s">
        <v>46</v>
      </c>
      <c r="F27" s="605" t="str">
        <f t="shared" si="5"/>
        <v>بین 5 تا 10 سال</v>
      </c>
      <c r="G27" s="605">
        <f t="shared" si="10"/>
        <v>0</v>
      </c>
      <c r="H27" s="630">
        <f t="shared" si="1"/>
        <v>0</v>
      </c>
      <c r="I27" s="631">
        <f>IF(Y28&gt;0,Z28*1.25,0)</f>
        <v>0</v>
      </c>
      <c r="J27" s="631">
        <v>61.249999999999993</v>
      </c>
      <c r="K27" s="632">
        <f t="shared" si="0"/>
        <v>0</v>
      </c>
      <c r="O27" s="887" t="str">
        <f>IF('منابع انسانی'!A26="","",'منابع انسانی'!A26)</f>
        <v/>
      </c>
      <c r="P27" s="887" t="str">
        <f>IF('منابع انسانی'!B26="","",'منابع انسانی'!B26)</f>
        <v/>
      </c>
      <c r="Q27" s="887" t="str">
        <f>IF('منابع انسانی'!C26="","",'منابع انسانی'!C26)</f>
        <v/>
      </c>
      <c r="R27" s="887" t="str">
        <f>IF('منابع انسانی'!D26="","",'منابع انسانی'!D26)</f>
        <v/>
      </c>
      <c r="S27" s="887" t="str">
        <f>IF('تحصیلات کارکنان'!S27="","",'تحصیلات کارکنان'!S27)</f>
        <v/>
      </c>
      <c r="T27" s="888" t="str">
        <f>IF('تجربه کارکنان'!Q27="","",'تجربه کارکنان'!Q27)</f>
        <v/>
      </c>
      <c r="U27" s="888" t="str">
        <f>IF('منابع انسانی'!G26="","",'منابع انسانی'!G26)</f>
        <v/>
      </c>
      <c r="V27" s="438"/>
      <c r="W27" s="6"/>
      <c r="X27" s="452" t="s">
        <v>738</v>
      </c>
      <c r="Y27" s="11">
        <f>COUNTIFS($S$3:$S$130,X27,$T$3:$T$130,"&gt;=10",$T$3:$T$130,"&lt;15")</f>
        <v>0</v>
      </c>
      <c r="Z27" s="446">
        <f>IF(Y27=0,0,AVERAGEIFS($U$3:$U$130,$S$3:$S$130,X27,$T$3:$T$130,"&gt;=10",$T$3:$T$130,"&lt;15"))</f>
        <v>0</v>
      </c>
      <c r="AA27" s="447" t="s">
        <v>293</v>
      </c>
    </row>
    <row r="28" spans="2:27" s="8" customFormat="1" ht="24.95" customHeight="1">
      <c r="B28" s="443"/>
      <c r="C28" s="448"/>
      <c r="D28" s="629">
        <f t="shared" si="3"/>
        <v>24</v>
      </c>
      <c r="E28" s="605" t="s">
        <v>46</v>
      </c>
      <c r="F28" s="605" t="str">
        <f t="shared" si="5"/>
        <v>زیر 5 سال</v>
      </c>
      <c r="G28" s="605">
        <f t="shared" si="10"/>
        <v>0</v>
      </c>
      <c r="H28" s="630">
        <f t="shared" si="1"/>
        <v>0</v>
      </c>
      <c r="I28" s="631">
        <f t="shared" si="11"/>
        <v>0</v>
      </c>
      <c r="J28" s="631">
        <v>43.75</v>
      </c>
      <c r="K28" s="632">
        <f t="shared" si="0"/>
        <v>0</v>
      </c>
      <c r="O28" s="887" t="str">
        <f>IF('منابع انسانی'!A27="","",'منابع انسانی'!A27)</f>
        <v/>
      </c>
      <c r="P28" s="887" t="str">
        <f>IF('منابع انسانی'!B27="","",'منابع انسانی'!B27)</f>
        <v/>
      </c>
      <c r="Q28" s="887" t="str">
        <f>IF('منابع انسانی'!C27="","",'منابع انسانی'!C27)</f>
        <v/>
      </c>
      <c r="R28" s="887" t="str">
        <f>IF('منابع انسانی'!D27="","",'منابع انسانی'!D27)</f>
        <v/>
      </c>
      <c r="S28" s="887" t="str">
        <f>IF('تحصیلات کارکنان'!S28="","",'تحصیلات کارکنان'!S28)</f>
        <v/>
      </c>
      <c r="T28" s="888" t="str">
        <f>IF('تجربه کارکنان'!Q28="","",'تجربه کارکنان'!Q28)</f>
        <v/>
      </c>
      <c r="U28" s="888" t="str">
        <f>IF('منابع انسانی'!G27="","",'منابع انسانی'!G27)</f>
        <v/>
      </c>
      <c r="V28" s="438"/>
      <c r="W28" s="6"/>
      <c r="X28" s="452" t="s">
        <v>738</v>
      </c>
      <c r="Y28" s="11">
        <f>COUNTIFS($S$3:$S$130,X28,$T$3:$T$130,"&gt;=5",$T$3:$T$130,"&lt;10")</f>
        <v>0</v>
      </c>
      <c r="Z28" s="446">
        <f>IF(Y28=0,0,AVERAGEIFS($U$3:$U$130,$S$3:$S$130,X28,$T$3:$T$130,"&gt;=5",$T$3:$T$130,"&lt;10"))</f>
        <v>0</v>
      </c>
      <c r="AA28" s="447" t="s">
        <v>294</v>
      </c>
    </row>
    <row r="29" spans="2:27" s="8" customFormat="1" ht="24.95" customHeight="1">
      <c r="B29" s="443"/>
      <c r="C29" s="448"/>
      <c r="D29" s="629">
        <f t="shared" si="3"/>
        <v>25</v>
      </c>
      <c r="E29" s="605" t="s">
        <v>287</v>
      </c>
      <c r="F29" s="605" t="str">
        <f t="shared" si="5"/>
        <v>بالاتر از 25 سال</v>
      </c>
      <c r="G29" s="605">
        <f>Y31</f>
        <v>0</v>
      </c>
      <c r="H29" s="630">
        <f t="shared" si="1"/>
        <v>0</v>
      </c>
      <c r="I29" s="631">
        <f>IF(Y31&gt;0,Z31*1.25,0)</f>
        <v>0</v>
      </c>
      <c r="J29" s="631">
        <v>147</v>
      </c>
      <c r="K29" s="632">
        <f t="shared" si="0"/>
        <v>0</v>
      </c>
      <c r="O29" s="887" t="str">
        <f>IF('منابع انسانی'!A28="","",'منابع انسانی'!A28)</f>
        <v/>
      </c>
      <c r="P29" s="887" t="str">
        <f>IF('منابع انسانی'!B28="","",'منابع انسانی'!B28)</f>
        <v/>
      </c>
      <c r="Q29" s="887" t="str">
        <f>IF('منابع انسانی'!C28="","",'منابع انسانی'!C28)</f>
        <v/>
      </c>
      <c r="R29" s="887" t="str">
        <f>IF('منابع انسانی'!D28="","",'منابع انسانی'!D28)</f>
        <v/>
      </c>
      <c r="S29" s="887" t="str">
        <f>IF('تحصیلات کارکنان'!S29="","",'تحصیلات کارکنان'!S29)</f>
        <v/>
      </c>
      <c r="T29" s="888" t="str">
        <f>IF('تجربه کارکنان'!Q29="","",'تجربه کارکنان'!Q29)</f>
        <v/>
      </c>
      <c r="U29" s="888" t="str">
        <f>IF('منابع انسانی'!G28="","",'منابع انسانی'!G28)</f>
        <v/>
      </c>
      <c r="V29" s="438"/>
      <c r="W29" s="6"/>
      <c r="X29" s="452" t="s">
        <v>738</v>
      </c>
      <c r="Y29" s="449">
        <f>COUNTIFS(S3:S151,X29,T3:T151,"&lt;5")</f>
        <v>0</v>
      </c>
      <c r="Z29" s="450">
        <f>IF(Y29=0,0,AVERAGEIFS($U$3:$U$130,$S$3:$S$130,X29,$T$3:$T$130,"&lt;5"))</f>
        <v>0</v>
      </c>
      <c r="AA29" s="451" t="s">
        <v>295</v>
      </c>
    </row>
    <row r="30" spans="2:27" s="8" customFormat="1" ht="24.95" customHeight="1">
      <c r="B30" s="443"/>
      <c r="C30" s="448"/>
      <c r="D30" s="629">
        <f t="shared" si="3"/>
        <v>26</v>
      </c>
      <c r="E30" s="605" t="s">
        <v>287</v>
      </c>
      <c r="F30" s="605" t="str">
        <f t="shared" si="5"/>
        <v>بین 20 تا 25 سال</v>
      </c>
      <c r="G30" s="605">
        <f t="shared" ref="G30:G34" si="12">Y32</f>
        <v>1</v>
      </c>
      <c r="H30" s="630">
        <f t="shared" si="1"/>
        <v>0.2</v>
      </c>
      <c r="I30" s="631">
        <f t="shared" ref="I30:I34" si="13">IF(Y32&gt;0,Z32*1.25,0)</f>
        <v>56.25</v>
      </c>
      <c r="J30" s="631">
        <v>129.5</v>
      </c>
      <c r="K30" s="632">
        <f t="shared" si="0"/>
        <v>8.6872586872586879E-2</v>
      </c>
      <c r="O30" s="887" t="str">
        <f>IF('منابع انسانی'!A29="","",'منابع انسانی'!A29)</f>
        <v/>
      </c>
      <c r="P30" s="887" t="str">
        <f>IF('منابع انسانی'!B29="","",'منابع انسانی'!B29)</f>
        <v/>
      </c>
      <c r="Q30" s="887" t="str">
        <f>IF('منابع انسانی'!C29="","",'منابع انسانی'!C29)</f>
        <v/>
      </c>
      <c r="R30" s="887" t="str">
        <f>IF('منابع انسانی'!D29="","",'منابع انسانی'!D29)</f>
        <v/>
      </c>
      <c r="S30" s="887" t="str">
        <f>IF('تحصیلات کارکنان'!S30="","",'تحصیلات کارکنان'!S30)</f>
        <v/>
      </c>
      <c r="T30" s="888" t="str">
        <f>IF('تجربه کارکنان'!Q30="","",'تجربه کارکنان'!Q30)</f>
        <v/>
      </c>
      <c r="U30" s="888" t="str">
        <f>IF('منابع انسانی'!G29="","",'منابع انسانی'!G29)</f>
        <v/>
      </c>
      <c r="V30" s="438"/>
      <c r="W30" s="6"/>
      <c r="X30" s="6"/>
      <c r="Y30" s="6"/>
      <c r="Z30" s="6"/>
    </row>
    <row r="31" spans="2:27" s="8" customFormat="1" ht="24.95" customHeight="1">
      <c r="B31" s="443"/>
      <c r="C31" s="448"/>
      <c r="D31" s="629">
        <f t="shared" si="3"/>
        <v>27</v>
      </c>
      <c r="E31" s="605" t="s">
        <v>287</v>
      </c>
      <c r="F31" s="605" t="str">
        <f t="shared" si="5"/>
        <v>بین 15 تا 20 سال</v>
      </c>
      <c r="G31" s="605">
        <f t="shared" si="12"/>
        <v>0</v>
      </c>
      <c r="H31" s="630">
        <f t="shared" si="1"/>
        <v>0</v>
      </c>
      <c r="I31" s="631">
        <f t="shared" si="13"/>
        <v>0</v>
      </c>
      <c r="J31" s="631">
        <v>94.5</v>
      </c>
      <c r="K31" s="632">
        <f t="shared" si="0"/>
        <v>0</v>
      </c>
      <c r="O31" s="887" t="str">
        <f>IF('منابع انسانی'!A30="","",'منابع انسانی'!A30)</f>
        <v/>
      </c>
      <c r="P31" s="887" t="str">
        <f>IF('منابع انسانی'!B30="","",'منابع انسانی'!B30)</f>
        <v/>
      </c>
      <c r="Q31" s="887" t="str">
        <f>IF('منابع انسانی'!C30="","",'منابع انسانی'!C30)</f>
        <v/>
      </c>
      <c r="R31" s="887" t="str">
        <f>IF('منابع انسانی'!D30="","",'منابع انسانی'!D30)</f>
        <v/>
      </c>
      <c r="S31" s="887" t="str">
        <f>IF('تحصیلات کارکنان'!S31="","",'تحصیلات کارکنان'!S31)</f>
        <v/>
      </c>
      <c r="T31" s="888" t="str">
        <f>IF('تجربه کارکنان'!Q31="","",'تجربه کارکنان'!Q31)</f>
        <v/>
      </c>
      <c r="U31" s="888" t="str">
        <f>IF('منابع انسانی'!G30="","",'منابع انسانی'!G30)</f>
        <v/>
      </c>
      <c r="V31" s="438"/>
      <c r="W31" s="6"/>
      <c r="X31" s="452" t="s">
        <v>287</v>
      </c>
      <c r="Y31" s="440">
        <f>COUNTIFS(S31:S158,X31,T31:T158,"&gt;=25")</f>
        <v>0</v>
      </c>
      <c r="Z31" s="441">
        <f>IF(Y31=0,0,AVERAGEIFS($U$3:$U$130,$S$3:$S$130,X31,$T$3:$T$130,"&gt;=25"))</f>
        <v>0</v>
      </c>
      <c r="AA31" s="442" t="s">
        <v>290</v>
      </c>
    </row>
    <row r="32" spans="2:27" s="8" customFormat="1" ht="24.95" customHeight="1">
      <c r="B32" s="443"/>
      <c r="C32" s="448"/>
      <c r="D32" s="629">
        <f t="shared" si="3"/>
        <v>28</v>
      </c>
      <c r="E32" s="605" t="s">
        <v>287</v>
      </c>
      <c r="F32" s="605" t="str">
        <f t="shared" si="5"/>
        <v>بین 10 تا 15 سال</v>
      </c>
      <c r="G32" s="605">
        <f t="shared" si="12"/>
        <v>0</v>
      </c>
      <c r="H32" s="630">
        <f t="shared" si="1"/>
        <v>0</v>
      </c>
      <c r="I32" s="631">
        <f t="shared" si="13"/>
        <v>0</v>
      </c>
      <c r="J32" s="631">
        <v>77</v>
      </c>
      <c r="K32" s="632">
        <f t="shared" si="0"/>
        <v>0</v>
      </c>
      <c r="O32" s="887" t="str">
        <f>IF('منابع انسانی'!A31="","",'منابع انسانی'!A31)</f>
        <v/>
      </c>
      <c r="P32" s="887" t="str">
        <f>IF('منابع انسانی'!B31="","",'منابع انسانی'!B31)</f>
        <v/>
      </c>
      <c r="Q32" s="887" t="str">
        <f>IF('منابع انسانی'!C31="","",'منابع انسانی'!C31)</f>
        <v/>
      </c>
      <c r="R32" s="887" t="str">
        <f>IF('منابع انسانی'!D31="","",'منابع انسانی'!D31)</f>
        <v/>
      </c>
      <c r="S32" s="887" t="str">
        <f>IF('تحصیلات کارکنان'!S32="","",'تحصیلات کارکنان'!S32)</f>
        <v/>
      </c>
      <c r="T32" s="888" t="str">
        <f>IF('تجربه کارکنان'!Q32="","",'تجربه کارکنان'!Q32)</f>
        <v/>
      </c>
      <c r="U32" s="888" t="str">
        <f>IF('منابع انسانی'!G31="","",'منابع انسانی'!G31)</f>
        <v/>
      </c>
      <c r="V32" s="438"/>
      <c r="W32" s="6"/>
      <c r="X32" s="452" t="s">
        <v>287</v>
      </c>
      <c r="Y32" s="11">
        <f>COUNTIFS($S$3:$S$130,X32,$T$3:$T$130,"&gt;=20",$T$3:$T$130,"&lt;25")</f>
        <v>1</v>
      </c>
      <c r="Z32" s="446">
        <f>IF(Y32=0,0,AVERAGEIFS($U$3:$U$130,$S$3:$S$130,X32,$T$3:$T$130,"&gt;=20",$T$3:$T$130,"&lt;25"))</f>
        <v>45</v>
      </c>
      <c r="AA32" s="447" t="s">
        <v>291</v>
      </c>
    </row>
    <row r="33" spans="2:27" s="8" customFormat="1" ht="24.95" customHeight="1">
      <c r="B33" s="443"/>
      <c r="C33" s="448"/>
      <c r="D33" s="629">
        <f t="shared" si="3"/>
        <v>29</v>
      </c>
      <c r="E33" s="605" t="s">
        <v>287</v>
      </c>
      <c r="F33" s="605" t="str">
        <f t="shared" si="5"/>
        <v>بین 5 تا 10 سال</v>
      </c>
      <c r="G33" s="605">
        <f t="shared" si="12"/>
        <v>0</v>
      </c>
      <c r="H33" s="630">
        <f t="shared" si="1"/>
        <v>0</v>
      </c>
      <c r="I33" s="631">
        <f t="shared" si="13"/>
        <v>0</v>
      </c>
      <c r="J33" s="631">
        <v>56</v>
      </c>
      <c r="K33" s="632">
        <f t="shared" si="0"/>
        <v>0</v>
      </c>
      <c r="O33" s="887" t="str">
        <f>IF('منابع انسانی'!A32="","",'منابع انسانی'!A32)</f>
        <v/>
      </c>
      <c r="P33" s="887" t="str">
        <f>IF('منابع انسانی'!B32="","",'منابع انسانی'!B32)</f>
        <v/>
      </c>
      <c r="Q33" s="887" t="str">
        <f>IF('منابع انسانی'!C32="","",'منابع انسانی'!C32)</f>
        <v/>
      </c>
      <c r="R33" s="887" t="str">
        <f>IF('منابع انسانی'!D32="","",'منابع انسانی'!D32)</f>
        <v/>
      </c>
      <c r="S33" s="887" t="str">
        <f>IF('تحصیلات کارکنان'!S33="","",'تحصیلات کارکنان'!S33)</f>
        <v/>
      </c>
      <c r="T33" s="888" t="str">
        <f>IF('تجربه کارکنان'!Q33="","",'تجربه کارکنان'!Q33)</f>
        <v/>
      </c>
      <c r="U33" s="888" t="str">
        <f>IF('منابع انسانی'!G32="","",'منابع انسانی'!G32)</f>
        <v/>
      </c>
      <c r="V33" s="438"/>
      <c r="W33" s="6"/>
      <c r="X33" s="452" t="s">
        <v>287</v>
      </c>
      <c r="Y33" s="11">
        <f>COUNTIFS($S$3:$S$130,X33,$T$3:$T$130,"&gt;=15",$T$3:$T$130,"&lt;20")</f>
        <v>0</v>
      </c>
      <c r="Z33" s="446">
        <f>IF(Y33=0,0,AVERAGEIFS($U$3:$U$130,$S$3:$S$130,X33,$T$3:$T$130,"&gt;=15",$T$3:$T$130,"&lt;20"))</f>
        <v>0</v>
      </c>
      <c r="AA33" s="447" t="s">
        <v>292</v>
      </c>
    </row>
    <row r="34" spans="2:27" s="8" customFormat="1" ht="24.95" customHeight="1">
      <c r="B34" s="443"/>
      <c r="C34" s="448"/>
      <c r="D34" s="629">
        <f t="shared" si="3"/>
        <v>30</v>
      </c>
      <c r="E34" s="605" t="s">
        <v>287</v>
      </c>
      <c r="F34" s="605" t="str">
        <f t="shared" si="5"/>
        <v>زیر 5 سال</v>
      </c>
      <c r="G34" s="605">
        <f t="shared" si="12"/>
        <v>1</v>
      </c>
      <c r="H34" s="630">
        <f t="shared" si="1"/>
        <v>0.2</v>
      </c>
      <c r="I34" s="631">
        <f t="shared" si="13"/>
        <v>75</v>
      </c>
      <c r="J34" s="631">
        <v>35</v>
      </c>
      <c r="K34" s="632">
        <f t="shared" si="0"/>
        <v>0.2</v>
      </c>
      <c r="O34" s="887" t="str">
        <f>IF('منابع انسانی'!A33="","",'منابع انسانی'!A33)</f>
        <v/>
      </c>
      <c r="P34" s="887" t="str">
        <f>IF('منابع انسانی'!B33="","",'منابع انسانی'!B33)</f>
        <v/>
      </c>
      <c r="Q34" s="887" t="str">
        <f>IF('منابع انسانی'!C33="","",'منابع انسانی'!C33)</f>
        <v/>
      </c>
      <c r="R34" s="887" t="str">
        <f>IF('منابع انسانی'!D33="","",'منابع انسانی'!D33)</f>
        <v/>
      </c>
      <c r="S34" s="887" t="str">
        <f>IF('تحصیلات کارکنان'!S34="","",'تحصیلات کارکنان'!S34)</f>
        <v/>
      </c>
      <c r="T34" s="888" t="str">
        <f>IF('تجربه کارکنان'!Q34="","",'تجربه کارکنان'!Q34)</f>
        <v/>
      </c>
      <c r="U34" s="888" t="str">
        <f>IF('منابع انسانی'!G33="","",'منابع انسانی'!G33)</f>
        <v/>
      </c>
      <c r="V34" s="438"/>
      <c r="W34" s="6"/>
      <c r="X34" s="452" t="s">
        <v>287</v>
      </c>
      <c r="Y34" s="11">
        <f>COUNTIFS($S$3:$S$130,X34,$T$3:$T$130,"&gt;=10",$T$3:$T$130,"&lt;15")</f>
        <v>0</v>
      </c>
      <c r="Z34" s="446">
        <f>IF(Y34=0,0,AVERAGEIFS($U$3:$U$130,$S$3:$S$130,X34,$T$3:$T$130,"&gt;=10",$T$3:$T$130,"&lt;15"))</f>
        <v>0</v>
      </c>
      <c r="AA34" s="447" t="s">
        <v>293</v>
      </c>
    </row>
    <row r="35" spans="2:27" s="8" customFormat="1" ht="24.95" customHeight="1">
      <c r="B35" s="443"/>
      <c r="C35" s="448"/>
      <c r="D35" s="629">
        <f t="shared" si="3"/>
        <v>31</v>
      </c>
      <c r="E35" s="605" t="s">
        <v>585</v>
      </c>
      <c r="F35" s="605" t="str">
        <f t="shared" si="5"/>
        <v>بالاتر از 25 سال</v>
      </c>
      <c r="G35" s="605">
        <f>Y38</f>
        <v>0</v>
      </c>
      <c r="H35" s="630">
        <f t="shared" si="1"/>
        <v>0</v>
      </c>
      <c r="I35" s="631">
        <f>IF(Y38&gt;0,Z38*1.25,0)</f>
        <v>0</v>
      </c>
      <c r="J35" s="631">
        <v>108.5</v>
      </c>
      <c r="K35" s="632">
        <f t="shared" si="0"/>
        <v>0</v>
      </c>
      <c r="O35" s="887" t="str">
        <f>IF('منابع انسانی'!A34="","",'منابع انسانی'!A34)</f>
        <v/>
      </c>
      <c r="P35" s="887" t="str">
        <f>IF('منابع انسانی'!B34="","",'منابع انسانی'!B34)</f>
        <v/>
      </c>
      <c r="Q35" s="887" t="str">
        <f>IF('منابع انسانی'!C34="","",'منابع انسانی'!C34)</f>
        <v/>
      </c>
      <c r="R35" s="887" t="str">
        <f>IF('منابع انسانی'!D34="","",'منابع انسانی'!D34)</f>
        <v/>
      </c>
      <c r="S35" s="887" t="str">
        <f>IF('تحصیلات کارکنان'!S35="","",'تحصیلات کارکنان'!S35)</f>
        <v/>
      </c>
      <c r="T35" s="888" t="str">
        <f>IF('تجربه کارکنان'!Q35="","",'تجربه کارکنان'!Q35)</f>
        <v/>
      </c>
      <c r="U35" s="888" t="str">
        <f>IF('منابع انسانی'!G34="","",'منابع انسانی'!G34)</f>
        <v/>
      </c>
      <c r="V35" s="438"/>
      <c r="W35" s="6"/>
      <c r="X35" s="452" t="s">
        <v>287</v>
      </c>
      <c r="Y35" s="11">
        <f>COUNTIFS($S$3:$S$130,X35,$T$3:$T$130,"&gt;=5",$T$3:$T$130,"&lt;10")</f>
        <v>0</v>
      </c>
      <c r="Z35" s="446">
        <f>IF(Y35=0,0,AVERAGEIFS($U$3:$U$130,$S$3:$S$130,X35,$T$3:$T$130,"&gt;=5",$T$3:$T$130,"&lt;10"))</f>
        <v>0</v>
      </c>
      <c r="AA35" s="447" t="s">
        <v>294</v>
      </c>
    </row>
    <row r="36" spans="2:27" s="8" customFormat="1" ht="24.95" customHeight="1">
      <c r="B36" s="443"/>
      <c r="C36" s="448"/>
      <c r="D36" s="629">
        <f t="shared" si="3"/>
        <v>32</v>
      </c>
      <c r="E36" s="605" t="s">
        <v>585</v>
      </c>
      <c r="F36" s="605" t="str">
        <f t="shared" si="5"/>
        <v>بین 20 تا 25 سال</v>
      </c>
      <c r="G36" s="605">
        <f t="shared" ref="G36:G40" si="14">Y39</f>
        <v>0</v>
      </c>
      <c r="H36" s="630">
        <f t="shared" si="1"/>
        <v>0</v>
      </c>
      <c r="I36" s="631">
        <f t="shared" ref="I36:I40" si="15">IF(Y39&gt;0,Z39*1.25,0)</f>
        <v>0</v>
      </c>
      <c r="J36" s="631">
        <v>91</v>
      </c>
      <c r="K36" s="632">
        <f t="shared" si="0"/>
        <v>0</v>
      </c>
      <c r="O36" s="887" t="str">
        <f>IF('منابع انسانی'!A35="","",'منابع انسانی'!A35)</f>
        <v/>
      </c>
      <c r="P36" s="887" t="str">
        <f>IF('منابع انسانی'!B35="","",'منابع انسانی'!B35)</f>
        <v/>
      </c>
      <c r="Q36" s="887" t="str">
        <f>IF('منابع انسانی'!C35="","",'منابع انسانی'!C35)</f>
        <v/>
      </c>
      <c r="R36" s="887" t="str">
        <f>IF('منابع انسانی'!D35="","",'منابع انسانی'!D35)</f>
        <v/>
      </c>
      <c r="S36" s="887" t="str">
        <f>IF('تحصیلات کارکنان'!S36="","",'تحصیلات کارکنان'!S36)</f>
        <v/>
      </c>
      <c r="T36" s="888" t="str">
        <f>IF('تجربه کارکنان'!Q36="","",'تجربه کارکنان'!Q36)</f>
        <v/>
      </c>
      <c r="U36" s="888" t="str">
        <f>IF('منابع انسانی'!G35="","",'منابع انسانی'!G35)</f>
        <v/>
      </c>
      <c r="V36" s="438"/>
      <c r="W36" s="6"/>
      <c r="X36" s="452" t="s">
        <v>287</v>
      </c>
      <c r="Y36" s="449">
        <f>COUNTIFS(S3:S158,X36,T3:T158,"&lt;5")</f>
        <v>1</v>
      </c>
      <c r="Z36" s="450">
        <f>IF(Y36=0,0,AVERAGEIFS($U$3:$U$130,$S$3:$S$130,X36,$T$3:$T$130,"&lt;5"))</f>
        <v>60</v>
      </c>
      <c r="AA36" s="451" t="s">
        <v>295</v>
      </c>
    </row>
    <row r="37" spans="2:27" s="11" customFormat="1" ht="24.95" customHeight="1">
      <c r="B37" s="453"/>
      <c r="C37" s="454"/>
      <c r="D37" s="629">
        <f t="shared" si="3"/>
        <v>33</v>
      </c>
      <c r="E37" s="605" t="s">
        <v>585</v>
      </c>
      <c r="F37" s="605" t="str">
        <f t="shared" si="5"/>
        <v>بین 15 تا 20 سال</v>
      </c>
      <c r="G37" s="605">
        <f t="shared" si="14"/>
        <v>0</v>
      </c>
      <c r="H37" s="630">
        <f t="shared" si="1"/>
        <v>0</v>
      </c>
      <c r="I37" s="631">
        <f t="shared" si="15"/>
        <v>0</v>
      </c>
      <c r="J37" s="631">
        <v>73.5</v>
      </c>
      <c r="K37" s="632">
        <f t="shared" si="0"/>
        <v>0</v>
      </c>
      <c r="L37" s="8"/>
      <c r="O37" s="887" t="str">
        <f>IF('منابع انسانی'!A36="","",'منابع انسانی'!A36)</f>
        <v/>
      </c>
      <c r="P37" s="887" t="str">
        <f>IF('منابع انسانی'!B36="","",'منابع انسانی'!B36)</f>
        <v/>
      </c>
      <c r="Q37" s="887" t="str">
        <f>IF('منابع انسانی'!C36="","",'منابع انسانی'!C36)</f>
        <v/>
      </c>
      <c r="R37" s="887" t="str">
        <f>IF('منابع انسانی'!D36="","",'منابع انسانی'!D36)</f>
        <v/>
      </c>
      <c r="S37" s="887" t="str">
        <f>IF('تحصیلات کارکنان'!S37="","",'تحصیلات کارکنان'!S37)</f>
        <v/>
      </c>
      <c r="T37" s="888" t="str">
        <f>IF('تجربه کارکنان'!Q37="","",'تجربه کارکنان'!Q37)</f>
        <v/>
      </c>
      <c r="U37" s="888" t="str">
        <f>IF('منابع انسانی'!G36="","",'منابع انسانی'!G36)</f>
        <v/>
      </c>
      <c r="V37" s="438"/>
      <c r="W37" s="6"/>
      <c r="X37" s="6"/>
      <c r="Y37" s="6"/>
      <c r="Z37" s="6"/>
      <c r="AA37" s="8"/>
    </row>
    <row r="38" spans="2:27" ht="24.95" customHeight="1">
      <c r="C38" s="455"/>
      <c r="D38" s="629">
        <f t="shared" si="3"/>
        <v>34</v>
      </c>
      <c r="E38" s="605" t="s">
        <v>585</v>
      </c>
      <c r="F38" s="605" t="str">
        <f t="shared" si="5"/>
        <v>بین 10 تا 15 سال</v>
      </c>
      <c r="G38" s="605">
        <f t="shared" si="14"/>
        <v>0</v>
      </c>
      <c r="H38" s="630">
        <f t="shared" si="1"/>
        <v>0</v>
      </c>
      <c r="I38" s="631">
        <f t="shared" si="15"/>
        <v>0</v>
      </c>
      <c r="J38" s="631">
        <v>56</v>
      </c>
      <c r="K38" s="632">
        <f t="shared" si="0"/>
        <v>0</v>
      </c>
      <c r="L38" s="8"/>
      <c r="O38" s="887" t="str">
        <f>IF('منابع انسانی'!A37="","",'منابع انسانی'!A37)</f>
        <v/>
      </c>
      <c r="P38" s="887" t="str">
        <f>IF('منابع انسانی'!B37="","",'منابع انسانی'!B37)</f>
        <v/>
      </c>
      <c r="Q38" s="887" t="str">
        <f>IF('منابع انسانی'!C37="","",'منابع انسانی'!C37)</f>
        <v/>
      </c>
      <c r="R38" s="887" t="str">
        <f>IF('منابع انسانی'!D37="","",'منابع انسانی'!D37)</f>
        <v/>
      </c>
      <c r="S38" s="887" t="str">
        <f>IF('تحصیلات کارکنان'!S38="","",'تحصیلات کارکنان'!S38)</f>
        <v/>
      </c>
      <c r="T38" s="888" t="str">
        <f>IF('تجربه کارکنان'!Q38="","",'تجربه کارکنان'!Q38)</f>
        <v/>
      </c>
      <c r="U38" s="888" t="str">
        <f>IF('منابع انسانی'!G37="","",'منابع انسانی'!G37)</f>
        <v/>
      </c>
      <c r="V38" s="438"/>
      <c r="X38" s="938" t="s">
        <v>74</v>
      </c>
      <c r="Y38" s="440">
        <f>COUNTIFS(S3:S165,X38,T3:T165,"&gt;=25")</f>
        <v>0</v>
      </c>
      <c r="Z38" s="441">
        <f>IF(Y38=0,0,AVERAGEIFS($U$3:$U$130,$S$3:$S$130,X38,$T$3:$T$130,"&gt;=25"))</f>
        <v>0</v>
      </c>
      <c r="AA38" s="442" t="s">
        <v>290</v>
      </c>
    </row>
    <row r="39" spans="2:27" ht="24.95" customHeight="1">
      <c r="C39" s="455"/>
      <c r="D39" s="629">
        <f t="shared" si="3"/>
        <v>35</v>
      </c>
      <c r="E39" s="605" t="s">
        <v>585</v>
      </c>
      <c r="F39" s="605" t="str">
        <f t="shared" si="5"/>
        <v>بین 5 تا 10 سال</v>
      </c>
      <c r="G39" s="605">
        <f t="shared" si="14"/>
        <v>0</v>
      </c>
      <c r="H39" s="630">
        <f t="shared" si="1"/>
        <v>0</v>
      </c>
      <c r="I39" s="631">
        <f t="shared" si="15"/>
        <v>0</v>
      </c>
      <c r="J39" s="631">
        <v>38.5</v>
      </c>
      <c r="K39" s="632">
        <f t="shared" si="0"/>
        <v>0</v>
      </c>
      <c r="L39" s="8"/>
      <c r="O39" s="887" t="str">
        <f>IF('منابع انسانی'!A38="","",'منابع انسانی'!A38)</f>
        <v/>
      </c>
      <c r="P39" s="887" t="str">
        <f>IF('منابع انسانی'!B38="","",'منابع انسانی'!B38)</f>
        <v/>
      </c>
      <c r="Q39" s="887" t="str">
        <f>IF('منابع انسانی'!C38="","",'منابع انسانی'!C38)</f>
        <v/>
      </c>
      <c r="R39" s="887" t="str">
        <f>IF('منابع انسانی'!D38="","",'منابع انسانی'!D38)</f>
        <v/>
      </c>
      <c r="S39" s="887" t="str">
        <f>IF('تحصیلات کارکنان'!S39="","",'تحصیلات کارکنان'!S39)</f>
        <v/>
      </c>
      <c r="T39" s="888" t="str">
        <f>IF('تجربه کارکنان'!Q39="","",'تجربه کارکنان'!Q39)</f>
        <v/>
      </c>
      <c r="U39" s="888" t="str">
        <f>IF('منابع انسانی'!G38="","",'منابع انسانی'!G38)</f>
        <v/>
      </c>
      <c r="V39" s="438"/>
      <c r="X39" s="938" t="s">
        <v>74</v>
      </c>
      <c r="Y39" s="11">
        <f>COUNTIFS($S$3:$S$130,X39,$T$3:$T$130,"&gt;=20",$T$3:$T$130,"&lt;25")</f>
        <v>0</v>
      </c>
      <c r="Z39" s="446">
        <f>IF(Y39=0,0,AVERAGEIFS($U$3:$U$130,$S$3:$S$130,X39,$T$3:$T$130,"&gt;=20",$T$3:$T$130,"&lt;25"))</f>
        <v>0</v>
      </c>
      <c r="AA39" s="447" t="s">
        <v>291</v>
      </c>
    </row>
    <row r="40" spans="2:27" ht="24.95" customHeight="1" thickBot="1">
      <c r="C40" s="455"/>
      <c r="D40" s="629">
        <f t="shared" si="3"/>
        <v>36</v>
      </c>
      <c r="E40" s="605" t="s">
        <v>585</v>
      </c>
      <c r="F40" s="605" t="str">
        <f t="shared" si="5"/>
        <v>زیر 5 سال</v>
      </c>
      <c r="G40" s="605">
        <f t="shared" si="14"/>
        <v>0</v>
      </c>
      <c r="H40" s="630">
        <f t="shared" si="1"/>
        <v>0</v>
      </c>
      <c r="I40" s="631">
        <f t="shared" si="15"/>
        <v>0</v>
      </c>
      <c r="J40" s="631">
        <v>31.499999999999996</v>
      </c>
      <c r="K40" s="632">
        <f t="shared" si="0"/>
        <v>0</v>
      </c>
      <c r="L40" s="8"/>
      <c r="O40" s="887" t="str">
        <f>IF('منابع انسانی'!A39="","",'منابع انسانی'!A39)</f>
        <v/>
      </c>
      <c r="P40" s="887" t="str">
        <f>IF('منابع انسانی'!B39="","",'منابع انسانی'!B39)</f>
        <v/>
      </c>
      <c r="Q40" s="887" t="str">
        <f>IF('منابع انسانی'!C39="","",'منابع انسانی'!C39)</f>
        <v/>
      </c>
      <c r="R40" s="887" t="str">
        <f>IF('منابع انسانی'!D39="","",'منابع انسانی'!D39)</f>
        <v/>
      </c>
      <c r="S40" s="887" t="str">
        <f>IF('تحصیلات کارکنان'!S40="","",'تحصیلات کارکنان'!S40)</f>
        <v/>
      </c>
      <c r="T40" s="888" t="str">
        <f>IF('تجربه کارکنان'!Q40="","",'تجربه کارکنان'!Q40)</f>
        <v/>
      </c>
      <c r="U40" s="888" t="str">
        <f>IF('منابع انسانی'!G39="","",'منابع انسانی'!G39)</f>
        <v/>
      </c>
      <c r="V40" s="438"/>
      <c r="X40" s="938" t="s">
        <v>74</v>
      </c>
      <c r="Y40" s="11">
        <f>COUNTIFS($S$3:$S$130,X40,$T$3:$T$130,"&gt;=15",$T$3:$T$130,"&lt;20")</f>
        <v>0</v>
      </c>
      <c r="Z40" s="446">
        <f>IF(Y40=0,0,AVERAGEIFS($U$3:$U$130,$S$3:$S$130,X40,$T$3:$T$130,"&gt;=15",$T$3:$T$130,"&lt;20"))</f>
        <v>0</v>
      </c>
      <c r="AA40" s="447" t="s">
        <v>292</v>
      </c>
    </row>
    <row r="41" spans="2:27" ht="24.95" customHeight="1" thickBot="1">
      <c r="C41" s="455"/>
      <c r="D41" s="1732" t="s">
        <v>307</v>
      </c>
      <c r="E41" s="1733"/>
      <c r="F41" s="1733"/>
      <c r="G41" s="1107">
        <f>SUM(G5:G40)</f>
        <v>5</v>
      </c>
      <c r="H41" s="1108">
        <f>SUM(H5:H40)</f>
        <v>1</v>
      </c>
      <c r="I41" s="1734"/>
      <c r="J41" s="1734"/>
      <c r="K41" s="1109">
        <f>IFERROR(SUM(K5:K40),0)</f>
        <v>0.7112681912681913</v>
      </c>
      <c r="O41" s="887" t="str">
        <f>IF('منابع انسانی'!A40="","",'منابع انسانی'!A40)</f>
        <v/>
      </c>
      <c r="P41" s="887" t="str">
        <f>IF('منابع انسانی'!B40="","",'منابع انسانی'!B40)</f>
        <v/>
      </c>
      <c r="Q41" s="887" t="str">
        <f>IF('منابع انسانی'!C40="","",'منابع انسانی'!C40)</f>
        <v/>
      </c>
      <c r="R41" s="887" t="str">
        <f>IF('منابع انسانی'!D40="","",'منابع انسانی'!D40)</f>
        <v/>
      </c>
      <c r="S41" s="887" t="str">
        <f>IF('تحصیلات کارکنان'!S41="","",'تحصیلات کارکنان'!S41)</f>
        <v/>
      </c>
      <c r="T41" s="888" t="str">
        <f>IF('تجربه کارکنان'!Q41="","",'تجربه کارکنان'!Q41)</f>
        <v/>
      </c>
      <c r="U41" s="888" t="str">
        <f>IF('منابع انسانی'!G40="","",'منابع انسانی'!G40)</f>
        <v/>
      </c>
      <c r="V41" s="438"/>
      <c r="X41" s="938" t="s">
        <v>74</v>
      </c>
      <c r="Y41" s="11">
        <f>COUNTIFS($S$3:$S$130,X41,$T$3:$T$130,"&gt;=10",$T$3:$T$130,"&lt;15")</f>
        <v>0</v>
      </c>
      <c r="Z41" s="446">
        <f>IF(Y41=0,0,AVERAGEIFS($U$3:$U$130,$S$3:$S$130,X41,$T$3:$T$130,"&gt;=10",$T$3:$T$130,"&lt;15"))</f>
        <v>0</v>
      </c>
      <c r="AA41" s="447" t="s">
        <v>293</v>
      </c>
    </row>
    <row r="42" spans="2:27" ht="27" customHeight="1" thickBot="1">
      <c r="D42" s="1743" t="s">
        <v>129</v>
      </c>
      <c r="E42" s="1744"/>
      <c r="F42" s="1744"/>
      <c r="G42" s="1744"/>
      <c r="H42" s="1744"/>
      <c r="I42" s="1744"/>
      <c r="J42" s="1741">
        <f>IF(G41=1,MIN(0.6,K41),IF(G41=2,MIN(0.7,K41),IF(G41=3,MIN(0.8,K41),IF(G41=4,MIN(0.9,K41),K41))))</f>
        <v>0.7112681912681913</v>
      </c>
      <c r="K42" s="1742"/>
      <c r="O42" s="887" t="str">
        <f>IF('منابع انسانی'!A41="","",'منابع انسانی'!A41)</f>
        <v/>
      </c>
      <c r="P42" s="887" t="str">
        <f>IF('منابع انسانی'!B41="","",'منابع انسانی'!B41)</f>
        <v/>
      </c>
      <c r="Q42" s="887" t="str">
        <f>IF('منابع انسانی'!C41="","",'منابع انسانی'!C41)</f>
        <v/>
      </c>
      <c r="R42" s="887" t="str">
        <f>IF('منابع انسانی'!D41="","",'منابع انسانی'!D41)</f>
        <v/>
      </c>
      <c r="S42" s="887" t="str">
        <f>IF('تحصیلات کارکنان'!S42="","",'تحصیلات کارکنان'!S42)</f>
        <v/>
      </c>
      <c r="T42" s="888" t="str">
        <f>IF('تجربه کارکنان'!Q42="","",'تجربه کارکنان'!Q42)</f>
        <v/>
      </c>
      <c r="U42" s="888" t="str">
        <f>IF('منابع انسانی'!G41="","",'منابع انسانی'!G41)</f>
        <v/>
      </c>
      <c r="V42" s="438"/>
      <c r="X42" s="938" t="s">
        <v>74</v>
      </c>
      <c r="Y42" s="11">
        <f>COUNTIFS($S$3:$S$130,X42,$T$3:$T$130,"&gt;=5",$T$3:$T$130,"&lt;10")</f>
        <v>0</v>
      </c>
      <c r="Z42" s="446">
        <f>IF(Y42=0,0,AVERAGEIFS($U$3:$U$130,$S$3:$S$130,X42,$T$3:$T$130,"&gt;=5",$T$3:$T$130,"&lt;10"))</f>
        <v>0</v>
      </c>
      <c r="AA42" s="447" t="s">
        <v>294</v>
      </c>
    </row>
    <row r="43" spans="2:27" ht="24.95" customHeight="1" thickBot="1">
      <c r="O43" s="887" t="str">
        <f>IF('منابع انسانی'!A42="","",'منابع انسانی'!A42)</f>
        <v/>
      </c>
      <c r="P43" s="887" t="str">
        <f>IF('منابع انسانی'!B42="","",'منابع انسانی'!B42)</f>
        <v/>
      </c>
      <c r="Q43" s="887" t="str">
        <f>IF('منابع انسانی'!C42="","",'منابع انسانی'!C42)</f>
        <v/>
      </c>
      <c r="R43" s="887" t="str">
        <f>IF('منابع انسانی'!D42="","",'منابع انسانی'!D42)</f>
        <v/>
      </c>
      <c r="S43" s="887" t="str">
        <f>IF('تحصیلات کارکنان'!S43="","",'تحصیلات کارکنان'!S43)</f>
        <v/>
      </c>
      <c r="T43" s="888" t="str">
        <f>IF('تجربه کارکنان'!Q43="","",'تجربه کارکنان'!Q43)</f>
        <v/>
      </c>
      <c r="U43" s="888" t="str">
        <f>IF('منابع انسانی'!G42="","",'منابع انسانی'!G42)</f>
        <v/>
      </c>
      <c r="V43" s="438"/>
      <c r="X43" s="938" t="s">
        <v>74</v>
      </c>
      <c r="Y43" s="5">
        <f>COUNTIFS(S3:S165,X43,T3:T165,"&lt;5")</f>
        <v>0</v>
      </c>
      <c r="Z43" s="446">
        <f>IF(Y43=0,0,AVERAGEIFS($U$3:$U$130,$S$3:$S$130,X43,$T$3:$T$130,"&lt;5"))</f>
        <v>0</v>
      </c>
      <c r="AA43" s="451" t="s">
        <v>295</v>
      </c>
    </row>
    <row r="44" spans="2:27" ht="24.95" customHeight="1" thickBot="1">
      <c r="O44" s="887" t="str">
        <f>IF('منابع انسانی'!A43="","",'منابع انسانی'!A43)</f>
        <v/>
      </c>
      <c r="P44" s="887" t="str">
        <f>IF('منابع انسانی'!B43="","",'منابع انسانی'!B43)</f>
        <v/>
      </c>
      <c r="Q44" s="887" t="str">
        <f>IF('منابع انسانی'!C43="","",'منابع انسانی'!C43)</f>
        <v/>
      </c>
      <c r="R44" s="887" t="str">
        <f>IF('منابع انسانی'!D43="","",'منابع انسانی'!D43)</f>
        <v/>
      </c>
      <c r="S44" s="887" t="str">
        <f>IF('تحصیلات کارکنان'!S44="","",'تحصیلات کارکنان'!S44)</f>
        <v/>
      </c>
      <c r="T44" s="888" t="str">
        <f>IF('تجربه کارکنان'!Q44="","",'تجربه کارکنان'!Q44)</f>
        <v/>
      </c>
      <c r="U44" s="888" t="str">
        <f>IF('منابع انسانی'!G43="","",'منابع انسانی'!G43)</f>
        <v/>
      </c>
      <c r="V44" s="438"/>
      <c r="Y44" s="458">
        <f>SUM(Y3:Y43)</f>
        <v>5</v>
      </c>
      <c r="Z44" s="459" t="s">
        <v>586</v>
      </c>
      <c r="AA44" s="11"/>
    </row>
    <row r="45" spans="2:27" ht="24.95" customHeight="1" thickBot="1">
      <c r="O45" s="887" t="str">
        <f>IF('منابع انسانی'!A44="","",'منابع انسانی'!A44)</f>
        <v/>
      </c>
      <c r="P45" s="887" t="str">
        <f>IF('منابع انسانی'!B44="","",'منابع انسانی'!B44)</f>
        <v/>
      </c>
      <c r="Q45" s="887" t="str">
        <f>IF('منابع انسانی'!C44="","",'منابع انسانی'!C44)</f>
        <v/>
      </c>
      <c r="R45" s="887" t="str">
        <f>IF('منابع انسانی'!D44="","",'منابع انسانی'!D44)</f>
        <v/>
      </c>
      <c r="S45" s="887" t="str">
        <f>IF('تحصیلات کارکنان'!S45="","",'تحصیلات کارکنان'!S45)</f>
        <v/>
      </c>
      <c r="T45" s="888" t="str">
        <f>IF('تجربه کارکنان'!Q45="","",'تجربه کارکنان'!Q45)</f>
        <v/>
      </c>
      <c r="U45" s="888" t="str">
        <f>IF('منابع انسانی'!G44="","",'منابع انسانی'!G44)</f>
        <v/>
      </c>
      <c r="V45" s="438"/>
    </row>
    <row r="46" spans="2:27" ht="24.95" customHeight="1" thickBot="1">
      <c r="O46" s="887" t="str">
        <f>IF('منابع انسانی'!A45="","",'منابع انسانی'!A45)</f>
        <v/>
      </c>
      <c r="P46" s="887" t="str">
        <f>IF('منابع انسانی'!B45="","",'منابع انسانی'!B45)</f>
        <v/>
      </c>
      <c r="Q46" s="887" t="str">
        <f>IF('منابع انسانی'!C45="","",'منابع انسانی'!C45)</f>
        <v/>
      </c>
      <c r="R46" s="887" t="str">
        <f>IF('منابع انسانی'!D45="","",'منابع انسانی'!D45)</f>
        <v/>
      </c>
      <c r="S46" s="887" t="str">
        <f>IF('تحصیلات کارکنان'!S46="","",'تحصیلات کارکنان'!S46)</f>
        <v/>
      </c>
      <c r="T46" s="888" t="str">
        <f>IF('تجربه کارکنان'!Q46="","",'تجربه کارکنان'!Q46)</f>
        <v/>
      </c>
      <c r="U46" s="888" t="str">
        <f>IF('منابع انسانی'!G45="","",'منابع انسانی'!G45)</f>
        <v/>
      </c>
      <c r="V46" s="438"/>
      <c r="X46" s="460">
        <f>SUM(V3:V110)</f>
        <v>0</v>
      </c>
      <c r="Y46" s="1735" t="s">
        <v>587</v>
      </c>
      <c r="Z46" s="1735"/>
      <c r="AA46" s="1736"/>
    </row>
    <row r="47" spans="2:27" ht="24.95" customHeight="1" thickBot="1">
      <c r="O47" s="887" t="str">
        <f>IF('منابع انسانی'!A46="","",'منابع انسانی'!A46)</f>
        <v/>
      </c>
      <c r="P47" s="887" t="str">
        <f>IF('منابع انسانی'!B46="","",'منابع انسانی'!B46)</f>
        <v/>
      </c>
      <c r="Q47" s="887" t="str">
        <f>IF('منابع انسانی'!C46="","",'منابع انسانی'!C46)</f>
        <v/>
      </c>
      <c r="R47" s="887" t="str">
        <f>IF('منابع انسانی'!D46="","",'منابع انسانی'!D46)</f>
        <v/>
      </c>
      <c r="S47" s="887" t="str">
        <f>IF('تحصیلات کارکنان'!S47="","",'تحصیلات کارکنان'!S47)</f>
        <v/>
      </c>
      <c r="T47" s="888" t="str">
        <f>IF('تجربه کارکنان'!Q47="","",'تجربه کارکنان'!Q47)</f>
        <v/>
      </c>
      <c r="U47" s="888" t="str">
        <f>IF('منابع انسانی'!G46="","",'منابع انسانی'!G46)</f>
        <v/>
      </c>
      <c r="V47" s="438"/>
      <c r="X47" s="461">
        <f>[16]تولید!G28*10^6</f>
        <v>298839000000</v>
      </c>
      <c r="Y47" s="1666" t="s">
        <v>588</v>
      </c>
      <c r="Z47" s="1666"/>
      <c r="AA47" s="1728"/>
    </row>
    <row r="48" spans="2:27" ht="24.95" customHeight="1" thickBot="1">
      <c r="O48" s="887" t="str">
        <f>IF('منابع انسانی'!A47="","",'منابع انسانی'!A47)</f>
        <v/>
      </c>
      <c r="P48" s="887" t="str">
        <f>IF('منابع انسانی'!B47="","",'منابع انسانی'!B47)</f>
        <v/>
      </c>
      <c r="Q48" s="887" t="str">
        <f>IF('منابع انسانی'!C47="","",'منابع انسانی'!C47)</f>
        <v/>
      </c>
      <c r="R48" s="887" t="str">
        <f>IF('منابع انسانی'!D47="","",'منابع انسانی'!D47)</f>
        <v/>
      </c>
      <c r="S48" s="887" t="str">
        <f>IF('تحصیلات کارکنان'!S48="","",'تحصیلات کارکنان'!S48)</f>
        <v/>
      </c>
      <c r="T48" s="888" t="str">
        <f>IF('تجربه کارکنان'!Q48="","",'تجربه کارکنان'!Q48)</f>
        <v/>
      </c>
      <c r="U48" s="888" t="str">
        <f>IF('منابع انسانی'!G47="","",'منابع انسانی'!G47)</f>
        <v/>
      </c>
      <c r="V48" s="438"/>
      <c r="X48" s="462"/>
      <c r="Y48" s="1739" t="s">
        <v>589</v>
      </c>
      <c r="Z48" s="1739"/>
      <c r="AA48" s="1740"/>
    </row>
    <row r="49" spans="15:27" ht="24.95" customHeight="1" thickBot="1">
      <c r="O49" s="887" t="str">
        <f>IF('منابع انسانی'!A48="","",'منابع انسانی'!A48)</f>
        <v/>
      </c>
      <c r="P49" s="887" t="str">
        <f>IF('منابع انسانی'!B48="","",'منابع انسانی'!B48)</f>
        <v/>
      </c>
      <c r="Q49" s="887" t="str">
        <f>IF('منابع انسانی'!C48="","",'منابع انسانی'!C48)</f>
        <v/>
      </c>
      <c r="R49" s="887" t="str">
        <f>IF('منابع انسانی'!D48="","",'منابع انسانی'!D48)</f>
        <v/>
      </c>
      <c r="S49" s="887" t="str">
        <f>IF('تحصیلات کارکنان'!S49="","",'تحصیلات کارکنان'!S49)</f>
        <v/>
      </c>
      <c r="T49" s="888" t="str">
        <f>IF('تجربه کارکنان'!Q49="","",'تجربه کارکنان'!Q49)</f>
        <v/>
      </c>
      <c r="U49" s="888" t="str">
        <f>IF('منابع انسانی'!G48="","",'منابع انسانی'!G48)</f>
        <v/>
      </c>
      <c r="V49" s="438"/>
      <c r="X49" s="463">
        <f>IFERROR(X48/X47,0)</f>
        <v>0</v>
      </c>
      <c r="Y49" s="1666" t="s">
        <v>590</v>
      </c>
      <c r="Z49" s="1666"/>
      <c r="AA49" s="1728"/>
    </row>
    <row r="50" spans="15:27" ht="24.95" customHeight="1" thickBot="1">
      <c r="O50" s="887" t="str">
        <f>IF('منابع انسانی'!A49="","",'منابع انسانی'!A49)</f>
        <v/>
      </c>
      <c r="P50" s="887" t="str">
        <f>IF('منابع انسانی'!B49="","",'منابع انسانی'!B49)</f>
        <v/>
      </c>
      <c r="Q50" s="887" t="str">
        <f>IF('منابع انسانی'!C49="","",'منابع انسانی'!C49)</f>
        <v/>
      </c>
      <c r="R50" s="887" t="str">
        <f>IF('منابع انسانی'!D49="","",'منابع انسانی'!D49)</f>
        <v/>
      </c>
      <c r="S50" s="887" t="str">
        <f>IF('تحصیلات کارکنان'!S50="","",'تحصیلات کارکنان'!S50)</f>
        <v/>
      </c>
      <c r="T50" s="888" t="str">
        <f>IF('تجربه کارکنان'!Q50="","",'تجربه کارکنان'!Q50)</f>
        <v/>
      </c>
      <c r="U50" s="888" t="str">
        <f>IF('منابع انسانی'!G49="","",'منابع انسانی'!G49)</f>
        <v/>
      </c>
      <c r="V50" s="438"/>
      <c r="X50" s="462">
        <f>IFERROR(X48/X46*X51,0)</f>
        <v>0</v>
      </c>
      <c r="Y50" s="1739" t="s">
        <v>591</v>
      </c>
      <c r="Z50" s="1739"/>
      <c r="AA50" s="1740"/>
    </row>
    <row r="51" spans="15:27" ht="24.95" customHeight="1" thickBot="1">
      <c r="O51" s="887" t="str">
        <f>IF('منابع انسانی'!A50="","",'منابع انسانی'!A50)</f>
        <v/>
      </c>
      <c r="P51" s="887" t="str">
        <f>IF('منابع انسانی'!B50="","",'منابع انسانی'!B50)</f>
        <v/>
      </c>
      <c r="Q51" s="887" t="str">
        <f>IF('منابع انسانی'!C50="","",'منابع انسانی'!C50)</f>
        <v/>
      </c>
      <c r="R51" s="887" t="str">
        <f>IF('منابع انسانی'!D50="","",'منابع انسانی'!D50)</f>
        <v/>
      </c>
      <c r="S51" s="887" t="str">
        <f>IF('تحصیلات کارکنان'!S51="","",'تحصیلات کارکنان'!S51)</f>
        <v/>
      </c>
      <c r="T51" s="888" t="str">
        <f>IF('تجربه کارکنان'!Q51="","",'تجربه کارکنان'!Q51)</f>
        <v/>
      </c>
      <c r="U51" s="888" t="str">
        <f>IF('منابع انسانی'!G50="","",'منابع انسانی'!G50)</f>
        <v/>
      </c>
      <c r="V51" s="438"/>
      <c r="W51" s="38"/>
      <c r="X51" s="463"/>
      <c r="Y51" s="1666" t="s">
        <v>592</v>
      </c>
      <c r="Z51" s="1666"/>
      <c r="AA51" s="1728"/>
    </row>
    <row r="52" spans="15:27" ht="24.95" customHeight="1">
      <c r="O52" s="887" t="str">
        <f>IF('منابع انسانی'!A51="","",'منابع انسانی'!A51)</f>
        <v/>
      </c>
      <c r="P52" s="887" t="str">
        <f>IF('منابع انسانی'!B51="","",'منابع انسانی'!B51)</f>
        <v/>
      </c>
      <c r="Q52" s="887" t="str">
        <f>IF('منابع انسانی'!C51="","",'منابع انسانی'!C51)</f>
        <v/>
      </c>
      <c r="R52" s="887" t="str">
        <f>IF('منابع انسانی'!D51="","",'منابع انسانی'!D51)</f>
        <v/>
      </c>
      <c r="S52" s="887" t="str">
        <f>IF('تحصیلات کارکنان'!S52="","",'تحصیلات کارکنان'!S52)</f>
        <v/>
      </c>
      <c r="T52" s="888" t="str">
        <f>IF('تجربه کارکنان'!Q52="","",'تجربه کارکنان'!Q52)</f>
        <v/>
      </c>
      <c r="U52" s="888" t="str">
        <f>IF('منابع انسانی'!G51="","",'منابع انسانی'!G51)</f>
        <v/>
      </c>
      <c r="V52" s="438"/>
    </row>
    <row r="53" spans="15:27" ht="24.95" customHeight="1">
      <c r="O53" s="887" t="str">
        <f>IF('منابع انسانی'!A52="","",'منابع انسانی'!A52)</f>
        <v/>
      </c>
      <c r="P53" s="887" t="str">
        <f>IF('منابع انسانی'!B52="","",'منابع انسانی'!B52)</f>
        <v/>
      </c>
      <c r="Q53" s="887" t="str">
        <f>IF('منابع انسانی'!C52="","",'منابع انسانی'!C52)</f>
        <v/>
      </c>
      <c r="R53" s="887" t="str">
        <f>IF('منابع انسانی'!D52="","",'منابع انسانی'!D52)</f>
        <v/>
      </c>
      <c r="S53" s="887" t="str">
        <f>IF('تحصیلات کارکنان'!S53="","",'تحصیلات کارکنان'!S53)</f>
        <v/>
      </c>
      <c r="T53" s="888" t="str">
        <f>IF('تجربه کارکنان'!Q53="","",'تجربه کارکنان'!Q53)</f>
        <v/>
      </c>
      <c r="U53" s="888" t="str">
        <f>IF('منابع انسانی'!G52="","",'منابع انسانی'!G52)</f>
        <v/>
      </c>
      <c r="V53" s="438"/>
    </row>
    <row r="54" spans="15:27" ht="24.95" customHeight="1">
      <c r="O54" s="887" t="str">
        <f>IF('منابع انسانی'!A53="","",'منابع انسانی'!A53)</f>
        <v/>
      </c>
      <c r="P54" s="887" t="str">
        <f>IF('منابع انسانی'!B53="","",'منابع انسانی'!B53)</f>
        <v/>
      </c>
      <c r="Q54" s="887" t="str">
        <f>IF('منابع انسانی'!C53="","",'منابع انسانی'!C53)</f>
        <v/>
      </c>
      <c r="R54" s="887" t="str">
        <f>IF('منابع انسانی'!D53="","",'منابع انسانی'!D53)</f>
        <v/>
      </c>
      <c r="S54" s="887" t="str">
        <f>IF('تحصیلات کارکنان'!S54="","",'تحصیلات کارکنان'!S54)</f>
        <v/>
      </c>
      <c r="T54" s="888" t="str">
        <f>IF('تجربه کارکنان'!Q54="","",'تجربه کارکنان'!Q54)</f>
        <v/>
      </c>
      <c r="U54" s="888" t="str">
        <f>IF('منابع انسانی'!G53="","",'منابع انسانی'!G53)</f>
        <v/>
      </c>
      <c r="V54" s="438"/>
    </row>
    <row r="55" spans="15:27" ht="24.95" customHeight="1">
      <c r="O55" s="887" t="str">
        <f>IF('منابع انسانی'!A54="","",'منابع انسانی'!A54)</f>
        <v/>
      </c>
      <c r="P55" s="887" t="str">
        <f>IF('منابع انسانی'!B54="","",'منابع انسانی'!B54)</f>
        <v/>
      </c>
      <c r="Q55" s="887" t="str">
        <f>IF('منابع انسانی'!C54="","",'منابع انسانی'!C54)</f>
        <v/>
      </c>
      <c r="R55" s="887" t="str">
        <f>IF('منابع انسانی'!D54="","",'منابع انسانی'!D54)</f>
        <v/>
      </c>
      <c r="S55" s="887" t="str">
        <f>IF('تحصیلات کارکنان'!S55="","",'تحصیلات کارکنان'!S55)</f>
        <v/>
      </c>
      <c r="T55" s="888" t="str">
        <f>IF('تجربه کارکنان'!Q55="","",'تجربه کارکنان'!Q55)</f>
        <v/>
      </c>
      <c r="U55" s="888" t="str">
        <f>IF('منابع انسانی'!G54="","",'منابع انسانی'!G54)</f>
        <v/>
      </c>
      <c r="V55" s="438"/>
    </row>
    <row r="56" spans="15:27" ht="24.95" customHeight="1">
      <c r="O56" s="887" t="str">
        <f>IF('منابع انسانی'!A55="","",'منابع انسانی'!A55)</f>
        <v/>
      </c>
      <c r="P56" s="887" t="str">
        <f>IF('منابع انسانی'!B55="","",'منابع انسانی'!B55)</f>
        <v/>
      </c>
      <c r="Q56" s="887" t="str">
        <f>IF('منابع انسانی'!C55="","",'منابع انسانی'!C55)</f>
        <v/>
      </c>
      <c r="R56" s="887" t="str">
        <f>IF('منابع انسانی'!D55="","",'منابع انسانی'!D55)</f>
        <v/>
      </c>
      <c r="S56" s="887" t="str">
        <f>IF('تحصیلات کارکنان'!S56="","",'تحصیلات کارکنان'!S56)</f>
        <v/>
      </c>
      <c r="T56" s="888" t="str">
        <f>IF('تجربه کارکنان'!Q56="","",'تجربه کارکنان'!Q56)</f>
        <v/>
      </c>
      <c r="U56" s="888" t="str">
        <f>IF('منابع انسانی'!G55="","",'منابع انسانی'!G55)</f>
        <v/>
      </c>
      <c r="V56" s="438"/>
    </row>
    <row r="57" spans="15:27" ht="24.95" customHeight="1">
      <c r="O57" s="887" t="str">
        <f>IF('منابع انسانی'!A56="","",'منابع انسانی'!A56)</f>
        <v/>
      </c>
      <c r="P57" s="887" t="str">
        <f>IF('منابع انسانی'!B56="","",'منابع انسانی'!B56)</f>
        <v/>
      </c>
      <c r="Q57" s="887" t="str">
        <f>IF('منابع انسانی'!C56="","",'منابع انسانی'!C56)</f>
        <v/>
      </c>
      <c r="R57" s="887" t="str">
        <f>IF('منابع انسانی'!D56="","",'منابع انسانی'!D56)</f>
        <v/>
      </c>
      <c r="S57" s="887" t="str">
        <f>IF('تحصیلات کارکنان'!S57="","",'تحصیلات کارکنان'!S57)</f>
        <v/>
      </c>
      <c r="T57" s="888" t="str">
        <f>IF('تجربه کارکنان'!Q57="","",'تجربه کارکنان'!Q57)</f>
        <v/>
      </c>
      <c r="U57" s="888" t="str">
        <f>IF('منابع انسانی'!G56="","",'منابع انسانی'!G56)</f>
        <v/>
      </c>
      <c r="V57" s="438"/>
    </row>
    <row r="58" spans="15:27" ht="24.95" customHeight="1">
      <c r="O58" s="887" t="str">
        <f>IF('منابع انسانی'!A57="","",'منابع انسانی'!A57)</f>
        <v/>
      </c>
      <c r="P58" s="887" t="str">
        <f>IF('منابع انسانی'!B57="","",'منابع انسانی'!B57)</f>
        <v/>
      </c>
      <c r="Q58" s="887" t="str">
        <f>IF('منابع انسانی'!C57="","",'منابع انسانی'!C57)</f>
        <v/>
      </c>
      <c r="R58" s="887" t="str">
        <f>IF('منابع انسانی'!D57="","",'منابع انسانی'!D57)</f>
        <v/>
      </c>
      <c r="S58" s="887" t="str">
        <f>IF('تحصیلات کارکنان'!S58="","",'تحصیلات کارکنان'!S58)</f>
        <v/>
      </c>
      <c r="T58" s="888" t="str">
        <f>IF('تجربه کارکنان'!Q58="","",'تجربه کارکنان'!Q58)</f>
        <v/>
      </c>
      <c r="U58" s="888" t="str">
        <f>IF('منابع انسانی'!G57="","",'منابع انسانی'!G57)</f>
        <v/>
      </c>
      <c r="V58" s="438"/>
    </row>
    <row r="59" spans="15:27" ht="24.95" customHeight="1">
      <c r="O59" s="887" t="str">
        <f>IF('منابع انسانی'!A58="","",'منابع انسانی'!A58)</f>
        <v/>
      </c>
      <c r="P59" s="887" t="str">
        <f>IF('منابع انسانی'!B58="","",'منابع انسانی'!B58)</f>
        <v/>
      </c>
      <c r="Q59" s="887" t="str">
        <f>IF('منابع انسانی'!C58="","",'منابع انسانی'!C58)</f>
        <v/>
      </c>
      <c r="R59" s="887" t="str">
        <f>IF('منابع انسانی'!D58="","",'منابع انسانی'!D58)</f>
        <v/>
      </c>
      <c r="S59" s="887" t="str">
        <f>IF('تحصیلات کارکنان'!S59="","",'تحصیلات کارکنان'!S59)</f>
        <v/>
      </c>
      <c r="T59" s="888" t="str">
        <f>IF('تجربه کارکنان'!Q59="","",'تجربه کارکنان'!Q59)</f>
        <v/>
      </c>
      <c r="U59" s="888" t="str">
        <f>IF('منابع انسانی'!G58="","",'منابع انسانی'!G58)</f>
        <v/>
      </c>
      <c r="V59" s="438"/>
    </row>
    <row r="60" spans="15:27" ht="24.95" customHeight="1">
      <c r="O60" s="887" t="str">
        <f>IF('منابع انسانی'!A59="","",'منابع انسانی'!A59)</f>
        <v/>
      </c>
      <c r="P60" s="887" t="str">
        <f>IF('منابع انسانی'!B59="","",'منابع انسانی'!B59)</f>
        <v/>
      </c>
      <c r="Q60" s="887" t="str">
        <f>IF('منابع انسانی'!C59="","",'منابع انسانی'!C59)</f>
        <v/>
      </c>
      <c r="R60" s="887" t="str">
        <f>IF('منابع انسانی'!D59="","",'منابع انسانی'!D59)</f>
        <v/>
      </c>
      <c r="S60" s="887" t="str">
        <f>IF('تحصیلات کارکنان'!S60="","",'تحصیلات کارکنان'!S60)</f>
        <v/>
      </c>
      <c r="T60" s="888" t="str">
        <f>IF('تجربه کارکنان'!Q60="","",'تجربه کارکنان'!Q60)</f>
        <v/>
      </c>
      <c r="U60" s="888" t="str">
        <f>IF('منابع انسانی'!G59="","",'منابع انسانی'!G59)</f>
        <v/>
      </c>
      <c r="V60" s="438"/>
    </row>
    <row r="61" spans="15:27" ht="24.95" customHeight="1">
      <c r="O61" s="887" t="str">
        <f>IF('منابع انسانی'!A60="","",'منابع انسانی'!A60)</f>
        <v/>
      </c>
      <c r="P61" s="887" t="str">
        <f>IF('منابع انسانی'!B60="","",'منابع انسانی'!B60)</f>
        <v/>
      </c>
      <c r="Q61" s="887" t="str">
        <f>IF('منابع انسانی'!C60="","",'منابع انسانی'!C60)</f>
        <v/>
      </c>
      <c r="R61" s="887" t="str">
        <f>IF('منابع انسانی'!D60="","",'منابع انسانی'!D60)</f>
        <v/>
      </c>
      <c r="S61" s="887" t="str">
        <f>IF('تحصیلات کارکنان'!S61="","",'تحصیلات کارکنان'!S61)</f>
        <v/>
      </c>
      <c r="T61" s="888" t="str">
        <f>IF('تجربه کارکنان'!Q61="","",'تجربه کارکنان'!Q61)</f>
        <v/>
      </c>
      <c r="U61" s="888" t="str">
        <f>IF('منابع انسانی'!G60="","",'منابع انسانی'!G60)</f>
        <v/>
      </c>
      <c r="V61" s="438"/>
    </row>
    <row r="62" spans="15:27" ht="24.95" customHeight="1">
      <c r="O62" s="887" t="str">
        <f>IF('منابع انسانی'!A61="","",'منابع انسانی'!A61)</f>
        <v/>
      </c>
      <c r="P62" s="887" t="str">
        <f>IF('منابع انسانی'!B61="","",'منابع انسانی'!B61)</f>
        <v/>
      </c>
      <c r="Q62" s="887" t="str">
        <f>IF('منابع انسانی'!C61="","",'منابع انسانی'!C61)</f>
        <v/>
      </c>
      <c r="R62" s="887" t="str">
        <f>IF('منابع انسانی'!D61="","",'منابع انسانی'!D61)</f>
        <v/>
      </c>
      <c r="S62" s="887" t="str">
        <f>IF('تحصیلات کارکنان'!S62="","",'تحصیلات کارکنان'!S62)</f>
        <v/>
      </c>
      <c r="T62" s="888" t="str">
        <f>IF('تجربه کارکنان'!Q62="","",'تجربه کارکنان'!Q62)</f>
        <v/>
      </c>
      <c r="U62" s="888" t="str">
        <f>IF('منابع انسانی'!G61="","",'منابع انسانی'!G61)</f>
        <v/>
      </c>
      <c r="V62" s="438"/>
    </row>
    <row r="63" spans="15:27" ht="24.95" customHeight="1">
      <c r="O63" s="887" t="str">
        <f>IF('منابع انسانی'!A62="","",'منابع انسانی'!A62)</f>
        <v/>
      </c>
      <c r="P63" s="887" t="str">
        <f>IF('منابع انسانی'!B62="","",'منابع انسانی'!B62)</f>
        <v/>
      </c>
      <c r="Q63" s="887" t="str">
        <f>IF('منابع انسانی'!C62="","",'منابع انسانی'!C62)</f>
        <v/>
      </c>
      <c r="R63" s="887" t="str">
        <f>IF('منابع انسانی'!D62="","",'منابع انسانی'!D62)</f>
        <v/>
      </c>
      <c r="S63" s="887" t="str">
        <f>IF('تحصیلات کارکنان'!S63="","",'تحصیلات کارکنان'!S63)</f>
        <v/>
      </c>
      <c r="T63" s="888" t="str">
        <f>IF('تجربه کارکنان'!Q63="","",'تجربه کارکنان'!Q63)</f>
        <v/>
      </c>
      <c r="U63" s="888" t="str">
        <f>IF('منابع انسانی'!G62="","",'منابع انسانی'!G62)</f>
        <v/>
      </c>
      <c r="V63" s="438"/>
    </row>
    <row r="64" spans="15:27" ht="24.95" customHeight="1">
      <c r="O64" s="887" t="str">
        <f>IF('منابع انسانی'!A63="","",'منابع انسانی'!A63)</f>
        <v/>
      </c>
      <c r="P64" s="887" t="str">
        <f>IF('منابع انسانی'!B63="","",'منابع انسانی'!B63)</f>
        <v/>
      </c>
      <c r="Q64" s="887" t="str">
        <f>IF('منابع انسانی'!C63="","",'منابع انسانی'!C63)</f>
        <v/>
      </c>
      <c r="R64" s="887" t="str">
        <f>IF('منابع انسانی'!D63="","",'منابع انسانی'!D63)</f>
        <v/>
      </c>
      <c r="S64" s="887" t="str">
        <f>IF('تحصیلات کارکنان'!S64="","",'تحصیلات کارکنان'!S64)</f>
        <v/>
      </c>
      <c r="T64" s="888" t="str">
        <f>IF('تجربه کارکنان'!Q64="","",'تجربه کارکنان'!Q64)</f>
        <v/>
      </c>
      <c r="U64" s="888" t="str">
        <f>IF('منابع انسانی'!G63="","",'منابع انسانی'!G63)</f>
        <v/>
      </c>
      <c r="V64" s="438"/>
    </row>
    <row r="65" spans="15:22" ht="24.95" customHeight="1">
      <c r="O65" s="887" t="str">
        <f>IF('منابع انسانی'!A64="","",'منابع انسانی'!A64)</f>
        <v/>
      </c>
      <c r="P65" s="887" t="str">
        <f>IF('منابع انسانی'!B64="","",'منابع انسانی'!B64)</f>
        <v/>
      </c>
      <c r="Q65" s="887" t="str">
        <f>IF('منابع انسانی'!C64="","",'منابع انسانی'!C64)</f>
        <v/>
      </c>
      <c r="R65" s="887" t="str">
        <f>IF('منابع انسانی'!D64="","",'منابع انسانی'!D64)</f>
        <v/>
      </c>
      <c r="S65" s="887" t="str">
        <f>IF('تحصیلات کارکنان'!S65="","",'تحصیلات کارکنان'!S65)</f>
        <v/>
      </c>
      <c r="T65" s="888" t="str">
        <f>IF('تجربه کارکنان'!Q65="","",'تجربه کارکنان'!Q65)</f>
        <v/>
      </c>
      <c r="U65" s="888" t="str">
        <f>IF('منابع انسانی'!G64="","",'منابع انسانی'!G64)</f>
        <v/>
      </c>
      <c r="V65" s="438"/>
    </row>
    <row r="66" spans="15:22" ht="24.95" customHeight="1">
      <c r="O66" s="887" t="str">
        <f>IF('منابع انسانی'!A65="","",'منابع انسانی'!A65)</f>
        <v/>
      </c>
      <c r="P66" s="887" t="str">
        <f>IF('منابع انسانی'!B65="","",'منابع انسانی'!B65)</f>
        <v/>
      </c>
      <c r="Q66" s="887" t="str">
        <f>IF('منابع انسانی'!C65="","",'منابع انسانی'!C65)</f>
        <v/>
      </c>
      <c r="R66" s="887" t="str">
        <f>IF('منابع انسانی'!D65="","",'منابع انسانی'!D65)</f>
        <v/>
      </c>
      <c r="S66" s="887" t="str">
        <f>IF('تحصیلات کارکنان'!S66="","",'تحصیلات کارکنان'!S66)</f>
        <v/>
      </c>
      <c r="T66" s="888" t="str">
        <f>IF('تجربه کارکنان'!Q66="","",'تجربه کارکنان'!Q66)</f>
        <v/>
      </c>
      <c r="U66" s="888" t="str">
        <f>IF('منابع انسانی'!G65="","",'منابع انسانی'!G65)</f>
        <v/>
      </c>
      <c r="V66" s="438"/>
    </row>
    <row r="67" spans="15:22" ht="24.95" customHeight="1">
      <c r="O67" s="887" t="str">
        <f>IF('منابع انسانی'!A66="","",'منابع انسانی'!A66)</f>
        <v/>
      </c>
      <c r="P67" s="887" t="str">
        <f>IF('منابع انسانی'!B66="","",'منابع انسانی'!B66)</f>
        <v/>
      </c>
      <c r="Q67" s="887" t="str">
        <f>IF('منابع انسانی'!C66="","",'منابع انسانی'!C66)</f>
        <v/>
      </c>
      <c r="R67" s="887" t="str">
        <f>IF('منابع انسانی'!D66="","",'منابع انسانی'!D66)</f>
        <v/>
      </c>
      <c r="S67" s="887" t="str">
        <f>IF('تحصیلات کارکنان'!S67="","",'تحصیلات کارکنان'!S67)</f>
        <v/>
      </c>
      <c r="T67" s="888" t="str">
        <f>IF('تجربه کارکنان'!Q67="","",'تجربه کارکنان'!Q67)</f>
        <v/>
      </c>
      <c r="U67" s="888" t="str">
        <f>IF('منابع انسانی'!G66="","",'منابع انسانی'!G66)</f>
        <v/>
      </c>
      <c r="V67" s="438"/>
    </row>
    <row r="68" spans="15:22" ht="24.95" customHeight="1">
      <c r="O68" s="887" t="str">
        <f>IF('منابع انسانی'!A67="","",'منابع انسانی'!A67)</f>
        <v/>
      </c>
      <c r="P68" s="887" t="str">
        <f>IF('منابع انسانی'!B67="","",'منابع انسانی'!B67)</f>
        <v/>
      </c>
      <c r="Q68" s="887" t="str">
        <f>IF('منابع انسانی'!C67="","",'منابع انسانی'!C67)</f>
        <v/>
      </c>
      <c r="R68" s="887" t="str">
        <f>IF('منابع انسانی'!D67="","",'منابع انسانی'!D67)</f>
        <v/>
      </c>
      <c r="S68" s="887" t="str">
        <f>IF('تحصیلات کارکنان'!S68="","",'تحصیلات کارکنان'!S68)</f>
        <v/>
      </c>
      <c r="T68" s="888" t="str">
        <f>IF('تجربه کارکنان'!Q68="","",'تجربه کارکنان'!Q68)</f>
        <v/>
      </c>
      <c r="U68" s="888" t="str">
        <f>IF('منابع انسانی'!G67="","",'منابع انسانی'!G67)</f>
        <v/>
      </c>
      <c r="V68" s="438"/>
    </row>
    <row r="69" spans="15:22" ht="24.95" customHeight="1">
      <c r="O69" s="887" t="str">
        <f>IF('منابع انسانی'!A68="","",'منابع انسانی'!A68)</f>
        <v/>
      </c>
      <c r="P69" s="887" t="str">
        <f>IF('منابع انسانی'!B68="","",'منابع انسانی'!B68)</f>
        <v/>
      </c>
      <c r="Q69" s="887" t="str">
        <f>IF('منابع انسانی'!C68="","",'منابع انسانی'!C68)</f>
        <v/>
      </c>
      <c r="R69" s="887" t="str">
        <f>IF('منابع انسانی'!D68="","",'منابع انسانی'!D68)</f>
        <v/>
      </c>
      <c r="S69" s="887" t="str">
        <f>IF('تحصیلات کارکنان'!S69="","",'تحصیلات کارکنان'!S69)</f>
        <v/>
      </c>
      <c r="T69" s="888" t="str">
        <f>IF('تجربه کارکنان'!Q69="","",'تجربه کارکنان'!Q69)</f>
        <v/>
      </c>
      <c r="U69" s="888" t="str">
        <f>IF('منابع انسانی'!G68="","",'منابع انسانی'!G68)</f>
        <v/>
      </c>
      <c r="V69" s="438"/>
    </row>
    <row r="70" spans="15:22" ht="24.95" customHeight="1">
      <c r="O70" s="887" t="str">
        <f>IF('منابع انسانی'!A69="","",'منابع انسانی'!A69)</f>
        <v/>
      </c>
      <c r="P70" s="887" t="str">
        <f>IF('منابع انسانی'!B69="","",'منابع انسانی'!B69)</f>
        <v/>
      </c>
      <c r="Q70" s="887" t="str">
        <f>IF('منابع انسانی'!C69="","",'منابع انسانی'!C69)</f>
        <v/>
      </c>
      <c r="R70" s="887" t="str">
        <f>IF('منابع انسانی'!D69="","",'منابع انسانی'!D69)</f>
        <v/>
      </c>
      <c r="S70" s="887" t="str">
        <f>IF('تحصیلات کارکنان'!S70="","",'تحصیلات کارکنان'!S70)</f>
        <v/>
      </c>
      <c r="T70" s="888" t="str">
        <f>IF('تجربه کارکنان'!Q70="","",'تجربه کارکنان'!Q70)</f>
        <v/>
      </c>
      <c r="U70" s="888" t="str">
        <f>IF('منابع انسانی'!G69="","",'منابع انسانی'!G69)</f>
        <v/>
      </c>
      <c r="V70" s="438"/>
    </row>
    <row r="71" spans="15:22" ht="24.95" customHeight="1">
      <c r="O71" s="887" t="str">
        <f>IF('منابع انسانی'!A70="","",'منابع انسانی'!A70)</f>
        <v/>
      </c>
      <c r="P71" s="887" t="str">
        <f>IF('منابع انسانی'!B70="","",'منابع انسانی'!B70)</f>
        <v/>
      </c>
      <c r="Q71" s="887" t="str">
        <f>IF('منابع انسانی'!C70="","",'منابع انسانی'!C70)</f>
        <v/>
      </c>
      <c r="R71" s="887" t="str">
        <f>IF('منابع انسانی'!D70="","",'منابع انسانی'!D70)</f>
        <v/>
      </c>
      <c r="S71" s="887" t="str">
        <f>IF('تحصیلات کارکنان'!S71="","",'تحصیلات کارکنان'!S71)</f>
        <v/>
      </c>
      <c r="T71" s="888" t="str">
        <f>IF('تجربه کارکنان'!Q71="","",'تجربه کارکنان'!Q71)</f>
        <v/>
      </c>
      <c r="U71" s="888" t="str">
        <f>IF('منابع انسانی'!G70="","",'منابع انسانی'!G70)</f>
        <v/>
      </c>
      <c r="V71" s="438"/>
    </row>
    <row r="72" spans="15:22" ht="24.95" customHeight="1">
      <c r="O72" s="887" t="str">
        <f>IF('منابع انسانی'!A71="","",'منابع انسانی'!A71)</f>
        <v/>
      </c>
      <c r="P72" s="887" t="str">
        <f>IF('منابع انسانی'!B71="","",'منابع انسانی'!B71)</f>
        <v/>
      </c>
      <c r="Q72" s="887" t="str">
        <f>IF('منابع انسانی'!C71="","",'منابع انسانی'!C71)</f>
        <v/>
      </c>
      <c r="R72" s="887" t="str">
        <f>IF('منابع انسانی'!D71="","",'منابع انسانی'!D71)</f>
        <v/>
      </c>
      <c r="S72" s="887" t="str">
        <f>IF('تحصیلات کارکنان'!S72="","",'تحصیلات کارکنان'!S72)</f>
        <v/>
      </c>
      <c r="T72" s="888" t="str">
        <f>IF('تجربه کارکنان'!Q72="","",'تجربه کارکنان'!Q72)</f>
        <v/>
      </c>
      <c r="U72" s="888" t="str">
        <f>IF('منابع انسانی'!G71="","",'منابع انسانی'!G71)</f>
        <v/>
      </c>
      <c r="V72" s="438"/>
    </row>
    <row r="73" spans="15:22" ht="24.95" customHeight="1">
      <c r="O73" s="887" t="str">
        <f>IF('منابع انسانی'!A72="","",'منابع انسانی'!A72)</f>
        <v/>
      </c>
      <c r="P73" s="887" t="str">
        <f>IF('منابع انسانی'!B72="","",'منابع انسانی'!B72)</f>
        <v/>
      </c>
      <c r="Q73" s="887" t="str">
        <f>IF('منابع انسانی'!C72="","",'منابع انسانی'!C72)</f>
        <v/>
      </c>
      <c r="R73" s="887" t="str">
        <f>IF('منابع انسانی'!D72="","",'منابع انسانی'!D72)</f>
        <v/>
      </c>
      <c r="S73" s="887" t="str">
        <f>IF('تحصیلات کارکنان'!S73="","",'تحصیلات کارکنان'!S73)</f>
        <v/>
      </c>
      <c r="T73" s="888" t="str">
        <f>IF('تجربه کارکنان'!Q73="","",'تجربه کارکنان'!Q73)</f>
        <v/>
      </c>
      <c r="U73" s="888" t="str">
        <f>IF('منابع انسانی'!G72="","",'منابع انسانی'!G72)</f>
        <v/>
      </c>
      <c r="V73" s="438"/>
    </row>
    <row r="74" spans="15:22" ht="24.95" customHeight="1">
      <c r="O74" s="887" t="str">
        <f>IF('منابع انسانی'!A73="","",'منابع انسانی'!A73)</f>
        <v/>
      </c>
      <c r="P74" s="887" t="str">
        <f>IF('منابع انسانی'!B73="","",'منابع انسانی'!B73)</f>
        <v/>
      </c>
      <c r="Q74" s="887" t="str">
        <f>IF('منابع انسانی'!C73="","",'منابع انسانی'!C73)</f>
        <v/>
      </c>
      <c r="R74" s="887" t="str">
        <f>IF('منابع انسانی'!D73="","",'منابع انسانی'!D73)</f>
        <v/>
      </c>
      <c r="S74" s="887" t="str">
        <f>IF('تحصیلات کارکنان'!S74="","",'تحصیلات کارکنان'!S74)</f>
        <v/>
      </c>
      <c r="T74" s="888" t="str">
        <f>IF('تجربه کارکنان'!Q74="","",'تجربه کارکنان'!Q74)</f>
        <v/>
      </c>
      <c r="U74" s="888" t="str">
        <f>IF('منابع انسانی'!G73="","",'منابع انسانی'!G73)</f>
        <v/>
      </c>
      <c r="V74" s="438"/>
    </row>
    <row r="75" spans="15:22" ht="24.95" customHeight="1">
      <c r="O75" s="887" t="str">
        <f>IF('منابع انسانی'!A74="","",'منابع انسانی'!A74)</f>
        <v/>
      </c>
      <c r="P75" s="887" t="str">
        <f>IF('منابع انسانی'!B74="","",'منابع انسانی'!B74)</f>
        <v/>
      </c>
      <c r="Q75" s="887" t="str">
        <f>IF('منابع انسانی'!C74="","",'منابع انسانی'!C74)</f>
        <v/>
      </c>
      <c r="R75" s="887" t="str">
        <f>IF('منابع انسانی'!D74="","",'منابع انسانی'!D74)</f>
        <v/>
      </c>
      <c r="S75" s="887" t="str">
        <f>IF('تحصیلات کارکنان'!S75="","",'تحصیلات کارکنان'!S75)</f>
        <v/>
      </c>
      <c r="T75" s="888" t="str">
        <f>IF('تجربه کارکنان'!Q75="","",'تجربه کارکنان'!Q75)</f>
        <v/>
      </c>
      <c r="U75" s="888" t="str">
        <f>IF('منابع انسانی'!G74="","",'منابع انسانی'!G74)</f>
        <v/>
      </c>
      <c r="V75" s="438"/>
    </row>
    <row r="76" spans="15:22" ht="24.95" customHeight="1">
      <c r="O76" s="887" t="str">
        <f>IF('منابع انسانی'!A75="","",'منابع انسانی'!A75)</f>
        <v/>
      </c>
      <c r="P76" s="887" t="str">
        <f>IF('منابع انسانی'!B75="","",'منابع انسانی'!B75)</f>
        <v/>
      </c>
      <c r="Q76" s="887" t="str">
        <f>IF('منابع انسانی'!C75="","",'منابع انسانی'!C75)</f>
        <v/>
      </c>
      <c r="R76" s="887" t="str">
        <f>IF('منابع انسانی'!D75="","",'منابع انسانی'!D75)</f>
        <v/>
      </c>
      <c r="S76" s="887" t="str">
        <f>IF('تحصیلات کارکنان'!S76="","",'تحصیلات کارکنان'!S76)</f>
        <v/>
      </c>
      <c r="T76" s="888" t="str">
        <f>IF('تجربه کارکنان'!Q76="","",'تجربه کارکنان'!Q76)</f>
        <v/>
      </c>
      <c r="U76" s="888" t="str">
        <f>IF('منابع انسانی'!G75="","",'منابع انسانی'!G75)</f>
        <v/>
      </c>
      <c r="V76" s="438"/>
    </row>
    <row r="77" spans="15:22" ht="24.95" customHeight="1">
      <c r="O77" s="887" t="str">
        <f>IF('منابع انسانی'!A76="","",'منابع انسانی'!A76)</f>
        <v/>
      </c>
      <c r="P77" s="887" t="str">
        <f>IF('منابع انسانی'!B76="","",'منابع انسانی'!B76)</f>
        <v/>
      </c>
      <c r="Q77" s="887" t="str">
        <f>IF('منابع انسانی'!C76="","",'منابع انسانی'!C76)</f>
        <v/>
      </c>
      <c r="R77" s="887" t="str">
        <f>IF('منابع انسانی'!D76="","",'منابع انسانی'!D76)</f>
        <v/>
      </c>
      <c r="S77" s="887" t="str">
        <f>IF('تحصیلات کارکنان'!S77="","",'تحصیلات کارکنان'!S77)</f>
        <v/>
      </c>
      <c r="T77" s="888" t="str">
        <f>IF('تجربه کارکنان'!Q77="","",'تجربه کارکنان'!Q77)</f>
        <v/>
      </c>
      <c r="U77" s="888" t="str">
        <f>IF('منابع انسانی'!G76="","",'منابع انسانی'!G76)</f>
        <v/>
      </c>
      <c r="V77" s="438"/>
    </row>
    <row r="78" spans="15:22" ht="24.95" customHeight="1">
      <c r="O78" s="887" t="str">
        <f>IF('منابع انسانی'!A77="","",'منابع انسانی'!A77)</f>
        <v/>
      </c>
      <c r="P78" s="887" t="str">
        <f>IF('منابع انسانی'!B77="","",'منابع انسانی'!B77)</f>
        <v/>
      </c>
      <c r="Q78" s="887" t="str">
        <f>IF('منابع انسانی'!C77="","",'منابع انسانی'!C77)</f>
        <v/>
      </c>
      <c r="R78" s="887" t="str">
        <f>IF('منابع انسانی'!D77="","",'منابع انسانی'!D77)</f>
        <v/>
      </c>
      <c r="S78" s="887" t="str">
        <f>IF('تحصیلات کارکنان'!S78="","",'تحصیلات کارکنان'!S78)</f>
        <v/>
      </c>
      <c r="T78" s="888" t="str">
        <f>IF('تجربه کارکنان'!Q78="","",'تجربه کارکنان'!Q78)</f>
        <v/>
      </c>
      <c r="U78" s="888" t="str">
        <f>IF('منابع انسانی'!G77="","",'منابع انسانی'!G77)</f>
        <v/>
      </c>
      <c r="V78" s="438"/>
    </row>
    <row r="79" spans="15:22" ht="24.95" customHeight="1">
      <c r="O79" s="887" t="str">
        <f>IF('منابع انسانی'!A78="","",'منابع انسانی'!A78)</f>
        <v/>
      </c>
      <c r="P79" s="887" t="str">
        <f>IF('منابع انسانی'!B78="","",'منابع انسانی'!B78)</f>
        <v/>
      </c>
      <c r="Q79" s="887" t="str">
        <f>IF('منابع انسانی'!C78="","",'منابع انسانی'!C78)</f>
        <v/>
      </c>
      <c r="R79" s="887" t="str">
        <f>IF('منابع انسانی'!D78="","",'منابع انسانی'!D78)</f>
        <v/>
      </c>
      <c r="S79" s="887" t="str">
        <f>IF('تحصیلات کارکنان'!S79="","",'تحصیلات کارکنان'!S79)</f>
        <v/>
      </c>
      <c r="T79" s="888" t="str">
        <f>IF('تجربه کارکنان'!Q79="","",'تجربه کارکنان'!Q79)</f>
        <v/>
      </c>
      <c r="U79" s="888" t="str">
        <f>IF('منابع انسانی'!G78="","",'منابع انسانی'!G78)</f>
        <v/>
      </c>
      <c r="V79" s="438"/>
    </row>
    <row r="80" spans="15:22" ht="24.95" customHeight="1">
      <c r="O80" s="887" t="str">
        <f>IF('منابع انسانی'!A79="","",'منابع انسانی'!A79)</f>
        <v/>
      </c>
      <c r="P80" s="887" t="str">
        <f>IF('منابع انسانی'!B79="","",'منابع انسانی'!B79)</f>
        <v/>
      </c>
      <c r="Q80" s="887" t="str">
        <f>IF('منابع انسانی'!C79="","",'منابع انسانی'!C79)</f>
        <v/>
      </c>
      <c r="R80" s="887" t="str">
        <f>IF('منابع انسانی'!D79="","",'منابع انسانی'!D79)</f>
        <v/>
      </c>
      <c r="S80" s="887" t="str">
        <f>IF('تحصیلات کارکنان'!S80="","",'تحصیلات کارکنان'!S80)</f>
        <v/>
      </c>
      <c r="T80" s="888" t="str">
        <f>IF('تجربه کارکنان'!Q80="","",'تجربه کارکنان'!Q80)</f>
        <v/>
      </c>
      <c r="U80" s="888" t="str">
        <f>IF('منابع انسانی'!G79="","",'منابع انسانی'!G79)</f>
        <v/>
      </c>
      <c r="V80" s="464"/>
    </row>
    <row r="81" spans="15:22" ht="24.95" customHeight="1">
      <c r="O81" s="887" t="str">
        <f>IF('منابع انسانی'!A80="","",'منابع انسانی'!A80)</f>
        <v/>
      </c>
      <c r="P81" s="887" t="str">
        <f>IF('منابع انسانی'!B80="","",'منابع انسانی'!B80)</f>
        <v/>
      </c>
      <c r="Q81" s="887" t="str">
        <f>IF('منابع انسانی'!C80="","",'منابع انسانی'!C80)</f>
        <v/>
      </c>
      <c r="R81" s="887" t="str">
        <f>IF('منابع انسانی'!D80="","",'منابع انسانی'!D80)</f>
        <v/>
      </c>
      <c r="S81" s="887" t="str">
        <f>IF('تحصیلات کارکنان'!S81="","",'تحصیلات کارکنان'!S81)</f>
        <v/>
      </c>
      <c r="T81" s="888" t="str">
        <f>IF('تجربه کارکنان'!Q81="","",'تجربه کارکنان'!Q81)</f>
        <v/>
      </c>
      <c r="U81" s="888" t="str">
        <f>IF('منابع انسانی'!G80="","",'منابع انسانی'!G80)</f>
        <v/>
      </c>
      <c r="V81" s="438"/>
    </row>
    <row r="82" spans="15:22" ht="24.95" customHeight="1">
      <c r="O82" s="887" t="str">
        <f>IF('منابع انسانی'!A81="","",'منابع انسانی'!A81)</f>
        <v/>
      </c>
      <c r="P82" s="887" t="str">
        <f>IF('منابع انسانی'!B81="","",'منابع انسانی'!B81)</f>
        <v/>
      </c>
      <c r="Q82" s="887" t="str">
        <f>IF('منابع انسانی'!C81="","",'منابع انسانی'!C81)</f>
        <v/>
      </c>
      <c r="R82" s="887" t="str">
        <f>IF('منابع انسانی'!D81="","",'منابع انسانی'!D81)</f>
        <v/>
      </c>
      <c r="S82" s="887" t="str">
        <f>IF('تحصیلات کارکنان'!S82="","",'تحصیلات کارکنان'!S82)</f>
        <v/>
      </c>
      <c r="T82" s="888" t="str">
        <f>IF('تجربه کارکنان'!Q82="","",'تجربه کارکنان'!Q82)</f>
        <v/>
      </c>
      <c r="U82" s="888" t="str">
        <f>IF('منابع انسانی'!G81="","",'منابع انسانی'!G81)</f>
        <v/>
      </c>
      <c r="V82" s="438"/>
    </row>
    <row r="83" spans="15:22" ht="24.95" customHeight="1">
      <c r="O83" s="887" t="str">
        <f>IF('منابع انسانی'!A82="","",'منابع انسانی'!A82)</f>
        <v/>
      </c>
      <c r="P83" s="887" t="str">
        <f>IF('منابع انسانی'!B82="","",'منابع انسانی'!B82)</f>
        <v/>
      </c>
      <c r="Q83" s="887" t="str">
        <f>IF('منابع انسانی'!C82="","",'منابع انسانی'!C82)</f>
        <v/>
      </c>
      <c r="R83" s="887" t="str">
        <f>IF('منابع انسانی'!D82="","",'منابع انسانی'!D82)</f>
        <v/>
      </c>
      <c r="S83" s="887" t="str">
        <f>IF('تحصیلات کارکنان'!S83="","",'تحصیلات کارکنان'!S83)</f>
        <v/>
      </c>
      <c r="T83" s="888" t="str">
        <f>IF('تجربه کارکنان'!Q83="","",'تجربه کارکنان'!Q83)</f>
        <v/>
      </c>
      <c r="U83" s="888" t="str">
        <f>IF('منابع انسانی'!G82="","",'منابع انسانی'!G82)</f>
        <v/>
      </c>
      <c r="V83" s="438"/>
    </row>
    <row r="84" spans="15:22" ht="24.95" customHeight="1">
      <c r="O84" s="887" t="str">
        <f>IF('منابع انسانی'!A83="","",'منابع انسانی'!A83)</f>
        <v/>
      </c>
      <c r="P84" s="887" t="str">
        <f>IF('منابع انسانی'!B83="","",'منابع انسانی'!B83)</f>
        <v/>
      </c>
      <c r="Q84" s="887" t="str">
        <f>IF('منابع انسانی'!C83="","",'منابع انسانی'!C83)</f>
        <v/>
      </c>
      <c r="R84" s="887" t="str">
        <f>IF('منابع انسانی'!D83="","",'منابع انسانی'!D83)</f>
        <v/>
      </c>
      <c r="S84" s="887" t="str">
        <f>IF('تحصیلات کارکنان'!S84="","",'تحصیلات کارکنان'!S84)</f>
        <v/>
      </c>
      <c r="T84" s="888" t="str">
        <f>IF('تجربه کارکنان'!Q84="","",'تجربه کارکنان'!Q84)</f>
        <v/>
      </c>
      <c r="U84" s="888" t="str">
        <f>IF('منابع انسانی'!G83="","",'منابع انسانی'!G83)</f>
        <v/>
      </c>
      <c r="V84" s="465"/>
    </row>
    <row r="85" spans="15:22" ht="24.95" customHeight="1">
      <c r="O85" s="887" t="str">
        <f>IF('منابع انسانی'!A84="","",'منابع انسانی'!A84)</f>
        <v/>
      </c>
      <c r="P85" s="887" t="str">
        <f>IF('منابع انسانی'!B84="","",'منابع انسانی'!B84)</f>
        <v/>
      </c>
      <c r="Q85" s="887" t="str">
        <f>IF('منابع انسانی'!C84="","",'منابع انسانی'!C84)</f>
        <v/>
      </c>
      <c r="R85" s="887" t="str">
        <f>IF('منابع انسانی'!D84="","",'منابع انسانی'!D84)</f>
        <v/>
      </c>
      <c r="S85" s="887" t="str">
        <f>IF('تحصیلات کارکنان'!S85="","",'تحصیلات کارکنان'!S85)</f>
        <v/>
      </c>
      <c r="T85" s="888" t="str">
        <f>IF('تجربه کارکنان'!Q85="","",'تجربه کارکنان'!Q85)</f>
        <v/>
      </c>
      <c r="U85" s="888" t="str">
        <f>IF('منابع انسانی'!G84="","",'منابع انسانی'!G84)</f>
        <v/>
      </c>
      <c r="V85" s="466"/>
    </row>
    <row r="86" spans="15:22" ht="24.95" customHeight="1">
      <c r="O86" s="887" t="str">
        <f>IF('منابع انسانی'!A85="","",'منابع انسانی'!A85)</f>
        <v/>
      </c>
      <c r="P86" s="887" t="str">
        <f>IF('منابع انسانی'!B85="","",'منابع انسانی'!B85)</f>
        <v/>
      </c>
      <c r="Q86" s="887" t="str">
        <f>IF('منابع انسانی'!C85="","",'منابع انسانی'!C85)</f>
        <v/>
      </c>
      <c r="R86" s="887" t="str">
        <f>IF('منابع انسانی'!D85="","",'منابع انسانی'!D85)</f>
        <v/>
      </c>
      <c r="S86" s="887" t="str">
        <f>IF('تحصیلات کارکنان'!S86="","",'تحصیلات کارکنان'!S86)</f>
        <v/>
      </c>
      <c r="T86" s="888" t="str">
        <f>IF('تجربه کارکنان'!Q86="","",'تجربه کارکنان'!Q86)</f>
        <v/>
      </c>
      <c r="U86" s="888" t="str">
        <f>IF('منابع انسانی'!G85="","",'منابع انسانی'!G85)</f>
        <v/>
      </c>
      <c r="V86" s="465"/>
    </row>
    <row r="87" spans="15:22" ht="24.95" customHeight="1">
      <c r="O87" s="887" t="str">
        <f>IF('منابع انسانی'!A86="","",'منابع انسانی'!A86)</f>
        <v/>
      </c>
      <c r="P87" s="887" t="str">
        <f>IF('منابع انسانی'!B86="","",'منابع انسانی'!B86)</f>
        <v/>
      </c>
      <c r="Q87" s="887" t="str">
        <f>IF('منابع انسانی'!C86="","",'منابع انسانی'!C86)</f>
        <v/>
      </c>
      <c r="R87" s="887" t="str">
        <f>IF('منابع انسانی'!D86="","",'منابع انسانی'!D86)</f>
        <v/>
      </c>
      <c r="S87" s="887" t="str">
        <f>IF('تحصیلات کارکنان'!S87="","",'تحصیلات کارکنان'!S87)</f>
        <v/>
      </c>
      <c r="T87" s="888" t="str">
        <f>IF('تجربه کارکنان'!Q87="","",'تجربه کارکنان'!Q87)</f>
        <v/>
      </c>
      <c r="U87" s="888" t="str">
        <f>IF('منابع انسانی'!G86="","",'منابع انسانی'!G86)</f>
        <v/>
      </c>
      <c r="V87" s="465"/>
    </row>
    <row r="88" spans="15:22" ht="24.95" customHeight="1">
      <c r="O88" s="887" t="str">
        <f>IF('منابع انسانی'!A87="","",'منابع انسانی'!A87)</f>
        <v/>
      </c>
      <c r="P88" s="887" t="str">
        <f>IF('منابع انسانی'!B87="","",'منابع انسانی'!B87)</f>
        <v/>
      </c>
      <c r="Q88" s="887" t="str">
        <f>IF('منابع انسانی'!C87="","",'منابع انسانی'!C87)</f>
        <v/>
      </c>
      <c r="R88" s="887" t="str">
        <f>IF('منابع انسانی'!D87="","",'منابع انسانی'!D87)</f>
        <v/>
      </c>
      <c r="S88" s="887" t="str">
        <f>IF('تحصیلات کارکنان'!S88="","",'تحصیلات کارکنان'!S88)</f>
        <v/>
      </c>
      <c r="T88" s="888" t="str">
        <f>IF('تجربه کارکنان'!Q88="","",'تجربه کارکنان'!Q88)</f>
        <v/>
      </c>
      <c r="U88" s="888" t="str">
        <f>IF('منابع انسانی'!G87="","",'منابع انسانی'!G87)</f>
        <v/>
      </c>
      <c r="V88" s="465"/>
    </row>
    <row r="89" spans="15:22" ht="24.95" customHeight="1">
      <c r="O89" s="887" t="str">
        <f>IF('منابع انسانی'!A88="","",'منابع انسانی'!A88)</f>
        <v/>
      </c>
      <c r="P89" s="887" t="str">
        <f>IF('منابع انسانی'!B88="","",'منابع انسانی'!B88)</f>
        <v/>
      </c>
      <c r="Q89" s="887" t="str">
        <f>IF('منابع انسانی'!C88="","",'منابع انسانی'!C88)</f>
        <v/>
      </c>
      <c r="R89" s="887" t="str">
        <f>IF('منابع انسانی'!D88="","",'منابع انسانی'!D88)</f>
        <v/>
      </c>
      <c r="S89" s="887" t="str">
        <f>IF('تحصیلات کارکنان'!S89="","",'تحصیلات کارکنان'!S89)</f>
        <v/>
      </c>
      <c r="T89" s="888" t="str">
        <f>IF('تجربه کارکنان'!Q89="","",'تجربه کارکنان'!Q89)</f>
        <v/>
      </c>
      <c r="U89" s="888" t="str">
        <f>IF('منابع انسانی'!G88="","",'منابع انسانی'!G88)</f>
        <v/>
      </c>
      <c r="V89" s="465"/>
    </row>
    <row r="90" spans="15:22" ht="24.95" customHeight="1">
      <c r="O90" s="887" t="str">
        <f>IF('منابع انسانی'!A89="","",'منابع انسانی'!A89)</f>
        <v/>
      </c>
      <c r="P90" s="887" t="str">
        <f>IF('منابع انسانی'!B89="","",'منابع انسانی'!B89)</f>
        <v/>
      </c>
      <c r="Q90" s="887" t="str">
        <f>IF('منابع انسانی'!C89="","",'منابع انسانی'!C89)</f>
        <v/>
      </c>
      <c r="R90" s="887" t="str">
        <f>IF('منابع انسانی'!D89="","",'منابع انسانی'!D89)</f>
        <v/>
      </c>
      <c r="S90" s="887" t="str">
        <f>IF('تحصیلات کارکنان'!S90="","",'تحصیلات کارکنان'!S90)</f>
        <v/>
      </c>
      <c r="T90" s="888" t="str">
        <f>IF('تجربه کارکنان'!Q90="","",'تجربه کارکنان'!Q90)</f>
        <v/>
      </c>
      <c r="U90" s="888" t="str">
        <f>IF('منابع انسانی'!G89="","",'منابع انسانی'!G89)</f>
        <v/>
      </c>
      <c r="V90" s="465"/>
    </row>
    <row r="91" spans="15:22" ht="24.95" customHeight="1">
      <c r="O91" s="887" t="str">
        <f>IF('منابع انسانی'!A90="","",'منابع انسانی'!A90)</f>
        <v/>
      </c>
      <c r="P91" s="887" t="str">
        <f>IF('منابع انسانی'!B90="","",'منابع انسانی'!B90)</f>
        <v/>
      </c>
      <c r="Q91" s="887" t="str">
        <f>IF('منابع انسانی'!C90="","",'منابع انسانی'!C90)</f>
        <v/>
      </c>
      <c r="R91" s="887" t="str">
        <f>IF('منابع انسانی'!D90="","",'منابع انسانی'!D90)</f>
        <v/>
      </c>
      <c r="S91" s="887" t="str">
        <f>IF('تحصیلات کارکنان'!S91="","",'تحصیلات کارکنان'!S91)</f>
        <v/>
      </c>
      <c r="T91" s="888" t="str">
        <f>IF('تجربه کارکنان'!Q91="","",'تجربه کارکنان'!Q91)</f>
        <v/>
      </c>
      <c r="U91" s="888" t="str">
        <f>IF('منابع انسانی'!G90="","",'منابع انسانی'!G90)</f>
        <v/>
      </c>
      <c r="V91" s="465"/>
    </row>
    <row r="92" spans="15:22" ht="24.95" customHeight="1">
      <c r="O92" s="887" t="str">
        <f>IF('منابع انسانی'!A91="","",'منابع انسانی'!A91)</f>
        <v/>
      </c>
      <c r="P92" s="887" t="str">
        <f>IF('منابع انسانی'!B91="","",'منابع انسانی'!B91)</f>
        <v/>
      </c>
      <c r="Q92" s="887" t="str">
        <f>IF('منابع انسانی'!C91="","",'منابع انسانی'!C91)</f>
        <v/>
      </c>
      <c r="R92" s="887" t="str">
        <f>IF('منابع انسانی'!D91="","",'منابع انسانی'!D91)</f>
        <v/>
      </c>
      <c r="S92" s="887" t="str">
        <f>IF('تحصیلات کارکنان'!S92="","",'تحصیلات کارکنان'!S92)</f>
        <v/>
      </c>
      <c r="T92" s="888" t="str">
        <f>IF('تجربه کارکنان'!Q92="","",'تجربه کارکنان'!Q92)</f>
        <v/>
      </c>
      <c r="U92" s="888" t="str">
        <f>IF('منابع انسانی'!G91="","",'منابع انسانی'!G91)</f>
        <v/>
      </c>
      <c r="V92" s="465"/>
    </row>
    <row r="93" spans="15:22" ht="24.95" customHeight="1">
      <c r="O93" s="887" t="str">
        <f>IF('منابع انسانی'!A92="","",'منابع انسانی'!A92)</f>
        <v/>
      </c>
      <c r="P93" s="887" t="str">
        <f>IF('منابع انسانی'!B92="","",'منابع انسانی'!B92)</f>
        <v/>
      </c>
      <c r="Q93" s="887" t="str">
        <f>IF('منابع انسانی'!C92="","",'منابع انسانی'!C92)</f>
        <v/>
      </c>
      <c r="R93" s="887" t="str">
        <f>IF('منابع انسانی'!D92="","",'منابع انسانی'!D92)</f>
        <v/>
      </c>
      <c r="S93" s="887" t="str">
        <f>IF('تحصیلات کارکنان'!S93="","",'تحصیلات کارکنان'!S93)</f>
        <v/>
      </c>
      <c r="T93" s="888" t="str">
        <f>IF('تجربه کارکنان'!Q93="","",'تجربه کارکنان'!Q93)</f>
        <v/>
      </c>
      <c r="U93" s="888" t="str">
        <f>IF('منابع انسانی'!G92="","",'منابع انسانی'!G92)</f>
        <v/>
      </c>
      <c r="V93" s="465"/>
    </row>
    <row r="94" spans="15:22" ht="24.95" customHeight="1">
      <c r="O94" s="887" t="str">
        <f>IF('منابع انسانی'!A93="","",'منابع انسانی'!A93)</f>
        <v/>
      </c>
      <c r="P94" s="887" t="str">
        <f>IF('منابع انسانی'!B93="","",'منابع انسانی'!B93)</f>
        <v/>
      </c>
      <c r="Q94" s="887" t="str">
        <f>IF('منابع انسانی'!C93="","",'منابع انسانی'!C93)</f>
        <v/>
      </c>
      <c r="R94" s="887" t="str">
        <f>IF('منابع انسانی'!D93="","",'منابع انسانی'!D93)</f>
        <v/>
      </c>
      <c r="S94" s="887" t="str">
        <f>IF('تحصیلات کارکنان'!S94="","",'تحصیلات کارکنان'!S94)</f>
        <v/>
      </c>
      <c r="T94" s="888" t="str">
        <f>IF('تجربه کارکنان'!Q94="","",'تجربه کارکنان'!Q94)</f>
        <v/>
      </c>
      <c r="U94" s="888" t="str">
        <f>IF('منابع انسانی'!G93="","",'منابع انسانی'!G93)</f>
        <v/>
      </c>
      <c r="V94" s="465"/>
    </row>
    <row r="95" spans="15:22" ht="24.95" customHeight="1">
      <c r="O95" s="887" t="str">
        <f>IF('منابع انسانی'!A94="","",'منابع انسانی'!A94)</f>
        <v/>
      </c>
      <c r="P95" s="887" t="str">
        <f>IF('منابع انسانی'!B94="","",'منابع انسانی'!B94)</f>
        <v/>
      </c>
      <c r="Q95" s="887" t="str">
        <f>IF('منابع انسانی'!C94="","",'منابع انسانی'!C94)</f>
        <v/>
      </c>
      <c r="R95" s="887" t="str">
        <f>IF('منابع انسانی'!D94="","",'منابع انسانی'!D94)</f>
        <v/>
      </c>
      <c r="S95" s="887" t="str">
        <f>IF('تحصیلات کارکنان'!S95="","",'تحصیلات کارکنان'!S95)</f>
        <v/>
      </c>
      <c r="T95" s="888" t="str">
        <f>IF('تجربه کارکنان'!Q95="","",'تجربه کارکنان'!Q95)</f>
        <v/>
      </c>
      <c r="U95" s="888" t="str">
        <f>IF('منابع انسانی'!G94="","",'منابع انسانی'!G94)</f>
        <v/>
      </c>
      <c r="V95" s="465"/>
    </row>
    <row r="96" spans="15:22" ht="24.95" customHeight="1">
      <c r="O96" s="887" t="str">
        <f>IF('منابع انسانی'!A95="","",'منابع انسانی'!A95)</f>
        <v/>
      </c>
      <c r="P96" s="887" t="str">
        <f>IF('منابع انسانی'!B95="","",'منابع انسانی'!B95)</f>
        <v/>
      </c>
      <c r="Q96" s="887" t="str">
        <f>IF('منابع انسانی'!C95="","",'منابع انسانی'!C95)</f>
        <v/>
      </c>
      <c r="R96" s="887" t="str">
        <f>IF('منابع انسانی'!D95="","",'منابع انسانی'!D95)</f>
        <v/>
      </c>
      <c r="S96" s="887" t="str">
        <f>IF('تحصیلات کارکنان'!S96="","",'تحصیلات کارکنان'!S96)</f>
        <v/>
      </c>
      <c r="T96" s="888" t="str">
        <f>IF('تجربه کارکنان'!Q96="","",'تجربه کارکنان'!Q96)</f>
        <v/>
      </c>
      <c r="U96" s="888" t="str">
        <f>IF('منابع انسانی'!G95="","",'منابع انسانی'!G95)</f>
        <v/>
      </c>
      <c r="V96" s="465"/>
    </row>
    <row r="97" spans="15:22" ht="24.95" customHeight="1">
      <c r="O97" s="887" t="str">
        <f>IF('منابع انسانی'!A96="","",'منابع انسانی'!A96)</f>
        <v/>
      </c>
      <c r="P97" s="887" t="str">
        <f>IF('منابع انسانی'!B96="","",'منابع انسانی'!B96)</f>
        <v/>
      </c>
      <c r="Q97" s="887" t="str">
        <f>IF('منابع انسانی'!C96="","",'منابع انسانی'!C96)</f>
        <v/>
      </c>
      <c r="R97" s="887" t="str">
        <f>IF('منابع انسانی'!D96="","",'منابع انسانی'!D96)</f>
        <v/>
      </c>
      <c r="S97" s="887" t="str">
        <f>IF('تحصیلات کارکنان'!S97="","",'تحصیلات کارکنان'!S97)</f>
        <v/>
      </c>
      <c r="T97" s="888" t="str">
        <f>IF('تجربه کارکنان'!Q97="","",'تجربه کارکنان'!Q97)</f>
        <v/>
      </c>
      <c r="U97" s="888" t="str">
        <f>IF('منابع انسانی'!G96="","",'منابع انسانی'!G96)</f>
        <v/>
      </c>
      <c r="V97" s="465"/>
    </row>
    <row r="98" spans="15:22" ht="24.95" customHeight="1">
      <c r="O98" s="887" t="str">
        <f>IF('منابع انسانی'!A97="","",'منابع انسانی'!A97)</f>
        <v/>
      </c>
      <c r="P98" s="887" t="str">
        <f>IF('منابع انسانی'!B97="","",'منابع انسانی'!B97)</f>
        <v/>
      </c>
      <c r="Q98" s="887" t="str">
        <f>IF('منابع انسانی'!C97="","",'منابع انسانی'!C97)</f>
        <v/>
      </c>
      <c r="R98" s="887" t="str">
        <f>IF('منابع انسانی'!D97="","",'منابع انسانی'!D97)</f>
        <v/>
      </c>
      <c r="S98" s="887" t="str">
        <f>IF('تحصیلات کارکنان'!S98="","",'تحصیلات کارکنان'!S98)</f>
        <v/>
      </c>
      <c r="T98" s="888" t="str">
        <f>IF('تجربه کارکنان'!Q98="","",'تجربه کارکنان'!Q98)</f>
        <v/>
      </c>
      <c r="U98" s="888" t="str">
        <f>IF('منابع انسانی'!G97="","",'منابع انسانی'!G97)</f>
        <v/>
      </c>
      <c r="V98" s="465"/>
    </row>
    <row r="99" spans="15:22" ht="24.95" customHeight="1">
      <c r="O99" s="887" t="str">
        <f>IF('منابع انسانی'!A98="","",'منابع انسانی'!A98)</f>
        <v/>
      </c>
      <c r="P99" s="887" t="str">
        <f>IF('منابع انسانی'!B98="","",'منابع انسانی'!B98)</f>
        <v/>
      </c>
      <c r="Q99" s="887" t="str">
        <f>IF('منابع انسانی'!C98="","",'منابع انسانی'!C98)</f>
        <v/>
      </c>
      <c r="R99" s="887" t="str">
        <f>IF('منابع انسانی'!D98="","",'منابع انسانی'!D98)</f>
        <v/>
      </c>
      <c r="S99" s="887" t="str">
        <f>IF('تحصیلات کارکنان'!S99="","",'تحصیلات کارکنان'!S99)</f>
        <v/>
      </c>
      <c r="T99" s="888" t="str">
        <f>IF('تجربه کارکنان'!Q99="","",'تجربه کارکنان'!Q99)</f>
        <v/>
      </c>
      <c r="U99" s="888" t="str">
        <f>IF('منابع انسانی'!G98="","",'منابع انسانی'!G98)</f>
        <v/>
      </c>
      <c r="V99" s="465"/>
    </row>
    <row r="100" spans="15:22" ht="24.95" customHeight="1">
      <c r="O100" s="887" t="str">
        <f>IF('منابع انسانی'!A99="","",'منابع انسانی'!A99)</f>
        <v/>
      </c>
      <c r="P100" s="887" t="str">
        <f>IF('منابع انسانی'!B99="","",'منابع انسانی'!B99)</f>
        <v/>
      </c>
      <c r="Q100" s="887" t="str">
        <f>IF('منابع انسانی'!C99="","",'منابع انسانی'!C99)</f>
        <v/>
      </c>
      <c r="R100" s="887" t="str">
        <f>IF('منابع انسانی'!D99="","",'منابع انسانی'!D99)</f>
        <v/>
      </c>
      <c r="S100" s="887" t="str">
        <f>IF('تحصیلات کارکنان'!S100="","",'تحصیلات کارکنان'!S100)</f>
        <v/>
      </c>
      <c r="T100" s="888" t="str">
        <f>IF('تجربه کارکنان'!Q100="","",'تجربه کارکنان'!Q100)</f>
        <v/>
      </c>
      <c r="U100" s="888" t="str">
        <f>IF('منابع انسانی'!G99="","",'منابع انسانی'!G99)</f>
        <v/>
      </c>
      <c r="V100" s="465"/>
    </row>
    <row r="101" spans="15:22" ht="24.95" customHeight="1">
      <c r="O101" s="887" t="str">
        <f>IF('منابع انسانی'!A100="","",'منابع انسانی'!A100)</f>
        <v/>
      </c>
      <c r="P101" s="887" t="str">
        <f>IF('منابع انسانی'!B100="","",'منابع انسانی'!B100)</f>
        <v/>
      </c>
      <c r="Q101" s="887" t="str">
        <f>IF('منابع انسانی'!C100="","",'منابع انسانی'!C100)</f>
        <v/>
      </c>
      <c r="R101" s="887" t="str">
        <f>IF('منابع انسانی'!D100="","",'منابع انسانی'!D100)</f>
        <v/>
      </c>
      <c r="S101" s="887" t="str">
        <f>IF('تحصیلات کارکنان'!S101="","",'تحصیلات کارکنان'!S101)</f>
        <v/>
      </c>
      <c r="T101" s="888" t="str">
        <f>IF('تجربه کارکنان'!Q101="","",'تجربه کارکنان'!Q101)</f>
        <v/>
      </c>
      <c r="U101" s="888" t="str">
        <f>IF('منابع انسانی'!G100="","",'منابع انسانی'!G100)</f>
        <v/>
      </c>
      <c r="V101" s="467"/>
    </row>
    <row r="102" spans="15:22" ht="24.95" customHeight="1">
      <c r="O102" s="887" t="str">
        <f>IF('منابع انسانی'!A101="","",'منابع انسانی'!A101)</f>
        <v/>
      </c>
      <c r="P102" s="887" t="str">
        <f>IF('منابع انسانی'!B101="","",'منابع انسانی'!B101)</f>
        <v/>
      </c>
      <c r="Q102" s="887" t="str">
        <f>IF('منابع انسانی'!C101="","",'منابع انسانی'!C101)</f>
        <v/>
      </c>
      <c r="R102" s="887" t="str">
        <f>IF('منابع انسانی'!D101="","",'منابع انسانی'!D101)</f>
        <v/>
      </c>
      <c r="S102" s="887" t="str">
        <f>IF('تحصیلات کارکنان'!S102="","",'تحصیلات کارکنان'!S102)</f>
        <v/>
      </c>
      <c r="T102" s="888" t="str">
        <f>IF('تجربه کارکنان'!Q102="","",'تجربه کارکنان'!Q102)</f>
        <v/>
      </c>
      <c r="U102" s="888" t="str">
        <f>IF('منابع انسانی'!G101="","",'منابع انسانی'!G101)</f>
        <v/>
      </c>
      <c r="V102" s="468"/>
    </row>
    <row r="103" spans="15:22" ht="24.95" customHeight="1">
      <c r="O103" s="887" t="str">
        <f>IF('منابع انسانی'!A102="","",'منابع انسانی'!A102)</f>
        <v/>
      </c>
      <c r="P103" s="887" t="str">
        <f>IF('منابع انسانی'!B102="","",'منابع انسانی'!B102)</f>
        <v/>
      </c>
      <c r="Q103" s="887" t="str">
        <f>IF('منابع انسانی'!C102="","",'منابع انسانی'!C102)</f>
        <v/>
      </c>
      <c r="R103" s="887" t="str">
        <f>IF('منابع انسانی'!D102="","",'منابع انسانی'!D102)</f>
        <v/>
      </c>
      <c r="S103" s="887" t="str">
        <f>IF('تحصیلات کارکنان'!S103="","",'تحصیلات کارکنان'!S103)</f>
        <v/>
      </c>
      <c r="T103" s="888" t="str">
        <f>IF('تجربه کارکنان'!Q103="","",'تجربه کارکنان'!Q103)</f>
        <v/>
      </c>
      <c r="U103" s="888" t="str">
        <f>IF('منابع انسانی'!G102="","",'منابع انسانی'!G102)</f>
        <v/>
      </c>
      <c r="V103" s="469"/>
    </row>
    <row r="104" spans="15:22" ht="24.95" customHeight="1">
      <c r="O104" s="887" t="str">
        <f>IF('منابع انسانی'!A103="","",'منابع انسانی'!A103)</f>
        <v/>
      </c>
      <c r="P104" s="887" t="str">
        <f>IF('منابع انسانی'!B103="","",'منابع انسانی'!B103)</f>
        <v/>
      </c>
      <c r="Q104" s="887" t="str">
        <f>IF('منابع انسانی'!C103="","",'منابع انسانی'!C103)</f>
        <v/>
      </c>
      <c r="R104" s="887" t="str">
        <f>IF('منابع انسانی'!D103="","",'منابع انسانی'!D103)</f>
        <v/>
      </c>
      <c r="S104" s="887" t="str">
        <f>IF('تحصیلات کارکنان'!S104="","",'تحصیلات کارکنان'!S104)</f>
        <v/>
      </c>
      <c r="T104" s="888" t="str">
        <f>IF('تجربه کارکنان'!Q104="","",'تجربه کارکنان'!Q104)</f>
        <v/>
      </c>
      <c r="U104" s="888" t="str">
        <f>IF('منابع انسانی'!G103="","",'منابع انسانی'!G103)</f>
        <v/>
      </c>
      <c r="V104" s="469"/>
    </row>
    <row r="105" spans="15:22" ht="24.95" customHeight="1">
      <c r="O105" s="887" t="str">
        <f>IF('منابع انسانی'!A104="","",'منابع انسانی'!A104)</f>
        <v/>
      </c>
      <c r="P105" s="887" t="str">
        <f>IF('منابع انسانی'!B104="","",'منابع انسانی'!B104)</f>
        <v/>
      </c>
      <c r="Q105" s="887" t="str">
        <f>IF('منابع انسانی'!C104="","",'منابع انسانی'!C104)</f>
        <v/>
      </c>
      <c r="R105" s="887" t="str">
        <f>IF('منابع انسانی'!D104="","",'منابع انسانی'!D104)</f>
        <v/>
      </c>
      <c r="S105" s="887" t="str">
        <f>IF('تحصیلات کارکنان'!S105="","",'تحصیلات کارکنان'!S105)</f>
        <v/>
      </c>
      <c r="T105" s="888" t="str">
        <f>IF('تجربه کارکنان'!Q105="","",'تجربه کارکنان'!Q105)</f>
        <v/>
      </c>
      <c r="U105" s="888" t="str">
        <f>IF('منابع انسانی'!G104="","",'منابع انسانی'!G104)</f>
        <v/>
      </c>
      <c r="V105" s="469"/>
    </row>
    <row r="106" spans="15:22" ht="24.95" customHeight="1">
      <c r="O106" s="887" t="str">
        <f>IF('منابع انسانی'!A105="","",'منابع انسانی'!A105)</f>
        <v/>
      </c>
      <c r="P106" s="887" t="str">
        <f>IF('منابع انسانی'!B105="","",'منابع انسانی'!B105)</f>
        <v/>
      </c>
      <c r="Q106" s="887" t="str">
        <f>IF('منابع انسانی'!C105="","",'منابع انسانی'!C105)</f>
        <v/>
      </c>
      <c r="R106" s="887" t="str">
        <f>IF('منابع انسانی'!D105="","",'منابع انسانی'!D105)</f>
        <v/>
      </c>
      <c r="S106" s="887" t="str">
        <f>IF('تحصیلات کارکنان'!S106="","",'تحصیلات کارکنان'!S106)</f>
        <v/>
      </c>
      <c r="T106" s="888" t="str">
        <f>IF('تجربه کارکنان'!Q106="","",'تجربه کارکنان'!Q106)</f>
        <v/>
      </c>
      <c r="U106" s="888" t="str">
        <f>IF('منابع انسانی'!G105="","",'منابع انسانی'!G105)</f>
        <v/>
      </c>
      <c r="V106" s="469"/>
    </row>
    <row r="107" spans="15:22" ht="24.95" customHeight="1">
      <c r="O107" s="887" t="str">
        <f>IF('منابع انسانی'!A106="","",'منابع انسانی'!A106)</f>
        <v/>
      </c>
      <c r="P107" s="887" t="str">
        <f>IF('منابع انسانی'!B106="","",'منابع انسانی'!B106)</f>
        <v/>
      </c>
      <c r="Q107" s="887" t="str">
        <f>IF('منابع انسانی'!C106="","",'منابع انسانی'!C106)</f>
        <v/>
      </c>
      <c r="R107" s="887" t="str">
        <f>IF('منابع انسانی'!D106="","",'منابع انسانی'!D106)</f>
        <v/>
      </c>
      <c r="S107" s="887" t="str">
        <f>IF('تحصیلات کارکنان'!S107="","",'تحصیلات کارکنان'!S107)</f>
        <v/>
      </c>
      <c r="T107" s="888" t="str">
        <f>IF('تجربه کارکنان'!Q107="","",'تجربه کارکنان'!Q107)</f>
        <v/>
      </c>
      <c r="U107" s="888" t="str">
        <f>IF('منابع انسانی'!G106="","",'منابع انسانی'!G106)</f>
        <v/>
      </c>
      <c r="V107" s="469"/>
    </row>
    <row r="108" spans="15:22" ht="24.95" customHeight="1">
      <c r="O108" s="887" t="str">
        <f>IF('منابع انسانی'!A107="","",'منابع انسانی'!A107)</f>
        <v/>
      </c>
      <c r="P108" s="887" t="str">
        <f>IF('منابع انسانی'!B107="","",'منابع انسانی'!B107)</f>
        <v/>
      </c>
      <c r="Q108" s="887" t="str">
        <f>IF('منابع انسانی'!C107="","",'منابع انسانی'!C107)</f>
        <v/>
      </c>
      <c r="R108" s="887" t="str">
        <f>IF('منابع انسانی'!D107="","",'منابع انسانی'!D107)</f>
        <v/>
      </c>
      <c r="S108" s="887" t="str">
        <f>IF('تحصیلات کارکنان'!S108="","",'تحصیلات کارکنان'!S108)</f>
        <v/>
      </c>
      <c r="T108" s="888" t="str">
        <f>IF('تجربه کارکنان'!Q108="","",'تجربه کارکنان'!Q108)</f>
        <v/>
      </c>
      <c r="U108" s="888" t="str">
        <f>IF('منابع انسانی'!G107="","",'منابع انسانی'!G107)</f>
        <v/>
      </c>
      <c r="V108" s="469"/>
    </row>
    <row r="109" spans="15:22" ht="24.95" customHeight="1">
      <c r="O109" s="887" t="str">
        <f>IF('منابع انسانی'!A108="","",'منابع انسانی'!A108)</f>
        <v/>
      </c>
      <c r="P109" s="887" t="str">
        <f>IF('منابع انسانی'!B108="","",'منابع انسانی'!B108)</f>
        <v/>
      </c>
      <c r="Q109" s="887" t="str">
        <f>IF('منابع انسانی'!C108="","",'منابع انسانی'!C108)</f>
        <v/>
      </c>
      <c r="R109" s="887" t="str">
        <f>IF('منابع انسانی'!D108="","",'منابع انسانی'!D108)</f>
        <v/>
      </c>
      <c r="S109" s="887" t="str">
        <f>IF('تحصیلات کارکنان'!S109="","",'تحصیلات کارکنان'!S109)</f>
        <v/>
      </c>
      <c r="T109" s="888" t="str">
        <f>IF('تجربه کارکنان'!Q109="","",'تجربه کارکنان'!Q109)</f>
        <v/>
      </c>
      <c r="U109" s="888" t="str">
        <f>IF('منابع انسانی'!G108="","",'منابع انسانی'!G108)</f>
        <v/>
      </c>
    </row>
    <row r="110" spans="15:22" ht="24.95" customHeight="1">
      <c r="O110" s="887" t="str">
        <f>IF('منابع انسانی'!A109="","",'منابع انسانی'!A109)</f>
        <v/>
      </c>
      <c r="P110" s="887" t="str">
        <f>IF('منابع انسانی'!B109="","",'منابع انسانی'!B109)</f>
        <v/>
      </c>
      <c r="Q110" s="887" t="str">
        <f>IF('منابع انسانی'!C109="","",'منابع انسانی'!C109)</f>
        <v/>
      </c>
      <c r="R110" s="887" t="str">
        <f>IF('منابع انسانی'!D109="","",'منابع انسانی'!D109)</f>
        <v/>
      </c>
      <c r="S110" s="887" t="str">
        <f>IF('تحصیلات کارکنان'!S110="","",'تحصیلات کارکنان'!S110)</f>
        <v/>
      </c>
      <c r="T110" s="888" t="str">
        <f>IF('تجربه کارکنان'!Q110="","",'تجربه کارکنان'!Q110)</f>
        <v/>
      </c>
      <c r="U110" s="888" t="str">
        <f>IF('منابع انسانی'!G109="","",'منابع انسانی'!G109)</f>
        <v/>
      </c>
      <c r="V110" s="467"/>
    </row>
    <row r="111" spans="15:22" ht="24.95" customHeight="1">
      <c r="O111" s="887" t="str">
        <f>IF('منابع انسانی'!A110="","",'منابع انسانی'!A110)</f>
        <v/>
      </c>
      <c r="P111" s="887" t="str">
        <f>IF('منابع انسانی'!B110="","",'منابع انسانی'!B110)</f>
        <v/>
      </c>
      <c r="Q111" s="887" t="str">
        <f>IF('منابع انسانی'!C110="","",'منابع انسانی'!C110)</f>
        <v/>
      </c>
      <c r="R111" s="887" t="str">
        <f>IF('منابع انسانی'!D110="","",'منابع انسانی'!D110)</f>
        <v/>
      </c>
      <c r="S111" s="887" t="str">
        <f>IF('تحصیلات کارکنان'!S111="","",'تحصیلات کارکنان'!S111)</f>
        <v/>
      </c>
      <c r="T111" s="888" t="str">
        <f>IF('تجربه کارکنان'!Q111="","",'تجربه کارکنان'!Q111)</f>
        <v/>
      </c>
      <c r="U111" s="888" t="str">
        <f>IF('منابع انسانی'!G110="","",'منابع انسانی'!G110)</f>
        <v/>
      </c>
    </row>
    <row r="112" spans="15:22" ht="24.95" customHeight="1">
      <c r="O112" s="887" t="str">
        <f>IF('منابع انسانی'!A111="","",'منابع انسانی'!A111)</f>
        <v/>
      </c>
      <c r="P112" s="887" t="str">
        <f>IF('منابع انسانی'!B111="","",'منابع انسانی'!B111)</f>
        <v/>
      </c>
      <c r="Q112" s="887" t="str">
        <f>IF('منابع انسانی'!C111="","",'منابع انسانی'!C111)</f>
        <v/>
      </c>
      <c r="R112" s="887" t="str">
        <f>IF('منابع انسانی'!D111="","",'منابع انسانی'!D111)</f>
        <v/>
      </c>
      <c r="S112" s="887" t="str">
        <f>IF('تحصیلات کارکنان'!S112="","",'تحصیلات کارکنان'!S112)</f>
        <v/>
      </c>
      <c r="T112" s="888" t="str">
        <f>IF('تجربه کارکنان'!Q112="","",'تجربه کارکنان'!Q112)</f>
        <v/>
      </c>
      <c r="U112" s="888" t="str">
        <f>IF('منابع انسانی'!G111="","",'منابع انسانی'!G111)</f>
        <v/>
      </c>
    </row>
    <row r="113" spans="15:21" ht="24.95" customHeight="1">
      <c r="O113" s="887" t="str">
        <f>IF('منابع انسانی'!A112="","",'منابع انسانی'!A112)</f>
        <v/>
      </c>
      <c r="P113" s="887" t="str">
        <f>IF('منابع انسانی'!B112="","",'منابع انسانی'!B112)</f>
        <v/>
      </c>
      <c r="Q113" s="887" t="str">
        <f>IF('منابع انسانی'!C112="","",'منابع انسانی'!C112)</f>
        <v/>
      </c>
      <c r="R113" s="887" t="str">
        <f>IF('منابع انسانی'!D112="","",'منابع انسانی'!D112)</f>
        <v/>
      </c>
      <c r="S113" s="887" t="str">
        <f>IF('تحصیلات کارکنان'!S113="","",'تحصیلات کارکنان'!S113)</f>
        <v/>
      </c>
      <c r="T113" s="888" t="str">
        <f>IF('تجربه کارکنان'!Q113="","",'تجربه کارکنان'!Q113)</f>
        <v/>
      </c>
      <c r="U113" s="888" t="str">
        <f>IF('منابع انسانی'!G112="","",'منابع انسانی'!G112)</f>
        <v/>
      </c>
    </row>
    <row r="114" spans="15:21" ht="24.95" customHeight="1">
      <c r="O114" s="887" t="str">
        <f>IF('منابع انسانی'!A113="","",'منابع انسانی'!A113)</f>
        <v/>
      </c>
      <c r="P114" s="887" t="str">
        <f>IF('منابع انسانی'!B113="","",'منابع انسانی'!B113)</f>
        <v/>
      </c>
      <c r="Q114" s="887" t="str">
        <f>IF('منابع انسانی'!C113="","",'منابع انسانی'!C113)</f>
        <v/>
      </c>
      <c r="R114" s="887" t="str">
        <f>IF('منابع انسانی'!D113="","",'منابع انسانی'!D113)</f>
        <v/>
      </c>
      <c r="S114" s="887" t="str">
        <f>IF('تحصیلات کارکنان'!S114="","",'تحصیلات کارکنان'!S114)</f>
        <v/>
      </c>
      <c r="T114" s="888" t="str">
        <f>IF('تجربه کارکنان'!Q114="","",'تجربه کارکنان'!Q114)</f>
        <v/>
      </c>
      <c r="U114" s="888" t="str">
        <f>IF('منابع انسانی'!G113="","",'منابع انسانی'!G113)</f>
        <v/>
      </c>
    </row>
    <row r="115" spans="15:21" ht="24.95" customHeight="1">
      <c r="O115" s="887" t="str">
        <f>IF('منابع انسانی'!A114="","",'منابع انسانی'!A114)</f>
        <v/>
      </c>
      <c r="P115" s="887" t="str">
        <f>IF('منابع انسانی'!B114="","",'منابع انسانی'!B114)</f>
        <v/>
      </c>
      <c r="Q115" s="887" t="str">
        <f>IF('منابع انسانی'!C114="","",'منابع انسانی'!C114)</f>
        <v/>
      </c>
      <c r="R115" s="887" t="str">
        <f>IF('منابع انسانی'!D114="","",'منابع انسانی'!D114)</f>
        <v/>
      </c>
      <c r="S115" s="887" t="str">
        <f>IF('تحصیلات کارکنان'!S115="","",'تحصیلات کارکنان'!S115)</f>
        <v/>
      </c>
      <c r="T115" s="888" t="str">
        <f>IF('تجربه کارکنان'!Q115="","",'تجربه کارکنان'!Q115)</f>
        <v/>
      </c>
      <c r="U115" s="888" t="str">
        <f>IF('منابع انسانی'!G114="","",'منابع انسانی'!G114)</f>
        <v/>
      </c>
    </row>
    <row r="116" spans="15:21" ht="24.95" customHeight="1">
      <c r="O116" s="887" t="str">
        <f>IF('منابع انسانی'!A115="","",'منابع انسانی'!A115)</f>
        <v/>
      </c>
      <c r="P116" s="887" t="str">
        <f>IF('منابع انسانی'!B115="","",'منابع انسانی'!B115)</f>
        <v/>
      </c>
      <c r="Q116" s="887" t="str">
        <f>IF('منابع انسانی'!C115="","",'منابع انسانی'!C115)</f>
        <v/>
      </c>
      <c r="R116" s="887" t="str">
        <f>IF('منابع انسانی'!D115="","",'منابع انسانی'!D115)</f>
        <v/>
      </c>
      <c r="S116" s="887" t="str">
        <f>IF('تحصیلات کارکنان'!S116="","",'تحصیلات کارکنان'!S116)</f>
        <v/>
      </c>
      <c r="T116" s="888" t="str">
        <f>IF('تجربه کارکنان'!Q116="","",'تجربه کارکنان'!Q116)</f>
        <v/>
      </c>
      <c r="U116" s="888" t="str">
        <f>IF('منابع انسانی'!G115="","",'منابع انسانی'!G115)</f>
        <v/>
      </c>
    </row>
    <row r="117" spans="15:21" ht="24.95" customHeight="1">
      <c r="O117" s="887" t="str">
        <f>IF('منابع انسانی'!A116="","",'منابع انسانی'!A116)</f>
        <v/>
      </c>
      <c r="P117" s="887" t="str">
        <f>IF('منابع انسانی'!B116="","",'منابع انسانی'!B116)</f>
        <v/>
      </c>
      <c r="Q117" s="887" t="str">
        <f>IF('منابع انسانی'!C116="","",'منابع انسانی'!C116)</f>
        <v/>
      </c>
      <c r="R117" s="887" t="str">
        <f>IF('منابع انسانی'!D116="","",'منابع انسانی'!D116)</f>
        <v/>
      </c>
      <c r="S117" s="887" t="str">
        <f>IF('تحصیلات کارکنان'!S117="","",'تحصیلات کارکنان'!S117)</f>
        <v/>
      </c>
      <c r="T117" s="888" t="str">
        <f>IF('تجربه کارکنان'!Q117="","",'تجربه کارکنان'!Q117)</f>
        <v/>
      </c>
      <c r="U117" s="888" t="str">
        <f>IF('منابع انسانی'!G116="","",'منابع انسانی'!G116)</f>
        <v/>
      </c>
    </row>
    <row r="118" spans="15:21" ht="24.95" customHeight="1">
      <c r="O118" s="887" t="str">
        <f>IF('منابع انسانی'!A117="","",'منابع انسانی'!A117)</f>
        <v/>
      </c>
      <c r="P118" s="887" t="str">
        <f>IF('منابع انسانی'!B117="","",'منابع انسانی'!B117)</f>
        <v/>
      </c>
      <c r="Q118" s="887" t="str">
        <f>IF('منابع انسانی'!C117="","",'منابع انسانی'!C117)</f>
        <v/>
      </c>
      <c r="R118" s="887" t="str">
        <f>IF('منابع انسانی'!D117="","",'منابع انسانی'!D117)</f>
        <v/>
      </c>
      <c r="S118" s="887" t="str">
        <f>IF('تحصیلات کارکنان'!S118="","",'تحصیلات کارکنان'!S118)</f>
        <v/>
      </c>
      <c r="T118" s="888" t="str">
        <f>IF('تجربه کارکنان'!Q118="","",'تجربه کارکنان'!Q118)</f>
        <v/>
      </c>
      <c r="U118" s="888" t="str">
        <f>IF('منابع انسانی'!G117="","",'منابع انسانی'!G117)</f>
        <v/>
      </c>
    </row>
    <row r="119" spans="15:21" ht="24.95" customHeight="1">
      <c r="O119" s="887" t="str">
        <f>IF('منابع انسانی'!A118="","",'منابع انسانی'!A118)</f>
        <v/>
      </c>
      <c r="P119" s="887" t="str">
        <f>IF('منابع انسانی'!B118="","",'منابع انسانی'!B118)</f>
        <v/>
      </c>
      <c r="Q119" s="887" t="str">
        <f>IF('منابع انسانی'!C118="","",'منابع انسانی'!C118)</f>
        <v/>
      </c>
      <c r="R119" s="887" t="str">
        <f>IF('منابع انسانی'!D118="","",'منابع انسانی'!D118)</f>
        <v/>
      </c>
      <c r="S119" s="887" t="str">
        <f>IF('تحصیلات کارکنان'!S119="","",'تحصیلات کارکنان'!S119)</f>
        <v/>
      </c>
      <c r="T119" s="888" t="str">
        <f>IF('تجربه کارکنان'!Q119="","",'تجربه کارکنان'!Q119)</f>
        <v/>
      </c>
      <c r="U119" s="888" t="str">
        <f>IF('منابع انسانی'!G118="","",'منابع انسانی'!G118)</f>
        <v/>
      </c>
    </row>
    <row r="120" spans="15:21" ht="24.95" customHeight="1">
      <c r="O120" s="887" t="str">
        <f>IF('منابع انسانی'!A119="","",'منابع انسانی'!A119)</f>
        <v/>
      </c>
      <c r="P120" s="887" t="str">
        <f>IF('منابع انسانی'!B119="","",'منابع انسانی'!B119)</f>
        <v/>
      </c>
      <c r="Q120" s="887" t="str">
        <f>IF('منابع انسانی'!C119="","",'منابع انسانی'!C119)</f>
        <v/>
      </c>
      <c r="R120" s="887" t="str">
        <f>IF('منابع انسانی'!D119="","",'منابع انسانی'!D119)</f>
        <v/>
      </c>
      <c r="S120" s="887" t="str">
        <f>IF('تحصیلات کارکنان'!S120="","",'تحصیلات کارکنان'!S120)</f>
        <v/>
      </c>
      <c r="T120" s="888" t="str">
        <f>IF('تجربه کارکنان'!Q120="","",'تجربه کارکنان'!Q120)</f>
        <v/>
      </c>
      <c r="U120" s="888" t="str">
        <f>IF('منابع انسانی'!G119="","",'منابع انسانی'!G119)</f>
        <v/>
      </c>
    </row>
    <row r="121" spans="15:21" ht="24.95" customHeight="1">
      <c r="O121" s="887" t="str">
        <f>IF('منابع انسانی'!A120="","",'منابع انسانی'!A120)</f>
        <v/>
      </c>
      <c r="P121" s="887" t="str">
        <f>IF('منابع انسانی'!B120="","",'منابع انسانی'!B120)</f>
        <v/>
      </c>
      <c r="Q121" s="887" t="str">
        <f>IF('منابع انسانی'!C120="","",'منابع انسانی'!C120)</f>
        <v/>
      </c>
      <c r="R121" s="887" t="str">
        <f>IF('منابع انسانی'!D120="","",'منابع انسانی'!D120)</f>
        <v/>
      </c>
      <c r="S121" s="887" t="str">
        <f>IF('تحصیلات کارکنان'!S121="","",'تحصیلات کارکنان'!S121)</f>
        <v/>
      </c>
      <c r="T121" s="888" t="str">
        <f>IF('تجربه کارکنان'!Q121="","",'تجربه کارکنان'!Q121)</f>
        <v/>
      </c>
      <c r="U121" s="888" t="str">
        <f>IF('منابع انسانی'!G120="","",'منابع انسانی'!G120)</f>
        <v/>
      </c>
    </row>
    <row r="122" spans="15:21" ht="24.95" customHeight="1">
      <c r="O122" s="887" t="str">
        <f>IF('منابع انسانی'!A121="","",'منابع انسانی'!A121)</f>
        <v/>
      </c>
      <c r="P122" s="887" t="str">
        <f>IF('منابع انسانی'!B121="","",'منابع انسانی'!B121)</f>
        <v/>
      </c>
      <c r="Q122" s="887" t="str">
        <f>IF('منابع انسانی'!C121="","",'منابع انسانی'!C121)</f>
        <v/>
      </c>
      <c r="R122" s="887" t="str">
        <f>IF('منابع انسانی'!D121="","",'منابع انسانی'!D121)</f>
        <v/>
      </c>
      <c r="S122" s="887" t="str">
        <f>IF('تحصیلات کارکنان'!S122="","",'تحصیلات کارکنان'!S122)</f>
        <v/>
      </c>
      <c r="T122" s="888" t="str">
        <f>IF('تجربه کارکنان'!Q122="","",'تجربه کارکنان'!Q122)</f>
        <v/>
      </c>
      <c r="U122" s="888" t="str">
        <f>IF('منابع انسانی'!G121="","",'منابع انسانی'!G121)</f>
        <v/>
      </c>
    </row>
    <row r="123" spans="15:21" ht="24.95" customHeight="1">
      <c r="O123" s="887" t="str">
        <f>IF('منابع انسانی'!A122="","",'منابع انسانی'!A122)</f>
        <v/>
      </c>
      <c r="P123" s="887" t="str">
        <f>IF('منابع انسانی'!B122="","",'منابع انسانی'!B122)</f>
        <v/>
      </c>
      <c r="Q123" s="887" t="str">
        <f>IF('منابع انسانی'!C122="","",'منابع انسانی'!C122)</f>
        <v/>
      </c>
      <c r="R123" s="887" t="str">
        <f>IF('منابع انسانی'!D122="","",'منابع انسانی'!D122)</f>
        <v/>
      </c>
      <c r="S123" s="887" t="str">
        <f>IF('تحصیلات کارکنان'!S123="","",'تحصیلات کارکنان'!S123)</f>
        <v/>
      </c>
      <c r="T123" s="888" t="str">
        <f>IF('تجربه کارکنان'!Q123="","",'تجربه کارکنان'!Q123)</f>
        <v/>
      </c>
      <c r="U123" s="888" t="str">
        <f>IF('منابع انسانی'!G122="","",'منابع انسانی'!G122)</f>
        <v/>
      </c>
    </row>
    <row r="124" spans="15:21" ht="24.95" customHeight="1">
      <c r="O124" s="887" t="str">
        <f>IF('منابع انسانی'!A123="","",'منابع انسانی'!A123)</f>
        <v/>
      </c>
      <c r="P124" s="887" t="str">
        <f>IF('منابع انسانی'!B123="","",'منابع انسانی'!B123)</f>
        <v/>
      </c>
      <c r="Q124" s="887" t="str">
        <f>IF('منابع انسانی'!C123="","",'منابع انسانی'!C123)</f>
        <v/>
      </c>
      <c r="R124" s="887" t="str">
        <f>IF('منابع انسانی'!D123="","",'منابع انسانی'!D123)</f>
        <v/>
      </c>
      <c r="S124" s="887" t="str">
        <f>IF('تحصیلات کارکنان'!S124="","",'تحصیلات کارکنان'!S124)</f>
        <v/>
      </c>
      <c r="T124" s="888" t="str">
        <f>IF('تجربه کارکنان'!Q124="","",'تجربه کارکنان'!Q124)</f>
        <v/>
      </c>
      <c r="U124" s="888" t="str">
        <f>IF('منابع انسانی'!G123="","",'منابع انسانی'!G123)</f>
        <v/>
      </c>
    </row>
    <row r="125" spans="15:21" ht="24.95" customHeight="1">
      <c r="O125" s="887" t="str">
        <f>IF('منابع انسانی'!A124="","",'منابع انسانی'!A124)</f>
        <v/>
      </c>
      <c r="P125" s="887" t="str">
        <f>IF('منابع انسانی'!B124="","",'منابع انسانی'!B124)</f>
        <v/>
      </c>
      <c r="Q125" s="887" t="str">
        <f>IF('منابع انسانی'!C124="","",'منابع انسانی'!C124)</f>
        <v/>
      </c>
      <c r="R125" s="887" t="str">
        <f>IF('منابع انسانی'!D124="","",'منابع انسانی'!D124)</f>
        <v/>
      </c>
      <c r="S125" s="887" t="str">
        <f>IF('تحصیلات کارکنان'!S125="","",'تحصیلات کارکنان'!S125)</f>
        <v/>
      </c>
      <c r="T125" s="888" t="str">
        <f>IF('تجربه کارکنان'!Q125="","",'تجربه کارکنان'!Q125)</f>
        <v/>
      </c>
      <c r="U125" s="888" t="str">
        <f>IF('منابع انسانی'!G124="","",'منابع انسانی'!G124)</f>
        <v/>
      </c>
    </row>
    <row r="126" spans="15:21" ht="24.95" customHeight="1">
      <c r="O126" s="887" t="str">
        <f>IF('منابع انسانی'!A125="","",'منابع انسانی'!A125)</f>
        <v/>
      </c>
      <c r="P126" s="887" t="str">
        <f>IF('منابع انسانی'!B125="","",'منابع انسانی'!B125)</f>
        <v/>
      </c>
      <c r="Q126" s="887" t="str">
        <f>IF('منابع انسانی'!C125="","",'منابع انسانی'!C125)</f>
        <v/>
      </c>
      <c r="R126" s="887" t="str">
        <f>IF('منابع انسانی'!D125="","",'منابع انسانی'!D125)</f>
        <v/>
      </c>
      <c r="S126" s="887" t="str">
        <f>IF('تحصیلات کارکنان'!S126="","",'تحصیلات کارکنان'!S126)</f>
        <v/>
      </c>
      <c r="T126" s="888" t="str">
        <f>IF('تجربه کارکنان'!Q126="","",'تجربه کارکنان'!Q126)</f>
        <v/>
      </c>
      <c r="U126" s="888" t="str">
        <f>IF('منابع انسانی'!G125="","",'منابع انسانی'!G125)</f>
        <v/>
      </c>
    </row>
    <row r="127" spans="15:21" ht="24.95" customHeight="1">
      <c r="O127" s="887" t="str">
        <f>IF('منابع انسانی'!A126="","",'منابع انسانی'!A126)</f>
        <v/>
      </c>
      <c r="P127" s="887" t="str">
        <f>IF('منابع انسانی'!B126="","",'منابع انسانی'!B126)</f>
        <v/>
      </c>
      <c r="Q127" s="887" t="str">
        <f>IF('منابع انسانی'!C126="","",'منابع انسانی'!C126)</f>
        <v/>
      </c>
      <c r="R127" s="887" t="str">
        <f>IF('منابع انسانی'!D126="","",'منابع انسانی'!D126)</f>
        <v/>
      </c>
      <c r="S127" s="887" t="str">
        <f>IF('تحصیلات کارکنان'!S127="","",'تحصیلات کارکنان'!S127)</f>
        <v/>
      </c>
      <c r="T127" s="888" t="str">
        <f>IF('تجربه کارکنان'!Q127="","",'تجربه کارکنان'!Q127)</f>
        <v/>
      </c>
      <c r="U127" s="888" t="str">
        <f>IF('منابع انسانی'!G126="","",'منابع انسانی'!G126)</f>
        <v/>
      </c>
    </row>
    <row r="128" spans="15:21" ht="24.95" customHeight="1">
      <c r="O128" s="887" t="str">
        <f>IF('منابع انسانی'!A127="","",'منابع انسانی'!A127)</f>
        <v/>
      </c>
      <c r="P128" s="887" t="str">
        <f>IF('منابع انسانی'!B127="","",'منابع انسانی'!B127)</f>
        <v/>
      </c>
      <c r="Q128" s="887" t="str">
        <f>IF('منابع انسانی'!C127="","",'منابع انسانی'!C127)</f>
        <v/>
      </c>
      <c r="R128" s="887" t="str">
        <f>IF('منابع انسانی'!D127="","",'منابع انسانی'!D127)</f>
        <v/>
      </c>
      <c r="S128" s="887" t="str">
        <f>IF('تحصیلات کارکنان'!S128="","",'تحصیلات کارکنان'!S128)</f>
        <v/>
      </c>
      <c r="T128" s="888" t="str">
        <f>IF('تجربه کارکنان'!Q128="","",'تجربه کارکنان'!Q128)</f>
        <v/>
      </c>
      <c r="U128" s="888" t="str">
        <f>IF('منابع انسانی'!G127="","",'منابع انسانی'!G127)</f>
        <v/>
      </c>
    </row>
    <row r="129" spans="15:21" ht="24.95" customHeight="1">
      <c r="O129" s="887" t="str">
        <f>IF('منابع انسانی'!A128="","",'منابع انسانی'!A128)</f>
        <v/>
      </c>
      <c r="P129" s="887" t="str">
        <f>IF('منابع انسانی'!B128="","",'منابع انسانی'!B128)</f>
        <v/>
      </c>
      <c r="Q129" s="887" t="str">
        <f>IF('منابع انسانی'!C128="","",'منابع انسانی'!C128)</f>
        <v/>
      </c>
      <c r="R129" s="887" t="str">
        <f>IF('منابع انسانی'!D128="","",'منابع انسانی'!D128)</f>
        <v/>
      </c>
      <c r="S129" s="887" t="str">
        <f>IF('تحصیلات کارکنان'!S129="","",'تحصیلات کارکنان'!S129)</f>
        <v/>
      </c>
      <c r="T129" s="888" t="str">
        <f>IF('تجربه کارکنان'!Q129="","",'تجربه کارکنان'!Q129)</f>
        <v/>
      </c>
      <c r="U129" s="888" t="str">
        <f>IF('منابع انسانی'!G128="","",'منابع انسانی'!G128)</f>
        <v/>
      </c>
    </row>
    <row r="130" spans="15:21" ht="24.95" customHeight="1">
      <c r="O130" s="887" t="str">
        <f>IF('منابع انسانی'!A129="","",'منابع انسانی'!A129)</f>
        <v/>
      </c>
      <c r="P130" s="887" t="str">
        <f>IF('منابع انسانی'!B129="","",'منابع انسانی'!B129)</f>
        <v/>
      </c>
      <c r="Q130" s="887" t="str">
        <f>IF('منابع انسانی'!C129="","",'منابع انسانی'!C129)</f>
        <v/>
      </c>
      <c r="R130" s="887" t="str">
        <f>IF('منابع انسانی'!D129="","",'منابع انسانی'!D129)</f>
        <v/>
      </c>
      <c r="S130" s="887" t="str">
        <f>IF('تحصیلات کارکنان'!S130="","",'تحصیلات کارکنان'!S130)</f>
        <v/>
      </c>
      <c r="T130" s="888" t="str">
        <f>IF('تجربه کارکنان'!Q130="","",'تجربه کارکنان'!Q130)</f>
        <v/>
      </c>
      <c r="U130" s="888" t="str">
        <f>IF('منابع انسانی'!G129="","",'منابع انسانی'!G129)</f>
        <v/>
      </c>
    </row>
    <row r="131" spans="15:21" ht="24.95" customHeight="1">
      <c r="O131" s="887" t="str">
        <f>IF('منابع انسانی'!A130="","",'منابع انسانی'!A130)</f>
        <v/>
      </c>
      <c r="P131" s="887" t="str">
        <f>IF('منابع انسانی'!B130="","",'منابع انسانی'!B130)</f>
        <v/>
      </c>
      <c r="Q131" s="887" t="str">
        <f>IF('منابع انسانی'!C130="","",'منابع انسانی'!C130)</f>
        <v/>
      </c>
      <c r="R131" s="887" t="str">
        <f>IF('منابع انسانی'!D130="","",'منابع انسانی'!D130)</f>
        <v/>
      </c>
      <c r="S131" s="887" t="str">
        <f>IF('تحصیلات کارکنان'!S131="","",'تحصیلات کارکنان'!S131)</f>
        <v/>
      </c>
      <c r="T131" s="888" t="str">
        <f>IF('تجربه کارکنان'!Q131="","",'تجربه کارکنان'!Q131)</f>
        <v/>
      </c>
      <c r="U131" s="888" t="str">
        <f>IF('منابع انسانی'!G130="","",'منابع انسانی'!G130)</f>
        <v/>
      </c>
    </row>
    <row r="132" spans="15:21" ht="24.95" customHeight="1">
      <c r="O132" s="887" t="str">
        <f>IF('منابع انسانی'!A131="","",'منابع انسانی'!A131)</f>
        <v/>
      </c>
      <c r="P132" s="887" t="str">
        <f>IF('منابع انسانی'!B131="","",'منابع انسانی'!B131)</f>
        <v/>
      </c>
      <c r="Q132" s="887" t="str">
        <f>IF('منابع انسانی'!C131="","",'منابع انسانی'!C131)</f>
        <v/>
      </c>
      <c r="R132" s="887" t="str">
        <f>IF('منابع انسانی'!D131="","",'منابع انسانی'!D131)</f>
        <v/>
      </c>
      <c r="S132" s="887" t="str">
        <f>IF('تحصیلات کارکنان'!S132="","",'تحصیلات کارکنان'!S132)</f>
        <v/>
      </c>
      <c r="T132" s="888" t="str">
        <f>IF('تجربه کارکنان'!Q132="","",'تجربه کارکنان'!Q132)</f>
        <v/>
      </c>
      <c r="U132" s="888" t="str">
        <f>IF('منابع انسانی'!G131="","",'منابع انسانی'!G131)</f>
        <v/>
      </c>
    </row>
    <row r="133" spans="15:21" ht="24.95" customHeight="1">
      <c r="O133" s="887" t="str">
        <f>IF('منابع انسانی'!A132="","",'منابع انسانی'!A132)</f>
        <v/>
      </c>
      <c r="P133" s="887" t="str">
        <f>IF('منابع انسانی'!B132="","",'منابع انسانی'!B132)</f>
        <v/>
      </c>
      <c r="Q133" s="887" t="str">
        <f>IF('منابع انسانی'!C132="","",'منابع انسانی'!C132)</f>
        <v/>
      </c>
      <c r="R133" s="887" t="str">
        <f>IF('منابع انسانی'!D132="","",'منابع انسانی'!D132)</f>
        <v/>
      </c>
      <c r="S133" s="887" t="str">
        <f>IF('تحصیلات کارکنان'!S133="","",'تحصیلات کارکنان'!S133)</f>
        <v/>
      </c>
      <c r="T133" s="888" t="str">
        <f>IF('تجربه کارکنان'!Q133="","",'تجربه کارکنان'!Q133)</f>
        <v/>
      </c>
      <c r="U133" s="888" t="str">
        <f>IF('منابع انسانی'!G132="","",'منابع انسانی'!G132)</f>
        <v/>
      </c>
    </row>
    <row r="134" spans="15:21" ht="24.95" customHeight="1">
      <c r="O134" s="887" t="str">
        <f>IF('منابع انسانی'!A133="","",'منابع انسانی'!A133)</f>
        <v/>
      </c>
      <c r="P134" s="887" t="str">
        <f>IF('منابع انسانی'!B133="","",'منابع انسانی'!B133)</f>
        <v/>
      </c>
      <c r="Q134" s="887" t="str">
        <f>IF('منابع انسانی'!C133="","",'منابع انسانی'!C133)</f>
        <v/>
      </c>
      <c r="R134" s="887" t="str">
        <f>IF('منابع انسانی'!D133="","",'منابع انسانی'!D133)</f>
        <v/>
      </c>
      <c r="S134" s="887" t="str">
        <f>IF('تحصیلات کارکنان'!S134="","",'تحصیلات کارکنان'!S134)</f>
        <v/>
      </c>
      <c r="T134" s="888" t="str">
        <f>IF('تجربه کارکنان'!Q134="","",'تجربه کارکنان'!Q134)</f>
        <v/>
      </c>
      <c r="U134" s="888" t="str">
        <f>IF('منابع انسانی'!G133="","",'منابع انسانی'!G133)</f>
        <v/>
      </c>
    </row>
    <row r="135" spans="15:21" ht="24.95" customHeight="1">
      <c r="O135" s="887" t="str">
        <f>IF('منابع انسانی'!A134="","",'منابع انسانی'!A134)</f>
        <v/>
      </c>
      <c r="P135" s="887" t="str">
        <f>IF('منابع انسانی'!B134="","",'منابع انسانی'!B134)</f>
        <v/>
      </c>
      <c r="Q135" s="887" t="str">
        <f>IF('منابع انسانی'!C134="","",'منابع انسانی'!C134)</f>
        <v/>
      </c>
      <c r="R135" s="887" t="str">
        <f>IF('منابع انسانی'!D134="","",'منابع انسانی'!D134)</f>
        <v/>
      </c>
      <c r="S135" s="887" t="str">
        <f>IF('تحصیلات کارکنان'!S135="","",'تحصیلات کارکنان'!S135)</f>
        <v/>
      </c>
      <c r="T135" s="888" t="str">
        <f>IF('تجربه کارکنان'!Q135="","",'تجربه کارکنان'!Q135)</f>
        <v/>
      </c>
      <c r="U135" s="888" t="str">
        <f>IF('منابع انسانی'!G134="","",'منابع انسانی'!G134)</f>
        <v/>
      </c>
    </row>
    <row r="136" spans="15:21" ht="24.95" customHeight="1">
      <c r="O136" s="887" t="str">
        <f>IF('منابع انسانی'!A135="","",'منابع انسانی'!A135)</f>
        <v/>
      </c>
      <c r="P136" s="887" t="str">
        <f>IF('منابع انسانی'!B135="","",'منابع انسانی'!B135)</f>
        <v/>
      </c>
      <c r="Q136" s="887" t="str">
        <f>IF('منابع انسانی'!C135="","",'منابع انسانی'!C135)</f>
        <v/>
      </c>
      <c r="R136" s="887" t="str">
        <f>IF('منابع انسانی'!D135="","",'منابع انسانی'!D135)</f>
        <v/>
      </c>
      <c r="S136" s="887" t="str">
        <f>IF('تحصیلات کارکنان'!S136="","",'تحصیلات کارکنان'!S136)</f>
        <v/>
      </c>
      <c r="T136" s="888" t="str">
        <f>IF('تجربه کارکنان'!Q136="","",'تجربه کارکنان'!Q136)</f>
        <v/>
      </c>
      <c r="U136" s="888" t="str">
        <f>IF('منابع انسانی'!G135="","",'منابع انسانی'!G135)</f>
        <v/>
      </c>
    </row>
    <row r="137" spans="15:21" ht="24.95" customHeight="1">
      <c r="O137" s="887" t="str">
        <f>IF('منابع انسانی'!A136="","",'منابع انسانی'!A136)</f>
        <v/>
      </c>
      <c r="P137" s="887" t="str">
        <f>IF('منابع انسانی'!B136="","",'منابع انسانی'!B136)</f>
        <v/>
      </c>
      <c r="Q137" s="887" t="str">
        <f>IF('منابع انسانی'!C136="","",'منابع انسانی'!C136)</f>
        <v/>
      </c>
      <c r="R137" s="887" t="str">
        <f>IF('منابع انسانی'!D136="","",'منابع انسانی'!D136)</f>
        <v/>
      </c>
      <c r="S137" s="887" t="str">
        <f>IF('تحصیلات کارکنان'!S137="","",'تحصیلات کارکنان'!S137)</f>
        <v/>
      </c>
      <c r="T137" s="888" t="str">
        <f>IF('تجربه کارکنان'!Q137="","",'تجربه کارکنان'!Q137)</f>
        <v/>
      </c>
      <c r="U137" s="888" t="str">
        <f>IF('منابع انسانی'!G136="","",'منابع انسانی'!G136)</f>
        <v/>
      </c>
    </row>
    <row r="138" spans="15:21" ht="24.95" customHeight="1">
      <c r="O138" s="887" t="str">
        <f>IF('منابع انسانی'!A137="","",'منابع انسانی'!A137)</f>
        <v/>
      </c>
      <c r="P138" s="887" t="str">
        <f>IF('منابع انسانی'!B137="","",'منابع انسانی'!B137)</f>
        <v/>
      </c>
      <c r="Q138" s="887" t="str">
        <f>IF('منابع انسانی'!C137="","",'منابع انسانی'!C137)</f>
        <v/>
      </c>
      <c r="R138" s="887" t="str">
        <f>IF('منابع انسانی'!D137="","",'منابع انسانی'!D137)</f>
        <v/>
      </c>
      <c r="S138" s="887" t="str">
        <f>IF('تحصیلات کارکنان'!S138="","",'تحصیلات کارکنان'!S138)</f>
        <v/>
      </c>
      <c r="T138" s="888" t="str">
        <f>IF('تجربه کارکنان'!Q138="","",'تجربه کارکنان'!Q138)</f>
        <v/>
      </c>
      <c r="U138" s="888" t="str">
        <f>IF('منابع انسانی'!G137="","",'منابع انسانی'!G137)</f>
        <v/>
      </c>
    </row>
    <row r="139" spans="15:21" ht="24.95" customHeight="1">
      <c r="O139" s="887" t="str">
        <f>IF('منابع انسانی'!A138="","",'منابع انسانی'!A138)</f>
        <v/>
      </c>
      <c r="P139" s="887" t="str">
        <f>IF('منابع انسانی'!B138="","",'منابع انسانی'!B138)</f>
        <v/>
      </c>
      <c r="Q139" s="887" t="str">
        <f>IF('منابع انسانی'!C138="","",'منابع انسانی'!C138)</f>
        <v/>
      </c>
      <c r="R139" s="887" t="str">
        <f>IF('منابع انسانی'!D138="","",'منابع انسانی'!D138)</f>
        <v/>
      </c>
      <c r="S139" s="887" t="str">
        <f>IF('تحصیلات کارکنان'!S139="","",'تحصیلات کارکنان'!S139)</f>
        <v/>
      </c>
      <c r="T139" s="888" t="str">
        <f>IF('تجربه کارکنان'!Q139="","",'تجربه کارکنان'!Q139)</f>
        <v/>
      </c>
      <c r="U139" s="888" t="str">
        <f>IF('منابع انسانی'!G138="","",'منابع انسانی'!G138)</f>
        <v/>
      </c>
    </row>
    <row r="140" spans="15:21" ht="24.95" customHeight="1">
      <c r="O140" s="887" t="str">
        <f>IF('منابع انسانی'!A139="","",'منابع انسانی'!A139)</f>
        <v/>
      </c>
      <c r="P140" s="887" t="str">
        <f>IF('منابع انسانی'!B139="","",'منابع انسانی'!B139)</f>
        <v/>
      </c>
      <c r="Q140" s="887" t="str">
        <f>IF('منابع انسانی'!C139="","",'منابع انسانی'!C139)</f>
        <v/>
      </c>
      <c r="R140" s="887" t="str">
        <f>IF('منابع انسانی'!D139="","",'منابع انسانی'!D139)</f>
        <v/>
      </c>
      <c r="S140" s="887" t="str">
        <f>IF('تحصیلات کارکنان'!S140="","",'تحصیلات کارکنان'!S140)</f>
        <v/>
      </c>
      <c r="T140" s="888" t="str">
        <f>IF('تجربه کارکنان'!Q140="","",'تجربه کارکنان'!Q140)</f>
        <v/>
      </c>
      <c r="U140" s="888" t="str">
        <f>IF('منابع انسانی'!G139="","",'منابع انسانی'!G139)</f>
        <v/>
      </c>
    </row>
    <row r="141" spans="15:21" ht="24.95" customHeight="1">
      <c r="O141" s="887" t="str">
        <f>IF('منابع انسانی'!A140="","",'منابع انسانی'!A140)</f>
        <v/>
      </c>
      <c r="P141" s="887" t="str">
        <f>IF('منابع انسانی'!B140="","",'منابع انسانی'!B140)</f>
        <v/>
      </c>
      <c r="Q141" s="887" t="str">
        <f>IF('منابع انسانی'!C140="","",'منابع انسانی'!C140)</f>
        <v/>
      </c>
      <c r="R141" s="887" t="str">
        <f>IF('منابع انسانی'!D140="","",'منابع انسانی'!D140)</f>
        <v/>
      </c>
      <c r="S141" s="887" t="str">
        <f>IF('تحصیلات کارکنان'!S141="","",'تحصیلات کارکنان'!S141)</f>
        <v/>
      </c>
      <c r="T141" s="888" t="str">
        <f>IF('تجربه کارکنان'!Q141="","",'تجربه کارکنان'!Q141)</f>
        <v/>
      </c>
      <c r="U141" s="888" t="str">
        <f>IF('منابع انسانی'!G140="","",'منابع انسانی'!G140)</f>
        <v/>
      </c>
    </row>
    <row r="142" spans="15:21" ht="24.95" customHeight="1">
      <c r="O142" s="887" t="str">
        <f>IF('منابع انسانی'!A141="","",'منابع انسانی'!A141)</f>
        <v/>
      </c>
      <c r="P142" s="887" t="str">
        <f>IF('منابع انسانی'!B141="","",'منابع انسانی'!B141)</f>
        <v/>
      </c>
      <c r="Q142" s="887" t="str">
        <f>IF('منابع انسانی'!C141="","",'منابع انسانی'!C141)</f>
        <v/>
      </c>
      <c r="R142" s="887" t="str">
        <f>IF('منابع انسانی'!D141="","",'منابع انسانی'!D141)</f>
        <v/>
      </c>
      <c r="S142" s="887" t="str">
        <f>IF('تحصیلات کارکنان'!S142="","",'تحصیلات کارکنان'!S142)</f>
        <v/>
      </c>
      <c r="T142" s="888" t="str">
        <f>IF('تجربه کارکنان'!Q142="","",'تجربه کارکنان'!Q142)</f>
        <v/>
      </c>
      <c r="U142" s="888" t="str">
        <f>IF('منابع انسانی'!G141="","",'منابع انسانی'!G141)</f>
        <v/>
      </c>
    </row>
    <row r="143" spans="15:21" ht="24.95" customHeight="1">
      <c r="O143" s="887" t="str">
        <f>IF('منابع انسانی'!A142="","",'منابع انسانی'!A142)</f>
        <v/>
      </c>
      <c r="P143" s="887" t="str">
        <f>IF('منابع انسانی'!B142="","",'منابع انسانی'!B142)</f>
        <v/>
      </c>
      <c r="Q143" s="887" t="str">
        <f>IF('منابع انسانی'!C142="","",'منابع انسانی'!C142)</f>
        <v/>
      </c>
      <c r="R143" s="887" t="str">
        <f>IF('منابع انسانی'!D142="","",'منابع انسانی'!D142)</f>
        <v/>
      </c>
      <c r="S143" s="887" t="str">
        <f>IF('تحصیلات کارکنان'!S143="","",'تحصیلات کارکنان'!S143)</f>
        <v/>
      </c>
      <c r="T143" s="888" t="str">
        <f>IF('تجربه کارکنان'!Q143="","",'تجربه کارکنان'!Q143)</f>
        <v/>
      </c>
      <c r="U143" s="888" t="str">
        <f>IF('منابع انسانی'!G142="","",'منابع انسانی'!G142)</f>
        <v/>
      </c>
    </row>
    <row r="144" spans="15:21" ht="24.95" customHeight="1">
      <c r="O144" s="887" t="str">
        <f>IF('منابع انسانی'!A143="","",'منابع انسانی'!A143)</f>
        <v/>
      </c>
      <c r="P144" s="887" t="str">
        <f>IF('منابع انسانی'!B143="","",'منابع انسانی'!B143)</f>
        <v/>
      </c>
      <c r="Q144" s="887" t="str">
        <f>IF('منابع انسانی'!C143="","",'منابع انسانی'!C143)</f>
        <v/>
      </c>
      <c r="R144" s="887" t="str">
        <f>IF('منابع انسانی'!D143="","",'منابع انسانی'!D143)</f>
        <v/>
      </c>
      <c r="S144" s="887" t="str">
        <f>IF('تحصیلات کارکنان'!S144="","",'تحصیلات کارکنان'!S144)</f>
        <v/>
      </c>
      <c r="T144" s="888" t="str">
        <f>IF('تجربه کارکنان'!Q144="","",'تجربه کارکنان'!Q144)</f>
        <v/>
      </c>
      <c r="U144" s="888" t="str">
        <f>IF('منابع انسانی'!G143="","",'منابع انسانی'!G143)</f>
        <v/>
      </c>
    </row>
    <row r="145" spans="15:21" ht="24.95" customHeight="1">
      <c r="O145" s="887" t="str">
        <f>IF('منابع انسانی'!A144="","",'منابع انسانی'!A144)</f>
        <v/>
      </c>
      <c r="P145" s="887" t="str">
        <f>IF('منابع انسانی'!B144="","",'منابع انسانی'!B144)</f>
        <v/>
      </c>
      <c r="Q145" s="887" t="str">
        <f>IF('منابع انسانی'!C144="","",'منابع انسانی'!C144)</f>
        <v/>
      </c>
      <c r="R145" s="887" t="str">
        <f>IF('منابع انسانی'!D144="","",'منابع انسانی'!D144)</f>
        <v/>
      </c>
      <c r="S145" s="887" t="str">
        <f>IF('تحصیلات کارکنان'!S145="","",'تحصیلات کارکنان'!S145)</f>
        <v/>
      </c>
      <c r="T145" s="888" t="str">
        <f>IF('تجربه کارکنان'!Q145="","",'تجربه کارکنان'!Q145)</f>
        <v/>
      </c>
      <c r="U145" s="888" t="str">
        <f>IF('منابع انسانی'!G144="","",'منابع انسانی'!G144)</f>
        <v/>
      </c>
    </row>
    <row r="146" spans="15:21" ht="24.95" customHeight="1">
      <c r="O146" s="887" t="str">
        <f>IF('منابع انسانی'!A145="","",'منابع انسانی'!A145)</f>
        <v/>
      </c>
      <c r="P146" s="887" t="str">
        <f>IF('منابع انسانی'!B145="","",'منابع انسانی'!B145)</f>
        <v/>
      </c>
      <c r="Q146" s="887" t="str">
        <f>IF('منابع انسانی'!C145="","",'منابع انسانی'!C145)</f>
        <v/>
      </c>
      <c r="R146" s="887" t="str">
        <f>IF('منابع انسانی'!D145="","",'منابع انسانی'!D145)</f>
        <v/>
      </c>
      <c r="S146" s="887" t="str">
        <f>IF('تحصیلات کارکنان'!S146="","",'تحصیلات کارکنان'!S146)</f>
        <v/>
      </c>
      <c r="T146" s="888" t="str">
        <f>IF('تجربه کارکنان'!Q146="","",'تجربه کارکنان'!Q146)</f>
        <v/>
      </c>
      <c r="U146" s="888" t="str">
        <f>IF('منابع انسانی'!G145="","",'منابع انسانی'!G145)</f>
        <v/>
      </c>
    </row>
    <row r="147" spans="15:21" ht="24.95" customHeight="1">
      <c r="O147" s="887" t="str">
        <f>IF('منابع انسانی'!A146="","",'منابع انسانی'!A146)</f>
        <v/>
      </c>
      <c r="P147" s="887" t="str">
        <f>IF('منابع انسانی'!B146="","",'منابع انسانی'!B146)</f>
        <v/>
      </c>
      <c r="Q147" s="887" t="str">
        <f>IF('منابع انسانی'!C146="","",'منابع انسانی'!C146)</f>
        <v/>
      </c>
      <c r="R147" s="887" t="str">
        <f>IF('منابع انسانی'!D146="","",'منابع انسانی'!D146)</f>
        <v/>
      </c>
      <c r="S147" s="887" t="str">
        <f>IF('تحصیلات کارکنان'!S147="","",'تحصیلات کارکنان'!S147)</f>
        <v/>
      </c>
      <c r="T147" s="888" t="str">
        <f>IF('تجربه کارکنان'!Q147="","",'تجربه کارکنان'!Q147)</f>
        <v/>
      </c>
      <c r="U147" s="888" t="str">
        <f>IF('منابع انسانی'!G146="","",'منابع انسانی'!G146)</f>
        <v/>
      </c>
    </row>
    <row r="148" spans="15:21" ht="24.95" customHeight="1">
      <c r="O148" s="887" t="str">
        <f>IF('منابع انسانی'!A147="","",'منابع انسانی'!A147)</f>
        <v/>
      </c>
      <c r="P148" s="887" t="str">
        <f>IF('منابع انسانی'!B147="","",'منابع انسانی'!B147)</f>
        <v/>
      </c>
      <c r="Q148" s="887" t="str">
        <f>IF('منابع انسانی'!C147="","",'منابع انسانی'!C147)</f>
        <v/>
      </c>
      <c r="R148" s="887" t="str">
        <f>IF('منابع انسانی'!D147="","",'منابع انسانی'!D147)</f>
        <v/>
      </c>
      <c r="S148" s="887" t="str">
        <f>IF('تحصیلات کارکنان'!S148="","",'تحصیلات کارکنان'!S148)</f>
        <v/>
      </c>
      <c r="T148" s="888" t="str">
        <f>IF('تجربه کارکنان'!Q148="","",'تجربه کارکنان'!Q148)</f>
        <v/>
      </c>
      <c r="U148" s="888" t="str">
        <f>IF('منابع انسانی'!G147="","",'منابع انسانی'!G147)</f>
        <v/>
      </c>
    </row>
    <row r="149" spans="15:21" ht="24.95" customHeight="1">
      <c r="O149" s="887" t="str">
        <f>IF('منابع انسانی'!A148="","",'منابع انسانی'!A148)</f>
        <v/>
      </c>
      <c r="P149" s="887" t="str">
        <f>IF('منابع انسانی'!B148="","",'منابع انسانی'!B148)</f>
        <v/>
      </c>
      <c r="Q149" s="887" t="str">
        <f>IF('منابع انسانی'!C148="","",'منابع انسانی'!C148)</f>
        <v/>
      </c>
      <c r="R149" s="887" t="str">
        <f>IF('منابع انسانی'!D148="","",'منابع انسانی'!D148)</f>
        <v/>
      </c>
      <c r="S149" s="887" t="str">
        <f>IF('تحصیلات کارکنان'!S149="","",'تحصیلات کارکنان'!S149)</f>
        <v/>
      </c>
      <c r="T149" s="888" t="str">
        <f>IF('تجربه کارکنان'!Q149="","",'تجربه کارکنان'!Q149)</f>
        <v/>
      </c>
      <c r="U149" s="888" t="str">
        <f>IF('منابع انسانی'!G148="","",'منابع انسانی'!G148)</f>
        <v/>
      </c>
    </row>
    <row r="150" spans="15:21" ht="24.95" customHeight="1">
      <c r="O150" s="887" t="str">
        <f>IF('منابع انسانی'!A149="","",'منابع انسانی'!A149)</f>
        <v/>
      </c>
      <c r="P150" s="887" t="str">
        <f>IF('منابع انسانی'!B149="","",'منابع انسانی'!B149)</f>
        <v/>
      </c>
      <c r="Q150" s="887" t="str">
        <f>IF('منابع انسانی'!C149="","",'منابع انسانی'!C149)</f>
        <v/>
      </c>
      <c r="R150" s="887" t="str">
        <f>IF('منابع انسانی'!D149="","",'منابع انسانی'!D149)</f>
        <v/>
      </c>
      <c r="S150" s="887" t="str">
        <f>IF('تحصیلات کارکنان'!S150="","",'تحصیلات کارکنان'!S150)</f>
        <v/>
      </c>
      <c r="T150" s="888" t="str">
        <f>IF('تجربه کارکنان'!Q150="","",'تجربه کارکنان'!Q150)</f>
        <v/>
      </c>
      <c r="U150" s="888" t="str">
        <f>IF('منابع انسانی'!G149="","",'منابع انسانی'!G149)</f>
        <v/>
      </c>
    </row>
    <row r="151" spans="15:21" ht="24.95" customHeight="1">
      <c r="O151" s="887" t="str">
        <f>IF('منابع انسانی'!A150="","",'منابع انسانی'!A150)</f>
        <v/>
      </c>
      <c r="P151" s="887" t="str">
        <f>IF('منابع انسانی'!B150="","",'منابع انسانی'!B150)</f>
        <v/>
      </c>
      <c r="Q151" s="887" t="str">
        <f>IF('منابع انسانی'!C150="","",'منابع انسانی'!C150)</f>
        <v/>
      </c>
      <c r="R151" s="887" t="str">
        <f>IF('منابع انسانی'!D150="","",'منابع انسانی'!D150)</f>
        <v/>
      </c>
      <c r="S151" s="887" t="str">
        <f>IF('تحصیلات کارکنان'!S151="","",'تحصیلات کارکنان'!S151)</f>
        <v/>
      </c>
      <c r="T151" s="888" t="str">
        <f>IF('تجربه کارکنان'!Q151="","",'تجربه کارکنان'!Q151)</f>
        <v/>
      </c>
      <c r="U151" s="888" t="str">
        <f>IF('منابع انسانی'!G150="","",'منابع انسانی'!G150)</f>
        <v/>
      </c>
    </row>
    <row r="152" spans="15:21" ht="24.95" customHeight="1">
      <c r="O152" s="887" t="str">
        <f>IF('منابع انسانی'!A151="","",'منابع انسانی'!A151)</f>
        <v/>
      </c>
      <c r="P152" s="887" t="str">
        <f>IF('منابع انسانی'!B151="","",'منابع انسانی'!B151)</f>
        <v/>
      </c>
      <c r="Q152" s="887" t="str">
        <f>IF('منابع انسانی'!C151="","",'منابع انسانی'!C151)</f>
        <v/>
      </c>
      <c r="R152" s="887" t="str">
        <f>IF('منابع انسانی'!D151="","",'منابع انسانی'!D151)</f>
        <v/>
      </c>
      <c r="S152" s="887" t="str">
        <f>IF('تحصیلات کارکنان'!S152="","",'تحصیلات کارکنان'!S152)</f>
        <v/>
      </c>
      <c r="T152" s="888" t="str">
        <f>IF('تجربه کارکنان'!Q152="","",'تجربه کارکنان'!Q152)</f>
        <v/>
      </c>
      <c r="U152" s="888" t="str">
        <f>IF('منابع انسانی'!G151="","",'منابع انسانی'!G151)</f>
        <v/>
      </c>
    </row>
    <row r="153" spans="15:21" ht="24.95" customHeight="1">
      <c r="O153" s="887" t="str">
        <f>IF('منابع انسانی'!A152="","",'منابع انسانی'!A152)</f>
        <v/>
      </c>
      <c r="P153" s="887" t="str">
        <f>IF('منابع انسانی'!B152="","",'منابع انسانی'!B152)</f>
        <v/>
      </c>
      <c r="Q153" s="887" t="str">
        <f>IF('منابع انسانی'!C152="","",'منابع انسانی'!C152)</f>
        <v/>
      </c>
      <c r="R153" s="887" t="str">
        <f>IF('منابع انسانی'!D152="","",'منابع انسانی'!D152)</f>
        <v/>
      </c>
      <c r="S153" s="887" t="str">
        <f>IF('تحصیلات کارکنان'!S153="","",'تحصیلات کارکنان'!S153)</f>
        <v/>
      </c>
      <c r="T153" s="888" t="str">
        <f>IF('تجربه کارکنان'!Q153="","",'تجربه کارکنان'!Q153)</f>
        <v/>
      </c>
      <c r="U153" s="888" t="str">
        <f>IF('منابع انسانی'!G152="","",'منابع انسانی'!G152)</f>
        <v/>
      </c>
    </row>
    <row r="154" spans="15:21" ht="24.95" customHeight="1">
      <c r="O154" s="887" t="str">
        <f>IF('منابع انسانی'!A153="","",'منابع انسانی'!A153)</f>
        <v/>
      </c>
      <c r="P154" s="887" t="str">
        <f>IF('منابع انسانی'!B153="","",'منابع انسانی'!B153)</f>
        <v/>
      </c>
      <c r="Q154" s="887" t="str">
        <f>IF('منابع انسانی'!C153="","",'منابع انسانی'!C153)</f>
        <v/>
      </c>
      <c r="R154" s="887" t="str">
        <f>IF('منابع انسانی'!D153="","",'منابع انسانی'!D153)</f>
        <v/>
      </c>
      <c r="S154" s="887" t="str">
        <f>IF('تحصیلات کارکنان'!S154="","",'تحصیلات کارکنان'!S154)</f>
        <v/>
      </c>
      <c r="T154" s="888" t="str">
        <f>IF('تجربه کارکنان'!Q154="","",'تجربه کارکنان'!Q154)</f>
        <v/>
      </c>
      <c r="U154" s="888" t="str">
        <f>IF('منابع انسانی'!G153="","",'منابع انسانی'!G153)</f>
        <v/>
      </c>
    </row>
    <row r="155" spans="15:21" ht="24.95" customHeight="1">
      <c r="O155" s="887" t="str">
        <f>IF('منابع انسانی'!A154="","",'منابع انسانی'!A154)</f>
        <v/>
      </c>
      <c r="P155" s="887" t="str">
        <f>IF('منابع انسانی'!B154="","",'منابع انسانی'!B154)</f>
        <v/>
      </c>
      <c r="Q155" s="887" t="str">
        <f>IF('منابع انسانی'!C154="","",'منابع انسانی'!C154)</f>
        <v/>
      </c>
      <c r="R155" s="887" t="str">
        <f>IF('منابع انسانی'!D154="","",'منابع انسانی'!D154)</f>
        <v/>
      </c>
      <c r="S155" s="887" t="str">
        <f>IF('تحصیلات کارکنان'!S155="","",'تحصیلات کارکنان'!S155)</f>
        <v/>
      </c>
      <c r="T155" s="888" t="str">
        <f>IF('تجربه کارکنان'!Q155="","",'تجربه کارکنان'!Q155)</f>
        <v/>
      </c>
      <c r="U155" s="888" t="str">
        <f>IF('منابع انسانی'!G154="","",'منابع انسانی'!G154)</f>
        <v/>
      </c>
    </row>
    <row r="156" spans="15:21" ht="24.95" customHeight="1">
      <c r="O156" s="887" t="str">
        <f>IF('منابع انسانی'!A155="","",'منابع انسانی'!A155)</f>
        <v/>
      </c>
      <c r="P156" s="887" t="str">
        <f>IF('منابع انسانی'!B155="","",'منابع انسانی'!B155)</f>
        <v/>
      </c>
      <c r="Q156" s="887" t="str">
        <f>IF('منابع انسانی'!C155="","",'منابع انسانی'!C155)</f>
        <v/>
      </c>
      <c r="R156" s="887" t="str">
        <f>IF('منابع انسانی'!D155="","",'منابع انسانی'!D155)</f>
        <v/>
      </c>
      <c r="S156" s="887" t="str">
        <f>IF('تحصیلات کارکنان'!S156="","",'تحصیلات کارکنان'!S156)</f>
        <v/>
      </c>
      <c r="T156" s="888" t="str">
        <f>IF('تجربه کارکنان'!Q156="","",'تجربه کارکنان'!Q156)</f>
        <v/>
      </c>
      <c r="U156" s="888" t="str">
        <f>IF('منابع انسانی'!G155="","",'منابع انسانی'!G155)</f>
        <v/>
      </c>
    </row>
    <row r="157" spans="15:21" ht="24.95" customHeight="1">
      <c r="O157" s="887" t="str">
        <f>IF('منابع انسانی'!A156="","",'منابع انسانی'!A156)</f>
        <v/>
      </c>
      <c r="P157" s="887" t="str">
        <f>IF('منابع انسانی'!B156="","",'منابع انسانی'!B156)</f>
        <v/>
      </c>
      <c r="Q157" s="887" t="str">
        <f>IF('منابع انسانی'!C156="","",'منابع انسانی'!C156)</f>
        <v/>
      </c>
      <c r="R157" s="887" t="str">
        <f>IF('منابع انسانی'!D156="","",'منابع انسانی'!D156)</f>
        <v/>
      </c>
      <c r="S157" s="887" t="str">
        <f>IF('تحصیلات کارکنان'!S157="","",'تحصیلات کارکنان'!S157)</f>
        <v/>
      </c>
      <c r="T157" s="888" t="str">
        <f>IF('تجربه کارکنان'!Q157="","",'تجربه کارکنان'!Q157)</f>
        <v/>
      </c>
      <c r="U157" s="888" t="str">
        <f>IF('منابع انسانی'!G156="","",'منابع انسانی'!G156)</f>
        <v/>
      </c>
    </row>
    <row r="158" spans="15:21" ht="24.95" customHeight="1">
      <c r="O158" s="887" t="str">
        <f>IF('منابع انسانی'!A157="","",'منابع انسانی'!A157)</f>
        <v/>
      </c>
      <c r="P158" s="887" t="str">
        <f>IF('منابع انسانی'!B157="","",'منابع انسانی'!B157)</f>
        <v/>
      </c>
      <c r="Q158" s="887" t="str">
        <f>IF('منابع انسانی'!C157="","",'منابع انسانی'!C157)</f>
        <v/>
      </c>
      <c r="R158" s="887" t="str">
        <f>IF('منابع انسانی'!D157="","",'منابع انسانی'!D157)</f>
        <v/>
      </c>
      <c r="S158" s="887" t="str">
        <f>IF('تحصیلات کارکنان'!S158="","",'تحصیلات کارکنان'!S158)</f>
        <v/>
      </c>
      <c r="T158" s="888" t="str">
        <f>IF('تجربه کارکنان'!Q158="","",'تجربه کارکنان'!Q158)</f>
        <v/>
      </c>
      <c r="U158" s="888" t="str">
        <f>IF('منابع انسانی'!G157="","",'منابع انسانی'!G157)</f>
        <v/>
      </c>
    </row>
    <row r="159" spans="15:21" ht="24.95" customHeight="1">
      <c r="O159" s="887" t="str">
        <f>IF('منابع انسانی'!A158="","",'منابع انسانی'!A158)</f>
        <v/>
      </c>
      <c r="P159" s="887" t="str">
        <f>IF('منابع انسانی'!B158="","",'منابع انسانی'!B158)</f>
        <v/>
      </c>
      <c r="Q159" s="887" t="str">
        <f>IF('منابع انسانی'!C158="","",'منابع انسانی'!C158)</f>
        <v/>
      </c>
      <c r="R159" s="887" t="str">
        <f>IF('منابع انسانی'!D158="","",'منابع انسانی'!D158)</f>
        <v/>
      </c>
      <c r="S159" s="887" t="str">
        <f>IF('تحصیلات کارکنان'!S159="","",'تحصیلات کارکنان'!S159)</f>
        <v/>
      </c>
      <c r="T159" s="888" t="str">
        <f>IF('تجربه کارکنان'!Q159="","",'تجربه کارکنان'!Q159)</f>
        <v/>
      </c>
      <c r="U159" s="888" t="str">
        <f>IF('منابع انسانی'!G158="","",'منابع انسانی'!G158)</f>
        <v/>
      </c>
    </row>
    <row r="160" spans="15:21" ht="24.95" customHeight="1">
      <c r="O160" s="887" t="str">
        <f>IF('منابع انسانی'!A159="","",'منابع انسانی'!A159)</f>
        <v/>
      </c>
      <c r="P160" s="887" t="str">
        <f>IF('منابع انسانی'!B159="","",'منابع انسانی'!B159)</f>
        <v/>
      </c>
      <c r="Q160" s="887" t="str">
        <f>IF('منابع انسانی'!C159="","",'منابع انسانی'!C159)</f>
        <v/>
      </c>
      <c r="R160" s="887" t="str">
        <f>IF('منابع انسانی'!D159="","",'منابع انسانی'!D159)</f>
        <v/>
      </c>
      <c r="S160" s="887" t="str">
        <f>IF('تحصیلات کارکنان'!S160="","",'تحصیلات کارکنان'!S160)</f>
        <v/>
      </c>
      <c r="T160" s="888" t="str">
        <f>IF('تجربه کارکنان'!Q160="","",'تجربه کارکنان'!Q160)</f>
        <v/>
      </c>
      <c r="U160" s="888" t="str">
        <f>IF('منابع انسانی'!G159="","",'منابع انسانی'!G159)</f>
        <v/>
      </c>
    </row>
    <row r="161" spans="15:21" ht="24.95" customHeight="1">
      <c r="O161" s="887" t="str">
        <f>IF('منابع انسانی'!A160="","",'منابع انسانی'!A160)</f>
        <v/>
      </c>
      <c r="P161" s="887" t="str">
        <f>IF('منابع انسانی'!B160="","",'منابع انسانی'!B160)</f>
        <v/>
      </c>
      <c r="Q161" s="887" t="str">
        <f>IF('منابع انسانی'!C160="","",'منابع انسانی'!C160)</f>
        <v/>
      </c>
      <c r="R161" s="887" t="str">
        <f>IF('منابع انسانی'!D160="","",'منابع انسانی'!D160)</f>
        <v/>
      </c>
      <c r="S161" s="887" t="str">
        <f>IF('تحصیلات کارکنان'!S161="","",'تحصیلات کارکنان'!S161)</f>
        <v/>
      </c>
      <c r="T161" s="888" t="str">
        <f>IF('تجربه کارکنان'!Q161="","",'تجربه کارکنان'!Q161)</f>
        <v/>
      </c>
      <c r="U161" s="888" t="str">
        <f>IF('منابع انسانی'!G160="","",'منابع انسانی'!G160)</f>
        <v/>
      </c>
    </row>
    <row r="162" spans="15:21" ht="24.95" customHeight="1">
      <c r="O162" s="887" t="str">
        <f>IF('منابع انسانی'!A161="","",'منابع انسانی'!A161)</f>
        <v/>
      </c>
      <c r="P162" s="887" t="str">
        <f>IF('منابع انسانی'!B161="","",'منابع انسانی'!B161)</f>
        <v/>
      </c>
      <c r="Q162" s="887" t="str">
        <f>IF('منابع انسانی'!C161="","",'منابع انسانی'!C161)</f>
        <v/>
      </c>
      <c r="R162" s="887" t="str">
        <f>IF('منابع انسانی'!D161="","",'منابع انسانی'!D161)</f>
        <v/>
      </c>
      <c r="S162" s="887" t="str">
        <f>IF('تحصیلات کارکنان'!S162="","",'تحصیلات کارکنان'!S162)</f>
        <v/>
      </c>
      <c r="T162" s="888" t="str">
        <f>IF('تجربه کارکنان'!Q162="","",'تجربه کارکنان'!Q162)</f>
        <v/>
      </c>
      <c r="U162" s="888" t="str">
        <f>IF('منابع انسانی'!G161="","",'منابع انسانی'!G161)</f>
        <v/>
      </c>
    </row>
    <row r="163" spans="15:21" ht="24.95" customHeight="1">
      <c r="O163" s="887" t="str">
        <f>IF('منابع انسانی'!A162="","",'منابع انسانی'!A162)</f>
        <v/>
      </c>
      <c r="P163" s="887" t="str">
        <f>IF('منابع انسانی'!B162="","",'منابع انسانی'!B162)</f>
        <v/>
      </c>
      <c r="Q163" s="887" t="str">
        <f>IF('منابع انسانی'!C162="","",'منابع انسانی'!C162)</f>
        <v/>
      </c>
      <c r="R163" s="887" t="str">
        <f>IF('منابع انسانی'!D162="","",'منابع انسانی'!D162)</f>
        <v/>
      </c>
      <c r="S163" s="887" t="str">
        <f>IF('تحصیلات کارکنان'!S163="","",'تحصیلات کارکنان'!S163)</f>
        <v/>
      </c>
      <c r="T163" s="888" t="str">
        <f>IF('تجربه کارکنان'!Q163="","",'تجربه کارکنان'!Q163)</f>
        <v/>
      </c>
      <c r="U163" s="888" t="str">
        <f>IF('منابع انسانی'!G162="","",'منابع انسانی'!G162)</f>
        <v/>
      </c>
    </row>
    <row r="164" spans="15:21" ht="24.95" customHeight="1">
      <c r="O164" s="887" t="str">
        <f>IF('منابع انسانی'!A163="","",'منابع انسانی'!A163)</f>
        <v/>
      </c>
      <c r="P164" s="887" t="str">
        <f>IF('منابع انسانی'!B163="","",'منابع انسانی'!B163)</f>
        <v/>
      </c>
      <c r="Q164" s="887" t="str">
        <f>IF('منابع انسانی'!C163="","",'منابع انسانی'!C163)</f>
        <v/>
      </c>
      <c r="R164" s="887" t="str">
        <f>IF('منابع انسانی'!D163="","",'منابع انسانی'!D163)</f>
        <v/>
      </c>
      <c r="S164" s="887" t="str">
        <f>IF('تحصیلات کارکنان'!S164="","",'تحصیلات کارکنان'!S164)</f>
        <v/>
      </c>
      <c r="T164" s="888" t="str">
        <f>IF('تجربه کارکنان'!Q164="","",'تجربه کارکنان'!Q164)</f>
        <v/>
      </c>
      <c r="U164" s="888" t="str">
        <f>IF('منابع انسانی'!G163="","",'منابع انسانی'!G163)</f>
        <v/>
      </c>
    </row>
    <row r="165" spans="15:21" ht="24.95" customHeight="1">
      <c r="O165" s="887" t="str">
        <f>IF('منابع انسانی'!A164="","",'منابع انسانی'!A164)</f>
        <v/>
      </c>
      <c r="P165" s="887" t="str">
        <f>IF('منابع انسانی'!B164="","",'منابع انسانی'!B164)</f>
        <v/>
      </c>
      <c r="Q165" s="887" t="str">
        <f>IF('منابع انسانی'!C164="","",'منابع انسانی'!C164)</f>
        <v/>
      </c>
      <c r="R165" s="887" t="str">
        <f>IF('منابع انسانی'!D164="","",'منابع انسانی'!D164)</f>
        <v/>
      </c>
      <c r="S165" s="887" t="str">
        <f>IF('تحصیلات کارکنان'!S165="","",'تحصیلات کارکنان'!S165)</f>
        <v/>
      </c>
      <c r="T165" s="888" t="str">
        <f>IF('تجربه کارکنان'!Q165="","",'تجربه کارکنان'!Q165)</f>
        <v/>
      </c>
      <c r="U165" s="888" t="str">
        <f>IF('منابع انسانی'!G164="","",'منابع انسانی'!G164)</f>
        <v/>
      </c>
    </row>
    <row r="166" spans="15:21" ht="24.95" customHeight="1">
      <c r="O166" s="887" t="str">
        <f>IF('منابع انسانی'!A165="","",'منابع انسانی'!A165)</f>
        <v/>
      </c>
      <c r="P166" s="887" t="str">
        <f>IF('منابع انسانی'!B165="","",'منابع انسانی'!B165)</f>
        <v/>
      </c>
      <c r="Q166" s="887" t="str">
        <f>IF('منابع انسانی'!C165="","",'منابع انسانی'!C165)</f>
        <v/>
      </c>
      <c r="R166" s="887" t="str">
        <f>IF('منابع انسانی'!D165="","",'منابع انسانی'!D165)</f>
        <v/>
      </c>
      <c r="S166" s="887" t="str">
        <f>IF('تحصیلات کارکنان'!S166="","",'تحصیلات کارکنان'!S166)</f>
        <v/>
      </c>
      <c r="T166" s="888" t="str">
        <f>IF('تجربه کارکنان'!Q166="","",'تجربه کارکنان'!Q166)</f>
        <v/>
      </c>
      <c r="U166" s="888" t="str">
        <f>IF('منابع انسانی'!G165="","",'منابع انسانی'!G165)</f>
        <v/>
      </c>
    </row>
    <row r="167" spans="15:21" ht="24.95" customHeight="1">
      <c r="O167" s="887" t="str">
        <f>IF('منابع انسانی'!A166="","",'منابع انسانی'!A166)</f>
        <v/>
      </c>
      <c r="P167" s="887" t="str">
        <f>IF('منابع انسانی'!B166="","",'منابع انسانی'!B166)</f>
        <v/>
      </c>
      <c r="Q167" s="887" t="str">
        <f>IF('منابع انسانی'!C166="","",'منابع انسانی'!C166)</f>
        <v/>
      </c>
      <c r="R167" s="887" t="str">
        <f>IF('منابع انسانی'!D166="","",'منابع انسانی'!D166)</f>
        <v/>
      </c>
      <c r="S167" s="887" t="str">
        <f>IF('تحصیلات کارکنان'!S167="","",'تحصیلات کارکنان'!S167)</f>
        <v/>
      </c>
      <c r="T167" s="888" t="str">
        <f>IF('تجربه کارکنان'!Q167="","",'تجربه کارکنان'!Q167)</f>
        <v/>
      </c>
      <c r="U167" s="888" t="str">
        <f>IF('منابع انسانی'!G166="","",'منابع انسانی'!G166)</f>
        <v/>
      </c>
    </row>
    <row r="168" spans="15:21" ht="24.95" customHeight="1">
      <c r="O168" s="887" t="str">
        <f>IF('منابع انسانی'!A167="","",'منابع انسانی'!A167)</f>
        <v/>
      </c>
      <c r="P168" s="887" t="str">
        <f>IF('منابع انسانی'!B167="","",'منابع انسانی'!B167)</f>
        <v/>
      </c>
      <c r="Q168" s="887" t="str">
        <f>IF('منابع انسانی'!C167="","",'منابع انسانی'!C167)</f>
        <v/>
      </c>
      <c r="R168" s="887" t="str">
        <f>IF('منابع انسانی'!D167="","",'منابع انسانی'!D167)</f>
        <v/>
      </c>
      <c r="S168" s="887" t="str">
        <f>IF('تحصیلات کارکنان'!S168="","",'تحصیلات کارکنان'!S168)</f>
        <v/>
      </c>
      <c r="T168" s="888" t="str">
        <f>IF('تجربه کارکنان'!Q168="","",'تجربه کارکنان'!Q168)</f>
        <v/>
      </c>
      <c r="U168" s="888" t="str">
        <f>IF('منابع انسانی'!G167="","",'منابع انسانی'!G167)</f>
        <v/>
      </c>
    </row>
    <row r="169" spans="15:21" ht="24.95" customHeight="1">
      <c r="O169" s="887" t="str">
        <f>IF('منابع انسانی'!A168="","",'منابع انسانی'!A168)</f>
        <v/>
      </c>
      <c r="P169" s="887" t="str">
        <f>IF('منابع انسانی'!B168="","",'منابع انسانی'!B168)</f>
        <v/>
      </c>
      <c r="Q169" s="887" t="str">
        <f>IF('منابع انسانی'!C168="","",'منابع انسانی'!C168)</f>
        <v/>
      </c>
      <c r="R169" s="887" t="str">
        <f>IF('منابع انسانی'!D168="","",'منابع انسانی'!D168)</f>
        <v/>
      </c>
      <c r="S169" s="887" t="str">
        <f>IF('تحصیلات کارکنان'!S169="","",'تحصیلات کارکنان'!S169)</f>
        <v/>
      </c>
      <c r="T169" s="888" t="str">
        <f>IF('تجربه کارکنان'!Q169="","",'تجربه کارکنان'!Q169)</f>
        <v/>
      </c>
      <c r="U169" s="888" t="str">
        <f>IF('منابع انسانی'!G168="","",'منابع انسانی'!G168)</f>
        <v/>
      </c>
    </row>
    <row r="170" spans="15:21" ht="24.95" customHeight="1">
      <c r="O170" s="887" t="str">
        <f>IF('منابع انسانی'!A169="","",'منابع انسانی'!A169)</f>
        <v/>
      </c>
      <c r="P170" s="887" t="str">
        <f>IF('منابع انسانی'!B169="","",'منابع انسانی'!B169)</f>
        <v/>
      </c>
      <c r="Q170" s="887" t="str">
        <f>IF('منابع انسانی'!C169="","",'منابع انسانی'!C169)</f>
        <v/>
      </c>
      <c r="R170" s="887" t="str">
        <f>IF('منابع انسانی'!D169="","",'منابع انسانی'!D169)</f>
        <v/>
      </c>
      <c r="S170" s="887" t="str">
        <f>IF('تحصیلات کارکنان'!S170="","",'تحصیلات کارکنان'!S170)</f>
        <v/>
      </c>
      <c r="T170" s="888" t="str">
        <f>IF('تجربه کارکنان'!Q170="","",'تجربه کارکنان'!Q170)</f>
        <v/>
      </c>
      <c r="U170" s="888" t="str">
        <f>IF('منابع انسانی'!G169="","",'منابع انسانی'!G169)</f>
        <v/>
      </c>
    </row>
    <row r="171" spans="15:21" ht="24.95" customHeight="1">
      <c r="O171" s="887" t="str">
        <f>IF('منابع انسانی'!A170="","",'منابع انسانی'!A170)</f>
        <v/>
      </c>
      <c r="P171" s="887" t="str">
        <f>IF('منابع انسانی'!B170="","",'منابع انسانی'!B170)</f>
        <v/>
      </c>
      <c r="Q171" s="887" t="str">
        <f>IF('منابع انسانی'!C170="","",'منابع انسانی'!C170)</f>
        <v/>
      </c>
      <c r="R171" s="887" t="str">
        <f>IF('منابع انسانی'!D170="","",'منابع انسانی'!D170)</f>
        <v/>
      </c>
      <c r="S171" s="887" t="str">
        <f>IF('تحصیلات کارکنان'!S171="","",'تحصیلات کارکنان'!S171)</f>
        <v/>
      </c>
      <c r="T171" s="888" t="str">
        <f>IF('تجربه کارکنان'!Q171="","",'تجربه کارکنان'!Q171)</f>
        <v/>
      </c>
      <c r="U171" s="888" t="str">
        <f>IF('منابع انسانی'!G170="","",'منابع انسانی'!G170)</f>
        <v/>
      </c>
    </row>
    <row r="172" spans="15:21" ht="24.95" customHeight="1">
      <c r="O172" s="887" t="str">
        <f>IF('منابع انسانی'!A171="","",'منابع انسانی'!A171)</f>
        <v/>
      </c>
      <c r="P172" s="887" t="str">
        <f>IF('منابع انسانی'!B171="","",'منابع انسانی'!B171)</f>
        <v/>
      </c>
      <c r="Q172" s="887" t="str">
        <f>IF('منابع انسانی'!C171="","",'منابع انسانی'!C171)</f>
        <v/>
      </c>
      <c r="R172" s="887" t="str">
        <f>IF('منابع انسانی'!D171="","",'منابع انسانی'!D171)</f>
        <v/>
      </c>
      <c r="S172" s="887" t="str">
        <f>IF('تحصیلات کارکنان'!S172="","",'تحصیلات کارکنان'!S172)</f>
        <v/>
      </c>
      <c r="T172" s="888" t="str">
        <f>IF('تجربه کارکنان'!Q172="","",'تجربه کارکنان'!Q172)</f>
        <v/>
      </c>
      <c r="U172" s="888" t="str">
        <f>IF('منابع انسانی'!G171="","",'منابع انسانی'!G171)</f>
        <v/>
      </c>
    </row>
    <row r="173" spans="15:21" ht="24.95" customHeight="1">
      <c r="O173" s="887" t="str">
        <f>IF('منابع انسانی'!A172="","",'منابع انسانی'!A172)</f>
        <v/>
      </c>
      <c r="P173" s="887" t="str">
        <f>IF('منابع انسانی'!B172="","",'منابع انسانی'!B172)</f>
        <v/>
      </c>
      <c r="Q173" s="887" t="str">
        <f>IF('منابع انسانی'!C172="","",'منابع انسانی'!C172)</f>
        <v/>
      </c>
      <c r="R173" s="887" t="str">
        <f>IF('منابع انسانی'!D172="","",'منابع انسانی'!D172)</f>
        <v/>
      </c>
      <c r="S173" s="887" t="str">
        <f>IF('تحصیلات کارکنان'!S173="","",'تحصیلات کارکنان'!S173)</f>
        <v/>
      </c>
      <c r="T173" s="888" t="str">
        <f>IF('تجربه کارکنان'!Q173="","",'تجربه کارکنان'!Q173)</f>
        <v/>
      </c>
      <c r="U173" s="888" t="str">
        <f>IF('منابع انسانی'!G172="","",'منابع انسانی'!G172)</f>
        <v/>
      </c>
    </row>
    <row r="174" spans="15:21" ht="24.95" customHeight="1">
      <c r="O174" s="887" t="str">
        <f>IF('منابع انسانی'!A173="","",'منابع انسانی'!A173)</f>
        <v/>
      </c>
      <c r="P174" s="887" t="str">
        <f>IF('منابع انسانی'!B173="","",'منابع انسانی'!B173)</f>
        <v/>
      </c>
      <c r="Q174" s="887" t="str">
        <f>IF('منابع انسانی'!C173="","",'منابع انسانی'!C173)</f>
        <v/>
      </c>
      <c r="R174" s="887" t="str">
        <f>IF('منابع انسانی'!D173="","",'منابع انسانی'!D173)</f>
        <v/>
      </c>
      <c r="S174" s="887" t="str">
        <f>IF('تحصیلات کارکنان'!S174="","",'تحصیلات کارکنان'!S174)</f>
        <v/>
      </c>
      <c r="T174" s="888" t="str">
        <f>IF('تجربه کارکنان'!Q174="","",'تجربه کارکنان'!Q174)</f>
        <v/>
      </c>
      <c r="U174" s="888" t="str">
        <f>IF('منابع انسانی'!G173="","",'منابع انسانی'!G173)</f>
        <v/>
      </c>
    </row>
    <row r="175" spans="15:21" ht="24.95" customHeight="1">
      <c r="O175" s="887" t="str">
        <f>IF('منابع انسانی'!A174="","",'منابع انسانی'!A174)</f>
        <v/>
      </c>
      <c r="P175" s="887" t="str">
        <f>IF('منابع انسانی'!B174="","",'منابع انسانی'!B174)</f>
        <v/>
      </c>
      <c r="Q175" s="887" t="str">
        <f>IF('منابع انسانی'!C174="","",'منابع انسانی'!C174)</f>
        <v/>
      </c>
      <c r="R175" s="887" t="str">
        <f>IF('منابع انسانی'!D174="","",'منابع انسانی'!D174)</f>
        <v/>
      </c>
      <c r="S175" s="887" t="str">
        <f>IF('تحصیلات کارکنان'!S175="","",'تحصیلات کارکنان'!S175)</f>
        <v/>
      </c>
      <c r="T175" s="888" t="str">
        <f>IF('تجربه کارکنان'!Q175="","",'تجربه کارکنان'!Q175)</f>
        <v/>
      </c>
      <c r="U175" s="888" t="str">
        <f>IF('منابع انسانی'!G174="","",'منابع انسانی'!G174)</f>
        <v/>
      </c>
    </row>
    <row r="176" spans="15:21" ht="24.95" customHeight="1">
      <c r="O176" s="887" t="str">
        <f>IF('منابع انسانی'!A175="","",'منابع انسانی'!A175)</f>
        <v/>
      </c>
      <c r="P176" s="887" t="str">
        <f>IF('منابع انسانی'!B175="","",'منابع انسانی'!B175)</f>
        <v/>
      </c>
      <c r="Q176" s="887" t="str">
        <f>IF('منابع انسانی'!C175="","",'منابع انسانی'!C175)</f>
        <v/>
      </c>
      <c r="R176" s="887" t="str">
        <f>IF('منابع انسانی'!D175="","",'منابع انسانی'!D175)</f>
        <v/>
      </c>
      <c r="S176" s="887" t="str">
        <f>IF('تحصیلات کارکنان'!S176="","",'تحصیلات کارکنان'!S176)</f>
        <v/>
      </c>
      <c r="T176" s="888" t="str">
        <f>IF('تجربه کارکنان'!Q176="","",'تجربه کارکنان'!Q176)</f>
        <v/>
      </c>
      <c r="U176" s="888" t="str">
        <f>IF('منابع انسانی'!G175="","",'منابع انسانی'!G175)</f>
        <v/>
      </c>
    </row>
    <row r="177" spans="15:21" ht="24.95" customHeight="1">
      <c r="O177" s="887" t="str">
        <f>IF('منابع انسانی'!A176="","",'منابع انسانی'!A176)</f>
        <v/>
      </c>
      <c r="P177" s="887" t="str">
        <f>IF('منابع انسانی'!B176="","",'منابع انسانی'!B176)</f>
        <v/>
      </c>
      <c r="Q177" s="887" t="str">
        <f>IF('منابع انسانی'!C176="","",'منابع انسانی'!C176)</f>
        <v/>
      </c>
      <c r="R177" s="887" t="str">
        <f>IF('منابع انسانی'!D176="","",'منابع انسانی'!D176)</f>
        <v/>
      </c>
      <c r="S177" s="887" t="str">
        <f>IF('تحصیلات کارکنان'!S177="","",'تحصیلات کارکنان'!S177)</f>
        <v/>
      </c>
      <c r="T177" s="888" t="str">
        <f>IF('تجربه کارکنان'!Q177="","",'تجربه کارکنان'!Q177)</f>
        <v/>
      </c>
      <c r="U177" s="888" t="str">
        <f>IF('منابع انسانی'!G176="","",'منابع انسانی'!G176)</f>
        <v/>
      </c>
    </row>
    <row r="178" spans="15:21" ht="24.95" customHeight="1">
      <c r="O178" s="887" t="str">
        <f>IF('منابع انسانی'!A177="","",'منابع انسانی'!A177)</f>
        <v/>
      </c>
      <c r="P178" s="887" t="str">
        <f>IF('منابع انسانی'!B177="","",'منابع انسانی'!B177)</f>
        <v/>
      </c>
      <c r="Q178" s="887" t="str">
        <f>IF('منابع انسانی'!C177="","",'منابع انسانی'!C177)</f>
        <v/>
      </c>
      <c r="R178" s="887" t="str">
        <f>IF('منابع انسانی'!D177="","",'منابع انسانی'!D177)</f>
        <v/>
      </c>
      <c r="S178" s="887" t="str">
        <f>IF('تحصیلات کارکنان'!S178="","",'تحصیلات کارکنان'!S178)</f>
        <v/>
      </c>
      <c r="T178" s="888" t="str">
        <f>IF('تجربه کارکنان'!Q178="","",'تجربه کارکنان'!Q178)</f>
        <v/>
      </c>
      <c r="U178" s="888" t="str">
        <f>IF('منابع انسانی'!G177="","",'منابع انسانی'!G177)</f>
        <v/>
      </c>
    </row>
    <row r="179" spans="15:21" ht="24.95" customHeight="1">
      <c r="O179" s="887" t="str">
        <f>IF('منابع انسانی'!A178="","",'منابع انسانی'!A178)</f>
        <v/>
      </c>
      <c r="P179" s="887" t="str">
        <f>IF('منابع انسانی'!B178="","",'منابع انسانی'!B178)</f>
        <v/>
      </c>
      <c r="Q179" s="887" t="str">
        <f>IF('منابع انسانی'!C178="","",'منابع انسانی'!C178)</f>
        <v/>
      </c>
      <c r="R179" s="887" t="str">
        <f>IF('منابع انسانی'!D178="","",'منابع انسانی'!D178)</f>
        <v/>
      </c>
      <c r="S179" s="887" t="str">
        <f>IF('تحصیلات کارکنان'!S179="","",'تحصیلات کارکنان'!S179)</f>
        <v/>
      </c>
      <c r="T179" s="888" t="str">
        <f>IF('تجربه کارکنان'!Q179="","",'تجربه کارکنان'!Q179)</f>
        <v/>
      </c>
      <c r="U179" s="888" t="str">
        <f>IF('منابع انسانی'!G178="","",'منابع انسانی'!G178)</f>
        <v/>
      </c>
    </row>
    <row r="180" spans="15:21" ht="24.95" customHeight="1">
      <c r="O180" s="887" t="str">
        <f>IF('منابع انسانی'!A179="","",'منابع انسانی'!A179)</f>
        <v/>
      </c>
      <c r="P180" s="887" t="str">
        <f>IF('منابع انسانی'!B179="","",'منابع انسانی'!B179)</f>
        <v/>
      </c>
      <c r="Q180" s="887" t="str">
        <f>IF('منابع انسانی'!C179="","",'منابع انسانی'!C179)</f>
        <v/>
      </c>
      <c r="R180" s="887" t="str">
        <f>IF('منابع انسانی'!D179="","",'منابع انسانی'!D179)</f>
        <v/>
      </c>
      <c r="S180" s="887" t="str">
        <f>IF('تحصیلات کارکنان'!S180="","",'تحصیلات کارکنان'!S180)</f>
        <v/>
      </c>
      <c r="T180" s="888" t="str">
        <f>IF('تجربه کارکنان'!Q180="","",'تجربه کارکنان'!Q180)</f>
        <v/>
      </c>
      <c r="U180" s="888" t="str">
        <f>IF('منابع انسانی'!G179="","",'منابع انسانی'!G179)</f>
        <v/>
      </c>
    </row>
    <row r="181" spans="15:21" ht="24.95" customHeight="1">
      <c r="O181" s="887" t="str">
        <f>IF('منابع انسانی'!A180="","",'منابع انسانی'!A180)</f>
        <v/>
      </c>
      <c r="P181" s="887" t="str">
        <f>IF('منابع انسانی'!B180="","",'منابع انسانی'!B180)</f>
        <v/>
      </c>
      <c r="Q181" s="887" t="str">
        <f>IF('منابع انسانی'!C180="","",'منابع انسانی'!C180)</f>
        <v/>
      </c>
      <c r="R181" s="887" t="str">
        <f>IF('منابع انسانی'!D180="","",'منابع انسانی'!D180)</f>
        <v/>
      </c>
      <c r="S181" s="887" t="str">
        <f>IF('تحصیلات کارکنان'!S181="","",'تحصیلات کارکنان'!S181)</f>
        <v/>
      </c>
      <c r="T181" s="888" t="str">
        <f>IF('تجربه کارکنان'!Q181="","",'تجربه کارکنان'!Q181)</f>
        <v/>
      </c>
      <c r="U181" s="888" t="str">
        <f>IF('منابع انسانی'!G180="","",'منابع انسانی'!G180)</f>
        <v/>
      </c>
    </row>
    <row r="182" spans="15:21" ht="24.95" customHeight="1">
      <c r="O182" s="887" t="str">
        <f>IF('منابع انسانی'!A181="","",'منابع انسانی'!A181)</f>
        <v/>
      </c>
      <c r="P182" s="887" t="str">
        <f>IF('منابع انسانی'!B181="","",'منابع انسانی'!B181)</f>
        <v/>
      </c>
      <c r="Q182" s="887" t="str">
        <f>IF('منابع انسانی'!C181="","",'منابع انسانی'!C181)</f>
        <v/>
      </c>
      <c r="R182" s="887" t="str">
        <f>IF('منابع انسانی'!D181="","",'منابع انسانی'!D181)</f>
        <v/>
      </c>
      <c r="S182" s="887" t="str">
        <f>IF('تحصیلات کارکنان'!S182="","",'تحصیلات کارکنان'!S182)</f>
        <v/>
      </c>
      <c r="T182" s="888" t="str">
        <f>IF('تجربه کارکنان'!Q182="","",'تجربه کارکنان'!Q182)</f>
        <v/>
      </c>
      <c r="U182" s="888" t="str">
        <f>IF('منابع انسانی'!G181="","",'منابع انسانی'!G181)</f>
        <v/>
      </c>
    </row>
    <row r="183" spans="15:21" ht="24.95" customHeight="1">
      <c r="O183" s="887" t="str">
        <f>IF('منابع انسانی'!A182="","",'منابع انسانی'!A182)</f>
        <v/>
      </c>
      <c r="P183" s="887" t="str">
        <f>IF('منابع انسانی'!B182="","",'منابع انسانی'!B182)</f>
        <v/>
      </c>
      <c r="Q183" s="887" t="str">
        <f>IF('منابع انسانی'!C182="","",'منابع انسانی'!C182)</f>
        <v/>
      </c>
      <c r="R183" s="887" t="str">
        <f>IF('منابع انسانی'!D182="","",'منابع انسانی'!D182)</f>
        <v/>
      </c>
      <c r="S183" s="887" t="str">
        <f>IF('تحصیلات کارکنان'!S183="","",'تحصیلات کارکنان'!S183)</f>
        <v/>
      </c>
      <c r="T183" s="888" t="str">
        <f>IF('تجربه کارکنان'!Q183="","",'تجربه کارکنان'!Q183)</f>
        <v/>
      </c>
      <c r="U183" s="888" t="str">
        <f>IF('منابع انسانی'!G182="","",'منابع انسانی'!G182)</f>
        <v/>
      </c>
    </row>
    <row r="184" spans="15:21" ht="24.95" customHeight="1">
      <c r="O184" s="887" t="str">
        <f>IF('منابع انسانی'!A183="","",'منابع انسانی'!A183)</f>
        <v/>
      </c>
      <c r="P184" s="887" t="str">
        <f>IF('منابع انسانی'!B183="","",'منابع انسانی'!B183)</f>
        <v/>
      </c>
      <c r="Q184" s="887" t="str">
        <f>IF('منابع انسانی'!C183="","",'منابع انسانی'!C183)</f>
        <v/>
      </c>
      <c r="R184" s="887" t="str">
        <f>IF('منابع انسانی'!D183="","",'منابع انسانی'!D183)</f>
        <v/>
      </c>
      <c r="S184" s="887" t="str">
        <f>IF('تحصیلات کارکنان'!S184="","",'تحصیلات کارکنان'!S184)</f>
        <v/>
      </c>
      <c r="T184" s="888" t="str">
        <f>IF('تجربه کارکنان'!Q184="","",'تجربه کارکنان'!Q184)</f>
        <v/>
      </c>
      <c r="U184" s="888" t="str">
        <f>IF('منابع انسانی'!G183="","",'منابع انسانی'!G183)</f>
        <v/>
      </c>
    </row>
    <row r="185" spans="15:21" ht="24.95" customHeight="1">
      <c r="O185" s="887" t="str">
        <f>IF('منابع انسانی'!A184="","",'منابع انسانی'!A184)</f>
        <v/>
      </c>
      <c r="P185" s="887" t="str">
        <f>IF('منابع انسانی'!B184="","",'منابع انسانی'!B184)</f>
        <v/>
      </c>
      <c r="Q185" s="887" t="str">
        <f>IF('منابع انسانی'!C184="","",'منابع انسانی'!C184)</f>
        <v/>
      </c>
      <c r="R185" s="887" t="str">
        <f>IF('منابع انسانی'!D184="","",'منابع انسانی'!D184)</f>
        <v/>
      </c>
      <c r="S185" s="887" t="str">
        <f>IF('تحصیلات کارکنان'!S185="","",'تحصیلات کارکنان'!S185)</f>
        <v/>
      </c>
      <c r="T185" s="888" t="str">
        <f>IF('تجربه کارکنان'!Q185="","",'تجربه کارکنان'!Q185)</f>
        <v/>
      </c>
      <c r="U185" s="888" t="str">
        <f>IF('منابع انسانی'!G184="","",'منابع انسانی'!G184)</f>
        <v/>
      </c>
    </row>
    <row r="186" spans="15:21" ht="24.95" customHeight="1">
      <c r="O186" s="887" t="str">
        <f>IF('منابع انسانی'!A185="","",'منابع انسانی'!A185)</f>
        <v/>
      </c>
      <c r="P186" s="887" t="str">
        <f>IF('منابع انسانی'!B185="","",'منابع انسانی'!B185)</f>
        <v/>
      </c>
      <c r="Q186" s="887" t="str">
        <f>IF('منابع انسانی'!C185="","",'منابع انسانی'!C185)</f>
        <v/>
      </c>
      <c r="R186" s="887" t="str">
        <f>IF('منابع انسانی'!D185="","",'منابع انسانی'!D185)</f>
        <v/>
      </c>
      <c r="S186" s="887" t="str">
        <f>IF('تحصیلات کارکنان'!S186="","",'تحصیلات کارکنان'!S186)</f>
        <v/>
      </c>
      <c r="T186" s="888" t="str">
        <f>IF('تجربه کارکنان'!Q186="","",'تجربه کارکنان'!Q186)</f>
        <v/>
      </c>
      <c r="U186" s="888" t="str">
        <f>IF('منابع انسانی'!G185="","",'منابع انسانی'!G185)</f>
        <v/>
      </c>
    </row>
    <row r="187" spans="15:21" ht="24.95" customHeight="1">
      <c r="O187" s="887" t="str">
        <f>IF('منابع انسانی'!A186="","",'منابع انسانی'!A186)</f>
        <v/>
      </c>
      <c r="P187" s="887" t="str">
        <f>IF('منابع انسانی'!B186="","",'منابع انسانی'!B186)</f>
        <v/>
      </c>
      <c r="Q187" s="887" t="str">
        <f>IF('منابع انسانی'!C186="","",'منابع انسانی'!C186)</f>
        <v/>
      </c>
      <c r="R187" s="887" t="str">
        <f>IF('منابع انسانی'!D186="","",'منابع انسانی'!D186)</f>
        <v/>
      </c>
      <c r="S187" s="887" t="str">
        <f>IF('تحصیلات کارکنان'!S187="","",'تحصیلات کارکنان'!S187)</f>
        <v/>
      </c>
      <c r="T187" s="888" t="str">
        <f>IF('تجربه کارکنان'!Q187="","",'تجربه کارکنان'!Q187)</f>
        <v/>
      </c>
      <c r="U187" s="888" t="str">
        <f>IF('منابع انسانی'!G186="","",'منابع انسانی'!G186)</f>
        <v/>
      </c>
    </row>
    <row r="188" spans="15:21" ht="24.95" customHeight="1">
      <c r="O188" s="887" t="str">
        <f>IF('منابع انسانی'!A187="","",'منابع انسانی'!A187)</f>
        <v/>
      </c>
      <c r="P188" s="887" t="str">
        <f>IF('منابع انسانی'!B187="","",'منابع انسانی'!B187)</f>
        <v/>
      </c>
      <c r="Q188" s="887" t="str">
        <f>IF('منابع انسانی'!C187="","",'منابع انسانی'!C187)</f>
        <v/>
      </c>
      <c r="R188" s="887" t="str">
        <f>IF('منابع انسانی'!D187="","",'منابع انسانی'!D187)</f>
        <v/>
      </c>
      <c r="S188" s="887" t="str">
        <f>IF('تحصیلات کارکنان'!S188="","",'تحصیلات کارکنان'!S188)</f>
        <v/>
      </c>
      <c r="T188" s="888" t="str">
        <f>IF('تجربه کارکنان'!Q188="","",'تجربه کارکنان'!Q188)</f>
        <v/>
      </c>
      <c r="U188" s="888" t="str">
        <f>IF('منابع انسانی'!G187="","",'منابع انسانی'!G187)</f>
        <v/>
      </c>
    </row>
    <row r="189" spans="15:21" ht="24.95" customHeight="1">
      <c r="O189" s="887" t="str">
        <f>IF('منابع انسانی'!A188="","",'منابع انسانی'!A188)</f>
        <v/>
      </c>
      <c r="P189" s="887" t="str">
        <f>IF('منابع انسانی'!B188="","",'منابع انسانی'!B188)</f>
        <v/>
      </c>
      <c r="Q189" s="887" t="str">
        <f>IF('منابع انسانی'!C188="","",'منابع انسانی'!C188)</f>
        <v/>
      </c>
      <c r="R189" s="887" t="str">
        <f>IF('منابع انسانی'!D188="","",'منابع انسانی'!D188)</f>
        <v/>
      </c>
      <c r="S189" s="887" t="str">
        <f>IF('تحصیلات کارکنان'!S189="","",'تحصیلات کارکنان'!S189)</f>
        <v/>
      </c>
      <c r="T189" s="888" t="str">
        <f>IF('تجربه کارکنان'!Q189="","",'تجربه کارکنان'!Q189)</f>
        <v/>
      </c>
      <c r="U189" s="888" t="str">
        <f>IF('منابع انسانی'!G188="","",'منابع انسانی'!G188)</f>
        <v/>
      </c>
    </row>
    <row r="190" spans="15:21" ht="24.95" customHeight="1">
      <c r="O190" s="887" t="str">
        <f>IF('منابع انسانی'!A189="","",'منابع انسانی'!A189)</f>
        <v/>
      </c>
      <c r="P190" s="887" t="str">
        <f>IF('منابع انسانی'!B189="","",'منابع انسانی'!B189)</f>
        <v/>
      </c>
      <c r="Q190" s="887" t="str">
        <f>IF('منابع انسانی'!C189="","",'منابع انسانی'!C189)</f>
        <v/>
      </c>
      <c r="R190" s="887" t="str">
        <f>IF('منابع انسانی'!D189="","",'منابع انسانی'!D189)</f>
        <v/>
      </c>
      <c r="S190" s="887" t="str">
        <f>IF('تحصیلات کارکنان'!S190="","",'تحصیلات کارکنان'!S190)</f>
        <v/>
      </c>
      <c r="T190" s="888" t="str">
        <f>IF('تجربه کارکنان'!Q190="","",'تجربه کارکنان'!Q190)</f>
        <v/>
      </c>
      <c r="U190" s="888" t="str">
        <f>IF('منابع انسانی'!G189="","",'منابع انسانی'!G189)</f>
        <v/>
      </c>
    </row>
    <row r="191" spans="15:21" ht="24.95" customHeight="1">
      <c r="O191" s="887" t="str">
        <f>IF('منابع انسانی'!A190="","",'منابع انسانی'!A190)</f>
        <v/>
      </c>
      <c r="P191" s="887" t="str">
        <f>IF('منابع انسانی'!B190="","",'منابع انسانی'!B190)</f>
        <v/>
      </c>
      <c r="Q191" s="887" t="str">
        <f>IF('منابع انسانی'!C190="","",'منابع انسانی'!C190)</f>
        <v/>
      </c>
      <c r="R191" s="887" t="str">
        <f>IF('منابع انسانی'!D190="","",'منابع انسانی'!D190)</f>
        <v/>
      </c>
      <c r="S191" s="887" t="str">
        <f>IF('تحصیلات کارکنان'!S191="","",'تحصیلات کارکنان'!S191)</f>
        <v/>
      </c>
      <c r="T191" s="888" t="str">
        <f>IF('تجربه کارکنان'!Q191="","",'تجربه کارکنان'!Q191)</f>
        <v/>
      </c>
      <c r="U191" s="888" t="str">
        <f>IF('منابع انسانی'!G190="","",'منابع انسانی'!G190)</f>
        <v/>
      </c>
    </row>
    <row r="192" spans="15:21" ht="24.95" customHeight="1">
      <c r="O192" s="887" t="str">
        <f>IF('منابع انسانی'!A191="","",'منابع انسانی'!A191)</f>
        <v/>
      </c>
      <c r="P192" s="887" t="str">
        <f>IF('منابع انسانی'!B191="","",'منابع انسانی'!B191)</f>
        <v/>
      </c>
      <c r="Q192" s="887" t="str">
        <f>IF('منابع انسانی'!C191="","",'منابع انسانی'!C191)</f>
        <v/>
      </c>
      <c r="R192" s="887" t="str">
        <f>IF('منابع انسانی'!D191="","",'منابع انسانی'!D191)</f>
        <v/>
      </c>
      <c r="S192" s="887" t="str">
        <f>IF('تحصیلات کارکنان'!S192="","",'تحصیلات کارکنان'!S192)</f>
        <v/>
      </c>
      <c r="T192" s="888" t="str">
        <f>IF('تجربه کارکنان'!Q192="","",'تجربه کارکنان'!Q192)</f>
        <v/>
      </c>
      <c r="U192" s="888" t="str">
        <f>IF('منابع انسانی'!G191="","",'منابع انسانی'!G191)</f>
        <v/>
      </c>
    </row>
    <row r="193" spans="15:21" ht="24.95" customHeight="1">
      <c r="O193" s="887" t="str">
        <f>IF('منابع انسانی'!A192="","",'منابع انسانی'!A192)</f>
        <v/>
      </c>
      <c r="P193" s="887" t="str">
        <f>IF('منابع انسانی'!B192="","",'منابع انسانی'!B192)</f>
        <v/>
      </c>
      <c r="Q193" s="887" t="str">
        <f>IF('منابع انسانی'!C192="","",'منابع انسانی'!C192)</f>
        <v/>
      </c>
      <c r="R193" s="887" t="str">
        <f>IF('منابع انسانی'!D192="","",'منابع انسانی'!D192)</f>
        <v/>
      </c>
      <c r="S193" s="887" t="str">
        <f>IF('تحصیلات کارکنان'!S193="","",'تحصیلات کارکنان'!S193)</f>
        <v/>
      </c>
      <c r="T193" s="888" t="str">
        <f>IF('تجربه کارکنان'!Q193="","",'تجربه کارکنان'!Q193)</f>
        <v/>
      </c>
      <c r="U193" s="888" t="str">
        <f>IF('منابع انسانی'!G192="","",'منابع انسانی'!G192)</f>
        <v/>
      </c>
    </row>
    <row r="194" spans="15:21" ht="24.95" customHeight="1">
      <c r="O194" s="887" t="str">
        <f>IF('منابع انسانی'!A193="","",'منابع انسانی'!A193)</f>
        <v/>
      </c>
      <c r="P194" s="887" t="str">
        <f>IF('منابع انسانی'!B193="","",'منابع انسانی'!B193)</f>
        <v/>
      </c>
      <c r="Q194" s="887" t="str">
        <f>IF('منابع انسانی'!C193="","",'منابع انسانی'!C193)</f>
        <v/>
      </c>
      <c r="R194" s="887" t="str">
        <f>IF('منابع انسانی'!D193="","",'منابع انسانی'!D193)</f>
        <v/>
      </c>
      <c r="S194" s="887" t="str">
        <f>IF('تحصیلات کارکنان'!S194="","",'تحصیلات کارکنان'!S194)</f>
        <v/>
      </c>
      <c r="T194" s="888" t="str">
        <f>IF('تجربه کارکنان'!Q194="","",'تجربه کارکنان'!Q194)</f>
        <v/>
      </c>
      <c r="U194" s="888" t="str">
        <f>IF('منابع انسانی'!G193="","",'منابع انسانی'!G193)</f>
        <v/>
      </c>
    </row>
    <row r="195" spans="15:21" ht="24.95" customHeight="1">
      <c r="O195" s="887" t="str">
        <f>IF('منابع انسانی'!A194="","",'منابع انسانی'!A194)</f>
        <v/>
      </c>
      <c r="P195" s="887" t="str">
        <f>IF('منابع انسانی'!B194="","",'منابع انسانی'!B194)</f>
        <v/>
      </c>
      <c r="Q195" s="887" t="str">
        <f>IF('منابع انسانی'!C194="","",'منابع انسانی'!C194)</f>
        <v/>
      </c>
      <c r="R195" s="887" t="str">
        <f>IF('منابع انسانی'!D194="","",'منابع انسانی'!D194)</f>
        <v/>
      </c>
      <c r="S195" s="887" t="str">
        <f>IF('تحصیلات کارکنان'!S195="","",'تحصیلات کارکنان'!S195)</f>
        <v/>
      </c>
      <c r="T195" s="888" t="str">
        <f>IF('تجربه کارکنان'!Q195="","",'تجربه کارکنان'!Q195)</f>
        <v/>
      </c>
      <c r="U195" s="888" t="str">
        <f>IF('منابع انسانی'!G194="","",'منابع انسانی'!G194)</f>
        <v/>
      </c>
    </row>
    <row r="196" spans="15:21" ht="24.95" customHeight="1">
      <c r="O196" s="887" t="str">
        <f>IF('منابع انسانی'!A195="","",'منابع انسانی'!A195)</f>
        <v/>
      </c>
      <c r="P196" s="887" t="str">
        <f>IF('منابع انسانی'!B195="","",'منابع انسانی'!B195)</f>
        <v/>
      </c>
      <c r="Q196" s="887" t="str">
        <f>IF('منابع انسانی'!C195="","",'منابع انسانی'!C195)</f>
        <v/>
      </c>
      <c r="R196" s="887" t="str">
        <f>IF('منابع انسانی'!D195="","",'منابع انسانی'!D195)</f>
        <v/>
      </c>
      <c r="S196" s="887" t="str">
        <f>IF('تحصیلات کارکنان'!S196="","",'تحصیلات کارکنان'!S196)</f>
        <v/>
      </c>
      <c r="T196" s="888" t="str">
        <f>IF('تجربه کارکنان'!Q196="","",'تجربه کارکنان'!Q196)</f>
        <v/>
      </c>
      <c r="U196" s="888" t="str">
        <f>IF('منابع انسانی'!G195="","",'منابع انسانی'!G195)</f>
        <v/>
      </c>
    </row>
    <row r="197" spans="15:21" ht="24.95" customHeight="1">
      <c r="O197" s="887" t="str">
        <f>IF('منابع انسانی'!A196="","",'منابع انسانی'!A196)</f>
        <v/>
      </c>
      <c r="P197" s="887" t="str">
        <f>IF('منابع انسانی'!B196="","",'منابع انسانی'!B196)</f>
        <v/>
      </c>
      <c r="Q197" s="887" t="str">
        <f>IF('منابع انسانی'!C196="","",'منابع انسانی'!C196)</f>
        <v/>
      </c>
      <c r="R197" s="887" t="str">
        <f>IF('منابع انسانی'!D196="","",'منابع انسانی'!D196)</f>
        <v/>
      </c>
      <c r="S197" s="887" t="str">
        <f>IF('تحصیلات کارکنان'!S197="","",'تحصیلات کارکنان'!S197)</f>
        <v/>
      </c>
      <c r="T197" s="888" t="str">
        <f>IF('تجربه کارکنان'!Q197="","",'تجربه کارکنان'!Q197)</f>
        <v/>
      </c>
      <c r="U197" s="888" t="str">
        <f>IF('منابع انسانی'!G196="","",'منابع انسانی'!G196)</f>
        <v/>
      </c>
    </row>
    <row r="198" spans="15:21" ht="24.95" customHeight="1">
      <c r="O198" s="887" t="str">
        <f>IF('منابع انسانی'!A197="","",'منابع انسانی'!A197)</f>
        <v/>
      </c>
      <c r="P198" s="887" t="str">
        <f>IF('منابع انسانی'!B197="","",'منابع انسانی'!B197)</f>
        <v/>
      </c>
      <c r="Q198" s="887" t="str">
        <f>IF('منابع انسانی'!C197="","",'منابع انسانی'!C197)</f>
        <v/>
      </c>
      <c r="R198" s="887" t="str">
        <f>IF('منابع انسانی'!D197="","",'منابع انسانی'!D197)</f>
        <v/>
      </c>
      <c r="S198" s="887" t="str">
        <f>IF('تحصیلات کارکنان'!S198="","",'تحصیلات کارکنان'!S198)</f>
        <v/>
      </c>
      <c r="T198" s="888" t="str">
        <f>IF('تجربه کارکنان'!Q198="","",'تجربه کارکنان'!Q198)</f>
        <v/>
      </c>
      <c r="U198" s="888" t="str">
        <f>IF('منابع انسانی'!G197="","",'منابع انسانی'!G197)</f>
        <v/>
      </c>
    </row>
    <row r="199" spans="15:21" ht="24.95" customHeight="1">
      <c r="O199" s="887" t="str">
        <f>IF('منابع انسانی'!A198="","",'منابع انسانی'!A198)</f>
        <v/>
      </c>
      <c r="P199" s="887" t="str">
        <f>IF('منابع انسانی'!B198="","",'منابع انسانی'!B198)</f>
        <v/>
      </c>
      <c r="Q199" s="887" t="str">
        <f>IF('منابع انسانی'!C198="","",'منابع انسانی'!C198)</f>
        <v/>
      </c>
      <c r="R199" s="887" t="str">
        <f>IF('منابع انسانی'!D198="","",'منابع انسانی'!D198)</f>
        <v/>
      </c>
      <c r="S199" s="887" t="str">
        <f>IF('تحصیلات کارکنان'!S199="","",'تحصیلات کارکنان'!S199)</f>
        <v/>
      </c>
      <c r="T199" s="888" t="str">
        <f>IF('تجربه کارکنان'!Q199="","",'تجربه کارکنان'!Q199)</f>
        <v/>
      </c>
      <c r="U199" s="888" t="str">
        <f>IF('منابع انسانی'!G198="","",'منابع انسانی'!G198)</f>
        <v/>
      </c>
    </row>
    <row r="200" spans="15:21" ht="24.95" customHeight="1">
      <c r="O200" s="887" t="str">
        <f>IF('منابع انسانی'!A199="","",'منابع انسانی'!A199)</f>
        <v/>
      </c>
      <c r="P200" s="887" t="str">
        <f>IF('منابع انسانی'!B199="","",'منابع انسانی'!B199)</f>
        <v/>
      </c>
      <c r="Q200" s="887" t="str">
        <f>IF('منابع انسانی'!C199="","",'منابع انسانی'!C199)</f>
        <v/>
      </c>
      <c r="R200" s="887" t="str">
        <f>IF('منابع انسانی'!D199="","",'منابع انسانی'!D199)</f>
        <v/>
      </c>
      <c r="S200" s="887" t="str">
        <f>IF('تحصیلات کارکنان'!S200="","",'تحصیلات کارکنان'!S200)</f>
        <v/>
      </c>
      <c r="T200" s="888" t="str">
        <f>IF('تجربه کارکنان'!Q200="","",'تجربه کارکنان'!Q200)</f>
        <v/>
      </c>
      <c r="U200" s="888" t="str">
        <f>IF('منابع انسانی'!G199="","",'منابع انسانی'!G199)</f>
        <v/>
      </c>
    </row>
    <row r="201" spans="15:21" ht="24.95" customHeight="1">
      <c r="O201" s="887" t="str">
        <f>IF('منابع انسانی'!A200="","",'منابع انسانی'!A200)</f>
        <v/>
      </c>
      <c r="P201" s="887" t="str">
        <f>IF('منابع انسانی'!B200="","",'منابع انسانی'!B200)</f>
        <v/>
      </c>
      <c r="Q201" s="887" t="str">
        <f>IF('منابع انسانی'!C200="","",'منابع انسانی'!C200)</f>
        <v/>
      </c>
      <c r="R201" s="887" t="str">
        <f>IF('منابع انسانی'!D200="","",'منابع انسانی'!D200)</f>
        <v/>
      </c>
      <c r="S201" s="887" t="str">
        <f>IF('تحصیلات کارکنان'!S201="","",'تحصیلات کارکنان'!S201)</f>
        <v/>
      </c>
      <c r="T201" s="888" t="str">
        <f>IF('تجربه کارکنان'!Q201="","",'تجربه کارکنان'!Q201)</f>
        <v/>
      </c>
      <c r="U201" s="888" t="str">
        <f>IF('منابع انسانی'!G200="","",'منابع انسانی'!G200)</f>
        <v/>
      </c>
    </row>
    <row r="202" spans="15:21" ht="24.95" customHeight="1">
      <c r="O202" s="887" t="str">
        <f>IF('منابع انسانی'!A201="","",'منابع انسانی'!A201)</f>
        <v/>
      </c>
      <c r="P202" s="887" t="str">
        <f>IF('منابع انسانی'!B201="","",'منابع انسانی'!B201)</f>
        <v/>
      </c>
      <c r="Q202" s="887" t="str">
        <f>IF('منابع انسانی'!C201="","",'منابع انسانی'!C201)</f>
        <v/>
      </c>
      <c r="R202" s="887" t="str">
        <f>IF('منابع انسانی'!D201="","",'منابع انسانی'!D201)</f>
        <v/>
      </c>
      <c r="S202" s="887" t="str">
        <f>IF('تحصیلات کارکنان'!S202="","",'تحصیلات کارکنان'!S202)</f>
        <v/>
      </c>
      <c r="T202" s="888" t="str">
        <f>IF('تجربه کارکنان'!Q202="","",'تجربه کارکنان'!Q202)</f>
        <v/>
      </c>
      <c r="U202" s="888" t="str">
        <f>IF('منابع انسانی'!G201="","",'منابع انسانی'!G201)</f>
        <v/>
      </c>
    </row>
    <row r="203" spans="15:21" ht="24.95" customHeight="1">
      <c r="O203" s="887" t="str">
        <f>IF('منابع انسانی'!A202="","",'منابع انسانی'!A202)</f>
        <v/>
      </c>
      <c r="P203" s="887" t="str">
        <f>IF('منابع انسانی'!B202="","",'منابع انسانی'!B202)</f>
        <v/>
      </c>
      <c r="Q203" s="887" t="str">
        <f>IF('منابع انسانی'!C202="","",'منابع انسانی'!C202)</f>
        <v/>
      </c>
      <c r="R203" s="887" t="str">
        <f>IF('منابع انسانی'!D202="","",'منابع انسانی'!D202)</f>
        <v/>
      </c>
      <c r="S203" s="887" t="str">
        <f>IF('تحصیلات کارکنان'!S203="","",'تحصیلات کارکنان'!S203)</f>
        <v/>
      </c>
      <c r="T203" s="888" t="str">
        <f>IF('تجربه کارکنان'!Q203="","",'تجربه کارکنان'!Q203)</f>
        <v/>
      </c>
      <c r="U203" s="888" t="str">
        <f>IF('منابع انسانی'!G202="","",'منابع انسانی'!G202)</f>
        <v/>
      </c>
    </row>
    <row r="204" spans="15:21" ht="24.95" customHeight="1">
      <c r="O204" s="887" t="str">
        <f>IF('منابع انسانی'!A203="","",'منابع انسانی'!A203)</f>
        <v/>
      </c>
      <c r="P204" s="887" t="str">
        <f>IF('منابع انسانی'!B203="","",'منابع انسانی'!B203)</f>
        <v/>
      </c>
      <c r="Q204" s="887" t="str">
        <f>IF('منابع انسانی'!C203="","",'منابع انسانی'!C203)</f>
        <v/>
      </c>
      <c r="R204" s="887" t="str">
        <f>IF('منابع انسانی'!D203="","",'منابع انسانی'!D203)</f>
        <v/>
      </c>
      <c r="S204" s="887" t="str">
        <f>IF('تحصیلات کارکنان'!S204="","",'تحصیلات کارکنان'!S204)</f>
        <v/>
      </c>
      <c r="T204" s="888" t="str">
        <f>IF('تجربه کارکنان'!Q204="","",'تجربه کارکنان'!Q204)</f>
        <v/>
      </c>
      <c r="U204" s="888" t="str">
        <f>IF('منابع انسانی'!G203="","",'منابع انسانی'!G203)</f>
        <v/>
      </c>
    </row>
    <row r="205" spans="15:21" ht="24.95" customHeight="1">
      <c r="O205" s="887" t="str">
        <f>IF('منابع انسانی'!A204="","",'منابع انسانی'!A204)</f>
        <v/>
      </c>
      <c r="P205" s="887" t="str">
        <f>IF('منابع انسانی'!B204="","",'منابع انسانی'!B204)</f>
        <v/>
      </c>
      <c r="Q205" s="887" t="str">
        <f>IF('منابع انسانی'!C204="","",'منابع انسانی'!C204)</f>
        <v/>
      </c>
      <c r="R205" s="887" t="str">
        <f>IF('منابع انسانی'!D204="","",'منابع انسانی'!D204)</f>
        <v/>
      </c>
      <c r="S205" s="887" t="str">
        <f>IF('تحصیلات کارکنان'!S205="","",'تحصیلات کارکنان'!S205)</f>
        <v/>
      </c>
      <c r="T205" s="888" t="str">
        <f>IF('تجربه کارکنان'!Q205="","",'تجربه کارکنان'!Q205)</f>
        <v/>
      </c>
      <c r="U205" s="888" t="str">
        <f>IF('منابع انسانی'!G204="","",'منابع انسانی'!G204)</f>
        <v/>
      </c>
    </row>
    <row r="206" spans="15:21" ht="24.95" customHeight="1">
      <c r="O206" s="887" t="str">
        <f>IF('منابع انسانی'!A205="","",'منابع انسانی'!A205)</f>
        <v/>
      </c>
      <c r="P206" s="887" t="str">
        <f>IF('منابع انسانی'!B205="","",'منابع انسانی'!B205)</f>
        <v/>
      </c>
      <c r="Q206" s="887" t="str">
        <f>IF('منابع انسانی'!C205="","",'منابع انسانی'!C205)</f>
        <v/>
      </c>
      <c r="R206" s="887" t="str">
        <f>IF('منابع انسانی'!D205="","",'منابع انسانی'!D205)</f>
        <v/>
      </c>
      <c r="S206" s="887" t="str">
        <f>IF('تحصیلات کارکنان'!S206="","",'تحصیلات کارکنان'!S206)</f>
        <v/>
      </c>
      <c r="T206" s="888" t="str">
        <f>IF('تجربه کارکنان'!Q206="","",'تجربه کارکنان'!Q206)</f>
        <v/>
      </c>
      <c r="U206" s="888" t="str">
        <f>IF('منابع انسانی'!G205="","",'منابع انسانی'!G205)</f>
        <v/>
      </c>
    </row>
    <row r="207" spans="15:21" ht="24.95" customHeight="1">
      <c r="O207" s="887" t="str">
        <f>IF('منابع انسانی'!A206="","",'منابع انسانی'!A206)</f>
        <v/>
      </c>
      <c r="P207" s="887" t="str">
        <f>IF('منابع انسانی'!B206="","",'منابع انسانی'!B206)</f>
        <v/>
      </c>
      <c r="Q207" s="887" t="str">
        <f>IF('منابع انسانی'!C206="","",'منابع انسانی'!C206)</f>
        <v/>
      </c>
      <c r="R207" s="887" t="str">
        <f>IF('منابع انسانی'!D206="","",'منابع انسانی'!D206)</f>
        <v/>
      </c>
      <c r="S207" s="887" t="str">
        <f>IF('تحصیلات کارکنان'!S207="","",'تحصیلات کارکنان'!S207)</f>
        <v/>
      </c>
      <c r="T207" s="888" t="str">
        <f>IF('تجربه کارکنان'!Q207="","",'تجربه کارکنان'!Q207)</f>
        <v/>
      </c>
      <c r="U207" s="888" t="str">
        <f>IF('منابع انسانی'!G206="","",'منابع انسانی'!G206)</f>
        <v/>
      </c>
    </row>
    <row r="208" spans="15:21" ht="24.95" customHeight="1">
      <c r="O208" s="887" t="str">
        <f>IF('منابع انسانی'!A207="","",'منابع انسانی'!A207)</f>
        <v/>
      </c>
      <c r="P208" s="887" t="str">
        <f>IF('منابع انسانی'!B207="","",'منابع انسانی'!B207)</f>
        <v/>
      </c>
      <c r="Q208" s="887" t="str">
        <f>IF('منابع انسانی'!C207="","",'منابع انسانی'!C207)</f>
        <v/>
      </c>
      <c r="R208" s="887" t="str">
        <f>IF('منابع انسانی'!D207="","",'منابع انسانی'!D207)</f>
        <v/>
      </c>
      <c r="S208" s="887" t="str">
        <f>IF('تحصیلات کارکنان'!S208="","",'تحصیلات کارکنان'!S208)</f>
        <v/>
      </c>
      <c r="T208" s="888" t="str">
        <f>IF('تجربه کارکنان'!Q208="","",'تجربه کارکنان'!Q208)</f>
        <v/>
      </c>
      <c r="U208" s="888" t="str">
        <f>IF('منابع انسانی'!G207="","",'منابع انسانی'!G207)</f>
        <v/>
      </c>
    </row>
    <row r="209" spans="15:21" ht="24.95" customHeight="1">
      <c r="O209" s="887" t="str">
        <f>IF('منابع انسانی'!A208="","",'منابع انسانی'!A208)</f>
        <v/>
      </c>
      <c r="P209" s="887" t="str">
        <f>IF('منابع انسانی'!B208="","",'منابع انسانی'!B208)</f>
        <v/>
      </c>
      <c r="Q209" s="887" t="str">
        <f>IF('منابع انسانی'!C208="","",'منابع انسانی'!C208)</f>
        <v/>
      </c>
      <c r="R209" s="887" t="str">
        <f>IF('منابع انسانی'!D208="","",'منابع انسانی'!D208)</f>
        <v/>
      </c>
      <c r="S209" s="887" t="str">
        <f>IF('تحصیلات کارکنان'!S209="","",'تحصیلات کارکنان'!S209)</f>
        <v/>
      </c>
      <c r="T209" s="888" t="str">
        <f>IF('تجربه کارکنان'!Q209="","",'تجربه کارکنان'!Q209)</f>
        <v/>
      </c>
      <c r="U209" s="888" t="str">
        <f>IF('منابع انسانی'!G208="","",'منابع انسانی'!G208)</f>
        <v/>
      </c>
    </row>
    <row r="210" spans="15:21" ht="24.95" customHeight="1">
      <c r="O210" s="887" t="str">
        <f>IF('منابع انسانی'!A209="","",'منابع انسانی'!A209)</f>
        <v/>
      </c>
      <c r="P210" s="887" t="str">
        <f>IF('منابع انسانی'!B209="","",'منابع انسانی'!B209)</f>
        <v/>
      </c>
      <c r="Q210" s="887" t="str">
        <f>IF('منابع انسانی'!C209="","",'منابع انسانی'!C209)</f>
        <v/>
      </c>
      <c r="R210" s="887" t="str">
        <f>IF('منابع انسانی'!D209="","",'منابع انسانی'!D209)</f>
        <v/>
      </c>
      <c r="S210" s="887" t="str">
        <f>IF('تحصیلات کارکنان'!S210="","",'تحصیلات کارکنان'!S210)</f>
        <v/>
      </c>
      <c r="T210" s="888" t="str">
        <f>IF('تجربه کارکنان'!Q210="","",'تجربه کارکنان'!Q210)</f>
        <v/>
      </c>
      <c r="U210" s="888" t="str">
        <f>IF('منابع انسانی'!G209="","",'منابع انسانی'!G209)</f>
        <v/>
      </c>
    </row>
    <row r="211" spans="15:21" ht="24.95" customHeight="1">
      <c r="O211" s="887" t="str">
        <f>IF('منابع انسانی'!A210="","",'منابع انسانی'!A210)</f>
        <v/>
      </c>
      <c r="P211" s="887" t="str">
        <f>IF('منابع انسانی'!B210="","",'منابع انسانی'!B210)</f>
        <v/>
      </c>
      <c r="Q211" s="887" t="str">
        <f>IF('منابع انسانی'!C210="","",'منابع انسانی'!C210)</f>
        <v/>
      </c>
      <c r="R211" s="887" t="str">
        <f>IF('منابع انسانی'!D210="","",'منابع انسانی'!D210)</f>
        <v/>
      </c>
      <c r="S211" s="887" t="str">
        <f>IF('تحصیلات کارکنان'!S211="","",'تحصیلات کارکنان'!S211)</f>
        <v/>
      </c>
      <c r="T211" s="888" t="str">
        <f>IF('تجربه کارکنان'!Q211="","",'تجربه کارکنان'!Q211)</f>
        <v/>
      </c>
      <c r="U211" s="888" t="str">
        <f>IF('منابع انسانی'!G210="","",'منابع انسانی'!G210)</f>
        <v/>
      </c>
    </row>
    <row r="212" spans="15:21" ht="24.95" customHeight="1">
      <c r="O212" s="887" t="str">
        <f>IF('منابع انسانی'!A211="","",'منابع انسانی'!A211)</f>
        <v/>
      </c>
      <c r="P212" s="887" t="str">
        <f>IF('منابع انسانی'!B211="","",'منابع انسانی'!B211)</f>
        <v/>
      </c>
      <c r="Q212" s="887" t="str">
        <f>IF('منابع انسانی'!C211="","",'منابع انسانی'!C211)</f>
        <v/>
      </c>
      <c r="R212" s="887" t="str">
        <f>IF('منابع انسانی'!D211="","",'منابع انسانی'!D211)</f>
        <v/>
      </c>
      <c r="S212" s="887" t="str">
        <f>IF('تحصیلات کارکنان'!S212="","",'تحصیلات کارکنان'!S212)</f>
        <v/>
      </c>
      <c r="T212" s="888" t="str">
        <f>IF('تجربه کارکنان'!Q212="","",'تجربه کارکنان'!Q212)</f>
        <v/>
      </c>
      <c r="U212" s="888" t="str">
        <f>IF('منابع انسانی'!G211="","",'منابع انسانی'!G211)</f>
        <v/>
      </c>
    </row>
    <row r="213" spans="15:21" ht="24.95" customHeight="1">
      <c r="O213" s="887" t="str">
        <f>IF('منابع انسانی'!A212="","",'منابع انسانی'!A212)</f>
        <v/>
      </c>
      <c r="P213" s="887" t="str">
        <f>IF('منابع انسانی'!B212="","",'منابع انسانی'!B212)</f>
        <v/>
      </c>
      <c r="Q213" s="887" t="str">
        <f>IF('منابع انسانی'!C212="","",'منابع انسانی'!C212)</f>
        <v/>
      </c>
      <c r="R213" s="887" t="str">
        <f>IF('منابع انسانی'!D212="","",'منابع انسانی'!D212)</f>
        <v/>
      </c>
      <c r="S213" s="887" t="str">
        <f>IF('تحصیلات کارکنان'!S213="","",'تحصیلات کارکنان'!S213)</f>
        <v/>
      </c>
      <c r="T213" s="888" t="str">
        <f>IF('تجربه کارکنان'!Q213="","",'تجربه کارکنان'!Q213)</f>
        <v/>
      </c>
      <c r="U213" s="888" t="str">
        <f>IF('منابع انسانی'!G212="","",'منابع انسانی'!G212)</f>
        <v/>
      </c>
    </row>
    <row r="214" spans="15:21" ht="24.95" customHeight="1">
      <c r="O214" s="887" t="str">
        <f>IF('منابع انسانی'!A213="","",'منابع انسانی'!A213)</f>
        <v/>
      </c>
      <c r="P214" s="887" t="str">
        <f>IF('منابع انسانی'!B213="","",'منابع انسانی'!B213)</f>
        <v/>
      </c>
      <c r="Q214" s="887" t="str">
        <f>IF('منابع انسانی'!C213="","",'منابع انسانی'!C213)</f>
        <v/>
      </c>
      <c r="R214" s="887" t="str">
        <f>IF('منابع انسانی'!D213="","",'منابع انسانی'!D213)</f>
        <v/>
      </c>
      <c r="S214" s="887" t="str">
        <f>IF('تحصیلات کارکنان'!S214="","",'تحصیلات کارکنان'!S214)</f>
        <v/>
      </c>
      <c r="T214" s="888" t="str">
        <f>IF('تجربه کارکنان'!Q214="","",'تجربه کارکنان'!Q214)</f>
        <v/>
      </c>
      <c r="U214" s="888" t="str">
        <f>IF('منابع انسانی'!G213="","",'منابع انسانی'!G213)</f>
        <v/>
      </c>
    </row>
    <row r="215" spans="15:21" ht="24.95" customHeight="1">
      <c r="O215" s="887" t="str">
        <f>IF('منابع انسانی'!A214="","",'منابع انسانی'!A214)</f>
        <v/>
      </c>
      <c r="P215" s="887" t="str">
        <f>IF('منابع انسانی'!B214="","",'منابع انسانی'!B214)</f>
        <v/>
      </c>
      <c r="Q215" s="887" t="str">
        <f>IF('منابع انسانی'!C214="","",'منابع انسانی'!C214)</f>
        <v/>
      </c>
      <c r="R215" s="887" t="str">
        <f>IF('منابع انسانی'!D214="","",'منابع انسانی'!D214)</f>
        <v/>
      </c>
      <c r="S215" s="887" t="str">
        <f>IF('تحصیلات کارکنان'!S215="","",'تحصیلات کارکنان'!S215)</f>
        <v/>
      </c>
      <c r="T215" s="888" t="str">
        <f>IF('تجربه کارکنان'!Q215="","",'تجربه کارکنان'!Q215)</f>
        <v/>
      </c>
      <c r="U215" s="888" t="str">
        <f>IF('منابع انسانی'!G214="","",'منابع انسانی'!G214)</f>
        <v/>
      </c>
    </row>
    <row r="216" spans="15:21" ht="24.95" customHeight="1">
      <c r="O216" s="887" t="str">
        <f>IF('منابع انسانی'!A215="","",'منابع انسانی'!A215)</f>
        <v/>
      </c>
      <c r="P216" s="887" t="str">
        <f>IF('منابع انسانی'!B215="","",'منابع انسانی'!B215)</f>
        <v/>
      </c>
      <c r="Q216" s="887" t="str">
        <f>IF('منابع انسانی'!C215="","",'منابع انسانی'!C215)</f>
        <v/>
      </c>
      <c r="R216" s="887" t="str">
        <f>IF('منابع انسانی'!D215="","",'منابع انسانی'!D215)</f>
        <v/>
      </c>
      <c r="S216" s="887" t="str">
        <f>IF('تحصیلات کارکنان'!S216="","",'تحصیلات کارکنان'!S216)</f>
        <v/>
      </c>
      <c r="T216" s="888" t="str">
        <f>IF('تجربه کارکنان'!Q216="","",'تجربه کارکنان'!Q216)</f>
        <v/>
      </c>
      <c r="U216" s="888" t="str">
        <f>IF('منابع انسانی'!G215="","",'منابع انسانی'!G215)</f>
        <v/>
      </c>
    </row>
    <row r="217" spans="15:21" ht="24.95" customHeight="1">
      <c r="O217" s="887" t="str">
        <f>IF('منابع انسانی'!A216="","",'منابع انسانی'!A216)</f>
        <v/>
      </c>
      <c r="P217" s="887" t="str">
        <f>IF('منابع انسانی'!B216="","",'منابع انسانی'!B216)</f>
        <v/>
      </c>
      <c r="Q217" s="887" t="str">
        <f>IF('منابع انسانی'!C216="","",'منابع انسانی'!C216)</f>
        <v/>
      </c>
      <c r="R217" s="887" t="str">
        <f>IF('منابع انسانی'!D216="","",'منابع انسانی'!D216)</f>
        <v/>
      </c>
      <c r="S217" s="887" t="str">
        <f>IF('تحصیلات کارکنان'!S217="","",'تحصیلات کارکنان'!S217)</f>
        <v/>
      </c>
      <c r="T217" s="888" t="str">
        <f>IF('تجربه کارکنان'!Q217="","",'تجربه کارکنان'!Q217)</f>
        <v/>
      </c>
      <c r="U217" s="888" t="str">
        <f>IF('منابع انسانی'!G216="","",'منابع انسانی'!G216)</f>
        <v/>
      </c>
    </row>
    <row r="218" spans="15:21" ht="24.95" customHeight="1">
      <c r="O218" s="887" t="str">
        <f>IF('منابع انسانی'!A217="","",'منابع انسانی'!A217)</f>
        <v/>
      </c>
      <c r="P218" s="887" t="str">
        <f>IF('منابع انسانی'!B217="","",'منابع انسانی'!B217)</f>
        <v/>
      </c>
      <c r="Q218" s="887" t="str">
        <f>IF('منابع انسانی'!C217="","",'منابع انسانی'!C217)</f>
        <v/>
      </c>
      <c r="R218" s="887" t="str">
        <f>IF('منابع انسانی'!D217="","",'منابع انسانی'!D217)</f>
        <v/>
      </c>
      <c r="S218" s="887" t="str">
        <f>IF('تحصیلات کارکنان'!S218="","",'تحصیلات کارکنان'!S218)</f>
        <v/>
      </c>
      <c r="T218" s="888" t="str">
        <f>IF('تجربه کارکنان'!Q218="","",'تجربه کارکنان'!Q218)</f>
        <v/>
      </c>
      <c r="U218" s="888" t="str">
        <f>IF('منابع انسانی'!G217="","",'منابع انسانی'!G217)</f>
        <v/>
      </c>
    </row>
    <row r="219" spans="15:21" ht="24.95" customHeight="1">
      <c r="O219" s="887" t="str">
        <f>IF('منابع انسانی'!A218="","",'منابع انسانی'!A218)</f>
        <v/>
      </c>
      <c r="P219" s="887" t="str">
        <f>IF('منابع انسانی'!B218="","",'منابع انسانی'!B218)</f>
        <v/>
      </c>
      <c r="Q219" s="887" t="str">
        <f>IF('منابع انسانی'!C218="","",'منابع انسانی'!C218)</f>
        <v/>
      </c>
      <c r="R219" s="887" t="str">
        <f>IF('منابع انسانی'!D218="","",'منابع انسانی'!D218)</f>
        <v/>
      </c>
      <c r="S219" s="887" t="str">
        <f>IF('تحصیلات کارکنان'!S219="","",'تحصیلات کارکنان'!S219)</f>
        <v/>
      </c>
      <c r="T219" s="888" t="str">
        <f>IF('تجربه کارکنان'!Q219="","",'تجربه کارکنان'!Q219)</f>
        <v/>
      </c>
      <c r="U219" s="888" t="str">
        <f>IF('منابع انسانی'!G218="","",'منابع انسانی'!G218)</f>
        <v/>
      </c>
    </row>
    <row r="220" spans="15:21" ht="24.95" customHeight="1">
      <c r="O220" s="887" t="str">
        <f>IF('منابع انسانی'!A219="","",'منابع انسانی'!A219)</f>
        <v/>
      </c>
      <c r="P220" s="887" t="str">
        <f>IF('منابع انسانی'!B219="","",'منابع انسانی'!B219)</f>
        <v/>
      </c>
      <c r="Q220" s="887" t="str">
        <f>IF('منابع انسانی'!C219="","",'منابع انسانی'!C219)</f>
        <v/>
      </c>
      <c r="R220" s="887" t="str">
        <f>IF('منابع انسانی'!D219="","",'منابع انسانی'!D219)</f>
        <v/>
      </c>
      <c r="S220" s="887" t="str">
        <f>IF('تحصیلات کارکنان'!S220="","",'تحصیلات کارکنان'!S220)</f>
        <v/>
      </c>
      <c r="T220" s="888" t="str">
        <f>IF('تجربه کارکنان'!Q220="","",'تجربه کارکنان'!Q220)</f>
        <v/>
      </c>
      <c r="U220" s="888" t="str">
        <f>IF('منابع انسانی'!G219="","",'منابع انسانی'!G219)</f>
        <v/>
      </c>
    </row>
    <row r="221" spans="15:21" ht="24.95" customHeight="1">
      <c r="O221" s="887" t="str">
        <f>IF('منابع انسانی'!A220="","",'منابع انسانی'!A220)</f>
        <v/>
      </c>
      <c r="P221" s="887" t="str">
        <f>IF('منابع انسانی'!B220="","",'منابع انسانی'!B220)</f>
        <v/>
      </c>
      <c r="Q221" s="887" t="str">
        <f>IF('منابع انسانی'!C220="","",'منابع انسانی'!C220)</f>
        <v/>
      </c>
      <c r="R221" s="887" t="str">
        <f>IF('منابع انسانی'!D220="","",'منابع انسانی'!D220)</f>
        <v/>
      </c>
      <c r="S221" s="887" t="str">
        <f>IF('تحصیلات کارکنان'!S221="","",'تحصیلات کارکنان'!S221)</f>
        <v/>
      </c>
      <c r="T221" s="888" t="str">
        <f>IF('تجربه کارکنان'!Q221="","",'تجربه کارکنان'!Q221)</f>
        <v/>
      </c>
      <c r="U221" s="888" t="str">
        <f>IF('منابع انسانی'!G220="","",'منابع انسانی'!G220)</f>
        <v/>
      </c>
    </row>
    <row r="222" spans="15:21" ht="24.95" customHeight="1">
      <c r="O222" s="887" t="str">
        <f>IF('منابع انسانی'!A221="","",'منابع انسانی'!A221)</f>
        <v/>
      </c>
      <c r="P222" s="887" t="str">
        <f>IF('منابع انسانی'!B221="","",'منابع انسانی'!B221)</f>
        <v/>
      </c>
      <c r="Q222" s="887" t="str">
        <f>IF('منابع انسانی'!C221="","",'منابع انسانی'!C221)</f>
        <v/>
      </c>
      <c r="R222" s="887" t="str">
        <f>IF('منابع انسانی'!D221="","",'منابع انسانی'!D221)</f>
        <v/>
      </c>
      <c r="S222" s="887" t="str">
        <f>IF('تحصیلات کارکنان'!S222="","",'تحصیلات کارکنان'!S222)</f>
        <v/>
      </c>
      <c r="T222" s="888" t="str">
        <f>IF('تجربه کارکنان'!Q222="","",'تجربه کارکنان'!Q222)</f>
        <v/>
      </c>
      <c r="U222" s="888" t="str">
        <f>IF('منابع انسانی'!G221="","",'منابع انسانی'!G221)</f>
        <v/>
      </c>
    </row>
    <row r="223" spans="15:21" ht="24.95" customHeight="1">
      <c r="O223" s="887" t="str">
        <f>IF('منابع انسانی'!A222="","",'منابع انسانی'!A222)</f>
        <v/>
      </c>
      <c r="P223" s="887" t="str">
        <f>IF('منابع انسانی'!B222="","",'منابع انسانی'!B222)</f>
        <v/>
      </c>
      <c r="Q223" s="887" t="str">
        <f>IF('منابع انسانی'!C222="","",'منابع انسانی'!C222)</f>
        <v/>
      </c>
      <c r="R223" s="887" t="str">
        <f>IF('منابع انسانی'!D222="","",'منابع انسانی'!D222)</f>
        <v/>
      </c>
      <c r="S223" s="887" t="str">
        <f>IF('تحصیلات کارکنان'!S223="","",'تحصیلات کارکنان'!S223)</f>
        <v/>
      </c>
      <c r="T223" s="888" t="str">
        <f>IF('تجربه کارکنان'!Q223="","",'تجربه کارکنان'!Q223)</f>
        <v/>
      </c>
      <c r="U223" s="888" t="str">
        <f>IF('منابع انسانی'!G222="","",'منابع انسانی'!G222)</f>
        <v/>
      </c>
    </row>
    <row r="224" spans="15:21" ht="24.95" customHeight="1">
      <c r="O224" s="887" t="str">
        <f>IF('منابع انسانی'!A223="","",'منابع انسانی'!A223)</f>
        <v/>
      </c>
      <c r="P224" s="887" t="str">
        <f>IF('منابع انسانی'!B223="","",'منابع انسانی'!B223)</f>
        <v/>
      </c>
      <c r="Q224" s="887" t="str">
        <f>IF('منابع انسانی'!C223="","",'منابع انسانی'!C223)</f>
        <v/>
      </c>
      <c r="R224" s="887" t="str">
        <f>IF('منابع انسانی'!D223="","",'منابع انسانی'!D223)</f>
        <v/>
      </c>
      <c r="S224" s="887" t="str">
        <f>IF('تحصیلات کارکنان'!S224="","",'تحصیلات کارکنان'!S224)</f>
        <v/>
      </c>
      <c r="T224" s="888" t="str">
        <f>IF('تجربه کارکنان'!Q224="","",'تجربه کارکنان'!Q224)</f>
        <v/>
      </c>
      <c r="U224" s="888" t="str">
        <f>IF('منابع انسانی'!G223="","",'منابع انسانی'!G223)</f>
        <v/>
      </c>
    </row>
    <row r="225" spans="15:21" ht="24.95" customHeight="1">
      <c r="O225" s="887" t="str">
        <f>IF('منابع انسانی'!A224="","",'منابع انسانی'!A224)</f>
        <v/>
      </c>
      <c r="P225" s="887" t="str">
        <f>IF('منابع انسانی'!B224="","",'منابع انسانی'!B224)</f>
        <v/>
      </c>
      <c r="Q225" s="887" t="str">
        <f>IF('منابع انسانی'!C224="","",'منابع انسانی'!C224)</f>
        <v/>
      </c>
      <c r="R225" s="887" t="str">
        <f>IF('منابع انسانی'!D224="","",'منابع انسانی'!D224)</f>
        <v/>
      </c>
      <c r="S225" s="887" t="str">
        <f>IF('تحصیلات کارکنان'!S225="","",'تحصیلات کارکنان'!S225)</f>
        <v/>
      </c>
      <c r="T225" s="888" t="str">
        <f>IF('تجربه کارکنان'!Q225="","",'تجربه کارکنان'!Q225)</f>
        <v/>
      </c>
      <c r="U225" s="888" t="str">
        <f>IF('منابع انسانی'!G224="","",'منابع انسانی'!G224)</f>
        <v/>
      </c>
    </row>
    <row r="226" spans="15:21" ht="24.95" customHeight="1">
      <c r="O226" s="887" t="str">
        <f>IF('منابع انسانی'!A225="","",'منابع انسانی'!A225)</f>
        <v/>
      </c>
      <c r="P226" s="887" t="str">
        <f>IF('منابع انسانی'!B225="","",'منابع انسانی'!B225)</f>
        <v/>
      </c>
      <c r="Q226" s="887" t="str">
        <f>IF('منابع انسانی'!C225="","",'منابع انسانی'!C225)</f>
        <v/>
      </c>
      <c r="R226" s="887" t="str">
        <f>IF('منابع انسانی'!D225="","",'منابع انسانی'!D225)</f>
        <v/>
      </c>
      <c r="S226" s="887" t="str">
        <f>IF('تحصیلات کارکنان'!S226="","",'تحصیلات کارکنان'!S226)</f>
        <v/>
      </c>
      <c r="T226" s="888" t="str">
        <f>IF('تجربه کارکنان'!Q226="","",'تجربه کارکنان'!Q226)</f>
        <v/>
      </c>
      <c r="U226" s="888" t="str">
        <f>IF('منابع انسانی'!G225="","",'منابع انسانی'!G225)</f>
        <v/>
      </c>
    </row>
    <row r="227" spans="15:21" ht="24.95" customHeight="1">
      <c r="O227" s="887" t="str">
        <f>IF('منابع انسانی'!A226="","",'منابع انسانی'!A226)</f>
        <v/>
      </c>
      <c r="P227" s="887" t="str">
        <f>IF('منابع انسانی'!B226="","",'منابع انسانی'!B226)</f>
        <v/>
      </c>
      <c r="Q227" s="887" t="str">
        <f>IF('منابع انسانی'!C226="","",'منابع انسانی'!C226)</f>
        <v/>
      </c>
      <c r="R227" s="887" t="str">
        <f>IF('منابع انسانی'!D226="","",'منابع انسانی'!D226)</f>
        <v/>
      </c>
      <c r="S227" s="887" t="str">
        <f>IF('تحصیلات کارکنان'!S227="","",'تحصیلات کارکنان'!S227)</f>
        <v/>
      </c>
      <c r="T227" s="888" t="str">
        <f>IF('تجربه کارکنان'!Q227="","",'تجربه کارکنان'!Q227)</f>
        <v/>
      </c>
      <c r="U227" s="888" t="str">
        <f>IF('منابع انسانی'!G226="","",'منابع انسانی'!G226)</f>
        <v/>
      </c>
    </row>
    <row r="228" spans="15:21" ht="24.95" customHeight="1">
      <c r="O228" s="887" t="str">
        <f>IF('منابع انسانی'!A227="","",'منابع انسانی'!A227)</f>
        <v/>
      </c>
      <c r="P228" s="887" t="str">
        <f>IF('منابع انسانی'!B227="","",'منابع انسانی'!B227)</f>
        <v/>
      </c>
      <c r="Q228" s="887" t="str">
        <f>IF('منابع انسانی'!C227="","",'منابع انسانی'!C227)</f>
        <v/>
      </c>
      <c r="R228" s="887" t="str">
        <f>IF('منابع انسانی'!D227="","",'منابع انسانی'!D227)</f>
        <v/>
      </c>
      <c r="S228" s="887" t="str">
        <f>IF('تحصیلات کارکنان'!S228="","",'تحصیلات کارکنان'!S228)</f>
        <v/>
      </c>
      <c r="T228" s="888" t="str">
        <f>IF('تجربه کارکنان'!Q228="","",'تجربه کارکنان'!Q228)</f>
        <v/>
      </c>
      <c r="U228" s="888" t="str">
        <f>IF('منابع انسانی'!G227="","",'منابع انسانی'!G227)</f>
        <v/>
      </c>
    </row>
    <row r="229" spans="15:21" ht="24.95" customHeight="1">
      <c r="O229" s="887" t="str">
        <f>IF('منابع انسانی'!A228="","",'منابع انسانی'!A228)</f>
        <v/>
      </c>
      <c r="P229" s="887" t="str">
        <f>IF('منابع انسانی'!B228="","",'منابع انسانی'!B228)</f>
        <v/>
      </c>
      <c r="Q229" s="887" t="str">
        <f>IF('منابع انسانی'!C228="","",'منابع انسانی'!C228)</f>
        <v/>
      </c>
      <c r="R229" s="887" t="str">
        <f>IF('منابع انسانی'!D228="","",'منابع انسانی'!D228)</f>
        <v/>
      </c>
      <c r="S229" s="887" t="str">
        <f>IF('تحصیلات کارکنان'!S229="","",'تحصیلات کارکنان'!S229)</f>
        <v/>
      </c>
      <c r="T229" s="888" t="str">
        <f>IF('تجربه کارکنان'!Q229="","",'تجربه کارکنان'!Q229)</f>
        <v/>
      </c>
      <c r="U229" s="888" t="str">
        <f>IF('منابع انسانی'!G228="","",'منابع انسانی'!G228)</f>
        <v/>
      </c>
    </row>
    <row r="230" spans="15:21" ht="24.95" customHeight="1">
      <c r="O230" s="887" t="str">
        <f>IF('منابع انسانی'!A229="","",'منابع انسانی'!A229)</f>
        <v/>
      </c>
      <c r="P230" s="887" t="str">
        <f>IF('منابع انسانی'!B229="","",'منابع انسانی'!B229)</f>
        <v/>
      </c>
      <c r="Q230" s="887" t="str">
        <f>IF('منابع انسانی'!C229="","",'منابع انسانی'!C229)</f>
        <v/>
      </c>
      <c r="R230" s="887" t="str">
        <f>IF('منابع انسانی'!D229="","",'منابع انسانی'!D229)</f>
        <v/>
      </c>
      <c r="S230" s="887" t="str">
        <f>IF('تحصیلات کارکنان'!S230="","",'تحصیلات کارکنان'!S230)</f>
        <v/>
      </c>
      <c r="T230" s="888" t="str">
        <f>IF('تجربه کارکنان'!Q230="","",'تجربه کارکنان'!Q230)</f>
        <v/>
      </c>
      <c r="U230" s="888" t="str">
        <f>IF('منابع انسانی'!G229="","",'منابع انسانی'!G229)</f>
        <v/>
      </c>
    </row>
    <row r="231" spans="15:21" ht="24.95" customHeight="1">
      <c r="O231" s="887" t="str">
        <f>IF('منابع انسانی'!A230="","",'منابع انسانی'!A230)</f>
        <v/>
      </c>
      <c r="P231" s="887" t="str">
        <f>IF('منابع انسانی'!B230="","",'منابع انسانی'!B230)</f>
        <v/>
      </c>
      <c r="Q231" s="887" t="str">
        <f>IF('منابع انسانی'!C230="","",'منابع انسانی'!C230)</f>
        <v/>
      </c>
      <c r="R231" s="887" t="str">
        <f>IF('منابع انسانی'!D230="","",'منابع انسانی'!D230)</f>
        <v/>
      </c>
      <c r="S231" s="887" t="str">
        <f>IF('تحصیلات کارکنان'!S231="","",'تحصیلات کارکنان'!S231)</f>
        <v/>
      </c>
      <c r="T231" s="888" t="str">
        <f>IF('تجربه کارکنان'!Q231="","",'تجربه کارکنان'!Q231)</f>
        <v/>
      </c>
      <c r="U231" s="888" t="str">
        <f>IF('منابع انسانی'!G230="","",'منابع انسانی'!G230)</f>
        <v/>
      </c>
    </row>
    <row r="232" spans="15:21" ht="24.95" customHeight="1">
      <c r="O232" s="887" t="str">
        <f>IF('منابع انسانی'!A231="","",'منابع انسانی'!A231)</f>
        <v/>
      </c>
      <c r="P232" s="887" t="str">
        <f>IF('منابع انسانی'!B231="","",'منابع انسانی'!B231)</f>
        <v/>
      </c>
      <c r="Q232" s="887" t="str">
        <f>IF('منابع انسانی'!C231="","",'منابع انسانی'!C231)</f>
        <v/>
      </c>
      <c r="R232" s="887" t="str">
        <f>IF('منابع انسانی'!D231="","",'منابع انسانی'!D231)</f>
        <v/>
      </c>
      <c r="S232" s="887" t="str">
        <f>IF('تحصیلات کارکنان'!S232="","",'تحصیلات کارکنان'!S232)</f>
        <v/>
      </c>
      <c r="T232" s="888" t="str">
        <f>IF('تجربه کارکنان'!Q232="","",'تجربه کارکنان'!Q232)</f>
        <v/>
      </c>
      <c r="U232" s="888" t="str">
        <f>IF('منابع انسانی'!G231="","",'منابع انسانی'!G231)</f>
        <v/>
      </c>
    </row>
    <row r="233" spans="15:21" ht="24.95" customHeight="1">
      <c r="O233" s="887" t="str">
        <f>IF('منابع انسانی'!A232="","",'منابع انسانی'!A232)</f>
        <v/>
      </c>
      <c r="P233" s="887" t="str">
        <f>IF('منابع انسانی'!B232="","",'منابع انسانی'!B232)</f>
        <v/>
      </c>
      <c r="Q233" s="887" t="str">
        <f>IF('منابع انسانی'!C232="","",'منابع انسانی'!C232)</f>
        <v/>
      </c>
      <c r="R233" s="887" t="str">
        <f>IF('منابع انسانی'!D232="","",'منابع انسانی'!D232)</f>
        <v/>
      </c>
      <c r="S233" s="887" t="str">
        <f>IF('تحصیلات کارکنان'!S233="","",'تحصیلات کارکنان'!S233)</f>
        <v/>
      </c>
      <c r="T233" s="888" t="str">
        <f>IF('تجربه کارکنان'!Q233="","",'تجربه کارکنان'!Q233)</f>
        <v/>
      </c>
      <c r="U233" s="888" t="str">
        <f>IF('منابع انسانی'!G232="","",'منابع انسانی'!G232)</f>
        <v/>
      </c>
    </row>
    <row r="234" spans="15:21" ht="24.95" customHeight="1">
      <c r="O234" s="887" t="str">
        <f>IF('منابع انسانی'!A233="","",'منابع انسانی'!A233)</f>
        <v/>
      </c>
      <c r="P234" s="887" t="str">
        <f>IF('منابع انسانی'!B233="","",'منابع انسانی'!B233)</f>
        <v/>
      </c>
      <c r="Q234" s="887" t="str">
        <f>IF('منابع انسانی'!C233="","",'منابع انسانی'!C233)</f>
        <v/>
      </c>
      <c r="R234" s="887" t="str">
        <f>IF('منابع انسانی'!D233="","",'منابع انسانی'!D233)</f>
        <v/>
      </c>
      <c r="S234" s="887" t="str">
        <f>IF('تحصیلات کارکنان'!S234="","",'تحصیلات کارکنان'!S234)</f>
        <v/>
      </c>
      <c r="T234" s="888" t="str">
        <f>IF('تجربه کارکنان'!Q234="","",'تجربه کارکنان'!Q234)</f>
        <v/>
      </c>
      <c r="U234" s="888" t="str">
        <f>IF('منابع انسانی'!G233="","",'منابع انسانی'!G233)</f>
        <v/>
      </c>
    </row>
    <row r="235" spans="15:21" ht="24.95" customHeight="1">
      <c r="O235" s="887" t="str">
        <f>IF('منابع انسانی'!A234="","",'منابع انسانی'!A234)</f>
        <v/>
      </c>
      <c r="P235" s="887" t="str">
        <f>IF('منابع انسانی'!B234="","",'منابع انسانی'!B234)</f>
        <v/>
      </c>
      <c r="Q235" s="887" t="str">
        <f>IF('منابع انسانی'!C234="","",'منابع انسانی'!C234)</f>
        <v/>
      </c>
      <c r="R235" s="887" t="str">
        <f>IF('منابع انسانی'!D234="","",'منابع انسانی'!D234)</f>
        <v/>
      </c>
      <c r="S235" s="887" t="str">
        <f>IF('تحصیلات کارکنان'!S235="","",'تحصیلات کارکنان'!S235)</f>
        <v/>
      </c>
      <c r="T235" s="888" t="str">
        <f>IF('تجربه کارکنان'!Q235="","",'تجربه کارکنان'!Q235)</f>
        <v/>
      </c>
      <c r="U235" s="888" t="str">
        <f>IF('منابع انسانی'!G234="","",'منابع انسانی'!G234)</f>
        <v/>
      </c>
    </row>
    <row r="236" spans="15:21" ht="24.95" customHeight="1">
      <c r="O236" s="887" t="str">
        <f>IF('منابع انسانی'!A235="","",'منابع انسانی'!A235)</f>
        <v/>
      </c>
      <c r="P236" s="887" t="str">
        <f>IF('منابع انسانی'!B235="","",'منابع انسانی'!B235)</f>
        <v/>
      </c>
      <c r="Q236" s="887" t="str">
        <f>IF('منابع انسانی'!C235="","",'منابع انسانی'!C235)</f>
        <v/>
      </c>
      <c r="R236" s="887" t="str">
        <f>IF('منابع انسانی'!D235="","",'منابع انسانی'!D235)</f>
        <v/>
      </c>
      <c r="S236" s="887" t="str">
        <f>IF('تحصیلات کارکنان'!S236="","",'تحصیلات کارکنان'!S236)</f>
        <v/>
      </c>
      <c r="T236" s="888" t="str">
        <f>IF('تجربه کارکنان'!Q236="","",'تجربه کارکنان'!Q236)</f>
        <v/>
      </c>
      <c r="U236" s="888" t="str">
        <f>IF('منابع انسانی'!G235="","",'منابع انسانی'!G235)</f>
        <v/>
      </c>
    </row>
    <row r="237" spans="15:21" ht="24.95" customHeight="1">
      <c r="O237" s="887" t="str">
        <f>IF('منابع انسانی'!A236="","",'منابع انسانی'!A236)</f>
        <v/>
      </c>
      <c r="P237" s="887" t="str">
        <f>IF('منابع انسانی'!B236="","",'منابع انسانی'!B236)</f>
        <v/>
      </c>
      <c r="Q237" s="887" t="str">
        <f>IF('منابع انسانی'!C236="","",'منابع انسانی'!C236)</f>
        <v/>
      </c>
      <c r="R237" s="887" t="str">
        <f>IF('منابع انسانی'!D236="","",'منابع انسانی'!D236)</f>
        <v/>
      </c>
      <c r="S237" s="887" t="str">
        <f>IF('تحصیلات کارکنان'!S237="","",'تحصیلات کارکنان'!S237)</f>
        <v/>
      </c>
      <c r="T237" s="888" t="str">
        <f>IF('تجربه کارکنان'!Q237="","",'تجربه کارکنان'!Q237)</f>
        <v/>
      </c>
      <c r="U237" s="888" t="str">
        <f>IF('منابع انسانی'!G236="","",'منابع انسانی'!G236)</f>
        <v/>
      </c>
    </row>
    <row r="238" spans="15:21" ht="24.95" customHeight="1">
      <c r="O238" s="887" t="str">
        <f>IF('منابع انسانی'!A237="","",'منابع انسانی'!A237)</f>
        <v/>
      </c>
      <c r="P238" s="887" t="str">
        <f>IF('منابع انسانی'!B237="","",'منابع انسانی'!B237)</f>
        <v/>
      </c>
      <c r="Q238" s="887" t="str">
        <f>IF('منابع انسانی'!C237="","",'منابع انسانی'!C237)</f>
        <v/>
      </c>
      <c r="R238" s="887" t="str">
        <f>IF('منابع انسانی'!D237="","",'منابع انسانی'!D237)</f>
        <v/>
      </c>
      <c r="S238" s="887" t="str">
        <f>IF('تحصیلات کارکنان'!S238="","",'تحصیلات کارکنان'!S238)</f>
        <v/>
      </c>
      <c r="T238" s="888" t="str">
        <f>IF('تجربه کارکنان'!Q238="","",'تجربه کارکنان'!Q238)</f>
        <v/>
      </c>
      <c r="U238" s="888" t="str">
        <f>IF('منابع انسانی'!G237="","",'منابع انسانی'!G237)</f>
        <v/>
      </c>
    </row>
    <row r="239" spans="15:21" ht="24.95" customHeight="1">
      <c r="O239" s="887" t="str">
        <f>IF('منابع انسانی'!A238="","",'منابع انسانی'!A238)</f>
        <v/>
      </c>
      <c r="P239" s="887" t="str">
        <f>IF('منابع انسانی'!B238="","",'منابع انسانی'!B238)</f>
        <v/>
      </c>
      <c r="Q239" s="887" t="str">
        <f>IF('منابع انسانی'!C238="","",'منابع انسانی'!C238)</f>
        <v/>
      </c>
      <c r="R239" s="887" t="str">
        <f>IF('منابع انسانی'!D238="","",'منابع انسانی'!D238)</f>
        <v/>
      </c>
      <c r="S239" s="887" t="str">
        <f>IF('تحصیلات کارکنان'!S239="","",'تحصیلات کارکنان'!S239)</f>
        <v/>
      </c>
      <c r="T239" s="888" t="str">
        <f>IF('تجربه کارکنان'!Q239="","",'تجربه کارکنان'!Q239)</f>
        <v/>
      </c>
      <c r="U239" s="888" t="str">
        <f>IF('منابع انسانی'!G238="","",'منابع انسانی'!G238)</f>
        <v/>
      </c>
    </row>
    <row r="240" spans="15:21" ht="24.95" customHeight="1">
      <c r="O240" s="887" t="str">
        <f>IF('منابع انسانی'!A239="","",'منابع انسانی'!A239)</f>
        <v/>
      </c>
      <c r="P240" s="887" t="str">
        <f>IF('منابع انسانی'!B239="","",'منابع انسانی'!B239)</f>
        <v/>
      </c>
      <c r="Q240" s="887" t="str">
        <f>IF('منابع انسانی'!C239="","",'منابع انسانی'!C239)</f>
        <v/>
      </c>
      <c r="R240" s="887" t="str">
        <f>IF('منابع انسانی'!D239="","",'منابع انسانی'!D239)</f>
        <v/>
      </c>
      <c r="S240" s="887" t="str">
        <f>IF('تحصیلات کارکنان'!S240="","",'تحصیلات کارکنان'!S240)</f>
        <v/>
      </c>
      <c r="T240" s="888" t="str">
        <f>IF('تجربه کارکنان'!Q240="","",'تجربه کارکنان'!Q240)</f>
        <v/>
      </c>
      <c r="U240" s="888" t="str">
        <f>IF('منابع انسانی'!G239="","",'منابع انسانی'!G239)</f>
        <v/>
      </c>
    </row>
    <row r="241" spans="15:21" ht="24.95" customHeight="1">
      <c r="O241" s="887" t="str">
        <f>IF('منابع انسانی'!A240="","",'منابع انسانی'!A240)</f>
        <v/>
      </c>
      <c r="P241" s="887" t="str">
        <f>IF('منابع انسانی'!B240="","",'منابع انسانی'!B240)</f>
        <v/>
      </c>
      <c r="Q241" s="887" t="str">
        <f>IF('منابع انسانی'!C240="","",'منابع انسانی'!C240)</f>
        <v/>
      </c>
      <c r="R241" s="887" t="str">
        <f>IF('منابع انسانی'!D240="","",'منابع انسانی'!D240)</f>
        <v/>
      </c>
      <c r="S241" s="887" t="str">
        <f>IF('تحصیلات کارکنان'!S241="","",'تحصیلات کارکنان'!S241)</f>
        <v/>
      </c>
      <c r="T241" s="888" t="str">
        <f>IF('تجربه کارکنان'!Q241="","",'تجربه کارکنان'!Q241)</f>
        <v/>
      </c>
      <c r="U241" s="888" t="str">
        <f>IF('منابع انسانی'!G240="","",'منابع انسانی'!G240)</f>
        <v/>
      </c>
    </row>
    <row r="242" spans="15:21" ht="24.95" customHeight="1">
      <c r="O242" s="887" t="str">
        <f>IF('منابع انسانی'!A241="","",'منابع انسانی'!A241)</f>
        <v/>
      </c>
      <c r="P242" s="887" t="str">
        <f>IF('منابع انسانی'!B241="","",'منابع انسانی'!B241)</f>
        <v/>
      </c>
      <c r="Q242" s="887" t="str">
        <f>IF('منابع انسانی'!C241="","",'منابع انسانی'!C241)</f>
        <v/>
      </c>
      <c r="R242" s="887" t="str">
        <f>IF('منابع انسانی'!D241="","",'منابع انسانی'!D241)</f>
        <v/>
      </c>
      <c r="S242" s="887" t="str">
        <f>IF('تحصیلات کارکنان'!S242="","",'تحصیلات کارکنان'!S242)</f>
        <v/>
      </c>
      <c r="T242" s="888" t="str">
        <f>IF('تجربه کارکنان'!Q242="","",'تجربه کارکنان'!Q242)</f>
        <v/>
      </c>
      <c r="U242" s="888" t="str">
        <f>IF('منابع انسانی'!G241="","",'منابع انسانی'!G241)</f>
        <v/>
      </c>
    </row>
    <row r="243" spans="15:21" ht="24.95" customHeight="1">
      <c r="O243" s="887" t="str">
        <f>IF('منابع انسانی'!A242="","",'منابع انسانی'!A242)</f>
        <v/>
      </c>
      <c r="P243" s="887" t="str">
        <f>IF('منابع انسانی'!B242="","",'منابع انسانی'!B242)</f>
        <v/>
      </c>
      <c r="Q243" s="887" t="str">
        <f>IF('منابع انسانی'!C242="","",'منابع انسانی'!C242)</f>
        <v/>
      </c>
      <c r="R243" s="887" t="str">
        <f>IF('منابع انسانی'!D242="","",'منابع انسانی'!D242)</f>
        <v/>
      </c>
      <c r="S243" s="887" t="str">
        <f>IF('تحصیلات کارکنان'!S243="","",'تحصیلات کارکنان'!S243)</f>
        <v/>
      </c>
      <c r="T243" s="888" t="str">
        <f>IF('تجربه کارکنان'!Q243="","",'تجربه کارکنان'!Q243)</f>
        <v/>
      </c>
      <c r="U243" s="888" t="str">
        <f>IF('منابع انسانی'!G242="","",'منابع انسانی'!G242)</f>
        <v/>
      </c>
    </row>
    <row r="244" spans="15:21" ht="24.95" customHeight="1">
      <c r="O244" s="887" t="str">
        <f>IF('منابع انسانی'!A243="","",'منابع انسانی'!A243)</f>
        <v/>
      </c>
      <c r="P244" s="887" t="str">
        <f>IF('منابع انسانی'!B243="","",'منابع انسانی'!B243)</f>
        <v/>
      </c>
      <c r="Q244" s="887" t="str">
        <f>IF('منابع انسانی'!C243="","",'منابع انسانی'!C243)</f>
        <v/>
      </c>
      <c r="R244" s="887" t="str">
        <f>IF('منابع انسانی'!D243="","",'منابع انسانی'!D243)</f>
        <v/>
      </c>
      <c r="S244" s="887" t="str">
        <f>IF('تحصیلات کارکنان'!S244="","",'تحصیلات کارکنان'!S244)</f>
        <v/>
      </c>
      <c r="T244" s="888" t="str">
        <f>IF('تجربه کارکنان'!Q244="","",'تجربه کارکنان'!Q244)</f>
        <v/>
      </c>
      <c r="U244" s="888" t="str">
        <f>IF('منابع انسانی'!G243="","",'منابع انسانی'!G243)</f>
        <v/>
      </c>
    </row>
    <row r="245" spans="15:21" ht="24.95" customHeight="1">
      <c r="O245" s="887" t="str">
        <f>IF('منابع انسانی'!A244="","",'منابع انسانی'!A244)</f>
        <v/>
      </c>
      <c r="P245" s="887" t="str">
        <f>IF('منابع انسانی'!B244="","",'منابع انسانی'!B244)</f>
        <v/>
      </c>
      <c r="Q245" s="887" t="str">
        <f>IF('منابع انسانی'!C244="","",'منابع انسانی'!C244)</f>
        <v/>
      </c>
      <c r="R245" s="887" t="str">
        <f>IF('منابع انسانی'!D244="","",'منابع انسانی'!D244)</f>
        <v/>
      </c>
      <c r="S245" s="887" t="str">
        <f>IF('تحصیلات کارکنان'!S245="","",'تحصیلات کارکنان'!S245)</f>
        <v/>
      </c>
      <c r="T245" s="888" t="str">
        <f>IF('تجربه کارکنان'!Q245="","",'تجربه کارکنان'!Q245)</f>
        <v/>
      </c>
      <c r="U245" s="888" t="str">
        <f>IF('منابع انسانی'!G244="","",'منابع انسانی'!G244)</f>
        <v/>
      </c>
    </row>
    <row r="246" spans="15:21" ht="24.95" customHeight="1">
      <c r="O246" s="887" t="str">
        <f>IF('منابع انسانی'!A245="","",'منابع انسانی'!A245)</f>
        <v/>
      </c>
      <c r="P246" s="887" t="str">
        <f>IF('منابع انسانی'!B245="","",'منابع انسانی'!B245)</f>
        <v/>
      </c>
      <c r="Q246" s="887" t="str">
        <f>IF('منابع انسانی'!C245="","",'منابع انسانی'!C245)</f>
        <v/>
      </c>
      <c r="R246" s="887" t="str">
        <f>IF('منابع انسانی'!D245="","",'منابع انسانی'!D245)</f>
        <v/>
      </c>
      <c r="S246" s="887" t="str">
        <f>IF('تحصیلات کارکنان'!S246="","",'تحصیلات کارکنان'!S246)</f>
        <v/>
      </c>
      <c r="T246" s="888" t="str">
        <f>IF('تجربه کارکنان'!Q246="","",'تجربه کارکنان'!Q246)</f>
        <v/>
      </c>
      <c r="U246" s="888" t="str">
        <f>IF('منابع انسانی'!G245="","",'منابع انسانی'!G245)</f>
        <v/>
      </c>
    </row>
    <row r="247" spans="15:21" ht="24.95" customHeight="1">
      <c r="O247" s="887" t="str">
        <f>IF('منابع انسانی'!A246="","",'منابع انسانی'!A246)</f>
        <v/>
      </c>
      <c r="P247" s="887" t="str">
        <f>IF('منابع انسانی'!B246="","",'منابع انسانی'!B246)</f>
        <v/>
      </c>
      <c r="Q247" s="887" t="str">
        <f>IF('منابع انسانی'!C246="","",'منابع انسانی'!C246)</f>
        <v/>
      </c>
      <c r="R247" s="887" t="str">
        <f>IF('منابع انسانی'!D246="","",'منابع انسانی'!D246)</f>
        <v/>
      </c>
      <c r="S247" s="887" t="str">
        <f>IF('تحصیلات کارکنان'!S247="","",'تحصیلات کارکنان'!S247)</f>
        <v/>
      </c>
      <c r="T247" s="888" t="str">
        <f>IF('تجربه کارکنان'!Q247="","",'تجربه کارکنان'!Q247)</f>
        <v/>
      </c>
      <c r="U247" s="888" t="str">
        <f>IF('منابع انسانی'!G246="","",'منابع انسانی'!G246)</f>
        <v/>
      </c>
    </row>
    <row r="248" spans="15:21" ht="24.95" customHeight="1">
      <c r="O248" s="887" t="str">
        <f>IF('منابع انسانی'!A247="","",'منابع انسانی'!A247)</f>
        <v/>
      </c>
      <c r="P248" s="887" t="str">
        <f>IF('منابع انسانی'!B247="","",'منابع انسانی'!B247)</f>
        <v/>
      </c>
      <c r="Q248" s="887" t="str">
        <f>IF('منابع انسانی'!C247="","",'منابع انسانی'!C247)</f>
        <v/>
      </c>
      <c r="R248" s="887" t="str">
        <f>IF('منابع انسانی'!D247="","",'منابع انسانی'!D247)</f>
        <v/>
      </c>
      <c r="S248" s="887" t="str">
        <f>IF('تحصیلات کارکنان'!S248="","",'تحصیلات کارکنان'!S248)</f>
        <v/>
      </c>
      <c r="T248" s="888" t="str">
        <f>IF('تجربه کارکنان'!Q248="","",'تجربه کارکنان'!Q248)</f>
        <v/>
      </c>
      <c r="U248" s="888" t="str">
        <f>IF('منابع انسانی'!G247="","",'منابع انسانی'!G247)</f>
        <v/>
      </c>
    </row>
    <row r="249" spans="15:21" ht="24.95" customHeight="1">
      <c r="O249" s="887" t="str">
        <f>IF('منابع انسانی'!A248="","",'منابع انسانی'!A248)</f>
        <v/>
      </c>
      <c r="P249" s="887" t="str">
        <f>IF('منابع انسانی'!B248="","",'منابع انسانی'!B248)</f>
        <v/>
      </c>
      <c r="Q249" s="887" t="str">
        <f>IF('منابع انسانی'!C248="","",'منابع انسانی'!C248)</f>
        <v/>
      </c>
      <c r="R249" s="887" t="str">
        <f>IF('منابع انسانی'!D248="","",'منابع انسانی'!D248)</f>
        <v/>
      </c>
      <c r="S249" s="887" t="str">
        <f>IF('تحصیلات کارکنان'!S249="","",'تحصیلات کارکنان'!S249)</f>
        <v/>
      </c>
      <c r="T249" s="888" t="str">
        <f>IF('تجربه کارکنان'!Q249="","",'تجربه کارکنان'!Q249)</f>
        <v/>
      </c>
      <c r="U249" s="888" t="str">
        <f>IF('منابع انسانی'!G248="","",'منابع انسانی'!G248)</f>
        <v/>
      </c>
    </row>
    <row r="250" spans="15:21" ht="24.95" customHeight="1">
      <c r="O250" s="887" t="str">
        <f>IF('منابع انسانی'!A249="","",'منابع انسانی'!A249)</f>
        <v/>
      </c>
      <c r="P250" s="887" t="str">
        <f>IF('منابع انسانی'!B249="","",'منابع انسانی'!B249)</f>
        <v/>
      </c>
      <c r="Q250" s="887" t="str">
        <f>IF('منابع انسانی'!C249="","",'منابع انسانی'!C249)</f>
        <v/>
      </c>
      <c r="R250" s="887" t="str">
        <f>IF('منابع انسانی'!D249="","",'منابع انسانی'!D249)</f>
        <v/>
      </c>
      <c r="S250" s="887" t="str">
        <f>IF('تحصیلات کارکنان'!S250="","",'تحصیلات کارکنان'!S250)</f>
        <v/>
      </c>
      <c r="T250" s="888" t="str">
        <f>IF('تجربه کارکنان'!Q250="","",'تجربه کارکنان'!Q250)</f>
        <v/>
      </c>
      <c r="U250" s="888" t="str">
        <f>IF('منابع انسانی'!G249="","",'منابع انسانی'!G249)</f>
        <v/>
      </c>
    </row>
    <row r="251" spans="15:21" ht="24.95" customHeight="1">
      <c r="O251" s="887" t="str">
        <f>IF('منابع انسانی'!A250="","",'منابع انسانی'!A250)</f>
        <v/>
      </c>
      <c r="P251" s="887" t="str">
        <f>IF('منابع انسانی'!B250="","",'منابع انسانی'!B250)</f>
        <v/>
      </c>
      <c r="Q251" s="887" t="str">
        <f>IF('منابع انسانی'!C250="","",'منابع انسانی'!C250)</f>
        <v/>
      </c>
      <c r="R251" s="887" t="str">
        <f>IF('منابع انسانی'!D250="","",'منابع انسانی'!D250)</f>
        <v/>
      </c>
      <c r="S251" s="887" t="str">
        <f>IF('تحصیلات کارکنان'!S251="","",'تحصیلات کارکنان'!S251)</f>
        <v/>
      </c>
      <c r="T251" s="888" t="str">
        <f>IF('تجربه کارکنان'!Q251="","",'تجربه کارکنان'!Q251)</f>
        <v/>
      </c>
      <c r="U251" s="888" t="str">
        <f>IF('منابع انسانی'!G250="","",'منابع انسانی'!G250)</f>
        <v/>
      </c>
    </row>
    <row r="252" spans="15:21" ht="24.95" customHeight="1">
      <c r="O252" s="887" t="str">
        <f>IF('منابع انسانی'!A251="","",'منابع انسانی'!A251)</f>
        <v/>
      </c>
      <c r="P252" s="887" t="str">
        <f>IF('منابع انسانی'!B251="","",'منابع انسانی'!B251)</f>
        <v/>
      </c>
      <c r="Q252" s="887" t="str">
        <f>IF('منابع انسانی'!C251="","",'منابع انسانی'!C251)</f>
        <v/>
      </c>
      <c r="R252" s="887" t="str">
        <f>IF('منابع انسانی'!D251="","",'منابع انسانی'!D251)</f>
        <v/>
      </c>
      <c r="S252" s="887" t="str">
        <f>IF('تحصیلات کارکنان'!S252="","",'تحصیلات کارکنان'!S252)</f>
        <v/>
      </c>
      <c r="T252" s="888" t="str">
        <f>IF('تجربه کارکنان'!Q252="","",'تجربه کارکنان'!Q252)</f>
        <v/>
      </c>
      <c r="U252" s="888" t="str">
        <f>IF('منابع انسانی'!G251="","",'منابع انسانی'!G251)</f>
        <v/>
      </c>
    </row>
    <row r="253" spans="15:21" ht="24.95" customHeight="1">
      <c r="O253" s="887" t="str">
        <f>IF('منابع انسانی'!A252="","",'منابع انسانی'!A252)</f>
        <v/>
      </c>
      <c r="P253" s="887" t="str">
        <f>IF('منابع انسانی'!B252="","",'منابع انسانی'!B252)</f>
        <v/>
      </c>
      <c r="Q253" s="887" t="str">
        <f>IF('منابع انسانی'!C252="","",'منابع انسانی'!C252)</f>
        <v/>
      </c>
      <c r="R253" s="887" t="str">
        <f>IF('منابع انسانی'!D252="","",'منابع انسانی'!D252)</f>
        <v/>
      </c>
      <c r="S253" s="887" t="str">
        <f>IF('تحصیلات کارکنان'!S253="","",'تحصیلات کارکنان'!S253)</f>
        <v/>
      </c>
      <c r="T253" s="888" t="str">
        <f>IF('تجربه کارکنان'!Q253="","",'تجربه کارکنان'!Q253)</f>
        <v/>
      </c>
      <c r="U253" s="888" t="str">
        <f>IF('منابع انسانی'!G252="","",'منابع انسانی'!G252)</f>
        <v/>
      </c>
    </row>
    <row r="254" spans="15:21" ht="24.95" customHeight="1">
      <c r="O254" s="887" t="str">
        <f>IF('منابع انسانی'!A253="","",'منابع انسانی'!A253)</f>
        <v/>
      </c>
      <c r="P254" s="887" t="str">
        <f>IF('منابع انسانی'!B253="","",'منابع انسانی'!B253)</f>
        <v/>
      </c>
      <c r="Q254" s="887" t="str">
        <f>IF('منابع انسانی'!C253="","",'منابع انسانی'!C253)</f>
        <v/>
      </c>
      <c r="R254" s="887" t="str">
        <f>IF('منابع انسانی'!D253="","",'منابع انسانی'!D253)</f>
        <v/>
      </c>
      <c r="S254" s="887" t="str">
        <f>IF('تحصیلات کارکنان'!S254="","",'تحصیلات کارکنان'!S254)</f>
        <v/>
      </c>
      <c r="T254" s="888" t="str">
        <f>IF('تجربه کارکنان'!Q254="","",'تجربه کارکنان'!Q254)</f>
        <v/>
      </c>
      <c r="U254" s="888" t="str">
        <f>IF('منابع انسانی'!G253="","",'منابع انسانی'!G253)</f>
        <v/>
      </c>
    </row>
    <row r="255" spans="15:21" ht="24.95" customHeight="1">
      <c r="O255" s="887" t="str">
        <f>IF('منابع انسانی'!A254="","",'منابع انسانی'!A254)</f>
        <v/>
      </c>
      <c r="P255" s="887" t="str">
        <f>IF('منابع انسانی'!B254="","",'منابع انسانی'!B254)</f>
        <v/>
      </c>
      <c r="Q255" s="887" t="str">
        <f>IF('منابع انسانی'!C254="","",'منابع انسانی'!C254)</f>
        <v/>
      </c>
      <c r="R255" s="887" t="str">
        <f>IF('منابع انسانی'!D254="","",'منابع انسانی'!D254)</f>
        <v/>
      </c>
      <c r="S255" s="887" t="str">
        <f>IF('تحصیلات کارکنان'!S255="","",'تحصیلات کارکنان'!S255)</f>
        <v/>
      </c>
      <c r="T255" s="888" t="str">
        <f>IF('تجربه کارکنان'!Q255="","",'تجربه کارکنان'!Q255)</f>
        <v/>
      </c>
      <c r="U255" s="888" t="str">
        <f>IF('منابع انسانی'!G254="","",'منابع انسانی'!G254)</f>
        <v/>
      </c>
    </row>
    <row r="256" spans="15:21" ht="24.95" customHeight="1">
      <c r="O256" s="887" t="str">
        <f>IF('منابع انسانی'!A255="","",'منابع انسانی'!A255)</f>
        <v/>
      </c>
      <c r="P256" s="887" t="str">
        <f>IF('منابع انسانی'!B255="","",'منابع انسانی'!B255)</f>
        <v/>
      </c>
      <c r="Q256" s="887" t="str">
        <f>IF('منابع انسانی'!C255="","",'منابع انسانی'!C255)</f>
        <v/>
      </c>
      <c r="R256" s="887" t="str">
        <f>IF('منابع انسانی'!D255="","",'منابع انسانی'!D255)</f>
        <v/>
      </c>
      <c r="S256" s="887" t="str">
        <f>IF('تحصیلات کارکنان'!S256="","",'تحصیلات کارکنان'!S256)</f>
        <v/>
      </c>
      <c r="T256" s="888" t="str">
        <f>IF('تجربه کارکنان'!Q256="","",'تجربه کارکنان'!Q256)</f>
        <v/>
      </c>
      <c r="U256" s="888" t="str">
        <f>IF('منابع انسانی'!G255="","",'منابع انسانی'!G255)</f>
        <v/>
      </c>
    </row>
    <row r="257" spans="15:21" ht="24.95" customHeight="1">
      <c r="O257" s="887" t="str">
        <f>IF('منابع انسانی'!A256="","",'منابع انسانی'!A256)</f>
        <v/>
      </c>
      <c r="P257" s="887" t="str">
        <f>IF('منابع انسانی'!B256="","",'منابع انسانی'!B256)</f>
        <v/>
      </c>
      <c r="Q257" s="887" t="str">
        <f>IF('منابع انسانی'!C256="","",'منابع انسانی'!C256)</f>
        <v/>
      </c>
      <c r="R257" s="887" t="str">
        <f>IF('منابع انسانی'!D256="","",'منابع انسانی'!D256)</f>
        <v/>
      </c>
      <c r="S257" s="887" t="str">
        <f>IF('تحصیلات کارکنان'!S257="","",'تحصیلات کارکنان'!S257)</f>
        <v/>
      </c>
      <c r="T257" s="888" t="str">
        <f>IF('تجربه کارکنان'!Q257="","",'تجربه کارکنان'!Q257)</f>
        <v/>
      </c>
      <c r="U257" s="888" t="str">
        <f>IF('منابع انسانی'!G256="","",'منابع انسانی'!G256)</f>
        <v/>
      </c>
    </row>
    <row r="258" spans="15:21" ht="24.95" customHeight="1">
      <c r="O258" s="887" t="str">
        <f>IF('منابع انسانی'!A257="","",'منابع انسانی'!A257)</f>
        <v/>
      </c>
      <c r="P258" s="887" t="str">
        <f>IF('منابع انسانی'!B257="","",'منابع انسانی'!B257)</f>
        <v/>
      </c>
      <c r="Q258" s="887" t="str">
        <f>IF('منابع انسانی'!C257="","",'منابع انسانی'!C257)</f>
        <v/>
      </c>
      <c r="R258" s="887" t="str">
        <f>IF('منابع انسانی'!D257="","",'منابع انسانی'!D257)</f>
        <v/>
      </c>
      <c r="S258" s="887" t="str">
        <f>IF('تحصیلات کارکنان'!S258="","",'تحصیلات کارکنان'!S258)</f>
        <v/>
      </c>
      <c r="T258" s="888" t="str">
        <f>IF('تجربه کارکنان'!Q258="","",'تجربه کارکنان'!Q258)</f>
        <v/>
      </c>
      <c r="U258" s="888" t="str">
        <f>IF('منابع انسانی'!G257="","",'منابع انسانی'!G257)</f>
        <v/>
      </c>
    </row>
    <row r="259" spans="15:21" ht="24.95" customHeight="1">
      <c r="O259" s="887" t="str">
        <f>IF('منابع انسانی'!A258="","",'منابع انسانی'!A258)</f>
        <v/>
      </c>
      <c r="P259" s="887" t="str">
        <f>IF('منابع انسانی'!B258="","",'منابع انسانی'!B258)</f>
        <v/>
      </c>
      <c r="Q259" s="887" t="str">
        <f>IF('منابع انسانی'!C258="","",'منابع انسانی'!C258)</f>
        <v/>
      </c>
      <c r="R259" s="887" t="str">
        <f>IF('منابع انسانی'!D258="","",'منابع انسانی'!D258)</f>
        <v/>
      </c>
      <c r="S259" s="887" t="str">
        <f>IF('تحصیلات کارکنان'!S259="","",'تحصیلات کارکنان'!S259)</f>
        <v/>
      </c>
      <c r="T259" s="888" t="str">
        <f>IF('تجربه کارکنان'!Q259="","",'تجربه کارکنان'!Q259)</f>
        <v/>
      </c>
      <c r="U259" s="888" t="str">
        <f>IF('منابع انسانی'!G258="","",'منابع انسانی'!G258)</f>
        <v/>
      </c>
    </row>
    <row r="260" spans="15:21" ht="24.95" customHeight="1">
      <c r="O260" s="887" t="str">
        <f>IF('منابع انسانی'!A259="","",'منابع انسانی'!A259)</f>
        <v/>
      </c>
      <c r="P260" s="887" t="str">
        <f>IF('منابع انسانی'!B259="","",'منابع انسانی'!B259)</f>
        <v/>
      </c>
      <c r="Q260" s="887" t="str">
        <f>IF('منابع انسانی'!C259="","",'منابع انسانی'!C259)</f>
        <v/>
      </c>
      <c r="R260" s="887" t="str">
        <f>IF('منابع انسانی'!D259="","",'منابع انسانی'!D259)</f>
        <v/>
      </c>
      <c r="S260" s="887" t="str">
        <f>IF('تحصیلات کارکنان'!S260="","",'تحصیلات کارکنان'!S260)</f>
        <v/>
      </c>
      <c r="T260" s="888" t="str">
        <f>IF('تجربه کارکنان'!Q260="","",'تجربه کارکنان'!Q260)</f>
        <v/>
      </c>
      <c r="U260" s="888" t="str">
        <f>IF('منابع انسانی'!G259="","",'منابع انسانی'!G259)</f>
        <v/>
      </c>
    </row>
    <row r="261" spans="15:21" ht="24.95" customHeight="1">
      <c r="O261" s="887" t="str">
        <f>IF('منابع انسانی'!A260="","",'منابع انسانی'!A260)</f>
        <v/>
      </c>
      <c r="P261" s="887" t="str">
        <f>IF('منابع انسانی'!B260="","",'منابع انسانی'!B260)</f>
        <v/>
      </c>
      <c r="Q261" s="887" t="str">
        <f>IF('منابع انسانی'!C260="","",'منابع انسانی'!C260)</f>
        <v/>
      </c>
      <c r="R261" s="887" t="str">
        <f>IF('منابع انسانی'!D260="","",'منابع انسانی'!D260)</f>
        <v/>
      </c>
      <c r="S261" s="887" t="str">
        <f>IF('تحصیلات کارکنان'!S261="","",'تحصیلات کارکنان'!S261)</f>
        <v/>
      </c>
      <c r="T261" s="888" t="str">
        <f>IF('تجربه کارکنان'!Q261="","",'تجربه کارکنان'!Q261)</f>
        <v/>
      </c>
      <c r="U261" s="888" t="str">
        <f>IF('منابع انسانی'!G260="","",'منابع انسانی'!G260)</f>
        <v/>
      </c>
    </row>
    <row r="262" spans="15:21" ht="24.95" customHeight="1">
      <c r="O262" s="887" t="str">
        <f>IF('منابع انسانی'!A261="","",'منابع انسانی'!A261)</f>
        <v/>
      </c>
      <c r="P262" s="887" t="str">
        <f>IF('منابع انسانی'!B261="","",'منابع انسانی'!B261)</f>
        <v/>
      </c>
      <c r="Q262" s="887" t="str">
        <f>IF('منابع انسانی'!C261="","",'منابع انسانی'!C261)</f>
        <v/>
      </c>
      <c r="R262" s="887" t="str">
        <f>IF('منابع انسانی'!D261="","",'منابع انسانی'!D261)</f>
        <v/>
      </c>
      <c r="S262" s="887" t="str">
        <f>IF('تحصیلات کارکنان'!S262="","",'تحصیلات کارکنان'!S262)</f>
        <v/>
      </c>
      <c r="T262" s="888" t="str">
        <f>IF('تجربه کارکنان'!Q262="","",'تجربه کارکنان'!Q262)</f>
        <v/>
      </c>
      <c r="U262" s="888" t="str">
        <f>IF('منابع انسانی'!G261="","",'منابع انسانی'!G261)</f>
        <v/>
      </c>
    </row>
    <row r="263" spans="15:21" ht="24.95" customHeight="1">
      <c r="O263" s="887" t="str">
        <f>IF('منابع انسانی'!A262="","",'منابع انسانی'!A262)</f>
        <v/>
      </c>
      <c r="P263" s="887" t="str">
        <f>IF('منابع انسانی'!B262="","",'منابع انسانی'!B262)</f>
        <v/>
      </c>
      <c r="Q263" s="887" t="str">
        <f>IF('منابع انسانی'!C262="","",'منابع انسانی'!C262)</f>
        <v/>
      </c>
      <c r="R263" s="887" t="str">
        <f>IF('منابع انسانی'!D262="","",'منابع انسانی'!D262)</f>
        <v/>
      </c>
      <c r="S263" s="887" t="str">
        <f>IF('تحصیلات کارکنان'!S263="","",'تحصیلات کارکنان'!S263)</f>
        <v/>
      </c>
      <c r="T263" s="888" t="str">
        <f>IF('تجربه کارکنان'!Q263="","",'تجربه کارکنان'!Q263)</f>
        <v/>
      </c>
      <c r="U263" s="888" t="str">
        <f>IF('منابع انسانی'!G262="","",'منابع انسانی'!G262)</f>
        <v/>
      </c>
    </row>
    <row r="264" spans="15:21" ht="24.95" customHeight="1">
      <c r="O264" s="887" t="str">
        <f>IF('منابع انسانی'!A263="","",'منابع انسانی'!A263)</f>
        <v/>
      </c>
      <c r="P264" s="887" t="str">
        <f>IF('منابع انسانی'!B263="","",'منابع انسانی'!B263)</f>
        <v/>
      </c>
      <c r="Q264" s="887" t="str">
        <f>IF('منابع انسانی'!C263="","",'منابع انسانی'!C263)</f>
        <v/>
      </c>
      <c r="R264" s="887" t="str">
        <f>IF('منابع انسانی'!D263="","",'منابع انسانی'!D263)</f>
        <v/>
      </c>
      <c r="S264" s="887" t="str">
        <f>IF('تحصیلات کارکنان'!S264="","",'تحصیلات کارکنان'!S264)</f>
        <v/>
      </c>
      <c r="T264" s="888" t="str">
        <f>IF('تجربه کارکنان'!Q264="","",'تجربه کارکنان'!Q264)</f>
        <v/>
      </c>
      <c r="U264" s="888" t="str">
        <f>IF('منابع انسانی'!G263="","",'منابع انسانی'!G263)</f>
        <v/>
      </c>
    </row>
    <row r="265" spans="15:21" ht="24.95" customHeight="1">
      <c r="O265" s="887" t="str">
        <f>IF('منابع انسانی'!A264="","",'منابع انسانی'!A264)</f>
        <v/>
      </c>
      <c r="P265" s="887" t="str">
        <f>IF('منابع انسانی'!B264="","",'منابع انسانی'!B264)</f>
        <v/>
      </c>
      <c r="Q265" s="887" t="str">
        <f>IF('منابع انسانی'!C264="","",'منابع انسانی'!C264)</f>
        <v/>
      </c>
      <c r="R265" s="887" t="str">
        <f>IF('منابع انسانی'!D264="","",'منابع انسانی'!D264)</f>
        <v/>
      </c>
      <c r="S265" s="887" t="str">
        <f>IF('تحصیلات کارکنان'!S265="","",'تحصیلات کارکنان'!S265)</f>
        <v/>
      </c>
      <c r="T265" s="888" t="str">
        <f>IF('تجربه کارکنان'!Q265="","",'تجربه کارکنان'!Q265)</f>
        <v/>
      </c>
      <c r="U265" s="888" t="str">
        <f>IF('منابع انسانی'!G264="","",'منابع انسانی'!G264)</f>
        <v/>
      </c>
    </row>
    <row r="266" spans="15:21" ht="24.95" customHeight="1">
      <c r="O266" s="887" t="str">
        <f>IF('منابع انسانی'!A265="","",'منابع انسانی'!A265)</f>
        <v/>
      </c>
      <c r="P266" s="887" t="str">
        <f>IF('منابع انسانی'!B265="","",'منابع انسانی'!B265)</f>
        <v/>
      </c>
      <c r="Q266" s="887" t="str">
        <f>IF('منابع انسانی'!C265="","",'منابع انسانی'!C265)</f>
        <v/>
      </c>
      <c r="R266" s="887" t="str">
        <f>IF('منابع انسانی'!D265="","",'منابع انسانی'!D265)</f>
        <v/>
      </c>
      <c r="S266" s="887" t="str">
        <f>IF('تحصیلات کارکنان'!S266="","",'تحصیلات کارکنان'!S266)</f>
        <v/>
      </c>
      <c r="T266" s="888" t="str">
        <f>IF('تجربه کارکنان'!Q266="","",'تجربه کارکنان'!Q266)</f>
        <v/>
      </c>
      <c r="U266" s="888" t="str">
        <f>IF('منابع انسانی'!G265="","",'منابع انسانی'!G265)</f>
        <v/>
      </c>
    </row>
    <row r="267" spans="15:21" ht="24.95" customHeight="1">
      <c r="O267" s="887" t="str">
        <f>IF('منابع انسانی'!A266="","",'منابع انسانی'!A266)</f>
        <v/>
      </c>
      <c r="P267" s="887" t="str">
        <f>IF('منابع انسانی'!B266="","",'منابع انسانی'!B266)</f>
        <v/>
      </c>
      <c r="Q267" s="887" t="str">
        <f>IF('منابع انسانی'!C266="","",'منابع انسانی'!C266)</f>
        <v/>
      </c>
      <c r="R267" s="887" t="str">
        <f>IF('منابع انسانی'!D266="","",'منابع انسانی'!D266)</f>
        <v/>
      </c>
      <c r="S267" s="887" t="str">
        <f>IF('تحصیلات کارکنان'!S267="","",'تحصیلات کارکنان'!S267)</f>
        <v/>
      </c>
      <c r="T267" s="888" t="str">
        <f>IF('تجربه کارکنان'!Q267="","",'تجربه کارکنان'!Q267)</f>
        <v/>
      </c>
      <c r="U267" s="888" t="str">
        <f>IF('منابع انسانی'!G266="","",'منابع انسانی'!G266)</f>
        <v/>
      </c>
    </row>
    <row r="268" spans="15:21" ht="24.95" customHeight="1">
      <c r="O268" s="887" t="str">
        <f>IF('منابع انسانی'!A267="","",'منابع انسانی'!A267)</f>
        <v/>
      </c>
      <c r="P268" s="887" t="str">
        <f>IF('منابع انسانی'!B267="","",'منابع انسانی'!B267)</f>
        <v/>
      </c>
      <c r="Q268" s="887" t="str">
        <f>IF('منابع انسانی'!C267="","",'منابع انسانی'!C267)</f>
        <v/>
      </c>
      <c r="R268" s="887" t="str">
        <f>IF('منابع انسانی'!D267="","",'منابع انسانی'!D267)</f>
        <v/>
      </c>
      <c r="S268" s="887" t="str">
        <f>IF('تحصیلات کارکنان'!S268="","",'تحصیلات کارکنان'!S268)</f>
        <v/>
      </c>
      <c r="T268" s="888" t="str">
        <f>IF('تجربه کارکنان'!Q268="","",'تجربه کارکنان'!Q268)</f>
        <v/>
      </c>
      <c r="U268" s="888" t="str">
        <f>IF('منابع انسانی'!G267="","",'منابع انسانی'!G267)</f>
        <v/>
      </c>
    </row>
    <row r="269" spans="15:21" ht="24.95" customHeight="1">
      <c r="O269" s="887" t="str">
        <f>IF('منابع انسانی'!A268="","",'منابع انسانی'!A268)</f>
        <v/>
      </c>
      <c r="P269" s="887" t="str">
        <f>IF('منابع انسانی'!B268="","",'منابع انسانی'!B268)</f>
        <v/>
      </c>
      <c r="Q269" s="887" t="str">
        <f>IF('منابع انسانی'!C268="","",'منابع انسانی'!C268)</f>
        <v/>
      </c>
      <c r="R269" s="887" t="str">
        <f>IF('منابع انسانی'!D268="","",'منابع انسانی'!D268)</f>
        <v/>
      </c>
      <c r="S269" s="887" t="str">
        <f>IF('تحصیلات کارکنان'!S269="","",'تحصیلات کارکنان'!S269)</f>
        <v/>
      </c>
      <c r="T269" s="888" t="str">
        <f>IF('تجربه کارکنان'!Q269="","",'تجربه کارکنان'!Q269)</f>
        <v/>
      </c>
      <c r="U269" s="888" t="str">
        <f>IF('منابع انسانی'!G268="","",'منابع انسانی'!G268)</f>
        <v/>
      </c>
    </row>
    <row r="270" spans="15:21" ht="24.95" customHeight="1">
      <c r="O270" s="887" t="str">
        <f>IF('منابع انسانی'!A269="","",'منابع انسانی'!A269)</f>
        <v/>
      </c>
      <c r="P270" s="887" t="str">
        <f>IF('منابع انسانی'!B269="","",'منابع انسانی'!B269)</f>
        <v/>
      </c>
      <c r="Q270" s="887" t="str">
        <f>IF('منابع انسانی'!C269="","",'منابع انسانی'!C269)</f>
        <v/>
      </c>
      <c r="R270" s="887" t="str">
        <f>IF('منابع انسانی'!D269="","",'منابع انسانی'!D269)</f>
        <v/>
      </c>
      <c r="S270" s="887" t="str">
        <f>IF('تحصیلات کارکنان'!S270="","",'تحصیلات کارکنان'!S270)</f>
        <v/>
      </c>
      <c r="T270" s="888" t="str">
        <f>IF('تجربه کارکنان'!Q270="","",'تجربه کارکنان'!Q270)</f>
        <v/>
      </c>
      <c r="U270" s="888" t="str">
        <f>IF('منابع انسانی'!G269="","",'منابع انسانی'!G269)</f>
        <v/>
      </c>
    </row>
    <row r="271" spans="15:21" ht="24.95" customHeight="1">
      <c r="O271" s="887" t="str">
        <f>IF('منابع انسانی'!A270="","",'منابع انسانی'!A270)</f>
        <v/>
      </c>
      <c r="P271" s="887" t="str">
        <f>IF('منابع انسانی'!B270="","",'منابع انسانی'!B270)</f>
        <v/>
      </c>
      <c r="Q271" s="887" t="str">
        <f>IF('منابع انسانی'!C270="","",'منابع انسانی'!C270)</f>
        <v/>
      </c>
      <c r="R271" s="887" t="str">
        <f>IF('منابع انسانی'!D270="","",'منابع انسانی'!D270)</f>
        <v/>
      </c>
      <c r="S271" s="887" t="str">
        <f>IF('تحصیلات کارکنان'!S271="","",'تحصیلات کارکنان'!S271)</f>
        <v/>
      </c>
      <c r="T271" s="888" t="str">
        <f>IF('تجربه کارکنان'!Q271="","",'تجربه کارکنان'!Q271)</f>
        <v/>
      </c>
      <c r="U271" s="888" t="str">
        <f>IF('منابع انسانی'!G270="","",'منابع انسانی'!G270)</f>
        <v/>
      </c>
    </row>
    <row r="272" spans="15:21" ht="24.95" customHeight="1">
      <c r="O272" s="887" t="str">
        <f>IF('منابع انسانی'!A271="","",'منابع انسانی'!A271)</f>
        <v/>
      </c>
      <c r="P272" s="887" t="str">
        <f>IF('منابع انسانی'!B271="","",'منابع انسانی'!B271)</f>
        <v/>
      </c>
      <c r="Q272" s="887" t="str">
        <f>IF('منابع انسانی'!C271="","",'منابع انسانی'!C271)</f>
        <v/>
      </c>
      <c r="R272" s="887" t="str">
        <f>IF('منابع انسانی'!D271="","",'منابع انسانی'!D271)</f>
        <v/>
      </c>
      <c r="S272" s="887" t="str">
        <f>IF('تحصیلات کارکنان'!S272="","",'تحصیلات کارکنان'!S272)</f>
        <v/>
      </c>
      <c r="T272" s="888" t="str">
        <f>IF('تجربه کارکنان'!Q272="","",'تجربه کارکنان'!Q272)</f>
        <v/>
      </c>
      <c r="U272" s="888" t="str">
        <f>IF('منابع انسانی'!G271="","",'منابع انسانی'!G271)</f>
        <v/>
      </c>
    </row>
    <row r="273" spans="15:21" ht="24.95" customHeight="1">
      <c r="O273" s="887" t="str">
        <f>IF('منابع انسانی'!A272="","",'منابع انسانی'!A272)</f>
        <v/>
      </c>
      <c r="P273" s="887" t="str">
        <f>IF('منابع انسانی'!B272="","",'منابع انسانی'!B272)</f>
        <v/>
      </c>
      <c r="Q273" s="887" t="str">
        <f>IF('منابع انسانی'!C272="","",'منابع انسانی'!C272)</f>
        <v/>
      </c>
      <c r="R273" s="887" t="str">
        <f>IF('منابع انسانی'!D272="","",'منابع انسانی'!D272)</f>
        <v/>
      </c>
      <c r="S273" s="887" t="str">
        <f>IF('تحصیلات کارکنان'!S273="","",'تحصیلات کارکنان'!S273)</f>
        <v/>
      </c>
      <c r="T273" s="888" t="str">
        <f>IF('تجربه کارکنان'!Q273="","",'تجربه کارکنان'!Q273)</f>
        <v/>
      </c>
      <c r="U273" s="888" t="str">
        <f>IF('منابع انسانی'!G272="","",'منابع انسانی'!G272)</f>
        <v/>
      </c>
    </row>
    <row r="274" spans="15:21" ht="24.95" customHeight="1">
      <c r="O274" s="887" t="str">
        <f>IF('منابع انسانی'!A273="","",'منابع انسانی'!A273)</f>
        <v/>
      </c>
      <c r="P274" s="887" t="str">
        <f>IF('منابع انسانی'!B273="","",'منابع انسانی'!B273)</f>
        <v/>
      </c>
      <c r="Q274" s="887" t="str">
        <f>IF('منابع انسانی'!C273="","",'منابع انسانی'!C273)</f>
        <v/>
      </c>
      <c r="R274" s="887" t="str">
        <f>IF('منابع انسانی'!D273="","",'منابع انسانی'!D273)</f>
        <v/>
      </c>
      <c r="S274" s="887" t="str">
        <f>IF('تحصیلات کارکنان'!S274="","",'تحصیلات کارکنان'!S274)</f>
        <v/>
      </c>
      <c r="T274" s="888" t="str">
        <f>IF('تجربه کارکنان'!Q274="","",'تجربه کارکنان'!Q274)</f>
        <v/>
      </c>
      <c r="U274" s="888" t="str">
        <f>IF('منابع انسانی'!G273="","",'منابع انسانی'!G273)</f>
        <v/>
      </c>
    </row>
    <row r="275" spans="15:21" ht="24.95" customHeight="1">
      <c r="O275" s="887" t="str">
        <f>IF('منابع انسانی'!A274="","",'منابع انسانی'!A274)</f>
        <v/>
      </c>
      <c r="P275" s="887" t="str">
        <f>IF('منابع انسانی'!B274="","",'منابع انسانی'!B274)</f>
        <v/>
      </c>
      <c r="Q275" s="887" t="str">
        <f>IF('منابع انسانی'!C274="","",'منابع انسانی'!C274)</f>
        <v/>
      </c>
      <c r="R275" s="887" t="str">
        <f>IF('منابع انسانی'!D274="","",'منابع انسانی'!D274)</f>
        <v/>
      </c>
      <c r="S275" s="887" t="str">
        <f>IF('تحصیلات کارکنان'!S275="","",'تحصیلات کارکنان'!S275)</f>
        <v/>
      </c>
      <c r="T275" s="888" t="str">
        <f>IF('تجربه کارکنان'!Q275="","",'تجربه کارکنان'!Q275)</f>
        <v/>
      </c>
      <c r="U275" s="888" t="str">
        <f>IF('منابع انسانی'!G274="","",'منابع انسانی'!G274)</f>
        <v/>
      </c>
    </row>
    <row r="276" spans="15:21" ht="24.95" customHeight="1">
      <c r="O276" s="887" t="str">
        <f>IF('منابع انسانی'!A275="","",'منابع انسانی'!A275)</f>
        <v/>
      </c>
      <c r="P276" s="887" t="str">
        <f>IF('منابع انسانی'!B275="","",'منابع انسانی'!B275)</f>
        <v/>
      </c>
      <c r="Q276" s="887" t="str">
        <f>IF('منابع انسانی'!C275="","",'منابع انسانی'!C275)</f>
        <v/>
      </c>
      <c r="R276" s="887" t="str">
        <f>IF('منابع انسانی'!D275="","",'منابع انسانی'!D275)</f>
        <v/>
      </c>
      <c r="S276" s="887" t="str">
        <f>IF('تحصیلات کارکنان'!S276="","",'تحصیلات کارکنان'!S276)</f>
        <v/>
      </c>
      <c r="T276" s="888" t="str">
        <f>IF('تجربه کارکنان'!Q276="","",'تجربه کارکنان'!Q276)</f>
        <v/>
      </c>
      <c r="U276" s="888" t="str">
        <f>IF('منابع انسانی'!G275="","",'منابع انسانی'!G275)</f>
        <v/>
      </c>
    </row>
    <row r="277" spans="15:21" ht="24.95" customHeight="1">
      <c r="O277" s="887" t="str">
        <f>IF('منابع انسانی'!A276="","",'منابع انسانی'!A276)</f>
        <v/>
      </c>
      <c r="P277" s="887" t="str">
        <f>IF('منابع انسانی'!B276="","",'منابع انسانی'!B276)</f>
        <v/>
      </c>
      <c r="Q277" s="887" t="str">
        <f>IF('منابع انسانی'!C276="","",'منابع انسانی'!C276)</f>
        <v/>
      </c>
      <c r="R277" s="887" t="str">
        <f>IF('منابع انسانی'!D276="","",'منابع انسانی'!D276)</f>
        <v/>
      </c>
      <c r="S277" s="887" t="str">
        <f>IF('تحصیلات کارکنان'!S277="","",'تحصیلات کارکنان'!S277)</f>
        <v/>
      </c>
      <c r="T277" s="888" t="str">
        <f>IF('تجربه کارکنان'!Q277="","",'تجربه کارکنان'!Q277)</f>
        <v/>
      </c>
      <c r="U277" s="888" t="str">
        <f>IF('منابع انسانی'!G276="","",'منابع انسانی'!G276)</f>
        <v/>
      </c>
    </row>
    <row r="278" spans="15:21" ht="24.95" customHeight="1">
      <c r="O278" s="887" t="str">
        <f>IF('منابع انسانی'!A277="","",'منابع انسانی'!A277)</f>
        <v/>
      </c>
      <c r="P278" s="887" t="str">
        <f>IF('منابع انسانی'!B277="","",'منابع انسانی'!B277)</f>
        <v/>
      </c>
      <c r="Q278" s="887" t="str">
        <f>IF('منابع انسانی'!C277="","",'منابع انسانی'!C277)</f>
        <v/>
      </c>
      <c r="R278" s="887" t="str">
        <f>IF('منابع انسانی'!D277="","",'منابع انسانی'!D277)</f>
        <v/>
      </c>
      <c r="S278" s="887" t="str">
        <f>IF('تحصیلات کارکنان'!S278="","",'تحصیلات کارکنان'!S278)</f>
        <v/>
      </c>
      <c r="T278" s="888" t="str">
        <f>IF('تجربه کارکنان'!Q278="","",'تجربه کارکنان'!Q278)</f>
        <v/>
      </c>
      <c r="U278" s="888" t="str">
        <f>IF('منابع انسانی'!G277="","",'منابع انسانی'!G277)</f>
        <v/>
      </c>
    </row>
    <row r="279" spans="15:21" ht="24.95" customHeight="1">
      <c r="O279" s="887" t="str">
        <f>IF('منابع انسانی'!A278="","",'منابع انسانی'!A278)</f>
        <v/>
      </c>
      <c r="P279" s="887" t="str">
        <f>IF('منابع انسانی'!B278="","",'منابع انسانی'!B278)</f>
        <v/>
      </c>
      <c r="Q279" s="887" t="str">
        <f>IF('منابع انسانی'!C278="","",'منابع انسانی'!C278)</f>
        <v/>
      </c>
      <c r="R279" s="887" t="str">
        <f>IF('منابع انسانی'!D278="","",'منابع انسانی'!D278)</f>
        <v/>
      </c>
      <c r="S279" s="887" t="str">
        <f>IF('تحصیلات کارکنان'!S279="","",'تحصیلات کارکنان'!S279)</f>
        <v/>
      </c>
      <c r="T279" s="888" t="str">
        <f>IF('تجربه کارکنان'!Q279="","",'تجربه کارکنان'!Q279)</f>
        <v/>
      </c>
      <c r="U279" s="888" t="str">
        <f>IF('منابع انسانی'!G278="","",'منابع انسانی'!G278)</f>
        <v/>
      </c>
    </row>
    <row r="280" spans="15:21" ht="24.95" customHeight="1">
      <c r="O280" s="887" t="str">
        <f>IF('منابع انسانی'!A279="","",'منابع انسانی'!A279)</f>
        <v/>
      </c>
      <c r="P280" s="887" t="str">
        <f>IF('منابع انسانی'!B279="","",'منابع انسانی'!B279)</f>
        <v/>
      </c>
      <c r="Q280" s="887" t="str">
        <f>IF('منابع انسانی'!C279="","",'منابع انسانی'!C279)</f>
        <v/>
      </c>
      <c r="R280" s="887" t="str">
        <f>IF('منابع انسانی'!D279="","",'منابع انسانی'!D279)</f>
        <v/>
      </c>
      <c r="S280" s="887" t="str">
        <f>IF('تحصیلات کارکنان'!S280="","",'تحصیلات کارکنان'!S280)</f>
        <v/>
      </c>
      <c r="T280" s="888" t="str">
        <f>IF('تجربه کارکنان'!Q280="","",'تجربه کارکنان'!Q280)</f>
        <v/>
      </c>
      <c r="U280" s="888" t="str">
        <f>IF('منابع انسانی'!G279="","",'منابع انسانی'!G279)</f>
        <v/>
      </c>
    </row>
    <row r="281" spans="15:21" ht="24.95" customHeight="1">
      <c r="O281" s="887" t="str">
        <f>IF('منابع انسانی'!A280="","",'منابع انسانی'!A280)</f>
        <v/>
      </c>
      <c r="P281" s="887" t="str">
        <f>IF('منابع انسانی'!B280="","",'منابع انسانی'!B280)</f>
        <v/>
      </c>
      <c r="Q281" s="887" t="str">
        <f>IF('منابع انسانی'!C280="","",'منابع انسانی'!C280)</f>
        <v/>
      </c>
      <c r="R281" s="887" t="str">
        <f>IF('منابع انسانی'!D280="","",'منابع انسانی'!D280)</f>
        <v/>
      </c>
      <c r="S281" s="887" t="str">
        <f>IF('تحصیلات کارکنان'!S281="","",'تحصیلات کارکنان'!S281)</f>
        <v/>
      </c>
      <c r="T281" s="888" t="str">
        <f>IF('تجربه کارکنان'!Q281="","",'تجربه کارکنان'!Q281)</f>
        <v/>
      </c>
      <c r="U281" s="888" t="str">
        <f>IF('منابع انسانی'!G280="","",'منابع انسانی'!G280)</f>
        <v/>
      </c>
    </row>
    <row r="282" spans="15:21" ht="24.95" customHeight="1">
      <c r="O282" s="887" t="str">
        <f>IF('منابع انسانی'!A281="","",'منابع انسانی'!A281)</f>
        <v/>
      </c>
      <c r="P282" s="887" t="str">
        <f>IF('منابع انسانی'!B281="","",'منابع انسانی'!B281)</f>
        <v/>
      </c>
      <c r="Q282" s="887" t="str">
        <f>IF('منابع انسانی'!C281="","",'منابع انسانی'!C281)</f>
        <v/>
      </c>
      <c r="R282" s="887" t="str">
        <f>IF('منابع انسانی'!D281="","",'منابع انسانی'!D281)</f>
        <v/>
      </c>
      <c r="S282" s="887" t="str">
        <f>IF('تحصیلات کارکنان'!S282="","",'تحصیلات کارکنان'!S282)</f>
        <v/>
      </c>
      <c r="T282" s="888" t="str">
        <f>IF('تجربه کارکنان'!Q282="","",'تجربه کارکنان'!Q282)</f>
        <v/>
      </c>
      <c r="U282" s="888" t="str">
        <f>IF('منابع انسانی'!G281="","",'منابع انسانی'!G281)</f>
        <v/>
      </c>
    </row>
    <row r="283" spans="15:21" ht="24.95" customHeight="1">
      <c r="O283" s="887" t="str">
        <f>IF('منابع انسانی'!A282="","",'منابع انسانی'!A282)</f>
        <v/>
      </c>
      <c r="P283" s="887" t="str">
        <f>IF('منابع انسانی'!B282="","",'منابع انسانی'!B282)</f>
        <v/>
      </c>
      <c r="Q283" s="887" t="str">
        <f>IF('منابع انسانی'!C282="","",'منابع انسانی'!C282)</f>
        <v/>
      </c>
      <c r="R283" s="887" t="str">
        <f>IF('منابع انسانی'!D282="","",'منابع انسانی'!D282)</f>
        <v/>
      </c>
      <c r="S283" s="887" t="str">
        <f>IF('تحصیلات کارکنان'!S283="","",'تحصیلات کارکنان'!S283)</f>
        <v/>
      </c>
      <c r="T283" s="888" t="str">
        <f>IF('تجربه کارکنان'!Q283="","",'تجربه کارکنان'!Q283)</f>
        <v/>
      </c>
      <c r="U283" s="888" t="str">
        <f>IF('منابع انسانی'!G282="","",'منابع انسانی'!G282)</f>
        <v/>
      </c>
    </row>
    <row r="284" spans="15:21" ht="24.95" customHeight="1">
      <c r="O284" s="887" t="str">
        <f>IF('منابع انسانی'!A283="","",'منابع انسانی'!A283)</f>
        <v/>
      </c>
      <c r="P284" s="887" t="str">
        <f>IF('منابع انسانی'!B283="","",'منابع انسانی'!B283)</f>
        <v/>
      </c>
      <c r="Q284" s="887" t="str">
        <f>IF('منابع انسانی'!C283="","",'منابع انسانی'!C283)</f>
        <v/>
      </c>
      <c r="R284" s="887" t="str">
        <f>IF('منابع انسانی'!D283="","",'منابع انسانی'!D283)</f>
        <v/>
      </c>
      <c r="S284" s="887" t="str">
        <f>IF('تحصیلات کارکنان'!S284="","",'تحصیلات کارکنان'!S284)</f>
        <v/>
      </c>
      <c r="T284" s="888" t="str">
        <f>IF('تجربه کارکنان'!Q284="","",'تجربه کارکنان'!Q284)</f>
        <v/>
      </c>
      <c r="U284" s="888" t="str">
        <f>IF('منابع انسانی'!G283="","",'منابع انسانی'!G283)</f>
        <v/>
      </c>
    </row>
    <row r="285" spans="15:21" ht="24.95" customHeight="1">
      <c r="O285" s="887" t="str">
        <f>IF('منابع انسانی'!A284="","",'منابع انسانی'!A284)</f>
        <v/>
      </c>
      <c r="P285" s="887" t="str">
        <f>IF('منابع انسانی'!B284="","",'منابع انسانی'!B284)</f>
        <v/>
      </c>
      <c r="Q285" s="887" t="str">
        <f>IF('منابع انسانی'!C284="","",'منابع انسانی'!C284)</f>
        <v/>
      </c>
      <c r="R285" s="887" t="str">
        <f>IF('منابع انسانی'!D284="","",'منابع انسانی'!D284)</f>
        <v/>
      </c>
      <c r="S285" s="887" t="str">
        <f>IF('تحصیلات کارکنان'!S285="","",'تحصیلات کارکنان'!S285)</f>
        <v/>
      </c>
      <c r="T285" s="888" t="str">
        <f>IF('تجربه کارکنان'!Q285="","",'تجربه کارکنان'!Q285)</f>
        <v/>
      </c>
      <c r="U285" s="888" t="str">
        <f>IF('منابع انسانی'!G284="","",'منابع انسانی'!G284)</f>
        <v/>
      </c>
    </row>
    <row r="286" spans="15:21" ht="24.95" customHeight="1">
      <c r="O286" s="887" t="str">
        <f>IF('منابع انسانی'!A285="","",'منابع انسانی'!A285)</f>
        <v/>
      </c>
      <c r="P286" s="887" t="str">
        <f>IF('منابع انسانی'!B285="","",'منابع انسانی'!B285)</f>
        <v/>
      </c>
      <c r="Q286" s="887" t="str">
        <f>IF('منابع انسانی'!C285="","",'منابع انسانی'!C285)</f>
        <v/>
      </c>
      <c r="R286" s="887" t="str">
        <f>IF('منابع انسانی'!D285="","",'منابع انسانی'!D285)</f>
        <v/>
      </c>
      <c r="S286" s="887" t="str">
        <f>IF('تحصیلات کارکنان'!S286="","",'تحصیلات کارکنان'!S286)</f>
        <v/>
      </c>
      <c r="T286" s="888" t="str">
        <f>IF('تجربه کارکنان'!Q286="","",'تجربه کارکنان'!Q286)</f>
        <v/>
      </c>
      <c r="U286" s="888" t="str">
        <f>IF('منابع انسانی'!G285="","",'منابع انسانی'!G285)</f>
        <v/>
      </c>
    </row>
    <row r="287" spans="15:21" ht="24.95" customHeight="1">
      <c r="O287" s="887" t="str">
        <f>IF('منابع انسانی'!A286="","",'منابع انسانی'!A286)</f>
        <v/>
      </c>
      <c r="P287" s="887" t="str">
        <f>IF('منابع انسانی'!B286="","",'منابع انسانی'!B286)</f>
        <v/>
      </c>
      <c r="Q287" s="887" t="str">
        <f>IF('منابع انسانی'!C286="","",'منابع انسانی'!C286)</f>
        <v/>
      </c>
      <c r="R287" s="887" t="str">
        <f>IF('منابع انسانی'!D286="","",'منابع انسانی'!D286)</f>
        <v/>
      </c>
      <c r="S287" s="887" t="str">
        <f>IF('تحصیلات کارکنان'!S287="","",'تحصیلات کارکنان'!S287)</f>
        <v/>
      </c>
      <c r="T287" s="888" t="str">
        <f>IF('تجربه کارکنان'!Q287="","",'تجربه کارکنان'!Q287)</f>
        <v/>
      </c>
      <c r="U287" s="888" t="str">
        <f>IF('منابع انسانی'!G286="","",'منابع انسانی'!G286)</f>
        <v/>
      </c>
    </row>
    <row r="288" spans="15:21" ht="24.95" customHeight="1">
      <c r="O288" s="887" t="str">
        <f>IF('منابع انسانی'!A287="","",'منابع انسانی'!A287)</f>
        <v/>
      </c>
      <c r="P288" s="887" t="str">
        <f>IF('منابع انسانی'!B287="","",'منابع انسانی'!B287)</f>
        <v/>
      </c>
      <c r="Q288" s="887" t="str">
        <f>IF('منابع انسانی'!C287="","",'منابع انسانی'!C287)</f>
        <v/>
      </c>
      <c r="R288" s="887" t="str">
        <f>IF('منابع انسانی'!D287="","",'منابع انسانی'!D287)</f>
        <v/>
      </c>
      <c r="S288" s="887" t="str">
        <f>IF('تحصیلات کارکنان'!S288="","",'تحصیلات کارکنان'!S288)</f>
        <v/>
      </c>
      <c r="T288" s="888" t="str">
        <f>IF('تجربه کارکنان'!Q288="","",'تجربه کارکنان'!Q288)</f>
        <v/>
      </c>
      <c r="U288" s="888" t="str">
        <f>IF('منابع انسانی'!G287="","",'منابع انسانی'!G287)</f>
        <v/>
      </c>
    </row>
    <row r="289" spans="15:21" ht="24.95" customHeight="1">
      <c r="O289" s="887" t="str">
        <f>IF('منابع انسانی'!A288="","",'منابع انسانی'!A288)</f>
        <v/>
      </c>
      <c r="P289" s="887" t="str">
        <f>IF('منابع انسانی'!B288="","",'منابع انسانی'!B288)</f>
        <v/>
      </c>
      <c r="Q289" s="887" t="str">
        <f>IF('منابع انسانی'!C288="","",'منابع انسانی'!C288)</f>
        <v/>
      </c>
      <c r="R289" s="887" t="str">
        <f>IF('منابع انسانی'!D288="","",'منابع انسانی'!D288)</f>
        <v/>
      </c>
      <c r="S289" s="887" t="str">
        <f>IF('تحصیلات کارکنان'!S289="","",'تحصیلات کارکنان'!S289)</f>
        <v/>
      </c>
      <c r="T289" s="888" t="str">
        <f>IF('تجربه کارکنان'!Q289="","",'تجربه کارکنان'!Q289)</f>
        <v/>
      </c>
      <c r="U289" s="888" t="str">
        <f>IF('منابع انسانی'!G288="","",'منابع انسانی'!G288)</f>
        <v/>
      </c>
    </row>
    <row r="290" spans="15:21" ht="24.95" customHeight="1">
      <c r="O290" s="887" t="str">
        <f>IF('منابع انسانی'!A289="","",'منابع انسانی'!A289)</f>
        <v/>
      </c>
      <c r="P290" s="887" t="str">
        <f>IF('منابع انسانی'!B289="","",'منابع انسانی'!B289)</f>
        <v/>
      </c>
      <c r="Q290" s="887" t="str">
        <f>IF('منابع انسانی'!C289="","",'منابع انسانی'!C289)</f>
        <v/>
      </c>
      <c r="R290" s="887" t="str">
        <f>IF('منابع انسانی'!D289="","",'منابع انسانی'!D289)</f>
        <v/>
      </c>
      <c r="S290" s="887" t="str">
        <f>IF('تحصیلات کارکنان'!S290="","",'تحصیلات کارکنان'!S290)</f>
        <v/>
      </c>
      <c r="T290" s="888" t="str">
        <f>IF('تجربه کارکنان'!Q290="","",'تجربه کارکنان'!Q290)</f>
        <v/>
      </c>
      <c r="U290" s="888" t="str">
        <f>IF('منابع انسانی'!G289="","",'منابع انسانی'!G289)</f>
        <v/>
      </c>
    </row>
    <row r="291" spans="15:21" ht="24.95" customHeight="1">
      <c r="O291" s="887" t="str">
        <f>IF('منابع انسانی'!A290="","",'منابع انسانی'!A290)</f>
        <v/>
      </c>
      <c r="P291" s="887" t="str">
        <f>IF('منابع انسانی'!B290="","",'منابع انسانی'!B290)</f>
        <v/>
      </c>
      <c r="Q291" s="887" t="str">
        <f>IF('منابع انسانی'!C290="","",'منابع انسانی'!C290)</f>
        <v/>
      </c>
      <c r="R291" s="887" t="str">
        <f>IF('منابع انسانی'!D290="","",'منابع انسانی'!D290)</f>
        <v/>
      </c>
      <c r="S291" s="887" t="str">
        <f>IF('تحصیلات کارکنان'!S291="","",'تحصیلات کارکنان'!S291)</f>
        <v/>
      </c>
      <c r="T291" s="888" t="str">
        <f>IF('تجربه کارکنان'!Q291="","",'تجربه کارکنان'!Q291)</f>
        <v/>
      </c>
      <c r="U291" s="888" t="str">
        <f>IF('منابع انسانی'!G290="","",'منابع انسانی'!G290)</f>
        <v/>
      </c>
    </row>
    <row r="292" spans="15:21" ht="24.95" customHeight="1">
      <c r="O292" s="887" t="str">
        <f>IF('منابع انسانی'!A291="","",'منابع انسانی'!A291)</f>
        <v/>
      </c>
      <c r="P292" s="887" t="str">
        <f>IF('منابع انسانی'!B291="","",'منابع انسانی'!B291)</f>
        <v/>
      </c>
      <c r="Q292" s="887" t="str">
        <f>IF('منابع انسانی'!C291="","",'منابع انسانی'!C291)</f>
        <v/>
      </c>
      <c r="R292" s="887" t="str">
        <f>IF('منابع انسانی'!D291="","",'منابع انسانی'!D291)</f>
        <v/>
      </c>
      <c r="S292" s="887" t="str">
        <f>IF('تحصیلات کارکنان'!S292="","",'تحصیلات کارکنان'!S292)</f>
        <v/>
      </c>
      <c r="T292" s="888" t="str">
        <f>IF('تجربه کارکنان'!Q292="","",'تجربه کارکنان'!Q292)</f>
        <v/>
      </c>
      <c r="U292" s="888" t="str">
        <f>IF('منابع انسانی'!G291="","",'منابع انسانی'!G291)</f>
        <v/>
      </c>
    </row>
    <row r="293" spans="15:21" ht="24.95" customHeight="1">
      <c r="O293" s="887" t="str">
        <f>IF('منابع انسانی'!A292="","",'منابع انسانی'!A292)</f>
        <v/>
      </c>
      <c r="P293" s="887" t="str">
        <f>IF('منابع انسانی'!B292="","",'منابع انسانی'!B292)</f>
        <v/>
      </c>
      <c r="Q293" s="887" t="str">
        <f>IF('منابع انسانی'!C292="","",'منابع انسانی'!C292)</f>
        <v/>
      </c>
      <c r="R293" s="887" t="str">
        <f>IF('منابع انسانی'!D292="","",'منابع انسانی'!D292)</f>
        <v/>
      </c>
      <c r="S293" s="887" t="str">
        <f>IF('تحصیلات کارکنان'!S293="","",'تحصیلات کارکنان'!S293)</f>
        <v/>
      </c>
      <c r="T293" s="888" t="str">
        <f>IF('تجربه کارکنان'!Q293="","",'تجربه کارکنان'!Q293)</f>
        <v/>
      </c>
      <c r="U293" s="888" t="str">
        <f>IF('منابع انسانی'!G292="","",'منابع انسانی'!G292)</f>
        <v/>
      </c>
    </row>
    <row r="294" spans="15:21" ht="24.95" customHeight="1">
      <c r="O294" s="887" t="str">
        <f>IF('منابع انسانی'!A293="","",'منابع انسانی'!A293)</f>
        <v/>
      </c>
      <c r="P294" s="887" t="str">
        <f>IF('منابع انسانی'!B293="","",'منابع انسانی'!B293)</f>
        <v/>
      </c>
      <c r="Q294" s="887" t="str">
        <f>IF('منابع انسانی'!C293="","",'منابع انسانی'!C293)</f>
        <v/>
      </c>
      <c r="R294" s="887" t="str">
        <f>IF('منابع انسانی'!D293="","",'منابع انسانی'!D293)</f>
        <v/>
      </c>
      <c r="S294" s="887" t="str">
        <f>IF('تحصیلات کارکنان'!S294="","",'تحصیلات کارکنان'!S294)</f>
        <v/>
      </c>
      <c r="T294" s="888" t="str">
        <f>IF('تجربه کارکنان'!Q294="","",'تجربه کارکنان'!Q294)</f>
        <v/>
      </c>
      <c r="U294" s="888" t="str">
        <f>IF('منابع انسانی'!G293="","",'منابع انسانی'!G293)</f>
        <v/>
      </c>
    </row>
    <row r="295" spans="15:21" ht="24.95" customHeight="1">
      <c r="O295" s="887" t="str">
        <f>IF('منابع انسانی'!A294="","",'منابع انسانی'!A294)</f>
        <v/>
      </c>
      <c r="P295" s="887" t="str">
        <f>IF('منابع انسانی'!B294="","",'منابع انسانی'!B294)</f>
        <v/>
      </c>
      <c r="Q295" s="887" t="str">
        <f>IF('منابع انسانی'!C294="","",'منابع انسانی'!C294)</f>
        <v/>
      </c>
      <c r="R295" s="887" t="str">
        <f>IF('منابع انسانی'!D294="","",'منابع انسانی'!D294)</f>
        <v/>
      </c>
      <c r="S295" s="887" t="str">
        <f>IF('تحصیلات کارکنان'!S295="","",'تحصیلات کارکنان'!S295)</f>
        <v/>
      </c>
      <c r="T295" s="888" t="str">
        <f>IF('تجربه کارکنان'!Q295="","",'تجربه کارکنان'!Q295)</f>
        <v/>
      </c>
      <c r="U295" s="888" t="str">
        <f>IF('منابع انسانی'!G294="","",'منابع انسانی'!G294)</f>
        <v/>
      </c>
    </row>
    <row r="296" spans="15:21" ht="24.95" customHeight="1">
      <c r="O296" s="887" t="str">
        <f>IF('منابع انسانی'!A295="","",'منابع انسانی'!A295)</f>
        <v/>
      </c>
      <c r="P296" s="887" t="str">
        <f>IF('منابع انسانی'!B295="","",'منابع انسانی'!B295)</f>
        <v/>
      </c>
      <c r="Q296" s="887" t="str">
        <f>IF('منابع انسانی'!C295="","",'منابع انسانی'!C295)</f>
        <v/>
      </c>
      <c r="R296" s="887" t="str">
        <f>IF('منابع انسانی'!D295="","",'منابع انسانی'!D295)</f>
        <v/>
      </c>
      <c r="S296" s="887" t="str">
        <f>IF('تحصیلات کارکنان'!S296="","",'تحصیلات کارکنان'!S296)</f>
        <v/>
      </c>
      <c r="T296" s="888" t="str">
        <f>IF('تجربه کارکنان'!Q296="","",'تجربه کارکنان'!Q296)</f>
        <v/>
      </c>
      <c r="U296" s="888" t="str">
        <f>IF('منابع انسانی'!G295="","",'منابع انسانی'!G295)</f>
        <v/>
      </c>
    </row>
    <row r="297" spans="15:21" ht="24.95" customHeight="1">
      <c r="O297" s="887" t="str">
        <f>IF('منابع انسانی'!A296="","",'منابع انسانی'!A296)</f>
        <v/>
      </c>
      <c r="P297" s="887" t="str">
        <f>IF('منابع انسانی'!B296="","",'منابع انسانی'!B296)</f>
        <v/>
      </c>
      <c r="Q297" s="887" t="str">
        <f>IF('منابع انسانی'!C296="","",'منابع انسانی'!C296)</f>
        <v/>
      </c>
      <c r="R297" s="887" t="str">
        <f>IF('منابع انسانی'!D296="","",'منابع انسانی'!D296)</f>
        <v/>
      </c>
      <c r="S297" s="887" t="str">
        <f>IF('تحصیلات کارکنان'!S297="","",'تحصیلات کارکنان'!S297)</f>
        <v/>
      </c>
      <c r="T297" s="888" t="str">
        <f>IF('تجربه کارکنان'!Q297="","",'تجربه کارکنان'!Q297)</f>
        <v/>
      </c>
      <c r="U297" s="888" t="str">
        <f>IF('منابع انسانی'!G296="","",'منابع انسانی'!G296)</f>
        <v/>
      </c>
    </row>
    <row r="298" spans="15:21" ht="24.95" customHeight="1">
      <c r="O298" s="887" t="str">
        <f>IF('منابع انسانی'!A297="","",'منابع انسانی'!A297)</f>
        <v/>
      </c>
      <c r="P298" s="887" t="str">
        <f>IF('منابع انسانی'!B297="","",'منابع انسانی'!B297)</f>
        <v/>
      </c>
      <c r="Q298" s="887" t="str">
        <f>IF('منابع انسانی'!C297="","",'منابع انسانی'!C297)</f>
        <v/>
      </c>
      <c r="R298" s="887" t="str">
        <f>IF('منابع انسانی'!D297="","",'منابع انسانی'!D297)</f>
        <v/>
      </c>
      <c r="S298" s="887" t="str">
        <f>IF('تحصیلات کارکنان'!S298="","",'تحصیلات کارکنان'!S298)</f>
        <v/>
      </c>
      <c r="T298" s="888" t="str">
        <f>IF('تجربه کارکنان'!Q298="","",'تجربه کارکنان'!Q298)</f>
        <v/>
      </c>
      <c r="U298" s="888" t="str">
        <f>IF('منابع انسانی'!G297="","",'منابع انسانی'!G297)</f>
        <v/>
      </c>
    </row>
    <row r="299" spans="15:21" ht="24.95" customHeight="1">
      <c r="O299" s="887" t="str">
        <f>IF('منابع انسانی'!A298="","",'منابع انسانی'!A298)</f>
        <v/>
      </c>
      <c r="P299" s="887" t="str">
        <f>IF('منابع انسانی'!B298="","",'منابع انسانی'!B298)</f>
        <v/>
      </c>
      <c r="Q299" s="887" t="str">
        <f>IF('منابع انسانی'!C298="","",'منابع انسانی'!C298)</f>
        <v/>
      </c>
      <c r="R299" s="887" t="str">
        <f>IF('منابع انسانی'!D298="","",'منابع انسانی'!D298)</f>
        <v/>
      </c>
      <c r="S299" s="887" t="str">
        <f>IF('تحصیلات کارکنان'!S299="","",'تحصیلات کارکنان'!S299)</f>
        <v/>
      </c>
      <c r="T299" s="888" t="str">
        <f>IF('تجربه کارکنان'!Q299="","",'تجربه کارکنان'!Q299)</f>
        <v/>
      </c>
      <c r="U299" s="888" t="str">
        <f>IF('منابع انسانی'!G298="","",'منابع انسانی'!G298)</f>
        <v/>
      </c>
    </row>
    <row r="300" spans="15:21" ht="24.95" customHeight="1">
      <c r="O300" s="887" t="str">
        <f>IF('منابع انسانی'!A299="","",'منابع انسانی'!A299)</f>
        <v/>
      </c>
      <c r="P300" s="887" t="str">
        <f>IF('منابع انسانی'!B299="","",'منابع انسانی'!B299)</f>
        <v/>
      </c>
      <c r="Q300" s="887" t="str">
        <f>IF('منابع انسانی'!C299="","",'منابع انسانی'!C299)</f>
        <v/>
      </c>
      <c r="R300" s="887" t="str">
        <f>IF('منابع انسانی'!D299="","",'منابع انسانی'!D299)</f>
        <v/>
      </c>
      <c r="S300" s="887" t="str">
        <f>IF('تحصیلات کارکنان'!S300="","",'تحصیلات کارکنان'!S300)</f>
        <v/>
      </c>
      <c r="T300" s="888" t="str">
        <f>IF('تجربه کارکنان'!Q300="","",'تجربه کارکنان'!Q300)</f>
        <v/>
      </c>
      <c r="U300" s="888" t="str">
        <f>IF('منابع انسانی'!G299="","",'منابع انسانی'!G299)</f>
        <v/>
      </c>
    </row>
    <row r="301" spans="15:21" ht="24.95" customHeight="1">
      <c r="O301" s="887" t="str">
        <f>IF('منابع انسانی'!A300="","",'منابع انسانی'!A300)</f>
        <v/>
      </c>
      <c r="P301" s="887" t="str">
        <f>IF('منابع انسانی'!B300="","",'منابع انسانی'!B300)</f>
        <v/>
      </c>
      <c r="Q301" s="887" t="str">
        <f>IF('منابع انسانی'!C300="","",'منابع انسانی'!C300)</f>
        <v/>
      </c>
      <c r="R301" s="887" t="str">
        <f>IF('منابع انسانی'!D300="","",'منابع انسانی'!D300)</f>
        <v/>
      </c>
      <c r="S301" s="887" t="str">
        <f>IF('تحصیلات کارکنان'!S301="","",'تحصیلات کارکنان'!S301)</f>
        <v/>
      </c>
      <c r="T301" s="888" t="str">
        <f>IF('تجربه کارکنان'!Q301="","",'تجربه کارکنان'!Q301)</f>
        <v/>
      </c>
      <c r="U301" s="888" t="str">
        <f>IF('منابع انسانی'!G300="","",'منابع انسانی'!G300)</f>
        <v/>
      </c>
    </row>
    <row r="302" spans="15:21" ht="24.95" customHeight="1">
      <c r="O302" s="887" t="str">
        <f>IF('منابع انسانی'!A301="","",'منابع انسانی'!A301)</f>
        <v/>
      </c>
      <c r="P302" s="887" t="str">
        <f>IF('منابع انسانی'!B301="","",'منابع انسانی'!B301)</f>
        <v/>
      </c>
      <c r="Q302" s="887" t="str">
        <f>IF('منابع انسانی'!C301="","",'منابع انسانی'!C301)</f>
        <v/>
      </c>
      <c r="R302" s="887" t="str">
        <f>IF('منابع انسانی'!D301="","",'منابع انسانی'!D301)</f>
        <v/>
      </c>
      <c r="S302" s="887" t="str">
        <f>IF('تحصیلات کارکنان'!S302="","",'تحصیلات کارکنان'!S302)</f>
        <v/>
      </c>
      <c r="T302" s="888" t="str">
        <f>IF('تجربه کارکنان'!Q302="","",'تجربه کارکنان'!Q302)</f>
        <v/>
      </c>
      <c r="U302" s="888" t="str">
        <f>IF('منابع انسانی'!G301="","",'منابع انسانی'!G301)</f>
        <v/>
      </c>
    </row>
    <row r="303" spans="15:21" ht="24.95" customHeight="1">
      <c r="O303" s="887" t="str">
        <f>IF('منابع انسانی'!A302="","",'منابع انسانی'!A302)</f>
        <v/>
      </c>
      <c r="P303" s="887" t="str">
        <f>IF('منابع انسانی'!B302="","",'منابع انسانی'!B302)</f>
        <v/>
      </c>
      <c r="Q303" s="887" t="str">
        <f>IF('منابع انسانی'!C302="","",'منابع انسانی'!C302)</f>
        <v/>
      </c>
      <c r="R303" s="887" t="str">
        <f>IF('منابع انسانی'!D302="","",'منابع انسانی'!D302)</f>
        <v/>
      </c>
      <c r="S303" s="887" t="str">
        <f>IF('تحصیلات کارکنان'!S303="","",'تحصیلات کارکنان'!S303)</f>
        <v/>
      </c>
      <c r="T303" s="888" t="str">
        <f>IF('تجربه کارکنان'!Q303="","",'تجربه کارکنان'!Q303)</f>
        <v/>
      </c>
      <c r="U303" s="888" t="str">
        <f>IF('منابع انسانی'!G302="","",'منابع انسانی'!G302)</f>
        <v/>
      </c>
    </row>
    <row r="304" spans="15:21" ht="24.95" customHeight="1">
      <c r="O304" s="887" t="str">
        <f>IF('منابع انسانی'!A303="","",'منابع انسانی'!A303)</f>
        <v/>
      </c>
      <c r="P304" s="887" t="str">
        <f>IF('منابع انسانی'!B303="","",'منابع انسانی'!B303)</f>
        <v/>
      </c>
      <c r="Q304" s="887" t="str">
        <f>IF('منابع انسانی'!C303="","",'منابع انسانی'!C303)</f>
        <v/>
      </c>
      <c r="R304" s="887" t="str">
        <f>IF('منابع انسانی'!D303="","",'منابع انسانی'!D303)</f>
        <v/>
      </c>
      <c r="S304" s="887" t="str">
        <f>IF('تحصیلات کارکنان'!S304="","",'تحصیلات کارکنان'!S304)</f>
        <v/>
      </c>
      <c r="T304" s="888" t="str">
        <f>IF('تجربه کارکنان'!Q304="","",'تجربه کارکنان'!Q304)</f>
        <v/>
      </c>
      <c r="U304" s="888" t="str">
        <f>IF('منابع انسانی'!G303="","",'منابع انسانی'!G303)</f>
        <v/>
      </c>
    </row>
    <row r="305" spans="15:21" ht="24.95" customHeight="1">
      <c r="O305" s="887" t="str">
        <f>IF('منابع انسانی'!A304="","",'منابع انسانی'!A304)</f>
        <v/>
      </c>
      <c r="P305" s="887" t="str">
        <f>IF('منابع انسانی'!B304="","",'منابع انسانی'!B304)</f>
        <v/>
      </c>
      <c r="Q305" s="887" t="str">
        <f>IF('منابع انسانی'!C304="","",'منابع انسانی'!C304)</f>
        <v/>
      </c>
      <c r="R305" s="887" t="str">
        <f>IF('منابع انسانی'!D304="","",'منابع انسانی'!D304)</f>
        <v/>
      </c>
      <c r="S305" s="887" t="str">
        <f>IF('تحصیلات کارکنان'!S305="","",'تحصیلات کارکنان'!S305)</f>
        <v/>
      </c>
      <c r="T305" s="888" t="str">
        <f>IF('تجربه کارکنان'!Q305="","",'تجربه کارکنان'!Q305)</f>
        <v/>
      </c>
      <c r="U305" s="888" t="str">
        <f>IF('منابع انسانی'!G304="","",'منابع انسانی'!G304)</f>
        <v/>
      </c>
    </row>
    <row r="306" spans="15:21" ht="24.95" customHeight="1">
      <c r="O306" s="887" t="str">
        <f>IF('منابع انسانی'!A305="","",'منابع انسانی'!A305)</f>
        <v/>
      </c>
      <c r="P306" s="887" t="str">
        <f>IF('منابع انسانی'!B305="","",'منابع انسانی'!B305)</f>
        <v/>
      </c>
      <c r="Q306" s="887" t="str">
        <f>IF('منابع انسانی'!C305="","",'منابع انسانی'!C305)</f>
        <v/>
      </c>
      <c r="R306" s="887" t="str">
        <f>IF('منابع انسانی'!D305="","",'منابع انسانی'!D305)</f>
        <v/>
      </c>
      <c r="S306" s="887" t="str">
        <f>IF('تحصیلات کارکنان'!S306="","",'تحصیلات کارکنان'!S306)</f>
        <v/>
      </c>
      <c r="T306" s="888" t="str">
        <f>IF('تجربه کارکنان'!Q306="","",'تجربه کارکنان'!Q306)</f>
        <v/>
      </c>
      <c r="U306" s="888" t="str">
        <f>IF('منابع انسانی'!G305="","",'منابع انسانی'!G305)</f>
        <v/>
      </c>
    </row>
    <row r="307" spans="15:21" ht="24.95" customHeight="1">
      <c r="O307" s="887" t="str">
        <f>IF('منابع انسانی'!A306="","",'منابع انسانی'!A306)</f>
        <v/>
      </c>
      <c r="P307" s="887" t="str">
        <f>IF('منابع انسانی'!B306="","",'منابع انسانی'!B306)</f>
        <v/>
      </c>
      <c r="Q307" s="887" t="str">
        <f>IF('منابع انسانی'!C306="","",'منابع انسانی'!C306)</f>
        <v/>
      </c>
      <c r="R307" s="887" t="str">
        <f>IF('منابع انسانی'!D306="","",'منابع انسانی'!D306)</f>
        <v/>
      </c>
      <c r="S307" s="887" t="str">
        <f>IF('تحصیلات کارکنان'!S307="","",'تحصیلات کارکنان'!S307)</f>
        <v/>
      </c>
      <c r="T307" s="888" t="str">
        <f>IF('تجربه کارکنان'!Q307="","",'تجربه کارکنان'!Q307)</f>
        <v/>
      </c>
      <c r="U307" s="888" t="str">
        <f>IF('منابع انسانی'!G306="","",'منابع انسانی'!G306)</f>
        <v/>
      </c>
    </row>
    <row r="308" spans="15:21" ht="24.95" customHeight="1">
      <c r="O308" s="887" t="str">
        <f>IF('منابع انسانی'!A307="","",'منابع انسانی'!A307)</f>
        <v/>
      </c>
      <c r="P308" s="887" t="str">
        <f>IF('منابع انسانی'!B307="","",'منابع انسانی'!B307)</f>
        <v/>
      </c>
      <c r="Q308" s="887" t="str">
        <f>IF('منابع انسانی'!C307="","",'منابع انسانی'!C307)</f>
        <v/>
      </c>
      <c r="R308" s="887" t="str">
        <f>IF('منابع انسانی'!D307="","",'منابع انسانی'!D307)</f>
        <v/>
      </c>
      <c r="S308" s="887" t="str">
        <f>IF('تحصیلات کارکنان'!S308="","",'تحصیلات کارکنان'!S308)</f>
        <v/>
      </c>
      <c r="T308" s="888" t="str">
        <f>IF('تجربه کارکنان'!Q308="","",'تجربه کارکنان'!Q308)</f>
        <v/>
      </c>
      <c r="U308" s="888" t="str">
        <f>IF('منابع انسانی'!G307="","",'منابع انسانی'!G307)</f>
        <v/>
      </c>
    </row>
    <row r="309" spans="15:21" ht="24.95" customHeight="1">
      <c r="O309" s="887" t="str">
        <f>IF('منابع انسانی'!A308="","",'منابع انسانی'!A308)</f>
        <v/>
      </c>
      <c r="P309" s="887" t="str">
        <f>IF('منابع انسانی'!B308="","",'منابع انسانی'!B308)</f>
        <v/>
      </c>
      <c r="Q309" s="887" t="str">
        <f>IF('منابع انسانی'!C308="","",'منابع انسانی'!C308)</f>
        <v/>
      </c>
      <c r="R309" s="887" t="str">
        <f>IF('منابع انسانی'!D308="","",'منابع انسانی'!D308)</f>
        <v/>
      </c>
      <c r="S309" s="887" t="str">
        <f>IF('تحصیلات کارکنان'!S309="","",'تحصیلات کارکنان'!S309)</f>
        <v/>
      </c>
      <c r="T309" s="888" t="str">
        <f>IF('تجربه کارکنان'!Q309="","",'تجربه کارکنان'!Q309)</f>
        <v/>
      </c>
      <c r="U309" s="888" t="str">
        <f>IF('منابع انسانی'!G308="","",'منابع انسانی'!G308)</f>
        <v/>
      </c>
    </row>
    <row r="310" spans="15:21" ht="24.95" customHeight="1">
      <c r="O310" s="887" t="str">
        <f>IF('منابع انسانی'!A309="","",'منابع انسانی'!A309)</f>
        <v/>
      </c>
      <c r="P310" s="887" t="str">
        <f>IF('منابع انسانی'!B309="","",'منابع انسانی'!B309)</f>
        <v/>
      </c>
      <c r="Q310" s="887" t="str">
        <f>IF('منابع انسانی'!C309="","",'منابع انسانی'!C309)</f>
        <v/>
      </c>
      <c r="R310" s="887" t="str">
        <f>IF('منابع انسانی'!D309="","",'منابع انسانی'!D309)</f>
        <v/>
      </c>
      <c r="S310" s="887" t="str">
        <f>IF('تحصیلات کارکنان'!S310="","",'تحصیلات کارکنان'!S310)</f>
        <v/>
      </c>
      <c r="T310" s="888" t="str">
        <f>IF('تجربه کارکنان'!Q310="","",'تجربه کارکنان'!Q310)</f>
        <v/>
      </c>
      <c r="U310" s="888" t="str">
        <f>IF('منابع انسانی'!G309="","",'منابع انسانی'!G309)</f>
        <v/>
      </c>
    </row>
    <row r="311" spans="15:21" ht="24.95" customHeight="1">
      <c r="O311" s="887" t="str">
        <f>IF('منابع انسانی'!A310="","",'منابع انسانی'!A310)</f>
        <v/>
      </c>
      <c r="P311" s="887" t="str">
        <f>IF('منابع انسانی'!B310="","",'منابع انسانی'!B310)</f>
        <v/>
      </c>
      <c r="Q311" s="887" t="str">
        <f>IF('منابع انسانی'!C310="","",'منابع انسانی'!C310)</f>
        <v/>
      </c>
      <c r="R311" s="887" t="str">
        <f>IF('منابع انسانی'!D310="","",'منابع انسانی'!D310)</f>
        <v/>
      </c>
      <c r="S311" s="887" t="str">
        <f>IF('تحصیلات کارکنان'!S311="","",'تحصیلات کارکنان'!S311)</f>
        <v/>
      </c>
      <c r="T311" s="888" t="str">
        <f>IF('تجربه کارکنان'!Q311="","",'تجربه کارکنان'!Q311)</f>
        <v/>
      </c>
      <c r="U311" s="888" t="str">
        <f>IF('منابع انسانی'!G310="","",'منابع انسانی'!G310)</f>
        <v/>
      </c>
    </row>
    <row r="312" spans="15:21" ht="24.95" customHeight="1">
      <c r="O312" s="887" t="str">
        <f>IF('منابع انسانی'!A311="","",'منابع انسانی'!A311)</f>
        <v/>
      </c>
      <c r="P312" s="887" t="str">
        <f>IF('منابع انسانی'!B311="","",'منابع انسانی'!B311)</f>
        <v/>
      </c>
      <c r="Q312" s="887" t="str">
        <f>IF('منابع انسانی'!C311="","",'منابع انسانی'!C311)</f>
        <v/>
      </c>
      <c r="R312" s="887" t="str">
        <f>IF('منابع انسانی'!D311="","",'منابع انسانی'!D311)</f>
        <v/>
      </c>
      <c r="S312" s="887" t="str">
        <f>IF('تحصیلات کارکنان'!S312="","",'تحصیلات کارکنان'!S312)</f>
        <v/>
      </c>
      <c r="T312" s="888" t="str">
        <f>IF('تجربه کارکنان'!Q312="","",'تجربه کارکنان'!Q312)</f>
        <v/>
      </c>
      <c r="U312" s="888" t="str">
        <f>IF('منابع انسانی'!G311="","",'منابع انسانی'!G311)</f>
        <v/>
      </c>
    </row>
    <row r="313" spans="15:21" ht="24.95" customHeight="1">
      <c r="O313" s="887" t="str">
        <f>IF('منابع انسانی'!A312="","",'منابع انسانی'!A312)</f>
        <v/>
      </c>
      <c r="P313" s="887" t="str">
        <f>IF('منابع انسانی'!B312="","",'منابع انسانی'!B312)</f>
        <v/>
      </c>
      <c r="Q313" s="887" t="str">
        <f>IF('منابع انسانی'!C312="","",'منابع انسانی'!C312)</f>
        <v/>
      </c>
      <c r="R313" s="887" t="str">
        <f>IF('منابع انسانی'!D312="","",'منابع انسانی'!D312)</f>
        <v/>
      </c>
      <c r="S313" s="887" t="str">
        <f>IF('تحصیلات کارکنان'!S313="","",'تحصیلات کارکنان'!S313)</f>
        <v/>
      </c>
      <c r="T313" s="888" t="str">
        <f>IF('تجربه کارکنان'!Q313="","",'تجربه کارکنان'!Q313)</f>
        <v/>
      </c>
      <c r="U313" s="888" t="str">
        <f>IF('منابع انسانی'!G312="","",'منابع انسانی'!G312)</f>
        <v/>
      </c>
    </row>
    <row r="314" spans="15:21" ht="24.95" customHeight="1">
      <c r="O314" s="887" t="str">
        <f>IF('منابع انسانی'!A313="","",'منابع انسانی'!A313)</f>
        <v/>
      </c>
      <c r="P314" s="887" t="str">
        <f>IF('منابع انسانی'!B313="","",'منابع انسانی'!B313)</f>
        <v/>
      </c>
      <c r="Q314" s="887" t="str">
        <f>IF('منابع انسانی'!C313="","",'منابع انسانی'!C313)</f>
        <v/>
      </c>
      <c r="R314" s="887" t="str">
        <f>IF('منابع انسانی'!D313="","",'منابع انسانی'!D313)</f>
        <v/>
      </c>
      <c r="S314" s="887" t="str">
        <f>IF('تحصیلات کارکنان'!S314="","",'تحصیلات کارکنان'!S314)</f>
        <v/>
      </c>
      <c r="T314" s="888" t="str">
        <f>IF('تجربه کارکنان'!Q314="","",'تجربه کارکنان'!Q314)</f>
        <v/>
      </c>
      <c r="U314" s="888" t="str">
        <f>IF('منابع انسانی'!G313="","",'منابع انسانی'!G313)</f>
        <v/>
      </c>
    </row>
    <row r="315" spans="15:21" ht="24.95" customHeight="1">
      <c r="O315" s="887" t="str">
        <f>IF('منابع انسانی'!A314="","",'منابع انسانی'!A314)</f>
        <v/>
      </c>
      <c r="P315" s="887" t="str">
        <f>IF('منابع انسانی'!B314="","",'منابع انسانی'!B314)</f>
        <v/>
      </c>
      <c r="Q315" s="887" t="str">
        <f>IF('منابع انسانی'!C314="","",'منابع انسانی'!C314)</f>
        <v/>
      </c>
      <c r="R315" s="887" t="str">
        <f>IF('منابع انسانی'!D314="","",'منابع انسانی'!D314)</f>
        <v/>
      </c>
      <c r="S315" s="887" t="str">
        <f>IF('تحصیلات کارکنان'!S315="","",'تحصیلات کارکنان'!S315)</f>
        <v/>
      </c>
      <c r="T315" s="888" t="str">
        <f>IF('تجربه کارکنان'!Q315="","",'تجربه کارکنان'!Q315)</f>
        <v/>
      </c>
      <c r="U315" s="888" t="str">
        <f>IF('منابع انسانی'!G314="","",'منابع انسانی'!G314)</f>
        <v/>
      </c>
    </row>
    <row r="316" spans="15:21" ht="24.95" customHeight="1">
      <c r="O316" s="887" t="str">
        <f>IF('منابع انسانی'!A315="","",'منابع انسانی'!A315)</f>
        <v/>
      </c>
      <c r="P316" s="887" t="str">
        <f>IF('منابع انسانی'!B315="","",'منابع انسانی'!B315)</f>
        <v/>
      </c>
      <c r="Q316" s="887" t="str">
        <f>IF('منابع انسانی'!C315="","",'منابع انسانی'!C315)</f>
        <v/>
      </c>
      <c r="R316" s="887" t="str">
        <f>IF('منابع انسانی'!D315="","",'منابع انسانی'!D315)</f>
        <v/>
      </c>
      <c r="S316" s="887" t="str">
        <f>IF('تحصیلات کارکنان'!S316="","",'تحصیلات کارکنان'!S316)</f>
        <v/>
      </c>
      <c r="T316" s="888" t="str">
        <f>IF('تجربه کارکنان'!Q316="","",'تجربه کارکنان'!Q316)</f>
        <v/>
      </c>
      <c r="U316" s="888" t="str">
        <f>IF('منابع انسانی'!G315="","",'منابع انسانی'!G315)</f>
        <v/>
      </c>
    </row>
    <row r="317" spans="15:21" ht="24.95" customHeight="1">
      <c r="O317" s="887" t="str">
        <f>IF('منابع انسانی'!A316="","",'منابع انسانی'!A316)</f>
        <v/>
      </c>
      <c r="P317" s="887" t="str">
        <f>IF('منابع انسانی'!B316="","",'منابع انسانی'!B316)</f>
        <v/>
      </c>
      <c r="Q317" s="887" t="str">
        <f>IF('منابع انسانی'!C316="","",'منابع انسانی'!C316)</f>
        <v/>
      </c>
      <c r="R317" s="887" t="str">
        <f>IF('منابع انسانی'!D316="","",'منابع انسانی'!D316)</f>
        <v/>
      </c>
      <c r="S317" s="887" t="str">
        <f>IF('تحصیلات کارکنان'!S317="","",'تحصیلات کارکنان'!S317)</f>
        <v/>
      </c>
      <c r="T317" s="888" t="str">
        <f>IF('تجربه کارکنان'!Q317="","",'تجربه کارکنان'!Q317)</f>
        <v/>
      </c>
      <c r="U317" s="888" t="str">
        <f>IF('منابع انسانی'!G316="","",'منابع انسانی'!G316)</f>
        <v/>
      </c>
    </row>
    <row r="318" spans="15:21" ht="24.95" customHeight="1">
      <c r="O318" s="887" t="str">
        <f>IF('منابع انسانی'!A317="","",'منابع انسانی'!A317)</f>
        <v/>
      </c>
      <c r="P318" s="887" t="str">
        <f>IF('منابع انسانی'!B317="","",'منابع انسانی'!B317)</f>
        <v/>
      </c>
      <c r="Q318" s="887" t="str">
        <f>IF('منابع انسانی'!C317="","",'منابع انسانی'!C317)</f>
        <v/>
      </c>
      <c r="R318" s="887" t="str">
        <f>IF('منابع انسانی'!D317="","",'منابع انسانی'!D317)</f>
        <v/>
      </c>
      <c r="S318" s="887" t="str">
        <f>IF('تحصیلات کارکنان'!S318="","",'تحصیلات کارکنان'!S318)</f>
        <v/>
      </c>
      <c r="T318" s="888" t="str">
        <f>IF('تجربه کارکنان'!Q318="","",'تجربه کارکنان'!Q318)</f>
        <v/>
      </c>
      <c r="U318" s="888" t="str">
        <f>IF('منابع انسانی'!G317="","",'منابع انسانی'!G317)</f>
        <v/>
      </c>
    </row>
    <row r="319" spans="15:21" ht="24.95" customHeight="1">
      <c r="O319" s="887" t="str">
        <f>IF('منابع انسانی'!A318="","",'منابع انسانی'!A318)</f>
        <v/>
      </c>
      <c r="P319" s="887" t="str">
        <f>IF('منابع انسانی'!B318="","",'منابع انسانی'!B318)</f>
        <v/>
      </c>
      <c r="Q319" s="887" t="str">
        <f>IF('منابع انسانی'!C318="","",'منابع انسانی'!C318)</f>
        <v/>
      </c>
      <c r="R319" s="887" t="str">
        <f>IF('منابع انسانی'!D318="","",'منابع انسانی'!D318)</f>
        <v/>
      </c>
      <c r="S319" s="887" t="str">
        <f>IF('تحصیلات کارکنان'!S319="","",'تحصیلات کارکنان'!S319)</f>
        <v/>
      </c>
      <c r="T319" s="888" t="str">
        <f>IF('تجربه کارکنان'!Q319="","",'تجربه کارکنان'!Q319)</f>
        <v/>
      </c>
      <c r="U319" s="888" t="str">
        <f>IF('منابع انسانی'!G318="","",'منابع انسانی'!G318)</f>
        <v/>
      </c>
    </row>
    <row r="320" spans="15:21" ht="24.95" customHeight="1">
      <c r="O320" s="887" t="str">
        <f>IF('منابع انسانی'!A319="","",'منابع انسانی'!A319)</f>
        <v/>
      </c>
      <c r="P320" s="887" t="str">
        <f>IF('منابع انسانی'!B319="","",'منابع انسانی'!B319)</f>
        <v/>
      </c>
      <c r="Q320" s="887" t="str">
        <f>IF('منابع انسانی'!C319="","",'منابع انسانی'!C319)</f>
        <v/>
      </c>
      <c r="R320" s="887" t="str">
        <f>IF('منابع انسانی'!D319="","",'منابع انسانی'!D319)</f>
        <v/>
      </c>
      <c r="S320" s="887" t="str">
        <f>IF('تحصیلات کارکنان'!S320="","",'تحصیلات کارکنان'!S320)</f>
        <v/>
      </c>
      <c r="T320" s="888" t="str">
        <f>IF('تجربه کارکنان'!Q320="","",'تجربه کارکنان'!Q320)</f>
        <v/>
      </c>
      <c r="U320" s="888" t="str">
        <f>IF('منابع انسانی'!G319="","",'منابع انسانی'!G319)</f>
        <v/>
      </c>
    </row>
    <row r="321" spans="15:21" ht="24.95" customHeight="1">
      <c r="O321" s="887" t="str">
        <f>IF('منابع انسانی'!A320="","",'منابع انسانی'!A320)</f>
        <v/>
      </c>
      <c r="P321" s="887" t="str">
        <f>IF('منابع انسانی'!B320="","",'منابع انسانی'!B320)</f>
        <v/>
      </c>
      <c r="Q321" s="887" t="str">
        <f>IF('منابع انسانی'!C320="","",'منابع انسانی'!C320)</f>
        <v/>
      </c>
      <c r="R321" s="887" t="str">
        <f>IF('منابع انسانی'!D320="","",'منابع انسانی'!D320)</f>
        <v/>
      </c>
      <c r="S321" s="887" t="str">
        <f>IF('تحصیلات کارکنان'!S321="","",'تحصیلات کارکنان'!S321)</f>
        <v/>
      </c>
      <c r="T321" s="888" t="str">
        <f>IF('تجربه کارکنان'!Q321="","",'تجربه کارکنان'!Q321)</f>
        <v/>
      </c>
      <c r="U321" s="888" t="str">
        <f>IF('منابع انسانی'!G320="","",'منابع انسانی'!G320)</f>
        <v/>
      </c>
    </row>
    <row r="322" spans="15:21" ht="24.95" customHeight="1">
      <c r="O322" s="887" t="str">
        <f>IF('منابع انسانی'!A321="","",'منابع انسانی'!A321)</f>
        <v/>
      </c>
      <c r="P322" s="887" t="str">
        <f>IF('منابع انسانی'!B321="","",'منابع انسانی'!B321)</f>
        <v/>
      </c>
      <c r="Q322" s="887" t="str">
        <f>IF('منابع انسانی'!C321="","",'منابع انسانی'!C321)</f>
        <v/>
      </c>
      <c r="R322" s="887" t="str">
        <f>IF('منابع انسانی'!D321="","",'منابع انسانی'!D321)</f>
        <v/>
      </c>
      <c r="S322" s="887" t="str">
        <f>IF('تحصیلات کارکنان'!S322="","",'تحصیلات کارکنان'!S322)</f>
        <v/>
      </c>
      <c r="T322" s="888" t="str">
        <f>IF('تجربه کارکنان'!Q322="","",'تجربه کارکنان'!Q322)</f>
        <v/>
      </c>
      <c r="U322" s="888" t="str">
        <f>IF('منابع انسانی'!G321="","",'منابع انسانی'!G321)</f>
        <v/>
      </c>
    </row>
    <row r="323" spans="15:21" ht="24.95" customHeight="1">
      <c r="O323" s="887" t="str">
        <f>IF('منابع انسانی'!A322="","",'منابع انسانی'!A322)</f>
        <v/>
      </c>
      <c r="P323" s="887" t="str">
        <f>IF('منابع انسانی'!B322="","",'منابع انسانی'!B322)</f>
        <v/>
      </c>
      <c r="Q323" s="887" t="str">
        <f>IF('منابع انسانی'!C322="","",'منابع انسانی'!C322)</f>
        <v/>
      </c>
      <c r="R323" s="887" t="str">
        <f>IF('منابع انسانی'!D322="","",'منابع انسانی'!D322)</f>
        <v/>
      </c>
      <c r="S323" s="887" t="str">
        <f>IF('تحصیلات کارکنان'!S323="","",'تحصیلات کارکنان'!S323)</f>
        <v/>
      </c>
      <c r="T323" s="888" t="str">
        <f>IF('تجربه کارکنان'!Q323="","",'تجربه کارکنان'!Q323)</f>
        <v/>
      </c>
      <c r="U323" s="888" t="str">
        <f>IF('منابع انسانی'!G322="","",'منابع انسانی'!G322)</f>
        <v/>
      </c>
    </row>
    <row r="324" spans="15:21" ht="24.95" customHeight="1">
      <c r="O324" s="887" t="str">
        <f>IF('منابع انسانی'!A323="","",'منابع انسانی'!A323)</f>
        <v/>
      </c>
      <c r="P324" s="887" t="str">
        <f>IF('منابع انسانی'!B323="","",'منابع انسانی'!B323)</f>
        <v/>
      </c>
      <c r="Q324" s="887" t="str">
        <f>IF('منابع انسانی'!C323="","",'منابع انسانی'!C323)</f>
        <v/>
      </c>
      <c r="R324" s="887" t="str">
        <f>IF('منابع انسانی'!D323="","",'منابع انسانی'!D323)</f>
        <v/>
      </c>
      <c r="S324" s="887" t="str">
        <f>IF('تحصیلات کارکنان'!S324="","",'تحصیلات کارکنان'!S324)</f>
        <v/>
      </c>
      <c r="T324" s="888" t="str">
        <f>IF('تجربه کارکنان'!Q324="","",'تجربه کارکنان'!Q324)</f>
        <v/>
      </c>
      <c r="U324" s="888" t="str">
        <f>IF('منابع انسانی'!G323="","",'منابع انسانی'!G323)</f>
        <v/>
      </c>
    </row>
    <row r="325" spans="15:21" ht="24.95" customHeight="1">
      <c r="O325" s="887" t="str">
        <f>IF('منابع انسانی'!A324="","",'منابع انسانی'!A324)</f>
        <v/>
      </c>
      <c r="P325" s="887" t="str">
        <f>IF('منابع انسانی'!B324="","",'منابع انسانی'!B324)</f>
        <v/>
      </c>
      <c r="Q325" s="887" t="str">
        <f>IF('منابع انسانی'!C324="","",'منابع انسانی'!C324)</f>
        <v/>
      </c>
      <c r="R325" s="887" t="str">
        <f>IF('منابع انسانی'!D324="","",'منابع انسانی'!D324)</f>
        <v/>
      </c>
      <c r="S325" s="887" t="str">
        <f>IF('تحصیلات کارکنان'!S325="","",'تحصیلات کارکنان'!S325)</f>
        <v/>
      </c>
      <c r="T325" s="888" t="str">
        <f>IF('تجربه کارکنان'!Q325="","",'تجربه کارکنان'!Q325)</f>
        <v/>
      </c>
      <c r="U325" s="888" t="str">
        <f>IF('منابع انسانی'!G324="","",'منابع انسانی'!G324)</f>
        <v/>
      </c>
    </row>
    <row r="326" spans="15:21" ht="24.95" customHeight="1">
      <c r="O326" s="887" t="str">
        <f>IF('منابع انسانی'!A325="","",'منابع انسانی'!A325)</f>
        <v/>
      </c>
      <c r="P326" s="887" t="str">
        <f>IF('منابع انسانی'!B325="","",'منابع انسانی'!B325)</f>
        <v/>
      </c>
      <c r="Q326" s="887" t="str">
        <f>IF('منابع انسانی'!C325="","",'منابع انسانی'!C325)</f>
        <v/>
      </c>
      <c r="R326" s="887" t="str">
        <f>IF('منابع انسانی'!D325="","",'منابع انسانی'!D325)</f>
        <v/>
      </c>
      <c r="S326" s="887" t="str">
        <f>IF('تحصیلات کارکنان'!S326="","",'تحصیلات کارکنان'!S326)</f>
        <v/>
      </c>
      <c r="T326" s="888" t="str">
        <f>IF('تجربه کارکنان'!Q326="","",'تجربه کارکنان'!Q326)</f>
        <v/>
      </c>
      <c r="U326" s="888" t="str">
        <f>IF('منابع انسانی'!G325="","",'منابع انسانی'!G325)</f>
        <v/>
      </c>
    </row>
    <row r="327" spans="15:21" ht="24.95" customHeight="1">
      <c r="O327" s="887" t="str">
        <f>IF('منابع انسانی'!A326="","",'منابع انسانی'!A326)</f>
        <v/>
      </c>
      <c r="P327" s="887" t="str">
        <f>IF('منابع انسانی'!B326="","",'منابع انسانی'!B326)</f>
        <v/>
      </c>
      <c r="Q327" s="887" t="str">
        <f>IF('منابع انسانی'!C326="","",'منابع انسانی'!C326)</f>
        <v/>
      </c>
      <c r="R327" s="887" t="str">
        <f>IF('منابع انسانی'!D326="","",'منابع انسانی'!D326)</f>
        <v/>
      </c>
      <c r="S327" s="887" t="str">
        <f>IF('تحصیلات کارکنان'!S327="","",'تحصیلات کارکنان'!S327)</f>
        <v/>
      </c>
      <c r="T327" s="888" t="str">
        <f>IF('تجربه کارکنان'!Q327="","",'تجربه کارکنان'!Q327)</f>
        <v/>
      </c>
      <c r="U327" s="888" t="str">
        <f>IF('منابع انسانی'!G326="","",'منابع انسانی'!G326)</f>
        <v/>
      </c>
    </row>
    <row r="328" spans="15:21" ht="24.95" customHeight="1">
      <c r="O328" s="887" t="str">
        <f>IF('منابع انسانی'!A327="","",'منابع انسانی'!A327)</f>
        <v/>
      </c>
      <c r="P328" s="887" t="str">
        <f>IF('منابع انسانی'!B327="","",'منابع انسانی'!B327)</f>
        <v/>
      </c>
      <c r="Q328" s="887" t="str">
        <f>IF('منابع انسانی'!C327="","",'منابع انسانی'!C327)</f>
        <v/>
      </c>
      <c r="R328" s="887" t="str">
        <f>IF('منابع انسانی'!D327="","",'منابع انسانی'!D327)</f>
        <v/>
      </c>
      <c r="S328" s="887" t="str">
        <f>IF('تحصیلات کارکنان'!S328="","",'تحصیلات کارکنان'!S328)</f>
        <v/>
      </c>
      <c r="T328" s="888" t="str">
        <f>IF('تجربه کارکنان'!Q328="","",'تجربه کارکنان'!Q328)</f>
        <v/>
      </c>
      <c r="U328" s="888" t="str">
        <f>IF('منابع انسانی'!G327="","",'منابع انسانی'!G327)</f>
        <v/>
      </c>
    </row>
    <row r="329" spans="15:21" ht="24.95" customHeight="1">
      <c r="O329" s="887" t="str">
        <f>IF('منابع انسانی'!A328="","",'منابع انسانی'!A328)</f>
        <v/>
      </c>
      <c r="P329" s="887" t="str">
        <f>IF('منابع انسانی'!B328="","",'منابع انسانی'!B328)</f>
        <v/>
      </c>
      <c r="Q329" s="887" t="str">
        <f>IF('منابع انسانی'!C328="","",'منابع انسانی'!C328)</f>
        <v/>
      </c>
      <c r="R329" s="887" t="str">
        <f>IF('منابع انسانی'!D328="","",'منابع انسانی'!D328)</f>
        <v/>
      </c>
      <c r="S329" s="887" t="str">
        <f>IF('تحصیلات کارکنان'!S329="","",'تحصیلات کارکنان'!S329)</f>
        <v/>
      </c>
      <c r="T329" s="888" t="str">
        <f>IF('تجربه کارکنان'!Q329="","",'تجربه کارکنان'!Q329)</f>
        <v/>
      </c>
      <c r="U329" s="888" t="str">
        <f>IF('منابع انسانی'!G328="","",'منابع انسانی'!G328)</f>
        <v/>
      </c>
    </row>
    <row r="330" spans="15:21" ht="24.95" customHeight="1">
      <c r="O330" s="887" t="str">
        <f>IF('منابع انسانی'!A329="","",'منابع انسانی'!A329)</f>
        <v/>
      </c>
      <c r="P330" s="887" t="str">
        <f>IF('منابع انسانی'!B329="","",'منابع انسانی'!B329)</f>
        <v/>
      </c>
      <c r="Q330" s="887" t="str">
        <f>IF('منابع انسانی'!C329="","",'منابع انسانی'!C329)</f>
        <v/>
      </c>
      <c r="R330" s="887" t="str">
        <f>IF('منابع انسانی'!D329="","",'منابع انسانی'!D329)</f>
        <v/>
      </c>
      <c r="S330" s="887" t="str">
        <f>IF('تحصیلات کارکنان'!S330="","",'تحصیلات کارکنان'!S330)</f>
        <v/>
      </c>
      <c r="T330" s="888" t="str">
        <f>IF('تجربه کارکنان'!Q330="","",'تجربه کارکنان'!Q330)</f>
        <v/>
      </c>
      <c r="U330" s="888" t="str">
        <f>IF('منابع انسانی'!G329="","",'منابع انسانی'!G329)</f>
        <v/>
      </c>
    </row>
    <row r="331" spans="15:21" ht="24.95" customHeight="1">
      <c r="O331" s="887" t="str">
        <f>IF('منابع انسانی'!A330="","",'منابع انسانی'!A330)</f>
        <v/>
      </c>
      <c r="P331" s="887" t="str">
        <f>IF('منابع انسانی'!B330="","",'منابع انسانی'!B330)</f>
        <v/>
      </c>
      <c r="Q331" s="887" t="str">
        <f>IF('منابع انسانی'!C330="","",'منابع انسانی'!C330)</f>
        <v/>
      </c>
      <c r="R331" s="887" t="str">
        <f>IF('منابع انسانی'!D330="","",'منابع انسانی'!D330)</f>
        <v/>
      </c>
      <c r="S331" s="887" t="str">
        <f>IF('تحصیلات کارکنان'!S331="","",'تحصیلات کارکنان'!S331)</f>
        <v/>
      </c>
      <c r="T331" s="888" t="str">
        <f>IF('تجربه کارکنان'!Q331="","",'تجربه کارکنان'!Q331)</f>
        <v/>
      </c>
      <c r="U331" s="888" t="str">
        <f>IF('منابع انسانی'!G330="","",'منابع انسانی'!G330)</f>
        <v/>
      </c>
    </row>
    <row r="332" spans="15:21" ht="24.95" customHeight="1">
      <c r="O332" s="887" t="str">
        <f>IF('منابع انسانی'!A331="","",'منابع انسانی'!A331)</f>
        <v/>
      </c>
      <c r="P332" s="887" t="str">
        <f>IF('منابع انسانی'!B331="","",'منابع انسانی'!B331)</f>
        <v/>
      </c>
      <c r="Q332" s="887" t="str">
        <f>IF('منابع انسانی'!C331="","",'منابع انسانی'!C331)</f>
        <v/>
      </c>
      <c r="R332" s="887" t="str">
        <f>IF('منابع انسانی'!D331="","",'منابع انسانی'!D331)</f>
        <v/>
      </c>
      <c r="S332" s="887" t="str">
        <f>IF('تحصیلات کارکنان'!S332="","",'تحصیلات کارکنان'!S332)</f>
        <v/>
      </c>
      <c r="T332" s="888" t="str">
        <f>IF('تجربه کارکنان'!Q332="","",'تجربه کارکنان'!Q332)</f>
        <v/>
      </c>
      <c r="U332" s="888" t="str">
        <f>IF('منابع انسانی'!G331="","",'منابع انسانی'!G331)</f>
        <v/>
      </c>
    </row>
    <row r="333" spans="15:21" ht="24.95" customHeight="1">
      <c r="O333" s="887" t="str">
        <f>IF('منابع انسانی'!A332="","",'منابع انسانی'!A332)</f>
        <v/>
      </c>
      <c r="P333" s="887" t="str">
        <f>IF('منابع انسانی'!B332="","",'منابع انسانی'!B332)</f>
        <v/>
      </c>
      <c r="Q333" s="887" t="str">
        <f>IF('منابع انسانی'!C332="","",'منابع انسانی'!C332)</f>
        <v/>
      </c>
      <c r="R333" s="887" t="str">
        <f>IF('منابع انسانی'!D332="","",'منابع انسانی'!D332)</f>
        <v/>
      </c>
      <c r="S333" s="887" t="str">
        <f>IF('تحصیلات کارکنان'!S333="","",'تحصیلات کارکنان'!S333)</f>
        <v/>
      </c>
      <c r="T333" s="888" t="str">
        <f>IF('تجربه کارکنان'!Q333="","",'تجربه کارکنان'!Q333)</f>
        <v/>
      </c>
      <c r="U333" s="888" t="str">
        <f>IF('منابع انسانی'!G332="","",'منابع انسانی'!G332)</f>
        <v/>
      </c>
    </row>
    <row r="334" spans="15:21" ht="24.95" customHeight="1">
      <c r="O334" s="887" t="str">
        <f>IF('منابع انسانی'!A333="","",'منابع انسانی'!A333)</f>
        <v/>
      </c>
      <c r="P334" s="887" t="str">
        <f>IF('منابع انسانی'!B333="","",'منابع انسانی'!B333)</f>
        <v/>
      </c>
      <c r="Q334" s="887" t="str">
        <f>IF('منابع انسانی'!C333="","",'منابع انسانی'!C333)</f>
        <v/>
      </c>
      <c r="R334" s="887" t="str">
        <f>IF('منابع انسانی'!D333="","",'منابع انسانی'!D333)</f>
        <v/>
      </c>
      <c r="S334" s="887" t="str">
        <f>IF('تحصیلات کارکنان'!S334="","",'تحصیلات کارکنان'!S334)</f>
        <v/>
      </c>
      <c r="T334" s="888" t="str">
        <f>IF('تجربه کارکنان'!Q334="","",'تجربه کارکنان'!Q334)</f>
        <v/>
      </c>
      <c r="U334" s="888" t="str">
        <f>IF('منابع انسانی'!G333="","",'منابع انسانی'!G333)</f>
        <v/>
      </c>
    </row>
    <row r="335" spans="15:21" ht="24.95" customHeight="1">
      <c r="O335" s="887" t="str">
        <f>IF('منابع انسانی'!A334="","",'منابع انسانی'!A334)</f>
        <v/>
      </c>
      <c r="P335" s="887" t="str">
        <f>IF('منابع انسانی'!B334="","",'منابع انسانی'!B334)</f>
        <v/>
      </c>
      <c r="Q335" s="887" t="str">
        <f>IF('منابع انسانی'!C334="","",'منابع انسانی'!C334)</f>
        <v/>
      </c>
      <c r="R335" s="887" t="str">
        <f>IF('منابع انسانی'!D334="","",'منابع انسانی'!D334)</f>
        <v/>
      </c>
      <c r="S335" s="887" t="str">
        <f>IF('تحصیلات کارکنان'!S335="","",'تحصیلات کارکنان'!S335)</f>
        <v/>
      </c>
      <c r="T335" s="888" t="str">
        <f>IF('تجربه کارکنان'!Q335="","",'تجربه کارکنان'!Q335)</f>
        <v/>
      </c>
      <c r="U335" s="888" t="str">
        <f>IF('منابع انسانی'!G334="","",'منابع انسانی'!G334)</f>
        <v/>
      </c>
    </row>
    <row r="336" spans="15:21" ht="24.95" customHeight="1">
      <c r="O336" s="887" t="str">
        <f>IF('منابع انسانی'!A335="","",'منابع انسانی'!A335)</f>
        <v/>
      </c>
      <c r="P336" s="887" t="str">
        <f>IF('منابع انسانی'!B335="","",'منابع انسانی'!B335)</f>
        <v/>
      </c>
      <c r="Q336" s="887" t="str">
        <f>IF('منابع انسانی'!C335="","",'منابع انسانی'!C335)</f>
        <v/>
      </c>
      <c r="R336" s="887" t="str">
        <f>IF('منابع انسانی'!D335="","",'منابع انسانی'!D335)</f>
        <v/>
      </c>
      <c r="S336" s="887" t="str">
        <f>IF('تحصیلات کارکنان'!S336="","",'تحصیلات کارکنان'!S336)</f>
        <v/>
      </c>
      <c r="T336" s="888" t="str">
        <f>IF('تجربه کارکنان'!Q336="","",'تجربه کارکنان'!Q336)</f>
        <v/>
      </c>
      <c r="U336" s="888" t="str">
        <f>IF('منابع انسانی'!G335="","",'منابع انسانی'!G335)</f>
        <v/>
      </c>
    </row>
    <row r="337" spans="15:21" ht="24.95" customHeight="1">
      <c r="O337" s="887" t="str">
        <f>IF('منابع انسانی'!A336="","",'منابع انسانی'!A336)</f>
        <v/>
      </c>
      <c r="P337" s="887" t="str">
        <f>IF('منابع انسانی'!B336="","",'منابع انسانی'!B336)</f>
        <v/>
      </c>
      <c r="Q337" s="887" t="str">
        <f>IF('منابع انسانی'!C336="","",'منابع انسانی'!C336)</f>
        <v/>
      </c>
      <c r="R337" s="887" t="str">
        <f>IF('منابع انسانی'!D336="","",'منابع انسانی'!D336)</f>
        <v/>
      </c>
      <c r="S337" s="887" t="str">
        <f>IF('تحصیلات کارکنان'!S337="","",'تحصیلات کارکنان'!S337)</f>
        <v/>
      </c>
      <c r="T337" s="888" t="str">
        <f>IF('تجربه کارکنان'!Q337="","",'تجربه کارکنان'!Q337)</f>
        <v/>
      </c>
      <c r="U337" s="888" t="str">
        <f>IF('منابع انسانی'!G336="","",'منابع انسانی'!G336)</f>
        <v/>
      </c>
    </row>
    <row r="338" spans="15:21" ht="24.95" customHeight="1">
      <c r="O338" s="887" t="str">
        <f>IF('منابع انسانی'!A337="","",'منابع انسانی'!A337)</f>
        <v/>
      </c>
      <c r="P338" s="887" t="str">
        <f>IF('منابع انسانی'!B337="","",'منابع انسانی'!B337)</f>
        <v/>
      </c>
      <c r="Q338" s="887" t="str">
        <f>IF('منابع انسانی'!C337="","",'منابع انسانی'!C337)</f>
        <v/>
      </c>
      <c r="R338" s="887" t="str">
        <f>IF('منابع انسانی'!D337="","",'منابع انسانی'!D337)</f>
        <v/>
      </c>
      <c r="S338" s="887" t="str">
        <f>IF('تحصیلات کارکنان'!S338="","",'تحصیلات کارکنان'!S338)</f>
        <v/>
      </c>
      <c r="T338" s="888" t="str">
        <f>IF('تجربه کارکنان'!Q338="","",'تجربه کارکنان'!Q338)</f>
        <v/>
      </c>
      <c r="U338" s="888" t="str">
        <f>IF('منابع انسانی'!G337="","",'منابع انسانی'!G337)</f>
        <v/>
      </c>
    </row>
    <row r="339" spans="15:21" ht="24.95" customHeight="1">
      <c r="O339" s="887" t="str">
        <f>IF('منابع انسانی'!A338="","",'منابع انسانی'!A338)</f>
        <v/>
      </c>
      <c r="P339" s="887" t="str">
        <f>IF('منابع انسانی'!B338="","",'منابع انسانی'!B338)</f>
        <v/>
      </c>
      <c r="Q339" s="887" t="str">
        <f>IF('منابع انسانی'!C338="","",'منابع انسانی'!C338)</f>
        <v/>
      </c>
      <c r="R339" s="887" t="str">
        <f>IF('منابع انسانی'!D338="","",'منابع انسانی'!D338)</f>
        <v/>
      </c>
      <c r="S339" s="887" t="str">
        <f>IF('تحصیلات کارکنان'!S339="","",'تحصیلات کارکنان'!S339)</f>
        <v/>
      </c>
      <c r="T339" s="888" t="str">
        <f>IF('تجربه کارکنان'!Q339="","",'تجربه کارکنان'!Q339)</f>
        <v/>
      </c>
      <c r="U339" s="888" t="str">
        <f>IF('منابع انسانی'!G338="","",'منابع انسانی'!G338)</f>
        <v/>
      </c>
    </row>
    <row r="340" spans="15:21" ht="24.95" customHeight="1">
      <c r="O340" s="887" t="str">
        <f>IF('منابع انسانی'!A339="","",'منابع انسانی'!A339)</f>
        <v/>
      </c>
      <c r="P340" s="887" t="str">
        <f>IF('منابع انسانی'!B339="","",'منابع انسانی'!B339)</f>
        <v/>
      </c>
      <c r="Q340" s="887" t="str">
        <f>IF('منابع انسانی'!C339="","",'منابع انسانی'!C339)</f>
        <v/>
      </c>
      <c r="R340" s="887" t="str">
        <f>IF('منابع انسانی'!D339="","",'منابع انسانی'!D339)</f>
        <v/>
      </c>
      <c r="S340" s="887" t="str">
        <f>IF('تحصیلات کارکنان'!S340="","",'تحصیلات کارکنان'!S340)</f>
        <v/>
      </c>
      <c r="T340" s="888" t="str">
        <f>IF('تجربه کارکنان'!Q340="","",'تجربه کارکنان'!Q340)</f>
        <v/>
      </c>
      <c r="U340" s="888" t="str">
        <f>IF('منابع انسانی'!G339="","",'منابع انسانی'!G339)</f>
        <v/>
      </c>
    </row>
    <row r="341" spans="15:21" ht="24.95" customHeight="1">
      <c r="O341" s="887" t="str">
        <f>IF('منابع انسانی'!A340="","",'منابع انسانی'!A340)</f>
        <v/>
      </c>
      <c r="P341" s="887" t="str">
        <f>IF('منابع انسانی'!B340="","",'منابع انسانی'!B340)</f>
        <v/>
      </c>
      <c r="Q341" s="887" t="str">
        <f>IF('منابع انسانی'!C340="","",'منابع انسانی'!C340)</f>
        <v/>
      </c>
      <c r="R341" s="887" t="str">
        <f>IF('منابع انسانی'!D340="","",'منابع انسانی'!D340)</f>
        <v/>
      </c>
      <c r="S341" s="887" t="str">
        <f>IF('تحصیلات کارکنان'!S341="","",'تحصیلات کارکنان'!S341)</f>
        <v/>
      </c>
      <c r="T341" s="888" t="str">
        <f>IF('تجربه کارکنان'!Q341="","",'تجربه کارکنان'!Q341)</f>
        <v/>
      </c>
      <c r="U341" s="888" t="str">
        <f>IF('منابع انسانی'!G340="","",'منابع انسانی'!G340)</f>
        <v/>
      </c>
    </row>
    <row r="342" spans="15:21" ht="24.95" customHeight="1">
      <c r="O342" s="887" t="str">
        <f>IF('منابع انسانی'!A341="","",'منابع انسانی'!A341)</f>
        <v/>
      </c>
      <c r="P342" s="887" t="str">
        <f>IF('منابع انسانی'!B341="","",'منابع انسانی'!B341)</f>
        <v/>
      </c>
      <c r="Q342" s="887" t="str">
        <f>IF('منابع انسانی'!C341="","",'منابع انسانی'!C341)</f>
        <v/>
      </c>
      <c r="R342" s="887" t="str">
        <f>IF('منابع انسانی'!D341="","",'منابع انسانی'!D341)</f>
        <v/>
      </c>
      <c r="S342" s="887" t="str">
        <f>IF('تحصیلات کارکنان'!S342="","",'تحصیلات کارکنان'!S342)</f>
        <v/>
      </c>
      <c r="T342" s="888" t="str">
        <f>IF('تجربه کارکنان'!Q342="","",'تجربه کارکنان'!Q342)</f>
        <v/>
      </c>
      <c r="U342" s="888" t="str">
        <f>IF('منابع انسانی'!G341="","",'منابع انسانی'!G341)</f>
        <v/>
      </c>
    </row>
    <row r="343" spans="15:21" ht="24.95" customHeight="1">
      <c r="O343" s="887" t="str">
        <f>IF('منابع انسانی'!A342="","",'منابع انسانی'!A342)</f>
        <v/>
      </c>
      <c r="P343" s="887" t="str">
        <f>IF('منابع انسانی'!B342="","",'منابع انسانی'!B342)</f>
        <v/>
      </c>
      <c r="Q343" s="887" t="str">
        <f>IF('منابع انسانی'!C342="","",'منابع انسانی'!C342)</f>
        <v/>
      </c>
      <c r="R343" s="887" t="str">
        <f>IF('منابع انسانی'!D342="","",'منابع انسانی'!D342)</f>
        <v/>
      </c>
      <c r="S343" s="887" t="str">
        <f>IF('تحصیلات کارکنان'!S343="","",'تحصیلات کارکنان'!S343)</f>
        <v/>
      </c>
      <c r="T343" s="888" t="str">
        <f>IF('تجربه کارکنان'!Q343="","",'تجربه کارکنان'!Q343)</f>
        <v/>
      </c>
      <c r="U343" s="888" t="str">
        <f>IF('منابع انسانی'!G342="","",'منابع انسانی'!G342)</f>
        <v/>
      </c>
    </row>
    <row r="344" spans="15:21" ht="24.95" customHeight="1">
      <c r="O344" s="887" t="str">
        <f>IF('منابع انسانی'!A343="","",'منابع انسانی'!A343)</f>
        <v/>
      </c>
      <c r="P344" s="887" t="str">
        <f>IF('منابع انسانی'!B343="","",'منابع انسانی'!B343)</f>
        <v/>
      </c>
      <c r="Q344" s="887" t="str">
        <f>IF('منابع انسانی'!C343="","",'منابع انسانی'!C343)</f>
        <v/>
      </c>
      <c r="R344" s="887" t="str">
        <f>IF('منابع انسانی'!D343="","",'منابع انسانی'!D343)</f>
        <v/>
      </c>
      <c r="S344" s="887" t="str">
        <f>IF('تحصیلات کارکنان'!S344="","",'تحصیلات کارکنان'!S344)</f>
        <v/>
      </c>
      <c r="T344" s="888" t="str">
        <f>IF('تجربه کارکنان'!Q344="","",'تجربه کارکنان'!Q344)</f>
        <v/>
      </c>
      <c r="U344" s="888" t="str">
        <f>IF('منابع انسانی'!G343="","",'منابع انسانی'!G343)</f>
        <v/>
      </c>
    </row>
    <row r="345" spans="15:21" ht="24.95" customHeight="1">
      <c r="O345" s="887" t="str">
        <f>IF('منابع انسانی'!A344="","",'منابع انسانی'!A344)</f>
        <v/>
      </c>
      <c r="P345" s="887" t="str">
        <f>IF('منابع انسانی'!B344="","",'منابع انسانی'!B344)</f>
        <v/>
      </c>
      <c r="Q345" s="887" t="str">
        <f>IF('منابع انسانی'!C344="","",'منابع انسانی'!C344)</f>
        <v/>
      </c>
      <c r="R345" s="887" t="str">
        <f>IF('منابع انسانی'!D344="","",'منابع انسانی'!D344)</f>
        <v/>
      </c>
      <c r="S345" s="887" t="str">
        <f>IF('تحصیلات کارکنان'!S345="","",'تحصیلات کارکنان'!S345)</f>
        <v/>
      </c>
      <c r="T345" s="888" t="str">
        <f>IF('تجربه کارکنان'!Q345="","",'تجربه کارکنان'!Q345)</f>
        <v/>
      </c>
      <c r="U345" s="888" t="str">
        <f>IF('منابع انسانی'!G344="","",'منابع انسانی'!G344)</f>
        <v/>
      </c>
    </row>
    <row r="346" spans="15:21" ht="24.95" customHeight="1">
      <c r="O346" s="887" t="str">
        <f>IF('منابع انسانی'!A345="","",'منابع انسانی'!A345)</f>
        <v/>
      </c>
      <c r="P346" s="887" t="str">
        <f>IF('منابع انسانی'!B345="","",'منابع انسانی'!B345)</f>
        <v/>
      </c>
      <c r="Q346" s="887" t="str">
        <f>IF('منابع انسانی'!C345="","",'منابع انسانی'!C345)</f>
        <v/>
      </c>
      <c r="R346" s="887" t="str">
        <f>IF('منابع انسانی'!D345="","",'منابع انسانی'!D345)</f>
        <v/>
      </c>
      <c r="S346" s="887" t="str">
        <f>IF('تحصیلات کارکنان'!S346="","",'تحصیلات کارکنان'!S346)</f>
        <v/>
      </c>
      <c r="T346" s="888" t="str">
        <f>IF('تجربه کارکنان'!Q346="","",'تجربه کارکنان'!Q346)</f>
        <v/>
      </c>
      <c r="U346" s="888" t="str">
        <f>IF('منابع انسانی'!G345="","",'منابع انسانی'!G345)</f>
        <v/>
      </c>
    </row>
    <row r="347" spans="15:21" ht="24.95" customHeight="1">
      <c r="O347" s="887" t="str">
        <f>IF('منابع انسانی'!A346="","",'منابع انسانی'!A346)</f>
        <v/>
      </c>
      <c r="P347" s="887" t="str">
        <f>IF('منابع انسانی'!B346="","",'منابع انسانی'!B346)</f>
        <v/>
      </c>
      <c r="Q347" s="887" t="str">
        <f>IF('منابع انسانی'!C346="","",'منابع انسانی'!C346)</f>
        <v/>
      </c>
      <c r="R347" s="887" t="str">
        <f>IF('منابع انسانی'!D346="","",'منابع انسانی'!D346)</f>
        <v/>
      </c>
      <c r="S347" s="887" t="str">
        <f>IF('تحصیلات کارکنان'!S347="","",'تحصیلات کارکنان'!S347)</f>
        <v/>
      </c>
      <c r="T347" s="888" t="str">
        <f>IF('تجربه کارکنان'!Q347="","",'تجربه کارکنان'!Q347)</f>
        <v/>
      </c>
      <c r="U347" s="888" t="str">
        <f>IF('منابع انسانی'!G346="","",'منابع انسانی'!G346)</f>
        <v/>
      </c>
    </row>
    <row r="348" spans="15:21" ht="24.95" customHeight="1">
      <c r="O348" s="887" t="str">
        <f>IF('منابع انسانی'!A347="","",'منابع انسانی'!A347)</f>
        <v/>
      </c>
      <c r="P348" s="887" t="str">
        <f>IF('منابع انسانی'!B347="","",'منابع انسانی'!B347)</f>
        <v/>
      </c>
      <c r="Q348" s="887" t="str">
        <f>IF('منابع انسانی'!C347="","",'منابع انسانی'!C347)</f>
        <v/>
      </c>
      <c r="R348" s="887" t="str">
        <f>IF('منابع انسانی'!D347="","",'منابع انسانی'!D347)</f>
        <v/>
      </c>
      <c r="S348" s="887" t="str">
        <f>IF('تحصیلات کارکنان'!S348="","",'تحصیلات کارکنان'!S348)</f>
        <v/>
      </c>
      <c r="T348" s="888" t="str">
        <f>IF('تجربه کارکنان'!Q348="","",'تجربه کارکنان'!Q348)</f>
        <v/>
      </c>
      <c r="U348" s="888" t="str">
        <f>IF('منابع انسانی'!G347="","",'منابع انسانی'!G347)</f>
        <v/>
      </c>
    </row>
    <row r="349" spans="15:21" ht="24.95" customHeight="1">
      <c r="O349" s="887" t="str">
        <f>IF('منابع انسانی'!A348="","",'منابع انسانی'!A348)</f>
        <v/>
      </c>
      <c r="P349" s="887" t="str">
        <f>IF('منابع انسانی'!B348="","",'منابع انسانی'!B348)</f>
        <v/>
      </c>
      <c r="Q349" s="887" t="str">
        <f>IF('منابع انسانی'!C348="","",'منابع انسانی'!C348)</f>
        <v/>
      </c>
      <c r="R349" s="887" t="str">
        <f>IF('منابع انسانی'!D348="","",'منابع انسانی'!D348)</f>
        <v/>
      </c>
      <c r="S349" s="887" t="str">
        <f>IF('تحصیلات کارکنان'!S349="","",'تحصیلات کارکنان'!S349)</f>
        <v/>
      </c>
      <c r="T349" s="888" t="str">
        <f>IF('تجربه کارکنان'!Q349="","",'تجربه کارکنان'!Q349)</f>
        <v/>
      </c>
      <c r="U349" s="888" t="str">
        <f>IF('منابع انسانی'!G348="","",'منابع انسانی'!G348)</f>
        <v/>
      </c>
    </row>
    <row r="350" spans="15:21" ht="24.95" customHeight="1">
      <c r="O350" s="887" t="str">
        <f>IF('منابع انسانی'!A349="","",'منابع انسانی'!A349)</f>
        <v/>
      </c>
      <c r="P350" s="887" t="str">
        <f>IF('منابع انسانی'!B349="","",'منابع انسانی'!B349)</f>
        <v/>
      </c>
      <c r="Q350" s="887" t="str">
        <f>IF('منابع انسانی'!C349="","",'منابع انسانی'!C349)</f>
        <v/>
      </c>
      <c r="R350" s="887" t="str">
        <f>IF('منابع انسانی'!D349="","",'منابع انسانی'!D349)</f>
        <v/>
      </c>
      <c r="S350" s="887" t="str">
        <f>IF('تحصیلات کارکنان'!S350="","",'تحصیلات کارکنان'!S350)</f>
        <v/>
      </c>
      <c r="T350" s="888" t="str">
        <f>IF('تجربه کارکنان'!Q350="","",'تجربه کارکنان'!Q350)</f>
        <v/>
      </c>
      <c r="U350" s="888" t="str">
        <f>IF('منابع انسانی'!G349="","",'منابع انسانی'!G349)</f>
        <v/>
      </c>
    </row>
    <row r="351" spans="15:21" ht="24.95" customHeight="1">
      <c r="O351" s="887" t="str">
        <f>IF('منابع انسانی'!A350="","",'منابع انسانی'!A350)</f>
        <v/>
      </c>
      <c r="P351" s="887" t="str">
        <f>IF('منابع انسانی'!B350="","",'منابع انسانی'!B350)</f>
        <v/>
      </c>
      <c r="Q351" s="887" t="str">
        <f>IF('منابع انسانی'!C350="","",'منابع انسانی'!C350)</f>
        <v/>
      </c>
      <c r="R351" s="887" t="str">
        <f>IF('منابع انسانی'!D350="","",'منابع انسانی'!D350)</f>
        <v/>
      </c>
      <c r="S351" s="887" t="str">
        <f>IF('تحصیلات کارکنان'!S351="","",'تحصیلات کارکنان'!S351)</f>
        <v/>
      </c>
      <c r="T351" s="888" t="str">
        <f>IF('تجربه کارکنان'!Q351="","",'تجربه کارکنان'!Q351)</f>
        <v/>
      </c>
      <c r="U351" s="888" t="str">
        <f>IF('منابع انسانی'!G350="","",'منابع انسانی'!G350)</f>
        <v/>
      </c>
    </row>
    <row r="352" spans="15:21" ht="24.95" customHeight="1">
      <c r="O352" s="887" t="str">
        <f>IF('منابع انسانی'!A351="","",'منابع انسانی'!A351)</f>
        <v/>
      </c>
      <c r="P352" s="887" t="str">
        <f>IF('منابع انسانی'!B351="","",'منابع انسانی'!B351)</f>
        <v/>
      </c>
      <c r="Q352" s="887" t="str">
        <f>IF('منابع انسانی'!C351="","",'منابع انسانی'!C351)</f>
        <v/>
      </c>
      <c r="R352" s="887" t="str">
        <f>IF('منابع انسانی'!D351="","",'منابع انسانی'!D351)</f>
        <v/>
      </c>
      <c r="S352" s="887" t="str">
        <f>IF('تحصیلات کارکنان'!S352="","",'تحصیلات کارکنان'!S352)</f>
        <v/>
      </c>
      <c r="T352" s="888" t="str">
        <f>IF('تجربه کارکنان'!Q352="","",'تجربه کارکنان'!Q352)</f>
        <v/>
      </c>
      <c r="U352" s="888" t="str">
        <f>IF('منابع انسانی'!G351="","",'منابع انسانی'!G351)</f>
        <v/>
      </c>
    </row>
    <row r="353" spans="15:21" ht="24.95" customHeight="1">
      <c r="O353" s="887" t="str">
        <f>IF('منابع انسانی'!A352="","",'منابع انسانی'!A352)</f>
        <v/>
      </c>
      <c r="P353" s="887" t="str">
        <f>IF('منابع انسانی'!B352="","",'منابع انسانی'!B352)</f>
        <v/>
      </c>
      <c r="Q353" s="887" t="str">
        <f>IF('منابع انسانی'!C352="","",'منابع انسانی'!C352)</f>
        <v/>
      </c>
      <c r="R353" s="887" t="str">
        <f>IF('منابع انسانی'!D352="","",'منابع انسانی'!D352)</f>
        <v/>
      </c>
      <c r="S353" s="887" t="str">
        <f>IF('تحصیلات کارکنان'!S353="","",'تحصیلات کارکنان'!S353)</f>
        <v/>
      </c>
      <c r="T353" s="888" t="str">
        <f>IF('تجربه کارکنان'!Q353="","",'تجربه کارکنان'!Q353)</f>
        <v/>
      </c>
      <c r="U353" s="888" t="str">
        <f>IF('منابع انسانی'!G352="","",'منابع انسانی'!G352)</f>
        <v/>
      </c>
    </row>
    <row r="354" spans="15:21" ht="24.95" customHeight="1">
      <c r="O354" s="887" t="str">
        <f>IF('منابع انسانی'!A353="","",'منابع انسانی'!A353)</f>
        <v/>
      </c>
      <c r="P354" s="887" t="str">
        <f>IF('منابع انسانی'!B353="","",'منابع انسانی'!B353)</f>
        <v/>
      </c>
      <c r="Q354" s="887" t="str">
        <f>IF('منابع انسانی'!C353="","",'منابع انسانی'!C353)</f>
        <v/>
      </c>
      <c r="R354" s="887" t="str">
        <f>IF('منابع انسانی'!D353="","",'منابع انسانی'!D353)</f>
        <v/>
      </c>
      <c r="S354" s="887" t="str">
        <f>IF('تحصیلات کارکنان'!S354="","",'تحصیلات کارکنان'!S354)</f>
        <v/>
      </c>
      <c r="T354" s="888" t="str">
        <f>IF('تجربه کارکنان'!Q354="","",'تجربه کارکنان'!Q354)</f>
        <v/>
      </c>
      <c r="U354" s="888" t="str">
        <f>IF('منابع انسانی'!G353="","",'منابع انسانی'!G353)</f>
        <v/>
      </c>
    </row>
    <row r="355" spans="15:21" ht="24.95" customHeight="1">
      <c r="O355" s="887" t="str">
        <f>IF('منابع انسانی'!A354="","",'منابع انسانی'!A354)</f>
        <v/>
      </c>
      <c r="P355" s="887" t="str">
        <f>IF('منابع انسانی'!B354="","",'منابع انسانی'!B354)</f>
        <v/>
      </c>
      <c r="Q355" s="887" t="str">
        <f>IF('منابع انسانی'!C354="","",'منابع انسانی'!C354)</f>
        <v/>
      </c>
      <c r="R355" s="887" t="str">
        <f>IF('منابع انسانی'!D354="","",'منابع انسانی'!D354)</f>
        <v/>
      </c>
      <c r="S355" s="887" t="str">
        <f>IF('تحصیلات کارکنان'!S355="","",'تحصیلات کارکنان'!S355)</f>
        <v/>
      </c>
      <c r="T355" s="888" t="str">
        <f>IF('تجربه کارکنان'!Q355="","",'تجربه کارکنان'!Q355)</f>
        <v/>
      </c>
      <c r="U355" s="888" t="str">
        <f>IF('منابع انسانی'!G354="","",'منابع انسانی'!G354)</f>
        <v/>
      </c>
    </row>
    <row r="356" spans="15:21" ht="24.95" customHeight="1">
      <c r="O356" s="887" t="str">
        <f>IF('منابع انسانی'!A355="","",'منابع انسانی'!A355)</f>
        <v/>
      </c>
      <c r="P356" s="887" t="str">
        <f>IF('منابع انسانی'!B355="","",'منابع انسانی'!B355)</f>
        <v/>
      </c>
      <c r="Q356" s="887" t="str">
        <f>IF('منابع انسانی'!C355="","",'منابع انسانی'!C355)</f>
        <v/>
      </c>
      <c r="R356" s="887" t="str">
        <f>IF('منابع انسانی'!D355="","",'منابع انسانی'!D355)</f>
        <v/>
      </c>
      <c r="S356" s="887" t="str">
        <f>IF('تحصیلات کارکنان'!S356="","",'تحصیلات کارکنان'!S356)</f>
        <v/>
      </c>
      <c r="T356" s="888" t="str">
        <f>IF('تجربه کارکنان'!Q356="","",'تجربه کارکنان'!Q356)</f>
        <v/>
      </c>
      <c r="U356" s="888" t="str">
        <f>IF('منابع انسانی'!G355="","",'منابع انسانی'!G355)</f>
        <v/>
      </c>
    </row>
    <row r="357" spans="15:21" ht="24.95" customHeight="1">
      <c r="O357" s="887" t="str">
        <f>IF('منابع انسانی'!A356="","",'منابع انسانی'!A356)</f>
        <v/>
      </c>
      <c r="P357" s="887" t="str">
        <f>IF('منابع انسانی'!B356="","",'منابع انسانی'!B356)</f>
        <v/>
      </c>
      <c r="Q357" s="887" t="str">
        <f>IF('منابع انسانی'!C356="","",'منابع انسانی'!C356)</f>
        <v/>
      </c>
      <c r="R357" s="887" t="str">
        <f>IF('منابع انسانی'!D356="","",'منابع انسانی'!D356)</f>
        <v/>
      </c>
      <c r="S357" s="887" t="str">
        <f>IF('تحصیلات کارکنان'!S357="","",'تحصیلات کارکنان'!S357)</f>
        <v/>
      </c>
      <c r="T357" s="888" t="str">
        <f>IF('تجربه کارکنان'!Q357="","",'تجربه کارکنان'!Q357)</f>
        <v/>
      </c>
      <c r="U357" s="888" t="str">
        <f>IF('منابع انسانی'!G356="","",'منابع انسانی'!G356)</f>
        <v/>
      </c>
    </row>
    <row r="358" spans="15:21" ht="24.95" customHeight="1">
      <c r="O358" s="887" t="str">
        <f>IF('منابع انسانی'!A357="","",'منابع انسانی'!A357)</f>
        <v/>
      </c>
      <c r="P358" s="887" t="str">
        <f>IF('منابع انسانی'!B357="","",'منابع انسانی'!B357)</f>
        <v/>
      </c>
      <c r="Q358" s="887" t="str">
        <f>IF('منابع انسانی'!C357="","",'منابع انسانی'!C357)</f>
        <v/>
      </c>
      <c r="R358" s="887" t="str">
        <f>IF('منابع انسانی'!D357="","",'منابع انسانی'!D357)</f>
        <v/>
      </c>
      <c r="S358" s="887" t="str">
        <f>IF('تحصیلات کارکنان'!S358="","",'تحصیلات کارکنان'!S358)</f>
        <v/>
      </c>
      <c r="T358" s="888" t="str">
        <f>IF('تجربه کارکنان'!Q358="","",'تجربه کارکنان'!Q358)</f>
        <v/>
      </c>
      <c r="U358" s="888" t="str">
        <f>IF('منابع انسانی'!G357="","",'منابع انسانی'!G357)</f>
        <v/>
      </c>
    </row>
    <row r="359" spans="15:21" ht="24.95" customHeight="1">
      <c r="O359" s="887" t="str">
        <f>IF('منابع انسانی'!A358="","",'منابع انسانی'!A358)</f>
        <v/>
      </c>
      <c r="P359" s="887" t="str">
        <f>IF('منابع انسانی'!B358="","",'منابع انسانی'!B358)</f>
        <v/>
      </c>
      <c r="Q359" s="887" t="str">
        <f>IF('منابع انسانی'!C358="","",'منابع انسانی'!C358)</f>
        <v/>
      </c>
      <c r="R359" s="887" t="str">
        <f>IF('منابع انسانی'!D358="","",'منابع انسانی'!D358)</f>
        <v/>
      </c>
      <c r="S359" s="887" t="str">
        <f>IF('تحصیلات کارکنان'!S359="","",'تحصیلات کارکنان'!S359)</f>
        <v/>
      </c>
      <c r="T359" s="888" t="str">
        <f>IF('تجربه کارکنان'!Q359="","",'تجربه کارکنان'!Q359)</f>
        <v/>
      </c>
      <c r="U359" s="888" t="str">
        <f>IF('منابع انسانی'!G358="","",'منابع انسانی'!G358)</f>
        <v/>
      </c>
    </row>
    <row r="360" spans="15:21" ht="24.95" customHeight="1">
      <c r="O360" s="887" t="str">
        <f>IF('منابع انسانی'!A359="","",'منابع انسانی'!A359)</f>
        <v/>
      </c>
      <c r="P360" s="887" t="str">
        <f>IF('منابع انسانی'!B359="","",'منابع انسانی'!B359)</f>
        <v/>
      </c>
      <c r="Q360" s="887" t="str">
        <f>IF('منابع انسانی'!C359="","",'منابع انسانی'!C359)</f>
        <v/>
      </c>
      <c r="R360" s="887" t="str">
        <f>IF('منابع انسانی'!D359="","",'منابع انسانی'!D359)</f>
        <v/>
      </c>
      <c r="S360" s="887" t="str">
        <f>IF('تحصیلات کارکنان'!S360="","",'تحصیلات کارکنان'!S360)</f>
        <v/>
      </c>
      <c r="T360" s="888" t="str">
        <f>IF('تجربه کارکنان'!Q360="","",'تجربه کارکنان'!Q360)</f>
        <v/>
      </c>
      <c r="U360" s="888" t="str">
        <f>IF('منابع انسانی'!G359="","",'منابع انسانی'!G359)</f>
        <v/>
      </c>
    </row>
    <row r="361" spans="15:21" ht="24.95" customHeight="1">
      <c r="O361" s="887" t="str">
        <f>IF('منابع انسانی'!A360="","",'منابع انسانی'!A360)</f>
        <v/>
      </c>
      <c r="P361" s="887" t="str">
        <f>IF('منابع انسانی'!B360="","",'منابع انسانی'!B360)</f>
        <v/>
      </c>
      <c r="Q361" s="887" t="str">
        <f>IF('منابع انسانی'!C360="","",'منابع انسانی'!C360)</f>
        <v/>
      </c>
      <c r="R361" s="887" t="str">
        <f>IF('منابع انسانی'!D360="","",'منابع انسانی'!D360)</f>
        <v/>
      </c>
      <c r="S361" s="887" t="str">
        <f>IF('تحصیلات کارکنان'!S361="","",'تحصیلات کارکنان'!S361)</f>
        <v/>
      </c>
      <c r="T361" s="888" t="str">
        <f>IF('تجربه کارکنان'!Q361="","",'تجربه کارکنان'!Q361)</f>
        <v/>
      </c>
      <c r="U361" s="888" t="str">
        <f>IF('منابع انسانی'!G360="","",'منابع انسانی'!G360)</f>
        <v/>
      </c>
    </row>
    <row r="362" spans="15:21" ht="24.95" customHeight="1">
      <c r="O362" s="887" t="str">
        <f>IF('منابع انسانی'!A361="","",'منابع انسانی'!A361)</f>
        <v/>
      </c>
      <c r="P362" s="887" t="str">
        <f>IF('منابع انسانی'!B361="","",'منابع انسانی'!B361)</f>
        <v/>
      </c>
      <c r="Q362" s="887" t="str">
        <f>IF('منابع انسانی'!C361="","",'منابع انسانی'!C361)</f>
        <v/>
      </c>
      <c r="R362" s="887" t="str">
        <f>IF('منابع انسانی'!D361="","",'منابع انسانی'!D361)</f>
        <v/>
      </c>
      <c r="S362" s="887" t="str">
        <f>IF('تحصیلات کارکنان'!S362="","",'تحصیلات کارکنان'!S362)</f>
        <v/>
      </c>
      <c r="T362" s="888" t="str">
        <f>IF('تجربه کارکنان'!Q362="","",'تجربه کارکنان'!Q362)</f>
        <v/>
      </c>
      <c r="U362" s="888" t="str">
        <f>IF('منابع انسانی'!G361="","",'منابع انسانی'!G361)</f>
        <v/>
      </c>
    </row>
    <row r="363" spans="15:21" ht="24.95" customHeight="1">
      <c r="O363" s="887" t="str">
        <f>IF('منابع انسانی'!A362="","",'منابع انسانی'!A362)</f>
        <v/>
      </c>
      <c r="P363" s="887" t="str">
        <f>IF('منابع انسانی'!B362="","",'منابع انسانی'!B362)</f>
        <v/>
      </c>
      <c r="Q363" s="887" t="str">
        <f>IF('منابع انسانی'!C362="","",'منابع انسانی'!C362)</f>
        <v/>
      </c>
      <c r="R363" s="887" t="str">
        <f>IF('منابع انسانی'!D362="","",'منابع انسانی'!D362)</f>
        <v/>
      </c>
      <c r="S363" s="887" t="str">
        <f>IF('تحصیلات کارکنان'!S363="","",'تحصیلات کارکنان'!S363)</f>
        <v/>
      </c>
      <c r="T363" s="888" t="str">
        <f>IF('تجربه کارکنان'!Q363="","",'تجربه کارکنان'!Q363)</f>
        <v/>
      </c>
      <c r="U363" s="888" t="str">
        <f>IF('منابع انسانی'!G362="","",'منابع انسانی'!G362)</f>
        <v/>
      </c>
    </row>
    <row r="364" spans="15:21" ht="24.95" customHeight="1">
      <c r="O364" s="887" t="str">
        <f>IF('منابع انسانی'!A363="","",'منابع انسانی'!A363)</f>
        <v/>
      </c>
      <c r="P364" s="887" t="str">
        <f>IF('منابع انسانی'!B363="","",'منابع انسانی'!B363)</f>
        <v/>
      </c>
      <c r="Q364" s="887" t="str">
        <f>IF('منابع انسانی'!C363="","",'منابع انسانی'!C363)</f>
        <v/>
      </c>
      <c r="R364" s="887" t="str">
        <f>IF('منابع انسانی'!D363="","",'منابع انسانی'!D363)</f>
        <v/>
      </c>
      <c r="S364" s="887" t="str">
        <f>IF('تحصیلات کارکنان'!S364="","",'تحصیلات کارکنان'!S364)</f>
        <v/>
      </c>
      <c r="T364" s="888" t="str">
        <f>IF('تجربه کارکنان'!Q364="","",'تجربه کارکنان'!Q364)</f>
        <v/>
      </c>
      <c r="U364" s="888" t="str">
        <f>IF('منابع انسانی'!G363="","",'منابع انسانی'!G363)</f>
        <v/>
      </c>
    </row>
    <row r="365" spans="15:21" ht="24.95" customHeight="1">
      <c r="O365" s="887" t="str">
        <f>IF('منابع انسانی'!A364="","",'منابع انسانی'!A364)</f>
        <v/>
      </c>
      <c r="P365" s="887" t="str">
        <f>IF('منابع انسانی'!B364="","",'منابع انسانی'!B364)</f>
        <v/>
      </c>
      <c r="Q365" s="887" t="str">
        <f>IF('منابع انسانی'!C364="","",'منابع انسانی'!C364)</f>
        <v/>
      </c>
      <c r="R365" s="887" t="str">
        <f>IF('منابع انسانی'!D364="","",'منابع انسانی'!D364)</f>
        <v/>
      </c>
      <c r="S365" s="887" t="str">
        <f>IF('تحصیلات کارکنان'!S365="","",'تحصیلات کارکنان'!S365)</f>
        <v/>
      </c>
      <c r="T365" s="888" t="str">
        <f>IF('تجربه کارکنان'!Q365="","",'تجربه کارکنان'!Q365)</f>
        <v/>
      </c>
      <c r="U365" s="888" t="str">
        <f>IF('منابع انسانی'!G364="","",'منابع انسانی'!G364)</f>
        <v/>
      </c>
    </row>
    <row r="366" spans="15:21" ht="24.95" customHeight="1">
      <c r="O366" s="887" t="str">
        <f>IF('منابع انسانی'!A365="","",'منابع انسانی'!A365)</f>
        <v/>
      </c>
      <c r="P366" s="887" t="str">
        <f>IF('منابع انسانی'!B365="","",'منابع انسانی'!B365)</f>
        <v/>
      </c>
      <c r="Q366" s="887" t="str">
        <f>IF('منابع انسانی'!C365="","",'منابع انسانی'!C365)</f>
        <v/>
      </c>
      <c r="R366" s="887" t="str">
        <f>IF('منابع انسانی'!D365="","",'منابع انسانی'!D365)</f>
        <v/>
      </c>
      <c r="S366" s="887" t="str">
        <f>IF('تحصیلات کارکنان'!S366="","",'تحصیلات کارکنان'!S366)</f>
        <v/>
      </c>
      <c r="T366" s="888" t="str">
        <f>IF('تجربه کارکنان'!Q366="","",'تجربه کارکنان'!Q366)</f>
        <v/>
      </c>
      <c r="U366" s="888" t="str">
        <f>IF('منابع انسانی'!G365="","",'منابع انسانی'!G365)</f>
        <v/>
      </c>
    </row>
    <row r="367" spans="15:21" ht="24.95" customHeight="1">
      <c r="O367" s="887" t="str">
        <f>IF('منابع انسانی'!A366="","",'منابع انسانی'!A366)</f>
        <v/>
      </c>
      <c r="P367" s="887" t="str">
        <f>IF('منابع انسانی'!B366="","",'منابع انسانی'!B366)</f>
        <v/>
      </c>
      <c r="Q367" s="887" t="str">
        <f>IF('منابع انسانی'!C366="","",'منابع انسانی'!C366)</f>
        <v/>
      </c>
      <c r="R367" s="887" t="str">
        <f>IF('منابع انسانی'!D366="","",'منابع انسانی'!D366)</f>
        <v/>
      </c>
      <c r="S367" s="887" t="str">
        <f>IF('تحصیلات کارکنان'!S367="","",'تحصیلات کارکنان'!S367)</f>
        <v/>
      </c>
      <c r="T367" s="888" t="str">
        <f>IF('تجربه کارکنان'!Q367="","",'تجربه کارکنان'!Q367)</f>
        <v/>
      </c>
      <c r="U367" s="888" t="str">
        <f>IF('منابع انسانی'!G366="","",'منابع انسانی'!G366)</f>
        <v/>
      </c>
    </row>
    <row r="368" spans="15:21" ht="24.95" customHeight="1">
      <c r="O368" s="887" t="str">
        <f>IF('منابع انسانی'!A367="","",'منابع انسانی'!A367)</f>
        <v/>
      </c>
      <c r="P368" s="887" t="str">
        <f>IF('منابع انسانی'!B367="","",'منابع انسانی'!B367)</f>
        <v/>
      </c>
      <c r="Q368" s="887" t="str">
        <f>IF('منابع انسانی'!C367="","",'منابع انسانی'!C367)</f>
        <v/>
      </c>
      <c r="R368" s="887" t="str">
        <f>IF('منابع انسانی'!D367="","",'منابع انسانی'!D367)</f>
        <v/>
      </c>
      <c r="S368" s="887" t="str">
        <f>IF('تحصیلات کارکنان'!S368="","",'تحصیلات کارکنان'!S368)</f>
        <v/>
      </c>
      <c r="T368" s="888" t="str">
        <f>IF('تجربه کارکنان'!Q368="","",'تجربه کارکنان'!Q368)</f>
        <v/>
      </c>
      <c r="U368" s="888" t="str">
        <f>IF('منابع انسانی'!G367="","",'منابع انسانی'!G367)</f>
        <v/>
      </c>
    </row>
    <row r="369" spans="15:21" ht="24.95" customHeight="1">
      <c r="O369" s="887" t="str">
        <f>IF('منابع انسانی'!A368="","",'منابع انسانی'!A368)</f>
        <v/>
      </c>
      <c r="P369" s="887" t="str">
        <f>IF('منابع انسانی'!B368="","",'منابع انسانی'!B368)</f>
        <v/>
      </c>
      <c r="Q369" s="887" t="str">
        <f>IF('منابع انسانی'!C368="","",'منابع انسانی'!C368)</f>
        <v/>
      </c>
      <c r="R369" s="887" t="str">
        <f>IF('منابع انسانی'!D368="","",'منابع انسانی'!D368)</f>
        <v/>
      </c>
      <c r="S369" s="887" t="str">
        <f>IF('تحصیلات کارکنان'!S369="","",'تحصیلات کارکنان'!S369)</f>
        <v/>
      </c>
      <c r="T369" s="888" t="str">
        <f>IF('تجربه کارکنان'!Q369="","",'تجربه کارکنان'!Q369)</f>
        <v/>
      </c>
      <c r="U369" s="888" t="str">
        <f>IF('منابع انسانی'!G368="","",'منابع انسانی'!G368)</f>
        <v/>
      </c>
    </row>
    <row r="370" spans="15:21" ht="24.95" customHeight="1">
      <c r="O370" s="887" t="str">
        <f>IF('منابع انسانی'!A369="","",'منابع انسانی'!A369)</f>
        <v/>
      </c>
      <c r="P370" s="887" t="str">
        <f>IF('منابع انسانی'!B369="","",'منابع انسانی'!B369)</f>
        <v/>
      </c>
      <c r="Q370" s="887" t="str">
        <f>IF('منابع انسانی'!C369="","",'منابع انسانی'!C369)</f>
        <v/>
      </c>
      <c r="R370" s="887" t="str">
        <f>IF('منابع انسانی'!D369="","",'منابع انسانی'!D369)</f>
        <v/>
      </c>
      <c r="S370" s="887" t="str">
        <f>IF('تحصیلات کارکنان'!S370="","",'تحصیلات کارکنان'!S370)</f>
        <v/>
      </c>
      <c r="T370" s="888" t="str">
        <f>IF('تجربه کارکنان'!Q370="","",'تجربه کارکنان'!Q370)</f>
        <v/>
      </c>
      <c r="U370" s="888" t="str">
        <f>IF('منابع انسانی'!G369="","",'منابع انسانی'!G369)</f>
        <v/>
      </c>
    </row>
    <row r="371" spans="15:21" ht="24.95" customHeight="1">
      <c r="O371" s="887" t="str">
        <f>IF('منابع انسانی'!A370="","",'منابع انسانی'!A370)</f>
        <v/>
      </c>
      <c r="P371" s="887" t="str">
        <f>IF('منابع انسانی'!B370="","",'منابع انسانی'!B370)</f>
        <v/>
      </c>
      <c r="Q371" s="887" t="str">
        <f>IF('منابع انسانی'!C370="","",'منابع انسانی'!C370)</f>
        <v/>
      </c>
      <c r="R371" s="887" t="str">
        <f>IF('منابع انسانی'!D370="","",'منابع انسانی'!D370)</f>
        <v/>
      </c>
      <c r="S371" s="887" t="str">
        <f>IF('تحصیلات کارکنان'!S371="","",'تحصیلات کارکنان'!S371)</f>
        <v/>
      </c>
      <c r="T371" s="888" t="str">
        <f>IF('تجربه کارکنان'!Q371="","",'تجربه کارکنان'!Q371)</f>
        <v/>
      </c>
      <c r="U371" s="888" t="str">
        <f>IF('منابع انسانی'!G370="","",'منابع انسانی'!G370)</f>
        <v/>
      </c>
    </row>
    <row r="372" spans="15:21" ht="24.95" customHeight="1">
      <c r="O372" s="887" t="str">
        <f>IF('منابع انسانی'!A371="","",'منابع انسانی'!A371)</f>
        <v/>
      </c>
      <c r="P372" s="887" t="str">
        <f>IF('منابع انسانی'!B371="","",'منابع انسانی'!B371)</f>
        <v/>
      </c>
      <c r="Q372" s="887" t="str">
        <f>IF('منابع انسانی'!C371="","",'منابع انسانی'!C371)</f>
        <v/>
      </c>
      <c r="R372" s="887" t="str">
        <f>IF('منابع انسانی'!D371="","",'منابع انسانی'!D371)</f>
        <v/>
      </c>
      <c r="S372" s="887" t="str">
        <f>IF('تحصیلات کارکنان'!S372="","",'تحصیلات کارکنان'!S372)</f>
        <v/>
      </c>
      <c r="T372" s="888" t="str">
        <f>IF('تجربه کارکنان'!Q372="","",'تجربه کارکنان'!Q372)</f>
        <v/>
      </c>
      <c r="U372" s="888" t="str">
        <f>IF('منابع انسانی'!G371="","",'منابع انسانی'!G371)</f>
        <v/>
      </c>
    </row>
    <row r="373" spans="15:21" ht="24.95" customHeight="1">
      <c r="O373" s="887" t="str">
        <f>IF('منابع انسانی'!A372="","",'منابع انسانی'!A372)</f>
        <v/>
      </c>
      <c r="P373" s="887" t="str">
        <f>IF('منابع انسانی'!B372="","",'منابع انسانی'!B372)</f>
        <v/>
      </c>
      <c r="Q373" s="887" t="str">
        <f>IF('منابع انسانی'!C372="","",'منابع انسانی'!C372)</f>
        <v/>
      </c>
      <c r="R373" s="887" t="str">
        <f>IF('منابع انسانی'!D372="","",'منابع انسانی'!D372)</f>
        <v/>
      </c>
      <c r="S373" s="887" t="str">
        <f>IF('تحصیلات کارکنان'!S373="","",'تحصیلات کارکنان'!S373)</f>
        <v/>
      </c>
      <c r="T373" s="888" t="str">
        <f>IF('تجربه کارکنان'!Q373="","",'تجربه کارکنان'!Q373)</f>
        <v/>
      </c>
      <c r="U373" s="888" t="str">
        <f>IF('منابع انسانی'!G372="","",'منابع انسانی'!G372)</f>
        <v/>
      </c>
    </row>
    <row r="374" spans="15:21" ht="24.95" customHeight="1">
      <c r="O374" s="887" t="str">
        <f>IF('منابع انسانی'!A373="","",'منابع انسانی'!A373)</f>
        <v/>
      </c>
      <c r="P374" s="887" t="str">
        <f>IF('منابع انسانی'!B373="","",'منابع انسانی'!B373)</f>
        <v/>
      </c>
      <c r="Q374" s="887" t="str">
        <f>IF('منابع انسانی'!C373="","",'منابع انسانی'!C373)</f>
        <v/>
      </c>
      <c r="R374" s="887" t="str">
        <f>IF('منابع انسانی'!D373="","",'منابع انسانی'!D373)</f>
        <v/>
      </c>
      <c r="S374" s="887" t="str">
        <f>IF('تحصیلات کارکنان'!S374="","",'تحصیلات کارکنان'!S374)</f>
        <v/>
      </c>
      <c r="T374" s="888" t="str">
        <f>IF('تجربه کارکنان'!Q374="","",'تجربه کارکنان'!Q374)</f>
        <v/>
      </c>
      <c r="U374" s="888" t="str">
        <f>IF('منابع انسانی'!G373="","",'منابع انسانی'!G373)</f>
        <v/>
      </c>
    </row>
    <row r="375" spans="15:21" ht="24.95" customHeight="1">
      <c r="O375" s="887" t="str">
        <f>IF('منابع انسانی'!A374="","",'منابع انسانی'!A374)</f>
        <v/>
      </c>
      <c r="P375" s="887" t="str">
        <f>IF('منابع انسانی'!B374="","",'منابع انسانی'!B374)</f>
        <v/>
      </c>
      <c r="Q375" s="887" t="str">
        <f>IF('منابع انسانی'!C374="","",'منابع انسانی'!C374)</f>
        <v/>
      </c>
      <c r="R375" s="887" t="str">
        <f>IF('منابع انسانی'!D374="","",'منابع انسانی'!D374)</f>
        <v/>
      </c>
      <c r="S375" s="887" t="str">
        <f>IF('تحصیلات کارکنان'!S375="","",'تحصیلات کارکنان'!S375)</f>
        <v/>
      </c>
      <c r="T375" s="888" t="str">
        <f>IF('تجربه کارکنان'!Q375="","",'تجربه کارکنان'!Q375)</f>
        <v/>
      </c>
      <c r="U375" s="888" t="str">
        <f>IF('منابع انسانی'!G374="","",'منابع انسانی'!G374)</f>
        <v/>
      </c>
    </row>
    <row r="376" spans="15:21" ht="24.95" customHeight="1">
      <c r="O376" s="887" t="str">
        <f>IF('منابع انسانی'!A375="","",'منابع انسانی'!A375)</f>
        <v/>
      </c>
      <c r="P376" s="887" t="str">
        <f>IF('منابع انسانی'!B375="","",'منابع انسانی'!B375)</f>
        <v/>
      </c>
      <c r="Q376" s="887" t="str">
        <f>IF('منابع انسانی'!C375="","",'منابع انسانی'!C375)</f>
        <v/>
      </c>
      <c r="R376" s="887" t="str">
        <f>IF('منابع انسانی'!D375="","",'منابع انسانی'!D375)</f>
        <v/>
      </c>
      <c r="S376" s="887" t="str">
        <f>IF('تحصیلات کارکنان'!S376="","",'تحصیلات کارکنان'!S376)</f>
        <v/>
      </c>
      <c r="T376" s="888" t="str">
        <f>IF('تجربه کارکنان'!Q376="","",'تجربه کارکنان'!Q376)</f>
        <v/>
      </c>
      <c r="U376" s="888" t="str">
        <f>IF('منابع انسانی'!G375="","",'منابع انسانی'!G375)</f>
        <v/>
      </c>
    </row>
    <row r="377" spans="15:21" ht="24.95" customHeight="1">
      <c r="O377" s="887" t="str">
        <f>IF('منابع انسانی'!A376="","",'منابع انسانی'!A376)</f>
        <v/>
      </c>
      <c r="P377" s="887" t="str">
        <f>IF('منابع انسانی'!B376="","",'منابع انسانی'!B376)</f>
        <v/>
      </c>
      <c r="Q377" s="887" t="str">
        <f>IF('منابع انسانی'!C376="","",'منابع انسانی'!C376)</f>
        <v/>
      </c>
      <c r="R377" s="887" t="str">
        <f>IF('منابع انسانی'!D376="","",'منابع انسانی'!D376)</f>
        <v/>
      </c>
      <c r="S377" s="887" t="str">
        <f>IF('تحصیلات کارکنان'!S377="","",'تحصیلات کارکنان'!S377)</f>
        <v/>
      </c>
      <c r="T377" s="888" t="str">
        <f>IF('تجربه کارکنان'!Q377="","",'تجربه کارکنان'!Q377)</f>
        <v/>
      </c>
      <c r="U377" s="888" t="str">
        <f>IF('منابع انسانی'!G376="","",'منابع انسانی'!G376)</f>
        <v/>
      </c>
    </row>
    <row r="378" spans="15:21" ht="24.95" customHeight="1">
      <c r="O378" s="887" t="str">
        <f>IF('منابع انسانی'!A377="","",'منابع انسانی'!A377)</f>
        <v/>
      </c>
      <c r="P378" s="887" t="str">
        <f>IF('منابع انسانی'!B377="","",'منابع انسانی'!B377)</f>
        <v/>
      </c>
      <c r="Q378" s="887" t="str">
        <f>IF('منابع انسانی'!C377="","",'منابع انسانی'!C377)</f>
        <v/>
      </c>
      <c r="R378" s="887" t="str">
        <f>IF('منابع انسانی'!D377="","",'منابع انسانی'!D377)</f>
        <v/>
      </c>
      <c r="S378" s="887" t="str">
        <f>IF('تحصیلات کارکنان'!S378="","",'تحصیلات کارکنان'!S378)</f>
        <v/>
      </c>
      <c r="T378" s="888" t="str">
        <f>IF('تجربه کارکنان'!Q378="","",'تجربه کارکنان'!Q378)</f>
        <v/>
      </c>
      <c r="U378" s="888" t="str">
        <f>IF('منابع انسانی'!G377="","",'منابع انسانی'!G377)</f>
        <v/>
      </c>
    </row>
    <row r="379" spans="15:21" ht="24.95" customHeight="1">
      <c r="O379" s="887" t="str">
        <f>IF('منابع انسانی'!A378="","",'منابع انسانی'!A378)</f>
        <v/>
      </c>
      <c r="P379" s="887" t="str">
        <f>IF('منابع انسانی'!B378="","",'منابع انسانی'!B378)</f>
        <v/>
      </c>
      <c r="Q379" s="887" t="str">
        <f>IF('منابع انسانی'!C378="","",'منابع انسانی'!C378)</f>
        <v/>
      </c>
      <c r="R379" s="887" t="str">
        <f>IF('منابع انسانی'!D378="","",'منابع انسانی'!D378)</f>
        <v/>
      </c>
      <c r="S379" s="887" t="str">
        <f>IF('تحصیلات کارکنان'!S379="","",'تحصیلات کارکنان'!S379)</f>
        <v/>
      </c>
      <c r="T379" s="888" t="str">
        <f>IF('تجربه کارکنان'!Q379="","",'تجربه کارکنان'!Q379)</f>
        <v/>
      </c>
      <c r="U379" s="888" t="str">
        <f>IF('منابع انسانی'!G378="","",'منابع انسانی'!G378)</f>
        <v/>
      </c>
    </row>
    <row r="380" spans="15:21" ht="24.95" customHeight="1">
      <c r="O380" s="887" t="str">
        <f>IF('منابع انسانی'!A379="","",'منابع انسانی'!A379)</f>
        <v/>
      </c>
      <c r="P380" s="887" t="str">
        <f>IF('منابع انسانی'!B379="","",'منابع انسانی'!B379)</f>
        <v/>
      </c>
      <c r="Q380" s="887" t="str">
        <f>IF('منابع انسانی'!C379="","",'منابع انسانی'!C379)</f>
        <v/>
      </c>
      <c r="R380" s="887" t="str">
        <f>IF('منابع انسانی'!D379="","",'منابع انسانی'!D379)</f>
        <v/>
      </c>
      <c r="S380" s="887" t="str">
        <f>IF('تحصیلات کارکنان'!S380="","",'تحصیلات کارکنان'!S380)</f>
        <v/>
      </c>
      <c r="T380" s="888" t="str">
        <f>IF('تجربه کارکنان'!Q380="","",'تجربه کارکنان'!Q380)</f>
        <v/>
      </c>
      <c r="U380" s="888" t="str">
        <f>IF('منابع انسانی'!G379="","",'منابع انسانی'!G379)</f>
        <v/>
      </c>
    </row>
    <row r="381" spans="15:21" ht="24.95" customHeight="1">
      <c r="O381" s="887" t="str">
        <f>IF('منابع انسانی'!A380="","",'منابع انسانی'!A380)</f>
        <v/>
      </c>
      <c r="P381" s="887" t="str">
        <f>IF('منابع انسانی'!B380="","",'منابع انسانی'!B380)</f>
        <v/>
      </c>
      <c r="Q381" s="887" t="str">
        <f>IF('منابع انسانی'!C380="","",'منابع انسانی'!C380)</f>
        <v/>
      </c>
      <c r="R381" s="887" t="str">
        <f>IF('منابع انسانی'!D380="","",'منابع انسانی'!D380)</f>
        <v/>
      </c>
      <c r="S381" s="887" t="str">
        <f>IF('تحصیلات کارکنان'!S381="","",'تحصیلات کارکنان'!S381)</f>
        <v/>
      </c>
      <c r="T381" s="888" t="str">
        <f>IF('تجربه کارکنان'!Q381="","",'تجربه کارکنان'!Q381)</f>
        <v/>
      </c>
      <c r="U381" s="888" t="str">
        <f>IF('منابع انسانی'!G380="","",'منابع انسانی'!G380)</f>
        <v/>
      </c>
    </row>
    <row r="382" spans="15:21" ht="24.95" customHeight="1">
      <c r="O382" s="887" t="str">
        <f>IF('منابع انسانی'!A381="","",'منابع انسانی'!A381)</f>
        <v/>
      </c>
      <c r="P382" s="887" t="str">
        <f>IF('منابع انسانی'!B381="","",'منابع انسانی'!B381)</f>
        <v/>
      </c>
      <c r="Q382" s="887" t="str">
        <f>IF('منابع انسانی'!C381="","",'منابع انسانی'!C381)</f>
        <v/>
      </c>
      <c r="R382" s="887" t="str">
        <f>IF('منابع انسانی'!D381="","",'منابع انسانی'!D381)</f>
        <v/>
      </c>
      <c r="S382" s="887" t="str">
        <f>IF('تحصیلات کارکنان'!S382="","",'تحصیلات کارکنان'!S382)</f>
        <v/>
      </c>
      <c r="T382" s="888" t="str">
        <f>IF('تجربه کارکنان'!Q382="","",'تجربه کارکنان'!Q382)</f>
        <v/>
      </c>
      <c r="U382" s="888" t="str">
        <f>IF('منابع انسانی'!G381="","",'منابع انسانی'!G381)</f>
        <v/>
      </c>
    </row>
    <row r="383" spans="15:21" ht="24.95" customHeight="1">
      <c r="O383" s="887" t="str">
        <f>IF('منابع انسانی'!A382="","",'منابع انسانی'!A382)</f>
        <v/>
      </c>
      <c r="P383" s="887" t="str">
        <f>IF('منابع انسانی'!B382="","",'منابع انسانی'!B382)</f>
        <v/>
      </c>
      <c r="Q383" s="887" t="str">
        <f>IF('منابع انسانی'!C382="","",'منابع انسانی'!C382)</f>
        <v/>
      </c>
      <c r="R383" s="887" t="str">
        <f>IF('منابع انسانی'!D382="","",'منابع انسانی'!D382)</f>
        <v/>
      </c>
      <c r="S383" s="887" t="str">
        <f>IF('تحصیلات کارکنان'!S383="","",'تحصیلات کارکنان'!S383)</f>
        <v/>
      </c>
      <c r="T383" s="888" t="str">
        <f>IF('تجربه کارکنان'!Q383="","",'تجربه کارکنان'!Q383)</f>
        <v/>
      </c>
      <c r="U383" s="888" t="str">
        <f>IF('منابع انسانی'!G382="","",'منابع انسانی'!G382)</f>
        <v/>
      </c>
    </row>
    <row r="384" spans="15:21" ht="24.95" customHeight="1">
      <c r="O384" s="887" t="str">
        <f>IF('منابع انسانی'!A383="","",'منابع انسانی'!A383)</f>
        <v/>
      </c>
      <c r="P384" s="887" t="str">
        <f>IF('منابع انسانی'!B383="","",'منابع انسانی'!B383)</f>
        <v/>
      </c>
      <c r="Q384" s="887" t="str">
        <f>IF('منابع انسانی'!C383="","",'منابع انسانی'!C383)</f>
        <v/>
      </c>
      <c r="R384" s="887" t="str">
        <f>IF('منابع انسانی'!D383="","",'منابع انسانی'!D383)</f>
        <v/>
      </c>
      <c r="S384" s="887" t="str">
        <f>IF('تحصیلات کارکنان'!S384="","",'تحصیلات کارکنان'!S384)</f>
        <v/>
      </c>
      <c r="T384" s="888" t="str">
        <f>IF('تجربه کارکنان'!Q384="","",'تجربه کارکنان'!Q384)</f>
        <v/>
      </c>
      <c r="U384" s="888" t="str">
        <f>IF('منابع انسانی'!G383="","",'منابع انسانی'!G383)</f>
        <v/>
      </c>
    </row>
    <row r="385" spans="15:21" ht="24.95" customHeight="1">
      <c r="O385" s="887" t="str">
        <f>IF('منابع انسانی'!A384="","",'منابع انسانی'!A384)</f>
        <v/>
      </c>
      <c r="P385" s="887" t="str">
        <f>IF('منابع انسانی'!B384="","",'منابع انسانی'!B384)</f>
        <v/>
      </c>
      <c r="Q385" s="887" t="str">
        <f>IF('منابع انسانی'!C384="","",'منابع انسانی'!C384)</f>
        <v/>
      </c>
      <c r="R385" s="887" t="str">
        <f>IF('منابع انسانی'!D384="","",'منابع انسانی'!D384)</f>
        <v/>
      </c>
      <c r="S385" s="887" t="str">
        <f>IF('تحصیلات کارکنان'!S385="","",'تحصیلات کارکنان'!S385)</f>
        <v/>
      </c>
      <c r="T385" s="888" t="str">
        <f>IF('تجربه کارکنان'!Q385="","",'تجربه کارکنان'!Q385)</f>
        <v/>
      </c>
      <c r="U385" s="888" t="str">
        <f>IF('منابع انسانی'!G384="","",'منابع انسانی'!G384)</f>
        <v/>
      </c>
    </row>
    <row r="386" spans="15:21" ht="24.95" customHeight="1">
      <c r="O386" s="887" t="str">
        <f>IF('منابع انسانی'!A385="","",'منابع انسانی'!A385)</f>
        <v/>
      </c>
      <c r="P386" s="887" t="str">
        <f>IF('منابع انسانی'!B385="","",'منابع انسانی'!B385)</f>
        <v/>
      </c>
      <c r="Q386" s="887" t="str">
        <f>IF('منابع انسانی'!C385="","",'منابع انسانی'!C385)</f>
        <v/>
      </c>
      <c r="R386" s="887" t="str">
        <f>IF('منابع انسانی'!D385="","",'منابع انسانی'!D385)</f>
        <v/>
      </c>
      <c r="S386" s="887" t="str">
        <f>IF('تحصیلات کارکنان'!S386="","",'تحصیلات کارکنان'!S386)</f>
        <v/>
      </c>
      <c r="T386" s="888" t="str">
        <f>IF('تجربه کارکنان'!Q386="","",'تجربه کارکنان'!Q386)</f>
        <v/>
      </c>
      <c r="U386" s="888" t="str">
        <f>IF('منابع انسانی'!G385="","",'منابع انسانی'!G385)</f>
        <v/>
      </c>
    </row>
    <row r="387" spans="15:21" ht="24.95" customHeight="1">
      <c r="O387" s="887" t="str">
        <f>IF('منابع انسانی'!A386="","",'منابع انسانی'!A386)</f>
        <v/>
      </c>
      <c r="P387" s="887" t="str">
        <f>IF('منابع انسانی'!B386="","",'منابع انسانی'!B386)</f>
        <v/>
      </c>
      <c r="Q387" s="887" t="str">
        <f>IF('منابع انسانی'!C386="","",'منابع انسانی'!C386)</f>
        <v/>
      </c>
      <c r="R387" s="887" t="str">
        <f>IF('منابع انسانی'!D386="","",'منابع انسانی'!D386)</f>
        <v/>
      </c>
      <c r="S387" s="887" t="str">
        <f>IF('تحصیلات کارکنان'!S387="","",'تحصیلات کارکنان'!S387)</f>
        <v/>
      </c>
      <c r="T387" s="888" t="str">
        <f>IF('تجربه کارکنان'!Q387="","",'تجربه کارکنان'!Q387)</f>
        <v/>
      </c>
      <c r="U387" s="888" t="str">
        <f>IF('منابع انسانی'!G386="","",'منابع انسانی'!G386)</f>
        <v/>
      </c>
    </row>
    <row r="388" spans="15:21" ht="24.95" customHeight="1">
      <c r="O388" s="887" t="str">
        <f>IF('منابع انسانی'!A387="","",'منابع انسانی'!A387)</f>
        <v/>
      </c>
      <c r="P388" s="887" t="str">
        <f>IF('منابع انسانی'!B387="","",'منابع انسانی'!B387)</f>
        <v/>
      </c>
      <c r="Q388" s="887" t="str">
        <f>IF('منابع انسانی'!C387="","",'منابع انسانی'!C387)</f>
        <v/>
      </c>
      <c r="R388" s="887" t="str">
        <f>IF('منابع انسانی'!D387="","",'منابع انسانی'!D387)</f>
        <v/>
      </c>
      <c r="S388" s="887" t="str">
        <f>IF('تحصیلات کارکنان'!S388="","",'تحصیلات کارکنان'!S388)</f>
        <v/>
      </c>
      <c r="T388" s="888" t="str">
        <f>IF('تجربه کارکنان'!Q388="","",'تجربه کارکنان'!Q388)</f>
        <v/>
      </c>
      <c r="U388" s="888" t="str">
        <f>IF('منابع انسانی'!G387="","",'منابع انسانی'!G387)</f>
        <v/>
      </c>
    </row>
    <row r="389" spans="15:21" ht="24.95" customHeight="1">
      <c r="O389" s="887" t="str">
        <f>IF('منابع انسانی'!A388="","",'منابع انسانی'!A388)</f>
        <v/>
      </c>
      <c r="P389" s="887" t="str">
        <f>IF('منابع انسانی'!B388="","",'منابع انسانی'!B388)</f>
        <v/>
      </c>
      <c r="Q389" s="887" t="str">
        <f>IF('منابع انسانی'!C388="","",'منابع انسانی'!C388)</f>
        <v/>
      </c>
      <c r="R389" s="887" t="str">
        <f>IF('منابع انسانی'!D388="","",'منابع انسانی'!D388)</f>
        <v/>
      </c>
      <c r="S389" s="887" t="str">
        <f>IF('تحصیلات کارکنان'!S389="","",'تحصیلات کارکنان'!S389)</f>
        <v/>
      </c>
      <c r="T389" s="888" t="str">
        <f>IF('تجربه کارکنان'!Q389="","",'تجربه کارکنان'!Q389)</f>
        <v/>
      </c>
      <c r="U389" s="888" t="str">
        <f>IF('منابع انسانی'!G388="","",'منابع انسانی'!G388)</f>
        <v/>
      </c>
    </row>
    <row r="390" spans="15:21" ht="24.95" customHeight="1">
      <c r="O390" s="887" t="str">
        <f>IF('منابع انسانی'!A389="","",'منابع انسانی'!A389)</f>
        <v/>
      </c>
      <c r="P390" s="887" t="str">
        <f>IF('منابع انسانی'!B389="","",'منابع انسانی'!B389)</f>
        <v/>
      </c>
      <c r="Q390" s="887" t="str">
        <f>IF('منابع انسانی'!C389="","",'منابع انسانی'!C389)</f>
        <v/>
      </c>
      <c r="R390" s="887" t="str">
        <f>IF('منابع انسانی'!D389="","",'منابع انسانی'!D389)</f>
        <v/>
      </c>
      <c r="S390" s="887" t="str">
        <f>IF('تحصیلات کارکنان'!S390="","",'تحصیلات کارکنان'!S390)</f>
        <v/>
      </c>
      <c r="T390" s="888" t="str">
        <f>IF('تجربه کارکنان'!Q390="","",'تجربه کارکنان'!Q390)</f>
        <v/>
      </c>
      <c r="U390" s="888" t="str">
        <f>IF('منابع انسانی'!G389="","",'منابع انسانی'!G389)</f>
        <v/>
      </c>
    </row>
    <row r="391" spans="15:21" ht="24.95" customHeight="1">
      <c r="O391" s="887" t="str">
        <f>IF('منابع انسانی'!A390="","",'منابع انسانی'!A390)</f>
        <v/>
      </c>
      <c r="P391" s="887" t="str">
        <f>IF('منابع انسانی'!B390="","",'منابع انسانی'!B390)</f>
        <v/>
      </c>
      <c r="Q391" s="887" t="str">
        <f>IF('منابع انسانی'!C390="","",'منابع انسانی'!C390)</f>
        <v/>
      </c>
      <c r="R391" s="887" t="str">
        <f>IF('منابع انسانی'!D390="","",'منابع انسانی'!D390)</f>
        <v/>
      </c>
      <c r="S391" s="887" t="str">
        <f>IF('تحصیلات کارکنان'!S391="","",'تحصیلات کارکنان'!S391)</f>
        <v/>
      </c>
      <c r="T391" s="888" t="str">
        <f>IF('تجربه کارکنان'!Q391="","",'تجربه کارکنان'!Q391)</f>
        <v/>
      </c>
      <c r="U391" s="888" t="str">
        <f>IF('منابع انسانی'!G390="","",'منابع انسانی'!G390)</f>
        <v/>
      </c>
    </row>
    <row r="392" spans="15:21" ht="24.95" customHeight="1">
      <c r="O392" s="887" t="str">
        <f>IF('منابع انسانی'!A391="","",'منابع انسانی'!A391)</f>
        <v/>
      </c>
      <c r="P392" s="887" t="str">
        <f>IF('منابع انسانی'!B391="","",'منابع انسانی'!B391)</f>
        <v/>
      </c>
      <c r="Q392" s="887" t="str">
        <f>IF('منابع انسانی'!C391="","",'منابع انسانی'!C391)</f>
        <v/>
      </c>
      <c r="R392" s="887" t="str">
        <f>IF('منابع انسانی'!D391="","",'منابع انسانی'!D391)</f>
        <v/>
      </c>
      <c r="S392" s="887" t="str">
        <f>IF('تحصیلات کارکنان'!S392="","",'تحصیلات کارکنان'!S392)</f>
        <v/>
      </c>
      <c r="T392" s="888" t="str">
        <f>IF('تجربه کارکنان'!Q392="","",'تجربه کارکنان'!Q392)</f>
        <v/>
      </c>
      <c r="U392" s="888" t="str">
        <f>IF('منابع انسانی'!G391="","",'منابع انسانی'!G391)</f>
        <v/>
      </c>
    </row>
    <row r="393" spans="15:21" ht="24.95" customHeight="1">
      <c r="O393" s="887" t="str">
        <f>IF('منابع انسانی'!A392="","",'منابع انسانی'!A392)</f>
        <v/>
      </c>
      <c r="P393" s="887" t="str">
        <f>IF('منابع انسانی'!B392="","",'منابع انسانی'!B392)</f>
        <v/>
      </c>
      <c r="Q393" s="887" t="str">
        <f>IF('منابع انسانی'!C392="","",'منابع انسانی'!C392)</f>
        <v/>
      </c>
      <c r="R393" s="887" t="str">
        <f>IF('منابع انسانی'!D392="","",'منابع انسانی'!D392)</f>
        <v/>
      </c>
      <c r="S393" s="887" t="str">
        <f>IF('تحصیلات کارکنان'!S393="","",'تحصیلات کارکنان'!S393)</f>
        <v/>
      </c>
      <c r="T393" s="888" t="str">
        <f>IF('تجربه کارکنان'!Q393="","",'تجربه کارکنان'!Q393)</f>
        <v/>
      </c>
      <c r="U393" s="888" t="str">
        <f>IF('منابع انسانی'!G392="","",'منابع انسانی'!G392)</f>
        <v/>
      </c>
    </row>
    <row r="394" spans="15:21" ht="24.95" customHeight="1">
      <c r="O394" s="887" t="str">
        <f>IF('منابع انسانی'!A393="","",'منابع انسانی'!A393)</f>
        <v/>
      </c>
      <c r="P394" s="887" t="str">
        <f>IF('منابع انسانی'!B393="","",'منابع انسانی'!B393)</f>
        <v/>
      </c>
      <c r="Q394" s="887" t="str">
        <f>IF('منابع انسانی'!C393="","",'منابع انسانی'!C393)</f>
        <v/>
      </c>
      <c r="R394" s="887" t="str">
        <f>IF('منابع انسانی'!D393="","",'منابع انسانی'!D393)</f>
        <v/>
      </c>
      <c r="S394" s="887" t="str">
        <f>IF('تحصیلات کارکنان'!S394="","",'تحصیلات کارکنان'!S394)</f>
        <v/>
      </c>
      <c r="T394" s="888" t="str">
        <f>IF('تجربه کارکنان'!Q394="","",'تجربه کارکنان'!Q394)</f>
        <v/>
      </c>
      <c r="U394" s="888" t="str">
        <f>IF('منابع انسانی'!G393="","",'منابع انسانی'!G393)</f>
        <v/>
      </c>
    </row>
    <row r="395" spans="15:21" ht="24.95" customHeight="1">
      <c r="O395" s="887" t="str">
        <f>IF('منابع انسانی'!A394="","",'منابع انسانی'!A394)</f>
        <v/>
      </c>
      <c r="P395" s="887" t="str">
        <f>IF('منابع انسانی'!B394="","",'منابع انسانی'!B394)</f>
        <v/>
      </c>
      <c r="Q395" s="887" t="str">
        <f>IF('منابع انسانی'!C394="","",'منابع انسانی'!C394)</f>
        <v/>
      </c>
      <c r="R395" s="887" t="str">
        <f>IF('منابع انسانی'!D394="","",'منابع انسانی'!D394)</f>
        <v/>
      </c>
      <c r="S395" s="887" t="str">
        <f>IF('تحصیلات کارکنان'!S395="","",'تحصیلات کارکنان'!S395)</f>
        <v/>
      </c>
      <c r="T395" s="888" t="str">
        <f>IF('تجربه کارکنان'!Q395="","",'تجربه کارکنان'!Q395)</f>
        <v/>
      </c>
      <c r="U395" s="888" t="str">
        <f>IF('منابع انسانی'!G394="","",'منابع انسانی'!G394)</f>
        <v/>
      </c>
    </row>
    <row r="396" spans="15:21" ht="24.95" customHeight="1">
      <c r="O396" s="887" t="str">
        <f>IF('منابع انسانی'!A395="","",'منابع انسانی'!A395)</f>
        <v/>
      </c>
      <c r="P396" s="887" t="str">
        <f>IF('منابع انسانی'!B395="","",'منابع انسانی'!B395)</f>
        <v/>
      </c>
      <c r="Q396" s="887" t="str">
        <f>IF('منابع انسانی'!C395="","",'منابع انسانی'!C395)</f>
        <v/>
      </c>
      <c r="R396" s="887" t="str">
        <f>IF('منابع انسانی'!D395="","",'منابع انسانی'!D395)</f>
        <v/>
      </c>
      <c r="S396" s="887" t="str">
        <f>IF('تحصیلات کارکنان'!S396="","",'تحصیلات کارکنان'!S396)</f>
        <v/>
      </c>
      <c r="T396" s="888" t="str">
        <f>IF('تجربه کارکنان'!Q396="","",'تجربه کارکنان'!Q396)</f>
        <v/>
      </c>
      <c r="U396" s="888" t="str">
        <f>IF('منابع انسانی'!G395="","",'منابع انسانی'!G395)</f>
        <v/>
      </c>
    </row>
    <row r="397" spans="15:21" ht="24.95" customHeight="1">
      <c r="O397" s="887" t="str">
        <f>IF('منابع انسانی'!A396="","",'منابع انسانی'!A396)</f>
        <v/>
      </c>
      <c r="P397" s="887" t="str">
        <f>IF('منابع انسانی'!B396="","",'منابع انسانی'!B396)</f>
        <v/>
      </c>
      <c r="Q397" s="887" t="str">
        <f>IF('منابع انسانی'!C396="","",'منابع انسانی'!C396)</f>
        <v/>
      </c>
      <c r="R397" s="887" t="str">
        <f>IF('منابع انسانی'!D396="","",'منابع انسانی'!D396)</f>
        <v/>
      </c>
      <c r="S397" s="887" t="str">
        <f>IF('تحصیلات کارکنان'!S397="","",'تحصیلات کارکنان'!S397)</f>
        <v/>
      </c>
      <c r="T397" s="888" t="str">
        <f>IF('تجربه کارکنان'!Q397="","",'تجربه کارکنان'!Q397)</f>
        <v/>
      </c>
      <c r="U397" s="888" t="str">
        <f>IF('منابع انسانی'!G396="","",'منابع انسانی'!G396)</f>
        <v/>
      </c>
    </row>
    <row r="398" spans="15:21" ht="24.95" customHeight="1">
      <c r="O398" s="887" t="str">
        <f>IF('منابع انسانی'!A397="","",'منابع انسانی'!A397)</f>
        <v/>
      </c>
      <c r="P398" s="887" t="str">
        <f>IF('منابع انسانی'!B397="","",'منابع انسانی'!B397)</f>
        <v/>
      </c>
      <c r="Q398" s="887" t="str">
        <f>IF('منابع انسانی'!C397="","",'منابع انسانی'!C397)</f>
        <v/>
      </c>
      <c r="R398" s="887" t="str">
        <f>IF('منابع انسانی'!D397="","",'منابع انسانی'!D397)</f>
        <v/>
      </c>
      <c r="S398" s="887" t="str">
        <f>IF('تحصیلات کارکنان'!S398="","",'تحصیلات کارکنان'!S398)</f>
        <v/>
      </c>
      <c r="T398" s="888" t="str">
        <f>IF('تجربه کارکنان'!Q398="","",'تجربه کارکنان'!Q398)</f>
        <v/>
      </c>
      <c r="U398" s="888" t="str">
        <f>IF('منابع انسانی'!G397="","",'منابع انسانی'!G397)</f>
        <v/>
      </c>
    </row>
    <row r="399" spans="15:21" ht="24.95" customHeight="1">
      <c r="O399" s="887" t="str">
        <f>IF('منابع انسانی'!A398="","",'منابع انسانی'!A398)</f>
        <v/>
      </c>
      <c r="P399" s="887" t="str">
        <f>IF('منابع انسانی'!B398="","",'منابع انسانی'!B398)</f>
        <v/>
      </c>
      <c r="Q399" s="887" t="str">
        <f>IF('منابع انسانی'!C398="","",'منابع انسانی'!C398)</f>
        <v/>
      </c>
      <c r="R399" s="887" t="str">
        <f>IF('منابع انسانی'!D398="","",'منابع انسانی'!D398)</f>
        <v/>
      </c>
      <c r="S399" s="887" t="str">
        <f>IF('تحصیلات کارکنان'!S399="","",'تحصیلات کارکنان'!S399)</f>
        <v/>
      </c>
      <c r="T399" s="888" t="str">
        <f>IF('تجربه کارکنان'!Q399="","",'تجربه کارکنان'!Q399)</f>
        <v/>
      </c>
      <c r="U399" s="888" t="str">
        <f>IF('منابع انسانی'!G398="","",'منابع انسانی'!G398)</f>
        <v/>
      </c>
    </row>
    <row r="400" spans="15:21" ht="24.95" customHeight="1">
      <c r="O400" s="887" t="str">
        <f>IF('منابع انسانی'!A399="","",'منابع انسانی'!A399)</f>
        <v/>
      </c>
      <c r="P400" s="887" t="str">
        <f>IF('منابع انسانی'!B399="","",'منابع انسانی'!B399)</f>
        <v/>
      </c>
      <c r="Q400" s="887" t="str">
        <f>IF('منابع انسانی'!C399="","",'منابع انسانی'!C399)</f>
        <v/>
      </c>
      <c r="R400" s="887" t="str">
        <f>IF('منابع انسانی'!D399="","",'منابع انسانی'!D399)</f>
        <v/>
      </c>
      <c r="S400" s="887" t="str">
        <f>IF('تحصیلات کارکنان'!S400="","",'تحصیلات کارکنان'!S400)</f>
        <v/>
      </c>
      <c r="T400" s="888" t="str">
        <f>IF('تجربه کارکنان'!Q400="","",'تجربه کارکنان'!Q400)</f>
        <v/>
      </c>
      <c r="U400" s="888" t="str">
        <f>IF('منابع انسانی'!G399="","",'منابع انسانی'!G399)</f>
        <v/>
      </c>
    </row>
    <row r="401" spans="15:21" ht="24.95" customHeight="1">
      <c r="O401" s="887" t="str">
        <f>IF('منابع انسانی'!A400="","",'منابع انسانی'!A400)</f>
        <v/>
      </c>
      <c r="P401" s="887" t="str">
        <f>IF('منابع انسانی'!B400="","",'منابع انسانی'!B400)</f>
        <v/>
      </c>
      <c r="Q401" s="887" t="str">
        <f>IF('منابع انسانی'!C400="","",'منابع انسانی'!C400)</f>
        <v/>
      </c>
      <c r="R401" s="887" t="str">
        <f>IF('منابع انسانی'!D400="","",'منابع انسانی'!D400)</f>
        <v/>
      </c>
      <c r="S401" s="887" t="str">
        <f>IF('تحصیلات کارکنان'!S401="","",'تحصیلات کارکنان'!S401)</f>
        <v/>
      </c>
      <c r="T401" s="888" t="str">
        <f>IF('تجربه کارکنان'!Q401="","",'تجربه کارکنان'!Q401)</f>
        <v/>
      </c>
      <c r="U401" s="888" t="str">
        <f>IF('منابع انسانی'!G400="","",'منابع انسانی'!G400)</f>
        <v/>
      </c>
    </row>
    <row r="402" spans="15:21" ht="24.95" customHeight="1">
      <c r="O402" s="887" t="str">
        <f>IF('منابع انسانی'!A401="","",'منابع انسانی'!A401)</f>
        <v/>
      </c>
      <c r="P402" s="887" t="str">
        <f>IF('منابع انسانی'!B401="","",'منابع انسانی'!B401)</f>
        <v/>
      </c>
      <c r="Q402" s="887" t="str">
        <f>IF('منابع انسانی'!C401="","",'منابع انسانی'!C401)</f>
        <v/>
      </c>
      <c r="R402" s="887" t="str">
        <f>IF('منابع انسانی'!D401="","",'منابع انسانی'!D401)</f>
        <v/>
      </c>
      <c r="S402" s="887" t="str">
        <f>IF('تحصیلات کارکنان'!S402="","",'تحصیلات کارکنان'!S402)</f>
        <v/>
      </c>
      <c r="T402" s="888" t="str">
        <f>IF('تجربه کارکنان'!Q402="","",'تجربه کارکنان'!Q402)</f>
        <v/>
      </c>
      <c r="U402" s="888" t="str">
        <f>IF('منابع انسانی'!G401="","",'منابع انسانی'!G401)</f>
        <v/>
      </c>
    </row>
    <row r="403" spans="15:21" ht="24.95" customHeight="1">
      <c r="O403" s="887" t="str">
        <f>IF('منابع انسانی'!A402="","",'منابع انسانی'!A402)</f>
        <v/>
      </c>
      <c r="P403" s="887" t="str">
        <f>IF('منابع انسانی'!B402="","",'منابع انسانی'!B402)</f>
        <v/>
      </c>
      <c r="Q403" s="887" t="str">
        <f>IF('منابع انسانی'!C402="","",'منابع انسانی'!C402)</f>
        <v/>
      </c>
      <c r="R403" s="887" t="str">
        <f>IF('منابع انسانی'!D402="","",'منابع انسانی'!D402)</f>
        <v/>
      </c>
      <c r="S403" s="887" t="str">
        <f>IF('تحصیلات کارکنان'!S403="","",'تحصیلات کارکنان'!S403)</f>
        <v/>
      </c>
      <c r="T403" s="888" t="str">
        <f>IF('تجربه کارکنان'!Q403="","",'تجربه کارکنان'!Q403)</f>
        <v/>
      </c>
      <c r="U403" s="888" t="str">
        <f>IF('منابع انسانی'!G402="","",'منابع انسانی'!G402)</f>
        <v/>
      </c>
    </row>
    <row r="404" spans="15:21" ht="24.95" customHeight="1">
      <c r="O404" s="887" t="str">
        <f>IF('منابع انسانی'!A403="","",'منابع انسانی'!A403)</f>
        <v/>
      </c>
      <c r="P404" s="887" t="str">
        <f>IF('منابع انسانی'!B403="","",'منابع انسانی'!B403)</f>
        <v/>
      </c>
      <c r="Q404" s="887" t="str">
        <f>IF('منابع انسانی'!C403="","",'منابع انسانی'!C403)</f>
        <v/>
      </c>
      <c r="R404" s="887" t="str">
        <f>IF('منابع انسانی'!D403="","",'منابع انسانی'!D403)</f>
        <v/>
      </c>
      <c r="S404" s="887" t="str">
        <f>IF('تحصیلات کارکنان'!S404="","",'تحصیلات کارکنان'!S404)</f>
        <v/>
      </c>
      <c r="T404" s="888" t="str">
        <f>IF('تجربه کارکنان'!Q404="","",'تجربه کارکنان'!Q404)</f>
        <v/>
      </c>
      <c r="U404" s="888" t="str">
        <f>IF('منابع انسانی'!G403="","",'منابع انسانی'!G403)</f>
        <v/>
      </c>
    </row>
    <row r="405" spans="15:21" ht="24.95" customHeight="1">
      <c r="O405" s="887" t="str">
        <f>IF('منابع انسانی'!A404="","",'منابع انسانی'!A404)</f>
        <v/>
      </c>
      <c r="P405" s="887" t="str">
        <f>IF('منابع انسانی'!B404="","",'منابع انسانی'!B404)</f>
        <v/>
      </c>
      <c r="Q405" s="887" t="str">
        <f>IF('منابع انسانی'!C404="","",'منابع انسانی'!C404)</f>
        <v/>
      </c>
      <c r="R405" s="887" t="str">
        <f>IF('منابع انسانی'!D404="","",'منابع انسانی'!D404)</f>
        <v/>
      </c>
      <c r="S405" s="887" t="str">
        <f>IF('تحصیلات کارکنان'!S405="","",'تحصیلات کارکنان'!S405)</f>
        <v/>
      </c>
      <c r="T405" s="888" t="str">
        <f>IF('تجربه کارکنان'!Q405="","",'تجربه کارکنان'!Q405)</f>
        <v/>
      </c>
      <c r="U405" s="888" t="str">
        <f>IF('منابع انسانی'!G404="","",'منابع انسانی'!G404)</f>
        <v/>
      </c>
    </row>
    <row r="406" spans="15:21" ht="24.95" customHeight="1">
      <c r="O406" s="887" t="str">
        <f>IF('منابع انسانی'!A405="","",'منابع انسانی'!A405)</f>
        <v/>
      </c>
      <c r="P406" s="887" t="str">
        <f>IF('منابع انسانی'!B405="","",'منابع انسانی'!B405)</f>
        <v/>
      </c>
      <c r="Q406" s="887" t="str">
        <f>IF('منابع انسانی'!C405="","",'منابع انسانی'!C405)</f>
        <v/>
      </c>
      <c r="R406" s="887" t="str">
        <f>IF('منابع انسانی'!D405="","",'منابع انسانی'!D405)</f>
        <v/>
      </c>
      <c r="S406" s="887" t="str">
        <f>IF('تحصیلات کارکنان'!S406="","",'تحصیلات کارکنان'!S406)</f>
        <v/>
      </c>
      <c r="T406" s="888" t="str">
        <f>IF('تجربه کارکنان'!Q406="","",'تجربه کارکنان'!Q406)</f>
        <v/>
      </c>
      <c r="U406" s="888" t="str">
        <f>IF('منابع انسانی'!G405="","",'منابع انسانی'!G405)</f>
        <v/>
      </c>
    </row>
    <row r="407" spans="15:21" ht="24.95" customHeight="1">
      <c r="O407" s="887" t="str">
        <f>IF('منابع انسانی'!A406="","",'منابع انسانی'!A406)</f>
        <v/>
      </c>
      <c r="P407" s="887" t="str">
        <f>IF('منابع انسانی'!B406="","",'منابع انسانی'!B406)</f>
        <v/>
      </c>
      <c r="Q407" s="887" t="str">
        <f>IF('منابع انسانی'!C406="","",'منابع انسانی'!C406)</f>
        <v/>
      </c>
      <c r="R407" s="887" t="str">
        <f>IF('منابع انسانی'!D406="","",'منابع انسانی'!D406)</f>
        <v/>
      </c>
      <c r="S407" s="887" t="str">
        <f>IF('تحصیلات کارکنان'!S407="","",'تحصیلات کارکنان'!S407)</f>
        <v/>
      </c>
      <c r="T407" s="888" t="str">
        <f>IF('تجربه کارکنان'!Q407="","",'تجربه کارکنان'!Q407)</f>
        <v/>
      </c>
      <c r="U407" s="888" t="str">
        <f>IF('منابع انسانی'!G406="","",'منابع انسانی'!G406)</f>
        <v/>
      </c>
    </row>
    <row r="408" spans="15:21" ht="24.95" customHeight="1">
      <c r="O408" s="887" t="str">
        <f>IF('منابع انسانی'!A407="","",'منابع انسانی'!A407)</f>
        <v/>
      </c>
      <c r="P408" s="887" t="str">
        <f>IF('منابع انسانی'!B407="","",'منابع انسانی'!B407)</f>
        <v/>
      </c>
      <c r="Q408" s="887" t="str">
        <f>IF('منابع انسانی'!C407="","",'منابع انسانی'!C407)</f>
        <v/>
      </c>
      <c r="R408" s="887" t="str">
        <f>IF('منابع انسانی'!D407="","",'منابع انسانی'!D407)</f>
        <v/>
      </c>
      <c r="S408" s="887" t="str">
        <f>IF('تحصیلات کارکنان'!S408="","",'تحصیلات کارکنان'!S408)</f>
        <v/>
      </c>
      <c r="T408" s="888" t="str">
        <f>IF('تجربه کارکنان'!Q408="","",'تجربه کارکنان'!Q408)</f>
        <v/>
      </c>
      <c r="U408" s="888" t="str">
        <f>IF('منابع انسانی'!G407="","",'منابع انسانی'!G407)</f>
        <v/>
      </c>
    </row>
    <row r="409" spans="15:21" ht="24.95" customHeight="1">
      <c r="O409" s="887" t="str">
        <f>IF('منابع انسانی'!A408="","",'منابع انسانی'!A408)</f>
        <v/>
      </c>
      <c r="P409" s="887" t="str">
        <f>IF('منابع انسانی'!B408="","",'منابع انسانی'!B408)</f>
        <v/>
      </c>
      <c r="Q409" s="887" t="str">
        <f>IF('منابع انسانی'!C408="","",'منابع انسانی'!C408)</f>
        <v/>
      </c>
      <c r="R409" s="887" t="str">
        <f>IF('منابع انسانی'!D408="","",'منابع انسانی'!D408)</f>
        <v/>
      </c>
      <c r="S409" s="887" t="str">
        <f>IF('تحصیلات کارکنان'!S409="","",'تحصیلات کارکنان'!S409)</f>
        <v/>
      </c>
      <c r="T409" s="888" t="str">
        <f>IF('تجربه کارکنان'!Q409="","",'تجربه کارکنان'!Q409)</f>
        <v/>
      </c>
      <c r="U409" s="888" t="str">
        <f>IF('منابع انسانی'!G408="","",'منابع انسانی'!G408)</f>
        <v/>
      </c>
    </row>
    <row r="410" spans="15:21" ht="24.95" customHeight="1">
      <c r="O410" s="887" t="str">
        <f>IF('منابع انسانی'!A409="","",'منابع انسانی'!A409)</f>
        <v/>
      </c>
      <c r="P410" s="887" t="str">
        <f>IF('منابع انسانی'!B409="","",'منابع انسانی'!B409)</f>
        <v/>
      </c>
      <c r="Q410" s="887" t="str">
        <f>IF('منابع انسانی'!C409="","",'منابع انسانی'!C409)</f>
        <v/>
      </c>
      <c r="R410" s="887" t="str">
        <f>IF('منابع انسانی'!D409="","",'منابع انسانی'!D409)</f>
        <v/>
      </c>
      <c r="S410" s="887" t="str">
        <f>IF('تحصیلات کارکنان'!S410="","",'تحصیلات کارکنان'!S410)</f>
        <v/>
      </c>
      <c r="T410" s="888" t="str">
        <f>IF('تجربه کارکنان'!Q410="","",'تجربه کارکنان'!Q410)</f>
        <v/>
      </c>
      <c r="U410" s="888" t="str">
        <f>IF('منابع انسانی'!G409="","",'منابع انسانی'!G409)</f>
        <v/>
      </c>
    </row>
    <row r="411" spans="15:21" ht="24.95" customHeight="1">
      <c r="O411" s="887" t="str">
        <f>IF('منابع انسانی'!A410="","",'منابع انسانی'!A410)</f>
        <v/>
      </c>
      <c r="P411" s="887" t="str">
        <f>IF('منابع انسانی'!B410="","",'منابع انسانی'!B410)</f>
        <v/>
      </c>
      <c r="Q411" s="887" t="str">
        <f>IF('منابع انسانی'!C410="","",'منابع انسانی'!C410)</f>
        <v/>
      </c>
      <c r="R411" s="887" t="str">
        <f>IF('منابع انسانی'!D410="","",'منابع انسانی'!D410)</f>
        <v/>
      </c>
      <c r="S411" s="887" t="str">
        <f>IF('تحصیلات کارکنان'!S411="","",'تحصیلات کارکنان'!S411)</f>
        <v/>
      </c>
      <c r="T411" s="888" t="str">
        <f>IF('تجربه کارکنان'!Q411="","",'تجربه کارکنان'!Q411)</f>
        <v/>
      </c>
      <c r="U411" s="888" t="str">
        <f>IF('منابع انسانی'!G410="","",'منابع انسانی'!G410)</f>
        <v/>
      </c>
    </row>
    <row r="412" spans="15:21" ht="24.95" customHeight="1">
      <c r="O412" s="887" t="str">
        <f>IF('منابع انسانی'!A411="","",'منابع انسانی'!A411)</f>
        <v/>
      </c>
      <c r="P412" s="887" t="str">
        <f>IF('منابع انسانی'!B411="","",'منابع انسانی'!B411)</f>
        <v/>
      </c>
      <c r="Q412" s="887" t="str">
        <f>IF('منابع انسانی'!C411="","",'منابع انسانی'!C411)</f>
        <v/>
      </c>
      <c r="R412" s="887" t="str">
        <f>IF('منابع انسانی'!D411="","",'منابع انسانی'!D411)</f>
        <v/>
      </c>
      <c r="S412" s="887" t="str">
        <f>IF('تحصیلات کارکنان'!S412="","",'تحصیلات کارکنان'!S412)</f>
        <v/>
      </c>
      <c r="T412" s="888" t="str">
        <f>IF('تجربه کارکنان'!Q412="","",'تجربه کارکنان'!Q412)</f>
        <v/>
      </c>
      <c r="U412" s="888" t="str">
        <f>IF('منابع انسانی'!G411="","",'منابع انسانی'!G411)</f>
        <v/>
      </c>
    </row>
    <row r="413" spans="15:21" ht="24.95" customHeight="1">
      <c r="O413" s="887" t="str">
        <f>IF('منابع انسانی'!A412="","",'منابع انسانی'!A412)</f>
        <v/>
      </c>
      <c r="P413" s="887" t="str">
        <f>IF('منابع انسانی'!B412="","",'منابع انسانی'!B412)</f>
        <v/>
      </c>
      <c r="Q413" s="887" t="str">
        <f>IF('منابع انسانی'!C412="","",'منابع انسانی'!C412)</f>
        <v/>
      </c>
      <c r="R413" s="887" t="str">
        <f>IF('منابع انسانی'!D412="","",'منابع انسانی'!D412)</f>
        <v/>
      </c>
      <c r="S413" s="887" t="str">
        <f>IF('تحصیلات کارکنان'!S413="","",'تحصیلات کارکنان'!S413)</f>
        <v/>
      </c>
      <c r="T413" s="888" t="str">
        <f>IF('تجربه کارکنان'!Q413="","",'تجربه کارکنان'!Q413)</f>
        <v/>
      </c>
      <c r="U413" s="888" t="str">
        <f>IF('منابع انسانی'!G412="","",'منابع انسانی'!G412)</f>
        <v/>
      </c>
    </row>
    <row r="414" spans="15:21" ht="24.95" customHeight="1">
      <c r="O414" s="887" t="str">
        <f>IF('منابع انسانی'!A413="","",'منابع انسانی'!A413)</f>
        <v/>
      </c>
      <c r="P414" s="887" t="str">
        <f>IF('منابع انسانی'!B413="","",'منابع انسانی'!B413)</f>
        <v/>
      </c>
      <c r="Q414" s="887" t="str">
        <f>IF('منابع انسانی'!C413="","",'منابع انسانی'!C413)</f>
        <v/>
      </c>
      <c r="R414" s="887" t="str">
        <f>IF('منابع انسانی'!D413="","",'منابع انسانی'!D413)</f>
        <v/>
      </c>
      <c r="S414" s="887" t="str">
        <f>IF('تحصیلات کارکنان'!S414="","",'تحصیلات کارکنان'!S414)</f>
        <v/>
      </c>
      <c r="T414" s="888" t="str">
        <f>IF('تجربه کارکنان'!Q414="","",'تجربه کارکنان'!Q414)</f>
        <v/>
      </c>
      <c r="U414" s="888" t="str">
        <f>IF('منابع انسانی'!G413="","",'منابع انسانی'!G413)</f>
        <v/>
      </c>
    </row>
    <row r="415" spans="15:21" ht="24.95" customHeight="1">
      <c r="O415" s="887" t="str">
        <f>IF('منابع انسانی'!A414="","",'منابع انسانی'!A414)</f>
        <v/>
      </c>
      <c r="P415" s="887" t="str">
        <f>IF('منابع انسانی'!B414="","",'منابع انسانی'!B414)</f>
        <v/>
      </c>
      <c r="Q415" s="887" t="str">
        <f>IF('منابع انسانی'!C414="","",'منابع انسانی'!C414)</f>
        <v/>
      </c>
      <c r="R415" s="887" t="str">
        <f>IF('منابع انسانی'!D414="","",'منابع انسانی'!D414)</f>
        <v/>
      </c>
      <c r="S415" s="887" t="str">
        <f>IF('تحصیلات کارکنان'!S415="","",'تحصیلات کارکنان'!S415)</f>
        <v/>
      </c>
      <c r="T415" s="888" t="str">
        <f>IF('تجربه کارکنان'!Q415="","",'تجربه کارکنان'!Q415)</f>
        <v/>
      </c>
      <c r="U415" s="888" t="str">
        <f>IF('منابع انسانی'!G414="","",'منابع انسانی'!G414)</f>
        <v/>
      </c>
    </row>
    <row r="416" spans="15:21" ht="24.95" customHeight="1">
      <c r="O416" s="887" t="str">
        <f>IF('منابع انسانی'!A415="","",'منابع انسانی'!A415)</f>
        <v/>
      </c>
      <c r="P416" s="887" t="str">
        <f>IF('منابع انسانی'!B415="","",'منابع انسانی'!B415)</f>
        <v/>
      </c>
      <c r="Q416" s="887" t="str">
        <f>IF('منابع انسانی'!C415="","",'منابع انسانی'!C415)</f>
        <v/>
      </c>
      <c r="R416" s="887" t="str">
        <f>IF('منابع انسانی'!D415="","",'منابع انسانی'!D415)</f>
        <v/>
      </c>
      <c r="S416" s="887" t="str">
        <f>IF('تحصیلات کارکنان'!S416="","",'تحصیلات کارکنان'!S416)</f>
        <v/>
      </c>
      <c r="T416" s="888" t="str">
        <f>IF('تجربه کارکنان'!Q416="","",'تجربه کارکنان'!Q416)</f>
        <v/>
      </c>
      <c r="U416" s="888" t="str">
        <f>IF('منابع انسانی'!G415="","",'منابع انسانی'!G415)</f>
        <v/>
      </c>
    </row>
    <row r="417" spans="15:21" ht="24.95" customHeight="1">
      <c r="O417" s="887" t="str">
        <f>IF('منابع انسانی'!A416="","",'منابع انسانی'!A416)</f>
        <v/>
      </c>
      <c r="P417" s="887" t="str">
        <f>IF('منابع انسانی'!B416="","",'منابع انسانی'!B416)</f>
        <v/>
      </c>
      <c r="Q417" s="887" t="str">
        <f>IF('منابع انسانی'!C416="","",'منابع انسانی'!C416)</f>
        <v/>
      </c>
      <c r="R417" s="887" t="str">
        <f>IF('منابع انسانی'!D416="","",'منابع انسانی'!D416)</f>
        <v/>
      </c>
      <c r="S417" s="887" t="str">
        <f>IF('تحصیلات کارکنان'!S417="","",'تحصیلات کارکنان'!S417)</f>
        <v/>
      </c>
      <c r="T417" s="888" t="str">
        <f>IF('تجربه کارکنان'!Q417="","",'تجربه کارکنان'!Q417)</f>
        <v/>
      </c>
      <c r="U417" s="888" t="str">
        <f>IF('منابع انسانی'!G416="","",'منابع انسانی'!G416)</f>
        <v/>
      </c>
    </row>
    <row r="418" spans="15:21" ht="24.95" customHeight="1">
      <c r="O418" s="887" t="str">
        <f>IF('منابع انسانی'!A417="","",'منابع انسانی'!A417)</f>
        <v/>
      </c>
      <c r="P418" s="887" t="str">
        <f>IF('منابع انسانی'!B417="","",'منابع انسانی'!B417)</f>
        <v/>
      </c>
      <c r="Q418" s="887" t="str">
        <f>IF('منابع انسانی'!C417="","",'منابع انسانی'!C417)</f>
        <v/>
      </c>
      <c r="R418" s="887" t="str">
        <f>IF('منابع انسانی'!D417="","",'منابع انسانی'!D417)</f>
        <v/>
      </c>
      <c r="S418" s="887" t="str">
        <f>IF('تحصیلات کارکنان'!S418="","",'تحصیلات کارکنان'!S418)</f>
        <v/>
      </c>
      <c r="T418" s="888" t="str">
        <f>IF('تجربه کارکنان'!Q418="","",'تجربه کارکنان'!Q418)</f>
        <v/>
      </c>
      <c r="U418" s="888" t="str">
        <f>IF('منابع انسانی'!G417="","",'منابع انسانی'!G417)</f>
        <v/>
      </c>
    </row>
    <row r="419" spans="15:21" ht="24.95" customHeight="1">
      <c r="O419" s="887" t="str">
        <f>IF('منابع انسانی'!A418="","",'منابع انسانی'!A418)</f>
        <v/>
      </c>
      <c r="P419" s="887" t="str">
        <f>IF('منابع انسانی'!B418="","",'منابع انسانی'!B418)</f>
        <v/>
      </c>
      <c r="Q419" s="887" t="str">
        <f>IF('منابع انسانی'!C418="","",'منابع انسانی'!C418)</f>
        <v/>
      </c>
      <c r="R419" s="887" t="str">
        <f>IF('منابع انسانی'!D418="","",'منابع انسانی'!D418)</f>
        <v/>
      </c>
      <c r="S419" s="887" t="str">
        <f>IF('تحصیلات کارکنان'!S419="","",'تحصیلات کارکنان'!S419)</f>
        <v/>
      </c>
      <c r="T419" s="888" t="str">
        <f>IF('تجربه کارکنان'!Q419="","",'تجربه کارکنان'!Q419)</f>
        <v/>
      </c>
      <c r="U419" s="888" t="str">
        <f>IF('منابع انسانی'!G418="","",'منابع انسانی'!G418)</f>
        <v/>
      </c>
    </row>
    <row r="420" spans="15:21" ht="24.95" customHeight="1">
      <c r="O420" s="887" t="str">
        <f>IF('منابع انسانی'!A419="","",'منابع انسانی'!A419)</f>
        <v/>
      </c>
      <c r="P420" s="887" t="str">
        <f>IF('منابع انسانی'!B419="","",'منابع انسانی'!B419)</f>
        <v/>
      </c>
      <c r="Q420" s="887" t="str">
        <f>IF('منابع انسانی'!C419="","",'منابع انسانی'!C419)</f>
        <v/>
      </c>
      <c r="R420" s="887" t="str">
        <f>IF('منابع انسانی'!D419="","",'منابع انسانی'!D419)</f>
        <v/>
      </c>
      <c r="S420" s="887" t="str">
        <f>IF('تحصیلات کارکنان'!S420="","",'تحصیلات کارکنان'!S420)</f>
        <v/>
      </c>
      <c r="T420" s="888" t="str">
        <f>IF('تجربه کارکنان'!Q420="","",'تجربه کارکنان'!Q420)</f>
        <v/>
      </c>
      <c r="U420" s="888" t="str">
        <f>IF('منابع انسانی'!G419="","",'منابع انسانی'!G419)</f>
        <v/>
      </c>
    </row>
    <row r="421" spans="15:21" ht="24.95" customHeight="1">
      <c r="O421" s="887" t="str">
        <f>IF('منابع انسانی'!A420="","",'منابع انسانی'!A420)</f>
        <v/>
      </c>
      <c r="P421" s="887" t="str">
        <f>IF('منابع انسانی'!B420="","",'منابع انسانی'!B420)</f>
        <v/>
      </c>
      <c r="Q421" s="887" t="str">
        <f>IF('منابع انسانی'!C420="","",'منابع انسانی'!C420)</f>
        <v/>
      </c>
      <c r="R421" s="887" t="str">
        <f>IF('منابع انسانی'!D420="","",'منابع انسانی'!D420)</f>
        <v/>
      </c>
      <c r="S421" s="887" t="str">
        <f>IF('تحصیلات کارکنان'!S421="","",'تحصیلات کارکنان'!S421)</f>
        <v/>
      </c>
      <c r="T421" s="888" t="str">
        <f>IF('تجربه کارکنان'!Q421="","",'تجربه کارکنان'!Q421)</f>
        <v/>
      </c>
      <c r="U421" s="888" t="str">
        <f>IF('منابع انسانی'!G420="","",'منابع انسانی'!G420)</f>
        <v/>
      </c>
    </row>
    <row r="422" spans="15:21" ht="24.95" customHeight="1">
      <c r="O422" s="887" t="str">
        <f>IF('منابع انسانی'!A421="","",'منابع انسانی'!A421)</f>
        <v/>
      </c>
      <c r="P422" s="887" t="str">
        <f>IF('منابع انسانی'!B421="","",'منابع انسانی'!B421)</f>
        <v/>
      </c>
      <c r="Q422" s="887" t="str">
        <f>IF('منابع انسانی'!C421="","",'منابع انسانی'!C421)</f>
        <v/>
      </c>
      <c r="R422" s="887" t="str">
        <f>IF('منابع انسانی'!D421="","",'منابع انسانی'!D421)</f>
        <v/>
      </c>
      <c r="S422" s="887" t="str">
        <f>IF('تحصیلات کارکنان'!S422="","",'تحصیلات کارکنان'!S422)</f>
        <v/>
      </c>
      <c r="T422" s="888" t="str">
        <f>IF('تجربه کارکنان'!Q422="","",'تجربه کارکنان'!Q422)</f>
        <v/>
      </c>
      <c r="U422" s="888" t="str">
        <f>IF('منابع انسانی'!G421="","",'منابع انسانی'!G421)</f>
        <v/>
      </c>
    </row>
    <row r="423" spans="15:21" ht="24.95" customHeight="1">
      <c r="O423" s="887" t="str">
        <f>IF('منابع انسانی'!A422="","",'منابع انسانی'!A422)</f>
        <v/>
      </c>
      <c r="P423" s="887" t="str">
        <f>IF('منابع انسانی'!B422="","",'منابع انسانی'!B422)</f>
        <v/>
      </c>
      <c r="Q423" s="887" t="str">
        <f>IF('منابع انسانی'!C422="","",'منابع انسانی'!C422)</f>
        <v/>
      </c>
      <c r="R423" s="887" t="str">
        <f>IF('منابع انسانی'!D422="","",'منابع انسانی'!D422)</f>
        <v/>
      </c>
      <c r="S423" s="887" t="str">
        <f>IF('تحصیلات کارکنان'!S423="","",'تحصیلات کارکنان'!S423)</f>
        <v/>
      </c>
      <c r="T423" s="888" t="str">
        <f>IF('تجربه کارکنان'!Q423="","",'تجربه کارکنان'!Q423)</f>
        <v/>
      </c>
      <c r="U423" s="888" t="str">
        <f>IF('منابع انسانی'!G422="","",'منابع انسانی'!G422)</f>
        <v/>
      </c>
    </row>
    <row r="424" spans="15:21" ht="24.95" customHeight="1">
      <c r="O424" s="887" t="str">
        <f>IF('منابع انسانی'!A423="","",'منابع انسانی'!A423)</f>
        <v/>
      </c>
      <c r="P424" s="887" t="str">
        <f>IF('منابع انسانی'!B423="","",'منابع انسانی'!B423)</f>
        <v/>
      </c>
      <c r="Q424" s="887" t="str">
        <f>IF('منابع انسانی'!C423="","",'منابع انسانی'!C423)</f>
        <v/>
      </c>
      <c r="R424" s="887" t="str">
        <f>IF('منابع انسانی'!D423="","",'منابع انسانی'!D423)</f>
        <v/>
      </c>
      <c r="S424" s="887" t="str">
        <f>IF('تحصیلات کارکنان'!S424="","",'تحصیلات کارکنان'!S424)</f>
        <v/>
      </c>
      <c r="T424" s="888" t="str">
        <f>IF('تجربه کارکنان'!Q424="","",'تجربه کارکنان'!Q424)</f>
        <v/>
      </c>
      <c r="U424" s="888" t="str">
        <f>IF('منابع انسانی'!G423="","",'منابع انسانی'!G423)</f>
        <v/>
      </c>
    </row>
    <row r="425" spans="15:21" ht="24.95" customHeight="1">
      <c r="O425" s="887" t="str">
        <f>IF('منابع انسانی'!A424="","",'منابع انسانی'!A424)</f>
        <v/>
      </c>
      <c r="P425" s="887" t="str">
        <f>IF('منابع انسانی'!B424="","",'منابع انسانی'!B424)</f>
        <v/>
      </c>
      <c r="Q425" s="887" t="str">
        <f>IF('منابع انسانی'!C424="","",'منابع انسانی'!C424)</f>
        <v/>
      </c>
      <c r="R425" s="887" t="str">
        <f>IF('منابع انسانی'!D424="","",'منابع انسانی'!D424)</f>
        <v/>
      </c>
      <c r="S425" s="887" t="str">
        <f>IF('تحصیلات کارکنان'!S425="","",'تحصیلات کارکنان'!S425)</f>
        <v/>
      </c>
      <c r="T425" s="888" t="str">
        <f>IF('تجربه کارکنان'!Q425="","",'تجربه کارکنان'!Q425)</f>
        <v/>
      </c>
      <c r="U425" s="888" t="str">
        <f>IF('منابع انسانی'!G424="","",'منابع انسانی'!G424)</f>
        <v/>
      </c>
    </row>
    <row r="426" spans="15:21" ht="24.95" customHeight="1">
      <c r="O426" s="887" t="str">
        <f>IF('منابع انسانی'!A425="","",'منابع انسانی'!A425)</f>
        <v/>
      </c>
      <c r="P426" s="887" t="str">
        <f>IF('منابع انسانی'!B425="","",'منابع انسانی'!B425)</f>
        <v/>
      </c>
      <c r="Q426" s="887" t="str">
        <f>IF('منابع انسانی'!C425="","",'منابع انسانی'!C425)</f>
        <v/>
      </c>
      <c r="R426" s="887" t="str">
        <f>IF('منابع انسانی'!D425="","",'منابع انسانی'!D425)</f>
        <v/>
      </c>
      <c r="S426" s="887" t="str">
        <f>IF('تحصیلات کارکنان'!S426="","",'تحصیلات کارکنان'!S426)</f>
        <v/>
      </c>
      <c r="T426" s="888" t="str">
        <f>IF('تجربه کارکنان'!Q426="","",'تجربه کارکنان'!Q426)</f>
        <v/>
      </c>
      <c r="U426" s="888" t="str">
        <f>IF('منابع انسانی'!G425="","",'منابع انسانی'!G425)</f>
        <v/>
      </c>
    </row>
    <row r="427" spans="15:21" ht="24.95" customHeight="1">
      <c r="O427" s="887" t="str">
        <f>IF('منابع انسانی'!A426="","",'منابع انسانی'!A426)</f>
        <v/>
      </c>
      <c r="P427" s="887" t="str">
        <f>IF('منابع انسانی'!B426="","",'منابع انسانی'!B426)</f>
        <v/>
      </c>
      <c r="Q427" s="887" t="str">
        <f>IF('منابع انسانی'!C426="","",'منابع انسانی'!C426)</f>
        <v/>
      </c>
      <c r="R427" s="887" t="str">
        <f>IF('منابع انسانی'!D426="","",'منابع انسانی'!D426)</f>
        <v/>
      </c>
      <c r="S427" s="887" t="str">
        <f>IF('تحصیلات کارکنان'!S427="","",'تحصیلات کارکنان'!S427)</f>
        <v/>
      </c>
      <c r="T427" s="888" t="str">
        <f>IF('تجربه کارکنان'!Q427="","",'تجربه کارکنان'!Q427)</f>
        <v/>
      </c>
      <c r="U427" s="888" t="str">
        <f>IF('منابع انسانی'!G426="","",'منابع انسانی'!G426)</f>
        <v/>
      </c>
    </row>
    <row r="428" spans="15:21" ht="24.95" customHeight="1">
      <c r="O428" s="887" t="str">
        <f>IF('منابع انسانی'!A427="","",'منابع انسانی'!A427)</f>
        <v/>
      </c>
      <c r="P428" s="887" t="str">
        <f>IF('منابع انسانی'!B427="","",'منابع انسانی'!B427)</f>
        <v/>
      </c>
      <c r="Q428" s="887" t="str">
        <f>IF('منابع انسانی'!C427="","",'منابع انسانی'!C427)</f>
        <v/>
      </c>
      <c r="R428" s="887" t="str">
        <f>IF('منابع انسانی'!D427="","",'منابع انسانی'!D427)</f>
        <v/>
      </c>
      <c r="S428" s="887" t="str">
        <f>IF('تحصیلات کارکنان'!S428="","",'تحصیلات کارکنان'!S428)</f>
        <v/>
      </c>
      <c r="T428" s="888" t="str">
        <f>IF('تجربه کارکنان'!Q428="","",'تجربه کارکنان'!Q428)</f>
        <v/>
      </c>
      <c r="U428" s="888" t="str">
        <f>IF('منابع انسانی'!G427="","",'منابع انسانی'!G427)</f>
        <v/>
      </c>
    </row>
    <row r="429" spans="15:21" ht="24.95" customHeight="1">
      <c r="O429" s="887" t="str">
        <f>IF('منابع انسانی'!A428="","",'منابع انسانی'!A428)</f>
        <v/>
      </c>
      <c r="P429" s="887" t="str">
        <f>IF('منابع انسانی'!B428="","",'منابع انسانی'!B428)</f>
        <v/>
      </c>
      <c r="Q429" s="887" t="str">
        <f>IF('منابع انسانی'!C428="","",'منابع انسانی'!C428)</f>
        <v/>
      </c>
      <c r="R429" s="887" t="str">
        <f>IF('منابع انسانی'!D428="","",'منابع انسانی'!D428)</f>
        <v/>
      </c>
      <c r="S429" s="887" t="str">
        <f>IF('تحصیلات کارکنان'!S429="","",'تحصیلات کارکنان'!S429)</f>
        <v/>
      </c>
      <c r="T429" s="888" t="str">
        <f>IF('تجربه کارکنان'!Q429="","",'تجربه کارکنان'!Q429)</f>
        <v/>
      </c>
      <c r="U429" s="888" t="str">
        <f>IF('منابع انسانی'!G428="","",'منابع انسانی'!G428)</f>
        <v/>
      </c>
    </row>
    <row r="430" spans="15:21" ht="24.95" customHeight="1">
      <c r="O430" s="887" t="str">
        <f>IF('منابع انسانی'!A429="","",'منابع انسانی'!A429)</f>
        <v/>
      </c>
      <c r="P430" s="887" t="str">
        <f>IF('منابع انسانی'!B429="","",'منابع انسانی'!B429)</f>
        <v/>
      </c>
      <c r="Q430" s="887" t="str">
        <f>IF('منابع انسانی'!C429="","",'منابع انسانی'!C429)</f>
        <v/>
      </c>
      <c r="R430" s="887" t="str">
        <f>IF('منابع انسانی'!D429="","",'منابع انسانی'!D429)</f>
        <v/>
      </c>
      <c r="S430" s="887" t="str">
        <f>IF('تحصیلات کارکنان'!S430="","",'تحصیلات کارکنان'!S430)</f>
        <v/>
      </c>
      <c r="T430" s="888" t="str">
        <f>IF('تجربه کارکنان'!Q430="","",'تجربه کارکنان'!Q430)</f>
        <v/>
      </c>
      <c r="U430" s="888" t="str">
        <f>IF('منابع انسانی'!G429="","",'منابع انسانی'!G429)</f>
        <v/>
      </c>
    </row>
    <row r="431" spans="15:21" ht="24.95" customHeight="1">
      <c r="O431" s="887" t="str">
        <f>IF('منابع انسانی'!A430="","",'منابع انسانی'!A430)</f>
        <v/>
      </c>
      <c r="P431" s="887" t="str">
        <f>IF('منابع انسانی'!B430="","",'منابع انسانی'!B430)</f>
        <v/>
      </c>
      <c r="Q431" s="887" t="str">
        <f>IF('منابع انسانی'!C430="","",'منابع انسانی'!C430)</f>
        <v/>
      </c>
      <c r="R431" s="887" t="str">
        <f>IF('منابع انسانی'!D430="","",'منابع انسانی'!D430)</f>
        <v/>
      </c>
      <c r="S431" s="887" t="str">
        <f>IF('تحصیلات کارکنان'!S431="","",'تحصیلات کارکنان'!S431)</f>
        <v/>
      </c>
      <c r="T431" s="888" t="str">
        <f>IF('تجربه کارکنان'!Q431="","",'تجربه کارکنان'!Q431)</f>
        <v/>
      </c>
      <c r="U431" s="888" t="str">
        <f>IF('منابع انسانی'!G430="","",'منابع انسانی'!G430)</f>
        <v/>
      </c>
    </row>
    <row r="432" spans="15:21" ht="24.95" customHeight="1">
      <c r="O432" s="887" t="str">
        <f>IF('منابع انسانی'!A431="","",'منابع انسانی'!A431)</f>
        <v/>
      </c>
      <c r="P432" s="887" t="str">
        <f>IF('منابع انسانی'!B431="","",'منابع انسانی'!B431)</f>
        <v/>
      </c>
      <c r="Q432" s="887" t="str">
        <f>IF('منابع انسانی'!C431="","",'منابع انسانی'!C431)</f>
        <v/>
      </c>
      <c r="R432" s="887" t="str">
        <f>IF('منابع انسانی'!D431="","",'منابع انسانی'!D431)</f>
        <v/>
      </c>
      <c r="S432" s="887" t="str">
        <f>IF('تحصیلات کارکنان'!S432="","",'تحصیلات کارکنان'!S432)</f>
        <v/>
      </c>
      <c r="T432" s="888" t="str">
        <f>IF('تجربه کارکنان'!Q432="","",'تجربه کارکنان'!Q432)</f>
        <v/>
      </c>
      <c r="U432" s="888" t="str">
        <f>IF('منابع انسانی'!G431="","",'منابع انسانی'!G431)</f>
        <v/>
      </c>
    </row>
    <row r="433" spans="15:21" ht="24.95" customHeight="1">
      <c r="O433" s="887" t="str">
        <f>IF('منابع انسانی'!A432="","",'منابع انسانی'!A432)</f>
        <v/>
      </c>
      <c r="P433" s="887" t="str">
        <f>IF('منابع انسانی'!B432="","",'منابع انسانی'!B432)</f>
        <v/>
      </c>
      <c r="Q433" s="887" t="str">
        <f>IF('منابع انسانی'!C432="","",'منابع انسانی'!C432)</f>
        <v/>
      </c>
      <c r="R433" s="887" t="str">
        <f>IF('منابع انسانی'!D432="","",'منابع انسانی'!D432)</f>
        <v/>
      </c>
      <c r="S433" s="887" t="str">
        <f>IF('تحصیلات کارکنان'!S433="","",'تحصیلات کارکنان'!S433)</f>
        <v/>
      </c>
      <c r="T433" s="888" t="str">
        <f>IF('تجربه کارکنان'!Q433="","",'تجربه کارکنان'!Q433)</f>
        <v/>
      </c>
      <c r="U433" s="888" t="str">
        <f>IF('منابع انسانی'!G432="","",'منابع انسانی'!G432)</f>
        <v/>
      </c>
    </row>
    <row r="434" spans="15:21" ht="24.95" customHeight="1">
      <c r="O434" s="887" t="str">
        <f>IF('منابع انسانی'!A433="","",'منابع انسانی'!A433)</f>
        <v/>
      </c>
      <c r="P434" s="887" t="str">
        <f>IF('منابع انسانی'!B433="","",'منابع انسانی'!B433)</f>
        <v/>
      </c>
      <c r="Q434" s="887" t="str">
        <f>IF('منابع انسانی'!C433="","",'منابع انسانی'!C433)</f>
        <v/>
      </c>
      <c r="R434" s="887" t="str">
        <f>IF('منابع انسانی'!D433="","",'منابع انسانی'!D433)</f>
        <v/>
      </c>
      <c r="S434" s="887" t="str">
        <f>IF('تحصیلات کارکنان'!S434="","",'تحصیلات کارکنان'!S434)</f>
        <v/>
      </c>
      <c r="T434" s="888" t="str">
        <f>IF('تجربه کارکنان'!Q434="","",'تجربه کارکنان'!Q434)</f>
        <v/>
      </c>
      <c r="U434" s="888" t="str">
        <f>IF('منابع انسانی'!G433="","",'منابع انسانی'!G433)</f>
        <v/>
      </c>
    </row>
    <row r="435" spans="15:21" ht="24.95" customHeight="1">
      <c r="O435" s="887" t="str">
        <f>IF('منابع انسانی'!A434="","",'منابع انسانی'!A434)</f>
        <v/>
      </c>
      <c r="P435" s="887" t="str">
        <f>IF('منابع انسانی'!B434="","",'منابع انسانی'!B434)</f>
        <v/>
      </c>
      <c r="Q435" s="887" t="str">
        <f>IF('منابع انسانی'!C434="","",'منابع انسانی'!C434)</f>
        <v/>
      </c>
      <c r="R435" s="887" t="str">
        <f>IF('منابع انسانی'!D434="","",'منابع انسانی'!D434)</f>
        <v/>
      </c>
      <c r="S435" s="887" t="str">
        <f>IF('تحصیلات کارکنان'!S435="","",'تحصیلات کارکنان'!S435)</f>
        <v/>
      </c>
      <c r="T435" s="888" t="str">
        <f>IF('تجربه کارکنان'!Q435="","",'تجربه کارکنان'!Q435)</f>
        <v/>
      </c>
      <c r="U435" s="888" t="str">
        <f>IF('منابع انسانی'!G434="","",'منابع انسانی'!G434)</f>
        <v/>
      </c>
    </row>
    <row r="436" spans="15:21" ht="24.95" customHeight="1">
      <c r="O436" s="887" t="str">
        <f>IF('منابع انسانی'!A435="","",'منابع انسانی'!A435)</f>
        <v/>
      </c>
      <c r="P436" s="887" t="str">
        <f>IF('منابع انسانی'!B435="","",'منابع انسانی'!B435)</f>
        <v/>
      </c>
      <c r="Q436" s="887" t="str">
        <f>IF('منابع انسانی'!C435="","",'منابع انسانی'!C435)</f>
        <v/>
      </c>
      <c r="R436" s="887" t="str">
        <f>IF('منابع انسانی'!D435="","",'منابع انسانی'!D435)</f>
        <v/>
      </c>
      <c r="S436" s="887" t="str">
        <f>IF('تحصیلات کارکنان'!S436="","",'تحصیلات کارکنان'!S436)</f>
        <v/>
      </c>
      <c r="T436" s="888" t="str">
        <f>IF('تجربه کارکنان'!Q436="","",'تجربه کارکنان'!Q436)</f>
        <v/>
      </c>
      <c r="U436" s="888" t="str">
        <f>IF('منابع انسانی'!G435="","",'منابع انسانی'!G435)</f>
        <v/>
      </c>
    </row>
    <row r="437" spans="15:21" ht="24.95" customHeight="1">
      <c r="O437" s="887" t="str">
        <f>IF('منابع انسانی'!A436="","",'منابع انسانی'!A436)</f>
        <v/>
      </c>
      <c r="P437" s="887" t="str">
        <f>IF('منابع انسانی'!B436="","",'منابع انسانی'!B436)</f>
        <v/>
      </c>
      <c r="Q437" s="887" t="str">
        <f>IF('منابع انسانی'!C436="","",'منابع انسانی'!C436)</f>
        <v/>
      </c>
      <c r="R437" s="887" t="str">
        <f>IF('منابع انسانی'!D436="","",'منابع انسانی'!D436)</f>
        <v/>
      </c>
      <c r="S437" s="887" t="str">
        <f>IF('تحصیلات کارکنان'!S437="","",'تحصیلات کارکنان'!S437)</f>
        <v/>
      </c>
      <c r="T437" s="888" t="str">
        <f>IF('تجربه کارکنان'!Q437="","",'تجربه کارکنان'!Q437)</f>
        <v/>
      </c>
      <c r="U437" s="888" t="str">
        <f>IF('منابع انسانی'!G436="","",'منابع انسانی'!G436)</f>
        <v/>
      </c>
    </row>
    <row r="438" spans="15:21" ht="24.95" customHeight="1">
      <c r="O438" s="887" t="str">
        <f>IF('منابع انسانی'!A437="","",'منابع انسانی'!A437)</f>
        <v/>
      </c>
      <c r="P438" s="887" t="str">
        <f>IF('منابع انسانی'!B437="","",'منابع انسانی'!B437)</f>
        <v/>
      </c>
      <c r="Q438" s="887" t="str">
        <f>IF('منابع انسانی'!C437="","",'منابع انسانی'!C437)</f>
        <v/>
      </c>
      <c r="R438" s="887" t="str">
        <f>IF('منابع انسانی'!D437="","",'منابع انسانی'!D437)</f>
        <v/>
      </c>
      <c r="S438" s="887" t="str">
        <f>IF('تحصیلات کارکنان'!S438="","",'تحصیلات کارکنان'!S438)</f>
        <v/>
      </c>
      <c r="T438" s="888" t="str">
        <f>IF('تجربه کارکنان'!Q438="","",'تجربه کارکنان'!Q438)</f>
        <v/>
      </c>
      <c r="U438" s="888" t="str">
        <f>IF('منابع انسانی'!G437="","",'منابع انسانی'!G437)</f>
        <v/>
      </c>
    </row>
    <row r="439" spans="15:21" ht="24.95" customHeight="1">
      <c r="O439" s="887" t="str">
        <f>IF('منابع انسانی'!A438="","",'منابع انسانی'!A438)</f>
        <v/>
      </c>
      <c r="P439" s="887" t="str">
        <f>IF('منابع انسانی'!B438="","",'منابع انسانی'!B438)</f>
        <v/>
      </c>
      <c r="Q439" s="887" t="str">
        <f>IF('منابع انسانی'!C438="","",'منابع انسانی'!C438)</f>
        <v/>
      </c>
      <c r="R439" s="887" t="str">
        <f>IF('منابع انسانی'!D438="","",'منابع انسانی'!D438)</f>
        <v/>
      </c>
      <c r="S439" s="887" t="str">
        <f>IF('تحصیلات کارکنان'!S439="","",'تحصیلات کارکنان'!S439)</f>
        <v/>
      </c>
      <c r="T439" s="888" t="str">
        <f>IF('تجربه کارکنان'!Q439="","",'تجربه کارکنان'!Q439)</f>
        <v/>
      </c>
      <c r="U439" s="888" t="str">
        <f>IF('منابع انسانی'!G438="","",'منابع انسانی'!G438)</f>
        <v/>
      </c>
    </row>
    <row r="440" spans="15:21" ht="24.95" customHeight="1">
      <c r="O440" s="887" t="str">
        <f>IF('منابع انسانی'!A439="","",'منابع انسانی'!A439)</f>
        <v/>
      </c>
      <c r="P440" s="887" t="str">
        <f>IF('منابع انسانی'!B439="","",'منابع انسانی'!B439)</f>
        <v/>
      </c>
      <c r="Q440" s="887" t="str">
        <f>IF('منابع انسانی'!C439="","",'منابع انسانی'!C439)</f>
        <v/>
      </c>
      <c r="R440" s="887" t="str">
        <f>IF('منابع انسانی'!D439="","",'منابع انسانی'!D439)</f>
        <v/>
      </c>
      <c r="S440" s="887" t="str">
        <f>IF('تحصیلات کارکنان'!S440="","",'تحصیلات کارکنان'!S440)</f>
        <v/>
      </c>
      <c r="T440" s="888" t="str">
        <f>IF('تجربه کارکنان'!Q440="","",'تجربه کارکنان'!Q440)</f>
        <v/>
      </c>
      <c r="U440" s="888" t="str">
        <f>IF('منابع انسانی'!G439="","",'منابع انسانی'!G439)</f>
        <v/>
      </c>
    </row>
    <row r="441" spans="15:21" ht="24.95" customHeight="1">
      <c r="O441" s="887" t="str">
        <f>IF('منابع انسانی'!A440="","",'منابع انسانی'!A440)</f>
        <v/>
      </c>
      <c r="P441" s="887" t="str">
        <f>IF('منابع انسانی'!B440="","",'منابع انسانی'!B440)</f>
        <v/>
      </c>
      <c r="Q441" s="887" t="str">
        <f>IF('منابع انسانی'!C440="","",'منابع انسانی'!C440)</f>
        <v/>
      </c>
      <c r="R441" s="887" t="str">
        <f>IF('منابع انسانی'!D440="","",'منابع انسانی'!D440)</f>
        <v/>
      </c>
      <c r="S441" s="887" t="str">
        <f>IF('تحصیلات کارکنان'!S441="","",'تحصیلات کارکنان'!S441)</f>
        <v/>
      </c>
      <c r="T441" s="888" t="str">
        <f>IF('تجربه کارکنان'!Q441="","",'تجربه کارکنان'!Q441)</f>
        <v/>
      </c>
      <c r="U441" s="888" t="str">
        <f>IF('منابع انسانی'!G440="","",'منابع انسانی'!G440)</f>
        <v/>
      </c>
    </row>
    <row r="442" spans="15:21" ht="24.95" customHeight="1">
      <c r="O442" s="887" t="str">
        <f>IF('منابع انسانی'!A441="","",'منابع انسانی'!A441)</f>
        <v/>
      </c>
      <c r="P442" s="887" t="str">
        <f>IF('منابع انسانی'!B441="","",'منابع انسانی'!B441)</f>
        <v/>
      </c>
      <c r="Q442" s="887" t="str">
        <f>IF('منابع انسانی'!C441="","",'منابع انسانی'!C441)</f>
        <v/>
      </c>
      <c r="R442" s="887" t="str">
        <f>IF('منابع انسانی'!D441="","",'منابع انسانی'!D441)</f>
        <v/>
      </c>
      <c r="S442" s="887" t="str">
        <f>IF('تحصیلات کارکنان'!S442="","",'تحصیلات کارکنان'!S442)</f>
        <v/>
      </c>
      <c r="T442" s="888" t="str">
        <f>IF('تجربه کارکنان'!Q442="","",'تجربه کارکنان'!Q442)</f>
        <v/>
      </c>
      <c r="U442" s="888" t="str">
        <f>IF('منابع انسانی'!G441="","",'منابع انسانی'!G441)</f>
        <v/>
      </c>
    </row>
    <row r="443" spans="15:21" ht="24.95" customHeight="1">
      <c r="O443" s="887" t="str">
        <f>IF('منابع انسانی'!A442="","",'منابع انسانی'!A442)</f>
        <v/>
      </c>
      <c r="P443" s="887" t="str">
        <f>IF('منابع انسانی'!B442="","",'منابع انسانی'!B442)</f>
        <v/>
      </c>
      <c r="Q443" s="887" t="str">
        <f>IF('منابع انسانی'!C442="","",'منابع انسانی'!C442)</f>
        <v/>
      </c>
      <c r="R443" s="887" t="str">
        <f>IF('منابع انسانی'!D442="","",'منابع انسانی'!D442)</f>
        <v/>
      </c>
      <c r="S443" s="887" t="str">
        <f>IF('تحصیلات کارکنان'!S443="","",'تحصیلات کارکنان'!S443)</f>
        <v/>
      </c>
      <c r="T443" s="888" t="str">
        <f>IF('تجربه کارکنان'!Q443="","",'تجربه کارکنان'!Q443)</f>
        <v/>
      </c>
      <c r="U443" s="888" t="str">
        <f>IF('منابع انسانی'!G442="","",'منابع انسانی'!G442)</f>
        <v/>
      </c>
    </row>
    <row r="444" spans="15:21" ht="24.95" customHeight="1">
      <c r="O444" s="887" t="str">
        <f>IF('منابع انسانی'!A443="","",'منابع انسانی'!A443)</f>
        <v/>
      </c>
      <c r="P444" s="887" t="str">
        <f>IF('منابع انسانی'!B443="","",'منابع انسانی'!B443)</f>
        <v/>
      </c>
      <c r="Q444" s="887" t="str">
        <f>IF('منابع انسانی'!C443="","",'منابع انسانی'!C443)</f>
        <v/>
      </c>
      <c r="R444" s="887" t="str">
        <f>IF('منابع انسانی'!D443="","",'منابع انسانی'!D443)</f>
        <v/>
      </c>
      <c r="S444" s="887" t="str">
        <f>IF('تحصیلات کارکنان'!S444="","",'تحصیلات کارکنان'!S444)</f>
        <v/>
      </c>
      <c r="T444" s="888" t="str">
        <f>IF('تجربه کارکنان'!Q444="","",'تجربه کارکنان'!Q444)</f>
        <v/>
      </c>
      <c r="U444" s="888" t="str">
        <f>IF('منابع انسانی'!G443="","",'منابع انسانی'!G443)</f>
        <v/>
      </c>
    </row>
    <row r="445" spans="15:21" ht="24.95" customHeight="1">
      <c r="O445" s="887" t="str">
        <f>IF('منابع انسانی'!A444="","",'منابع انسانی'!A444)</f>
        <v/>
      </c>
      <c r="P445" s="887" t="str">
        <f>IF('منابع انسانی'!B444="","",'منابع انسانی'!B444)</f>
        <v/>
      </c>
      <c r="Q445" s="887" t="str">
        <f>IF('منابع انسانی'!C444="","",'منابع انسانی'!C444)</f>
        <v/>
      </c>
      <c r="R445" s="887" t="str">
        <f>IF('منابع انسانی'!D444="","",'منابع انسانی'!D444)</f>
        <v/>
      </c>
      <c r="S445" s="887" t="str">
        <f>IF('تحصیلات کارکنان'!S445="","",'تحصیلات کارکنان'!S445)</f>
        <v/>
      </c>
      <c r="T445" s="888" t="str">
        <f>IF('تجربه کارکنان'!Q445="","",'تجربه کارکنان'!Q445)</f>
        <v/>
      </c>
      <c r="U445" s="888" t="str">
        <f>IF('منابع انسانی'!G444="","",'منابع انسانی'!G444)</f>
        <v/>
      </c>
    </row>
    <row r="446" spans="15:21" ht="24.95" customHeight="1">
      <c r="O446" s="887" t="str">
        <f>IF('منابع انسانی'!A445="","",'منابع انسانی'!A445)</f>
        <v/>
      </c>
      <c r="P446" s="887" t="str">
        <f>IF('منابع انسانی'!B445="","",'منابع انسانی'!B445)</f>
        <v/>
      </c>
      <c r="Q446" s="887" t="str">
        <f>IF('منابع انسانی'!C445="","",'منابع انسانی'!C445)</f>
        <v/>
      </c>
      <c r="R446" s="887" t="str">
        <f>IF('منابع انسانی'!D445="","",'منابع انسانی'!D445)</f>
        <v/>
      </c>
      <c r="S446" s="887" t="str">
        <f>IF('تحصیلات کارکنان'!S446="","",'تحصیلات کارکنان'!S446)</f>
        <v/>
      </c>
      <c r="T446" s="888" t="str">
        <f>IF('تجربه کارکنان'!Q446="","",'تجربه کارکنان'!Q446)</f>
        <v/>
      </c>
      <c r="U446" s="888" t="str">
        <f>IF('منابع انسانی'!G445="","",'منابع انسانی'!G445)</f>
        <v/>
      </c>
    </row>
    <row r="447" spans="15:21" ht="24.95" customHeight="1">
      <c r="O447" s="887" t="str">
        <f>IF('منابع انسانی'!A446="","",'منابع انسانی'!A446)</f>
        <v/>
      </c>
      <c r="P447" s="887" t="str">
        <f>IF('منابع انسانی'!B446="","",'منابع انسانی'!B446)</f>
        <v/>
      </c>
      <c r="Q447" s="887" t="str">
        <f>IF('منابع انسانی'!C446="","",'منابع انسانی'!C446)</f>
        <v/>
      </c>
      <c r="R447" s="887" t="str">
        <f>IF('منابع انسانی'!D446="","",'منابع انسانی'!D446)</f>
        <v/>
      </c>
      <c r="S447" s="887" t="str">
        <f>IF('تحصیلات کارکنان'!S447="","",'تحصیلات کارکنان'!S447)</f>
        <v/>
      </c>
      <c r="T447" s="888" t="str">
        <f>IF('تجربه کارکنان'!Q447="","",'تجربه کارکنان'!Q447)</f>
        <v/>
      </c>
      <c r="U447" s="888" t="str">
        <f>IF('منابع انسانی'!G446="","",'منابع انسانی'!G446)</f>
        <v/>
      </c>
    </row>
    <row r="448" spans="15:21" ht="24.95" customHeight="1">
      <c r="O448" s="887" t="str">
        <f>IF('منابع انسانی'!A447="","",'منابع انسانی'!A447)</f>
        <v/>
      </c>
      <c r="P448" s="887" t="str">
        <f>IF('منابع انسانی'!B447="","",'منابع انسانی'!B447)</f>
        <v/>
      </c>
      <c r="Q448" s="887" t="str">
        <f>IF('منابع انسانی'!C447="","",'منابع انسانی'!C447)</f>
        <v/>
      </c>
      <c r="R448" s="887" t="str">
        <f>IF('منابع انسانی'!D447="","",'منابع انسانی'!D447)</f>
        <v/>
      </c>
      <c r="S448" s="887" t="str">
        <f>IF('تحصیلات کارکنان'!S448="","",'تحصیلات کارکنان'!S448)</f>
        <v/>
      </c>
      <c r="T448" s="888" t="str">
        <f>IF('تجربه کارکنان'!Q448="","",'تجربه کارکنان'!Q448)</f>
        <v/>
      </c>
      <c r="U448" s="888" t="str">
        <f>IF('منابع انسانی'!G447="","",'منابع انسانی'!G447)</f>
        <v/>
      </c>
    </row>
    <row r="449" spans="15:21" ht="24.95" customHeight="1">
      <c r="O449" s="887" t="str">
        <f>IF('منابع انسانی'!A448="","",'منابع انسانی'!A448)</f>
        <v/>
      </c>
      <c r="P449" s="887" t="str">
        <f>IF('منابع انسانی'!B448="","",'منابع انسانی'!B448)</f>
        <v/>
      </c>
      <c r="Q449" s="887" t="str">
        <f>IF('منابع انسانی'!C448="","",'منابع انسانی'!C448)</f>
        <v/>
      </c>
      <c r="R449" s="887" t="str">
        <f>IF('منابع انسانی'!D448="","",'منابع انسانی'!D448)</f>
        <v/>
      </c>
      <c r="S449" s="887" t="str">
        <f>IF('تحصیلات کارکنان'!S449="","",'تحصیلات کارکنان'!S449)</f>
        <v/>
      </c>
      <c r="T449" s="888" t="str">
        <f>IF('تجربه کارکنان'!Q449="","",'تجربه کارکنان'!Q449)</f>
        <v/>
      </c>
      <c r="U449" s="888" t="str">
        <f>IF('منابع انسانی'!G448="","",'منابع انسانی'!G448)</f>
        <v/>
      </c>
    </row>
    <row r="450" spans="15:21" ht="24.95" customHeight="1">
      <c r="O450" s="887" t="str">
        <f>IF('منابع انسانی'!A449="","",'منابع انسانی'!A449)</f>
        <v/>
      </c>
      <c r="P450" s="887" t="str">
        <f>IF('منابع انسانی'!B449="","",'منابع انسانی'!B449)</f>
        <v/>
      </c>
      <c r="Q450" s="887" t="str">
        <f>IF('منابع انسانی'!C449="","",'منابع انسانی'!C449)</f>
        <v/>
      </c>
      <c r="R450" s="887" t="str">
        <f>IF('منابع انسانی'!D449="","",'منابع انسانی'!D449)</f>
        <v/>
      </c>
      <c r="S450" s="887" t="str">
        <f>IF('تحصیلات کارکنان'!S450="","",'تحصیلات کارکنان'!S450)</f>
        <v/>
      </c>
      <c r="T450" s="888" t="str">
        <f>IF('تجربه کارکنان'!Q450="","",'تجربه کارکنان'!Q450)</f>
        <v/>
      </c>
      <c r="U450" s="888" t="str">
        <f>IF('منابع انسانی'!G449="","",'منابع انسانی'!G449)</f>
        <v/>
      </c>
    </row>
    <row r="451" spans="15:21" ht="24.95" customHeight="1">
      <c r="O451" s="887" t="str">
        <f>IF('منابع انسانی'!A450="","",'منابع انسانی'!A450)</f>
        <v/>
      </c>
      <c r="P451" s="887" t="str">
        <f>IF('منابع انسانی'!B450="","",'منابع انسانی'!B450)</f>
        <v/>
      </c>
      <c r="Q451" s="887" t="str">
        <f>IF('منابع انسانی'!C450="","",'منابع انسانی'!C450)</f>
        <v/>
      </c>
      <c r="R451" s="887" t="str">
        <f>IF('منابع انسانی'!D450="","",'منابع انسانی'!D450)</f>
        <v/>
      </c>
      <c r="S451" s="887" t="str">
        <f>IF('تحصیلات کارکنان'!S451="","",'تحصیلات کارکنان'!S451)</f>
        <v/>
      </c>
      <c r="T451" s="888" t="str">
        <f>IF('تجربه کارکنان'!Q451="","",'تجربه کارکنان'!Q451)</f>
        <v/>
      </c>
      <c r="U451" s="888" t="str">
        <f>IF('منابع انسانی'!G450="","",'منابع انسانی'!G450)</f>
        <v/>
      </c>
    </row>
    <row r="452" spans="15:21" ht="24.95" customHeight="1">
      <c r="O452" s="887" t="str">
        <f>IF('منابع انسانی'!A451="","",'منابع انسانی'!A451)</f>
        <v/>
      </c>
      <c r="P452" s="887" t="str">
        <f>IF('منابع انسانی'!B451="","",'منابع انسانی'!B451)</f>
        <v/>
      </c>
      <c r="Q452" s="887" t="str">
        <f>IF('منابع انسانی'!C451="","",'منابع انسانی'!C451)</f>
        <v/>
      </c>
      <c r="R452" s="887" t="str">
        <f>IF('منابع انسانی'!D451="","",'منابع انسانی'!D451)</f>
        <v/>
      </c>
      <c r="S452" s="887" t="str">
        <f>IF('تحصیلات کارکنان'!S452="","",'تحصیلات کارکنان'!S452)</f>
        <v/>
      </c>
      <c r="T452" s="888" t="str">
        <f>IF('تجربه کارکنان'!Q452="","",'تجربه کارکنان'!Q452)</f>
        <v/>
      </c>
      <c r="U452" s="888" t="str">
        <f>IF('منابع انسانی'!G451="","",'منابع انسانی'!G451)</f>
        <v/>
      </c>
    </row>
    <row r="453" spans="15:21" ht="24.95" customHeight="1">
      <c r="O453" s="887" t="str">
        <f>IF('منابع انسانی'!A452="","",'منابع انسانی'!A452)</f>
        <v/>
      </c>
      <c r="P453" s="887" t="str">
        <f>IF('منابع انسانی'!B452="","",'منابع انسانی'!B452)</f>
        <v/>
      </c>
      <c r="Q453" s="887" t="str">
        <f>IF('منابع انسانی'!C452="","",'منابع انسانی'!C452)</f>
        <v/>
      </c>
      <c r="R453" s="887" t="str">
        <f>IF('منابع انسانی'!D452="","",'منابع انسانی'!D452)</f>
        <v/>
      </c>
      <c r="S453" s="887" t="str">
        <f>IF('تحصیلات کارکنان'!S453="","",'تحصیلات کارکنان'!S453)</f>
        <v/>
      </c>
      <c r="T453" s="888" t="str">
        <f>IF('تجربه کارکنان'!Q453="","",'تجربه کارکنان'!Q453)</f>
        <v/>
      </c>
      <c r="U453" s="888" t="str">
        <f>IF('منابع انسانی'!G452="","",'منابع انسانی'!G452)</f>
        <v/>
      </c>
    </row>
    <row r="454" spans="15:21" ht="24.95" customHeight="1">
      <c r="O454" s="887" t="str">
        <f>IF('منابع انسانی'!A453="","",'منابع انسانی'!A453)</f>
        <v/>
      </c>
      <c r="P454" s="887" t="str">
        <f>IF('منابع انسانی'!B453="","",'منابع انسانی'!B453)</f>
        <v/>
      </c>
      <c r="Q454" s="887" t="str">
        <f>IF('منابع انسانی'!C453="","",'منابع انسانی'!C453)</f>
        <v/>
      </c>
      <c r="R454" s="887" t="str">
        <f>IF('منابع انسانی'!D453="","",'منابع انسانی'!D453)</f>
        <v/>
      </c>
      <c r="S454" s="887" t="str">
        <f>IF('تحصیلات کارکنان'!S454="","",'تحصیلات کارکنان'!S454)</f>
        <v/>
      </c>
      <c r="T454" s="888" t="str">
        <f>IF('تجربه کارکنان'!Q454="","",'تجربه کارکنان'!Q454)</f>
        <v/>
      </c>
      <c r="U454" s="888" t="str">
        <f>IF('منابع انسانی'!G453="","",'منابع انسانی'!G453)</f>
        <v/>
      </c>
    </row>
    <row r="455" spans="15:21" ht="24.95" customHeight="1">
      <c r="O455" s="887" t="str">
        <f>IF('منابع انسانی'!A454="","",'منابع انسانی'!A454)</f>
        <v/>
      </c>
      <c r="P455" s="887" t="str">
        <f>IF('منابع انسانی'!B454="","",'منابع انسانی'!B454)</f>
        <v/>
      </c>
      <c r="Q455" s="887" t="str">
        <f>IF('منابع انسانی'!C454="","",'منابع انسانی'!C454)</f>
        <v/>
      </c>
      <c r="R455" s="887" t="str">
        <f>IF('منابع انسانی'!D454="","",'منابع انسانی'!D454)</f>
        <v/>
      </c>
      <c r="S455" s="887" t="str">
        <f>IF('تحصیلات کارکنان'!S455="","",'تحصیلات کارکنان'!S455)</f>
        <v/>
      </c>
      <c r="T455" s="888" t="str">
        <f>IF('تجربه کارکنان'!Q455="","",'تجربه کارکنان'!Q455)</f>
        <v/>
      </c>
      <c r="U455" s="888" t="str">
        <f>IF('منابع انسانی'!G454="","",'منابع انسانی'!G454)</f>
        <v/>
      </c>
    </row>
    <row r="456" spans="15:21" ht="24.95" customHeight="1">
      <c r="O456" s="887" t="str">
        <f>IF('منابع انسانی'!A455="","",'منابع انسانی'!A455)</f>
        <v/>
      </c>
      <c r="P456" s="887" t="str">
        <f>IF('منابع انسانی'!B455="","",'منابع انسانی'!B455)</f>
        <v/>
      </c>
      <c r="Q456" s="887" t="str">
        <f>IF('منابع انسانی'!C455="","",'منابع انسانی'!C455)</f>
        <v/>
      </c>
      <c r="R456" s="887" t="str">
        <f>IF('منابع انسانی'!D455="","",'منابع انسانی'!D455)</f>
        <v/>
      </c>
      <c r="S456" s="887" t="str">
        <f>IF('تحصیلات کارکنان'!S456="","",'تحصیلات کارکنان'!S456)</f>
        <v/>
      </c>
      <c r="T456" s="888" t="str">
        <f>IF('تجربه کارکنان'!Q456="","",'تجربه کارکنان'!Q456)</f>
        <v/>
      </c>
      <c r="U456" s="888" t="str">
        <f>IF('منابع انسانی'!G455="","",'منابع انسانی'!G455)</f>
        <v/>
      </c>
    </row>
    <row r="457" spans="15:21" ht="24.95" customHeight="1">
      <c r="O457" s="887" t="str">
        <f>IF('منابع انسانی'!A456="","",'منابع انسانی'!A456)</f>
        <v/>
      </c>
      <c r="P457" s="887" t="str">
        <f>IF('منابع انسانی'!B456="","",'منابع انسانی'!B456)</f>
        <v/>
      </c>
      <c r="Q457" s="887" t="str">
        <f>IF('منابع انسانی'!C456="","",'منابع انسانی'!C456)</f>
        <v/>
      </c>
      <c r="R457" s="887" t="str">
        <f>IF('منابع انسانی'!D456="","",'منابع انسانی'!D456)</f>
        <v/>
      </c>
      <c r="S457" s="887" t="str">
        <f>IF('تحصیلات کارکنان'!S457="","",'تحصیلات کارکنان'!S457)</f>
        <v/>
      </c>
      <c r="T457" s="888" t="str">
        <f>IF('تجربه کارکنان'!Q457="","",'تجربه کارکنان'!Q457)</f>
        <v/>
      </c>
      <c r="U457" s="888" t="str">
        <f>IF('منابع انسانی'!G456="","",'منابع انسانی'!G456)</f>
        <v/>
      </c>
    </row>
    <row r="458" spans="15:21" ht="24.95" customHeight="1">
      <c r="O458" s="887" t="str">
        <f>IF('منابع انسانی'!A457="","",'منابع انسانی'!A457)</f>
        <v/>
      </c>
      <c r="P458" s="887" t="str">
        <f>IF('منابع انسانی'!B457="","",'منابع انسانی'!B457)</f>
        <v/>
      </c>
      <c r="Q458" s="887" t="str">
        <f>IF('منابع انسانی'!C457="","",'منابع انسانی'!C457)</f>
        <v/>
      </c>
      <c r="R458" s="887" t="str">
        <f>IF('منابع انسانی'!D457="","",'منابع انسانی'!D457)</f>
        <v/>
      </c>
      <c r="S458" s="887" t="str">
        <f>IF('تحصیلات کارکنان'!S458="","",'تحصیلات کارکنان'!S458)</f>
        <v/>
      </c>
      <c r="T458" s="888" t="str">
        <f>IF('تجربه کارکنان'!Q458="","",'تجربه کارکنان'!Q458)</f>
        <v/>
      </c>
      <c r="U458" s="888" t="str">
        <f>IF('منابع انسانی'!G457="","",'منابع انسانی'!G457)</f>
        <v/>
      </c>
    </row>
    <row r="459" spans="15:21" ht="24.95" customHeight="1">
      <c r="O459" s="887" t="str">
        <f>IF('منابع انسانی'!A458="","",'منابع انسانی'!A458)</f>
        <v/>
      </c>
      <c r="P459" s="887" t="str">
        <f>IF('منابع انسانی'!B458="","",'منابع انسانی'!B458)</f>
        <v/>
      </c>
      <c r="Q459" s="887" t="str">
        <f>IF('منابع انسانی'!C458="","",'منابع انسانی'!C458)</f>
        <v/>
      </c>
      <c r="R459" s="887" t="str">
        <f>IF('منابع انسانی'!D458="","",'منابع انسانی'!D458)</f>
        <v/>
      </c>
      <c r="S459" s="887" t="str">
        <f>IF('تحصیلات کارکنان'!S459="","",'تحصیلات کارکنان'!S459)</f>
        <v/>
      </c>
      <c r="T459" s="888" t="str">
        <f>IF('تجربه کارکنان'!Q459="","",'تجربه کارکنان'!Q459)</f>
        <v/>
      </c>
      <c r="U459" s="888" t="str">
        <f>IF('منابع انسانی'!G458="","",'منابع انسانی'!G458)</f>
        <v/>
      </c>
    </row>
    <row r="460" spans="15:21" ht="24.95" customHeight="1">
      <c r="O460" s="887" t="str">
        <f>IF('منابع انسانی'!A459="","",'منابع انسانی'!A459)</f>
        <v/>
      </c>
      <c r="P460" s="887" t="str">
        <f>IF('منابع انسانی'!B459="","",'منابع انسانی'!B459)</f>
        <v/>
      </c>
      <c r="Q460" s="887" t="str">
        <f>IF('منابع انسانی'!C459="","",'منابع انسانی'!C459)</f>
        <v/>
      </c>
      <c r="R460" s="887" t="str">
        <f>IF('منابع انسانی'!D459="","",'منابع انسانی'!D459)</f>
        <v/>
      </c>
      <c r="S460" s="887" t="str">
        <f>IF('تحصیلات کارکنان'!S460="","",'تحصیلات کارکنان'!S460)</f>
        <v/>
      </c>
      <c r="T460" s="888" t="str">
        <f>IF('تجربه کارکنان'!Q460="","",'تجربه کارکنان'!Q460)</f>
        <v/>
      </c>
      <c r="U460" s="888" t="str">
        <f>IF('منابع انسانی'!G459="","",'منابع انسانی'!G459)</f>
        <v/>
      </c>
    </row>
    <row r="461" spans="15:21" ht="24.95" customHeight="1">
      <c r="O461" s="887" t="str">
        <f>IF('منابع انسانی'!A460="","",'منابع انسانی'!A460)</f>
        <v/>
      </c>
      <c r="P461" s="887" t="str">
        <f>IF('منابع انسانی'!B460="","",'منابع انسانی'!B460)</f>
        <v/>
      </c>
      <c r="Q461" s="887" t="str">
        <f>IF('منابع انسانی'!C460="","",'منابع انسانی'!C460)</f>
        <v/>
      </c>
      <c r="R461" s="887" t="str">
        <f>IF('منابع انسانی'!D460="","",'منابع انسانی'!D460)</f>
        <v/>
      </c>
      <c r="S461" s="887" t="str">
        <f>IF('تحصیلات کارکنان'!S461="","",'تحصیلات کارکنان'!S461)</f>
        <v/>
      </c>
      <c r="T461" s="888" t="str">
        <f>IF('تجربه کارکنان'!Q461="","",'تجربه کارکنان'!Q461)</f>
        <v/>
      </c>
      <c r="U461" s="888" t="str">
        <f>IF('منابع انسانی'!G460="","",'منابع انسانی'!G460)</f>
        <v/>
      </c>
    </row>
    <row r="462" spans="15:21" ht="24.95" customHeight="1">
      <c r="O462" s="887" t="str">
        <f>IF('منابع انسانی'!A461="","",'منابع انسانی'!A461)</f>
        <v/>
      </c>
      <c r="P462" s="887" t="str">
        <f>IF('منابع انسانی'!B461="","",'منابع انسانی'!B461)</f>
        <v/>
      </c>
      <c r="Q462" s="887" t="str">
        <f>IF('منابع انسانی'!C461="","",'منابع انسانی'!C461)</f>
        <v/>
      </c>
      <c r="R462" s="887" t="str">
        <f>IF('منابع انسانی'!D461="","",'منابع انسانی'!D461)</f>
        <v/>
      </c>
      <c r="S462" s="887" t="str">
        <f>IF('تحصیلات کارکنان'!S462="","",'تحصیلات کارکنان'!S462)</f>
        <v/>
      </c>
      <c r="T462" s="888" t="str">
        <f>IF('تجربه کارکنان'!Q462="","",'تجربه کارکنان'!Q462)</f>
        <v/>
      </c>
      <c r="U462" s="888" t="str">
        <f>IF('منابع انسانی'!G461="","",'منابع انسانی'!G461)</f>
        <v/>
      </c>
    </row>
    <row r="463" spans="15:21" ht="24.95" customHeight="1">
      <c r="O463" s="887" t="str">
        <f>IF('منابع انسانی'!A462="","",'منابع انسانی'!A462)</f>
        <v/>
      </c>
      <c r="P463" s="887" t="str">
        <f>IF('منابع انسانی'!B462="","",'منابع انسانی'!B462)</f>
        <v/>
      </c>
      <c r="Q463" s="887" t="str">
        <f>IF('منابع انسانی'!C462="","",'منابع انسانی'!C462)</f>
        <v/>
      </c>
      <c r="R463" s="887" t="str">
        <f>IF('منابع انسانی'!D462="","",'منابع انسانی'!D462)</f>
        <v/>
      </c>
      <c r="S463" s="887" t="str">
        <f>IF('تحصیلات کارکنان'!S463="","",'تحصیلات کارکنان'!S463)</f>
        <v/>
      </c>
      <c r="T463" s="888" t="str">
        <f>IF('تجربه کارکنان'!Q463="","",'تجربه کارکنان'!Q463)</f>
        <v/>
      </c>
      <c r="U463" s="888" t="str">
        <f>IF('منابع انسانی'!G462="","",'منابع انسانی'!G462)</f>
        <v/>
      </c>
    </row>
    <row r="464" spans="15:21" ht="24.95" customHeight="1">
      <c r="O464" s="887" t="str">
        <f>IF('منابع انسانی'!A463="","",'منابع انسانی'!A463)</f>
        <v/>
      </c>
      <c r="P464" s="887" t="str">
        <f>IF('منابع انسانی'!B463="","",'منابع انسانی'!B463)</f>
        <v/>
      </c>
      <c r="Q464" s="887" t="str">
        <f>IF('منابع انسانی'!C463="","",'منابع انسانی'!C463)</f>
        <v/>
      </c>
      <c r="R464" s="887" t="str">
        <f>IF('منابع انسانی'!D463="","",'منابع انسانی'!D463)</f>
        <v/>
      </c>
      <c r="S464" s="887" t="str">
        <f>IF('تحصیلات کارکنان'!S464="","",'تحصیلات کارکنان'!S464)</f>
        <v/>
      </c>
      <c r="T464" s="888" t="str">
        <f>IF('تجربه کارکنان'!Q464="","",'تجربه کارکنان'!Q464)</f>
        <v/>
      </c>
      <c r="U464" s="888" t="str">
        <f>IF('منابع انسانی'!G463="","",'منابع انسانی'!G463)</f>
        <v/>
      </c>
    </row>
    <row r="465" spans="15:21" ht="24.95" customHeight="1">
      <c r="O465" s="887" t="str">
        <f>IF('منابع انسانی'!A464="","",'منابع انسانی'!A464)</f>
        <v/>
      </c>
      <c r="P465" s="887" t="str">
        <f>IF('منابع انسانی'!B464="","",'منابع انسانی'!B464)</f>
        <v/>
      </c>
      <c r="Q465" s="887" t="str">
        <f>IF('منابع انسانی'!C464="","",'منابع انسانی'!C464)</f>
        <v/>
      </c>
      <c r="R465" s="887" t="str">
        <f>IF('منابع انسانی'!D464="","",'منابع انسانی'!D464)</f>
        <v/>
      </c>
      <c r="S465" s="887" t="str">
        <f>IF('تحصیلات کارکنان'!S465="","",'تحصیلات کارکنان'!S465)</f>
        <v/>
      </c>
      <c r="T465" s="888" t="str">
        <f>IF('تجربه کارکنان'!Q465="","",'تجربه کارکنان'!Q465)</f>
        <v/>
      </c>
      <c r="U465" s="888" t="str">
        <f>IF('منابع انسانی'!G464="","",'منابع انسانی'!G464)</f>
        <v/>
      </c>
    </row>
    <row r="466" spans="15:21" ht="24.95" customHeight="1">
      <c r="O466" s="887" t="str">
        <f>IF('منابع انسانی'!A465="","",'منابع انسانی'!A465)</f>
        <v/>
      </c>
      <c r="P466" s="887" t="str">
        <f>IF('منابع انسانی'!B465="","",'منابع انسانی'!B465)</f>
        <v/>
      </c>
      <c r="Q466" s="887" t="str">
        <f>IF('منابع انسانی'!C465="","",'منابع انسانی'!C465)</f>
        <v/>
      </c>
      <c r="R466" s="887" t="str">
        <f>IF('منابع انسانی'!D465="","",'منابع انسانی'!D465)</f>
        <v/>
      </c>
      <c r="S466" s="887" t="str">
        <f>IF('تحصیلات کارکنان'!S466="","",'تحصیلات کارکنان'!S466)</f>
        <v/>
      </c>
      <c r="T466" s="888" t="str">
        <f>IF('تجربه کارکنان'!Q466="","",'تجربه کارکنان'!Q466)</f>
        <v/>
      </c>
      <c r="U466" s="888" t="str">
        <f>IF('منابع انسانی'!G465="","",'منابع انسانی'!G465)</f>
        <v/>
      </c>
    </row>
    <row r="467" spans="15:21" ht="24.95" customHeight="1">
      <c r="O467" s="887" t="str">
        <f>IF('منابع انسانی'!A466="","",'منابع انسانی'!A466)</f>
        <v/>
      </c>
      <c r="P467" s="887" t="str">
        <f>IF('منابع انسانی'!B466="","",'منابع انسانی'!B466)</f>
        <v/>
      </c>
      <c r="Q467" s="887" t="str">
        <f>IF('منابع انسانی'!C466="","",'منابع انسانی'!C466)</f>
        <v/>
      </c>
      <c r="R467" s="887" t="str">
        <f>IF('منابع انسانی'!D466="","",'منابع انسانی'!D466)</f>
        <v/>
      </c>
      <c r="S467" s="887" t="str">
        <f>IF('تحصیلات کارکنان'!S467="","",'تحصیلات کارکنان'!S467)</f>
        <v/>
      </c>
      <c r="T467" s="888" t="str">
        <f>IF('تجربه کارکنان'!Q467="","",'تجربه کارکنان'!Q467)</f>
        <v/>
      </c>
      <c r="U467" s="888" t="str">
        <f>IF('منابع انسانی'!G466="","",'منابع انسانی'!G466)</f>
        <v/>
      </c>
    </row>
    <row r="468" spans="15:21" ht="24.95" customHeight="1">
      <c r="O468" s="887" t="str">
        <f>IF('منابع انسانی'!A467="","",'منابع انسانی'!A467)</f>
        <v/>
      </c>
      <c r="P468" s="887" t="str">
        <f>IF('منابع انسانی'!B467="","",'منابع انسانی'!B467)</f>
        <v/>
      </c>
      <c r="Q468" s="887" t="str">
        <f>IF('منابع انسانی'!C467="","",'منابع انسانی'!C467)</f>
        <v/>
      </c>
      <c r="R468" s="887" t="str">
        <f>IF('منابع انسانی'!D467="","",'منابع انسانی'!D467)</f>
        <v/>
      </c>
      <c r="S468" s="887" t="str">
        <f>IF('تحصیلات کارکنان'!S468="","",'تحصیلات کارکنان'!S468)</f>
        <v/>
      </c>
      <c r="T468" s="888" t="str">
        <f>IF('تجربه کارکنان'!Q468="","",'تجربه کارکنان'!Q468)</f>
        <v/>
      </c>
      <c r="U468" s="888" t="str">
        <f>IF('منابع انسانی'!G467="","",'منابع انسانی'!G467)</f>
        <v/>
      </c>
    </row>
    <row r="469" spans="15:21" ht="24.95" customHeight="1">
      <c r="O469" s="887" t="str">
        <f>IF('منابع انسانی'!A468="","",'منابع انسانی'!A468)</f>
        <v/>
      </c>
      <c r="P469" s="887" t="str">
        <f>IF('منابع انسانی'!B468="","",'منابع انسانی'!B468)</f>
        <v/>
      </c>
      <c r="Q469" s="887" t="str">
        <f>IF('منابع انسانی'!C468="","",'منابع انسانی'!C468)</f>
        <v/>
      </c>
      <c r="R469" s="887" t="str">
        <f>IF('منابع انسانی'!D468="","",'منابع انسانی'!D468)</f>
        <v/>
      </c>
      <c r="S469" s="887" t="str">
        <f>IF('تحصیلات کارکنان'!S469="","",'تحصیلات کارکنان'!S469)</f>
        <v/>
      </c>
      <c r="T469" s="888" t="str">
        <f>IF('تجربه کارکنان'!Q469="","",'تجربه کارکنان'!Q469)</f>
        <v/>
      </c>
      <c r="U469" s="888" t="str">
        <f>IF('منابع انسانی'!G468="","",'منابع انسانی'!G468)</f>
        <v/>
      </c>
    </row>
    <row r="470" spans="15:21" ht="24.95" customHeight="1">
      <c r="O470" s="887" t="str">
        <f>IF('منابع انسانی'!A469="","",'منابع انسانی'!A469)</f>
        <v/>
      </c>
      <c r="P470" s="887" t="str">
        <f>IF('منابع انسانی'!B469="","",'منابع انسانی'!B469)</f>
        <v/>
      </c>
      <c r="Q470" s="887" t="str">
        <f>IF('منابع انسانی'!C469="","",'منابع انسانی'!C469)</f>
        <v/>
      </c>
      <c r="R470" s="887" t="str">
        <f>IF('منابع انسانی'!D469="","",'منابع انسانی'!D469)</f>
        <v/>
      </c>
      <c r="S470" s="887" t="str">
        <f>IF('تحصیلات کارکنان'!S470="","",'تحصیلات کارکنان'!S470)</f>
        <v/>
      </c>
      <c r="T470" s="888" t="str">
        <f>IF('تجربه کارکنان'!Q470="","",'تجربه کارکنان'!Q470)</f>
        <v/>
      </c>
      <c r="U470" s="888" t="str">
        <f>IF('منابع انسانی'!G469="","",'منابع انسانی'!G469)</f>
        <v/>
      </c>
    </row>
    <row r="471" spans="15:21" ht="24.95" customHeight="1">
      <c r="O471" s="887" t="str">
        <f>IF('منابع انسانی'!A470="","",'منابع انسانی'!A470)</f>
        <v/>
      </c>
      <c r="P471" s="887" t="str">
        <f>IF('منابع انسانی'!B470="","",'منابع انسانی'!B470)</f>
        <v/>
      </c>
      <c r="Q471" s="887" t="str">
        <f>IF('منابع انسانی'!C470="","",'منابع انسانی'!C470)</f>
        <v/>
      </c>
      <c r="R471" s="887" t="str">
        <f>IF('منابع انسانی'!D470="","",'منابع انسانی'!D470)</f>
        <v/>
      </c>
      <c r="S471" s="887" t="str">
        <f>IF('تحصیلات کارکنان'!S471="","",'تحصیلات کارکنان'!S471)</f>
        <v/>
      </c>
      <c r="T471" s="888" t="str">
        <f>IF('تجربه کارکنان'!Q471="","",'تجربه کارکنان'!Q471)</f>
        <v/>
      </c>
      <c r="U471" s="888" t="str">
        <f>IF('منابع انسانی'!G470="","",'منابع انسانی'!G470)</f>
        <v/>
      </c>
    </row>
    <row r="472" spans="15:21" ht="24.95" customHeight="1">
      <c r="O472" s="887" t="str">
        <f>IF('منابع انسانی'!A471="","",'منابع انسانی'!A471)</f>
        <v/>
      </c>
      <c r="P472" s="887" t="str">
        <f>IF('منابع انسانی'!B471="","",'منابع انسانی'!B471)</f>
        <v/>
      </c>
      <c r="Q472" s="887" t="str">
        <f>IF('منابع انسانی'!C471="","",'منابع انسانی'!C471)</f>
        <v/>
      </c>
      <c r="R472" s="887" t="str">
        <f>IF('منابع انسانی'!D471="","",'منابع انسانی'!D471)</f>
        <v/>
      </c>
      <c r="S472" s="887" t="str">
        <f>IF('تحصیلات کارکنان'!S472="","",'تحصیلات کارکنان'!S472)</f>
        <v/>
      </c>
      <c r="T472" s="888" t="str">
        <f>IF('تجربه کارکنان'!Q472="","",'تجربه کارکنان'!Q472)</f>
        <v/>
      </c>
      <c r="U472" s="888" t="str">
        <f>IF('منابع انسانی'!G471="","",'منابع انسانی'!G471)</f>
        <v/>
      </c>
    </row>
    <row r="473" spans="15:21" ht="24.95" customHeight="1">
      <c r="O473" s="887" t="str">
        <f>IF('منابع انسانی'!A472="","",'منابع انسانی'!A472)</f>
        <v/>
      </c>
      <c r="P473" s="887" t="str">
        <f>IF('منابع انسانی'!B472="","",'منابع انسانی'!B472)</f>
        <v/>
      </c>
      <c r="Q473" s="887" t="str">
        <f>IF('منابع انسانی'!C472="","",'منابع انسانی'!C472)</f>
        <v/>
      </c>
      <c r="R473" s="887" t="str">
        <f>IF('منابع انسانی'!D472="","",'منابع انسانی'!D472)</f>
        <v/>
      </c>
      <c r="S473" s="887" t="str">
        <f>IF('تحصیلات کارکنان'!S473="","",'تحصیلات کارکنان'!S473)</f>
        <v/>
      </c>
      <c r="T473" s="888" t="str">
        <f>IF('تجربه کارکنان'!Q473="","",'تجربه کارکنان'!Q473)</f>
        <v/>
      </c>
      <c r="U473" s="888" t="str">
        <f>IF('منابع انسانی'!G472="","",'منابع انسانی'!G472)</f>
        <v/>
      </c>
    </row>
    <row r="474" spans="15:21" ht="24.95" customHeight="1">
      <c r="O474" s="887" t="str">
        <f>IF('منابع انسانی'!A473="","",'منابع انسانی'!A473)</f>
        <v/>
      </c>
      <c r="P474" s="887" t="str">
        <f>IF('منابع انسانی'!B473="","",'منابع انسانی'!B473)</f>
        <v/>
      </c>
      <c r="Q474" s="887" t="str">
        <f>IF('منابع انسانی'!C473="","",'منابع انسانی'!C473)</f>
        <v/>
      </c>
      <c r="R474" s="887" t="str">
        <f>IF('منابع انسانی'!D473="","",'منابع انسانی'!D473)</f>
        <v/>
      </c>
      <c r="S474" s="887" t="str">
        <f>IF('تحصیلات کارکنان'!S474="","",'تحصیلات کارکنان'!S474)</f>
        <v/>
      </c>
      <c r="T474" s="888" t="str">
        <f>IF('تجربه کارکنان'!Q474="","",'تجربه کارکنان'!Q474)</f>
        <v/>
      </c>
      <c r="U474" s="888" t="str">
        <f>IF('منابع انسانی'!G473="","",'منابع انسانی'!G473)</f>
        <v/>
      </c>
    </row>
    <row r="475" spans="15:21" ht="24.95" customHeight="1">
      <c r="O475" s="887" t="str">
        <f>IF('منابع انسانی'!A474="","",'منابع انسانی'!A474)</f>
        <v/>
      </c>
      <c r="P475" s="887" t="str">
        <f>IF('منابع انسانی'!B474="","",'منابع انسانی'!B474)</f>
        <v/>
      </c>
      <c r="Q475" s="887" t="str">
        <f>IF('منابع انسانی'!C474="","",'منابع انسانی'!C474)</f>
        <v/>
      </c>
      <c r="R475" s="887" t="str">
        <f>IF('منابع انسانی'!D474="","",'منابع انسانی'!D474)</f>
        <v/>
      </c>
      <c r="S475" s="887" t="str">
        <f>IF('تحصیلات کارکنان'!S475="","",'تحصیلات کارکنان'!S475)</f>
        <v/>
      </c>
      <c r="T475" s="888" t="str">
        <f>IF('تجربه کارکنان'!Q475="","",'تجربه کارکنان'!Q475)</f>
        <v/>
      </c>
      <c r="U475" s="888" t="str">
        <f>IF('منابع انسانی'!G474="","",'منابع انسانی'!G474)</f>
        <v/>
      </c>
    </row>
    <row r="476" spans="15:21" ht="24.95" customHeight="1">
      <c r="O476" s="887" t="str">
        <f>IF('منابع انسانی'!A475="","",'منابع انسانی'!A475)</f>
        <v/>
      </c>
      <c r="P476" s="887" t="str">
        <f>IF('منابع انسانی'!B475="","",'منابع انسانی'!B475)</f>
        <v/>
      </c>
      <c r="Q476" s="887" t="str">
        <f>IF('منابع انسانی'!C475="","",'منابع انسانی'!C475)</f>
        <v/>
      </c>
      <c r="R476" s="887" t="str">
        <f>IF('منابع انسانی'!D475="","",'منابع انسانی'!D475)</f>
        <v/>
      </c>
      <c r="S476" s="887" t="str">
        <f>IF('تحصیلات کارکنان'!S476="","",'تحصیلات کارکنان'!S476)</f>
        <v/>
      </c>
      <c r="T476" s="888" t="str">
        <f>IF('تجربه کارکنان'!Q476="","",'تجربه کارکنان'!Q476)</f>
        <v/>
      </c>
      <c r="U476" s="888" t="str">
        <f>IF('منابع انسانی'!G475="","",'منابع انسانی'!G475)</f>
        <v/>
      </c>
    </row>
    <row r="477" spans="15:21" ht="24.95" customHeight="1">
      <c r="O477" s="887" t="str">
        <f>IF('منابع انسانی'!A476="","",'منابع انسانی'!A476)</f>
        <v/>
      </c>
      <c r="P477" s="887" t="str">
        <f>IF('منابع انسانی'!B476="","",'منابع انسانی'!B476)</f>
        <v/>
      </c>
      <c r="Q477" s="887" t="str">
        <f>IF('منابع انسانی'!C476="","",'منابع انسانی'!C476)</f>
        <v/>
      </c>
      <c r="R477" s="887" t="str">
        <f>IF('منابع انسانی'!D476="","",'منابع انسانی'!D476)</f>
        <v/>
      </c>
      <c r="S477" s="887" t="str">
        <f>IF('تحصیلات کارکنان'!S477="","",'تحصیلات کارکنان'!S477)</f>
        <v/>
      </c>
      <c r="T477" s="888" t="str">
        <f>IF('تجربه کارکنان'!Q477="","",'تجربه کارکنان'!Q477)</f>
        <v/>
      </c>
      <c r="U477" s="888" t="str">
        <f>IF('منابع انسانی'!G476="","",'منابع انسانی'!G476)</f>
        <v/>
      </c>
    </row>
    <row r="478" spans="15:21" ht="24.95" customHeight="1">
      <c r="O478" s="887" t="str">
        <f>IF('منابع انسانی'!A477="","",'منابع انسانی'!A477)</f>
        <v/>
      </c>
      <c r="P478" s="887" t="str">
        <f>IF('منابع انسانی'!B477="","",'منابع انسانی'!B477)</f>
        <v/>
      </c>
      <c r="Q478" s="887" t="str">
        <f>IF('منابع انسانی'!C477="","",'منابع انسانی'!C477)</f>
        <v/>
      </c>
      <c r="R478" s="887" t="str">
        <f>IF('منابع انسانی'!D477="","",'منابع انسانی'!D477)</f>
        <v/>
      </c>
      <c r="S478" s="887" t="str">
        <f>IF('تحصیلات کارکنان'!S478="","",'تحصیلات کارکنان'!S478)</f>
        <v/>
      </c>
      <c r="T478" s="888" t="str">
        <f>IF('تجربه کارکنان'!Q478="","",'تجربه کارکنان'!Q478)</f>
        <v/>
      </c>
      <c r="U478" s="888" t="str">
        <f>IF('منابع انسانی'!G477="","",'منابع انسانی'!G477)</f>
        <v/>
      </c>
    </row>
    <row r="479" spans="15:21" ht="24.95" customHeight="1">
      <c r="O479" s="887" t="str">
        <f>IF('منابع انسانی'!A478="","",'منابع انسانی'!A478)</f>
        <v/>
      </c>
      <c r="P479" s="887" t="str">
        <f>IF('منابع انسانی'!B478="","",'منابع انسانی'!B478)</f>
        <v/>
      </c>
      <c r="Q479" s="887" t="str">
        <f>IF('منابع انسانی'!C478="","",'منابع انسانی'!C478)</f>
        <v/>
      </c>
      <c r="R479" s="887" t="str">
        <f>IF('منابع انسانی'!D478="","",'منابع انسانی'!D478)</f>
        <v/>
      </c>
      <c r="S479" s="887" t="str">
        <f>IF('تحصیلات کارکنان'!S479="","",'تحصیلات کارکنان'!S479)</f>
        <v/>
      </c>
      <c r="T479" s="888" t="str">
        <f>IF('تجربه کارکنان'!Q479="","",'تجربه کارکنان'!Q479)</f>
        <v/>
      </c>
      <c r="U479" s="888" t="str">
        <f>IF('منابع انسانی'!G478="","",'منابع انسانی'!G478)</f>
        <v/>
      </c>
    </row>
    <row r="480" spans="15:21" ht="24.95" customHeight="1">
      <c r="O480" s="887" t="str">
        <f>IF('منابع انسانی'!A479="","",'منابع انسانی'!A479)</f>
        <v/>
      </c>
      <c r="P480" s="887" t="str">
        <f>IF('منابع انسانی'!B479="","",'منابع انسانی'!B479)</f>
        <v/>
      </c>
      <c r="Q480" s="887" t="str">
        <f>IF('منابع انسانی'!C479="","",'منابع انسانی'!C479)</f>
        <v/>
      </c>
      <c r="R480" s="887" t="str">
        <f>IF('منابع انسانی'!D479="","",'منابع انسانی'!D479)</f>
        <v/>
      </c>
      <c r="S480" s="887" t="str">
        <f>IF('تحصیلات کارکنان'!S480="","",'تحصیلات کارکنان'!S480)</f>
        <v/>
      </c>
      <c r="T480" s="888" t="str">
        <f>IF('تجربه کارکنان'!Q480="","",'تجربه کارکنان'!Q480)</f>
        <v/>
      </c>
      <c r="U480" s="888" t="str">
        <f>IF('منابع انسانی'!G479="","",'منابع انسانی'!G479)</f>
        <v/>
      </c>
    </row>
    <row r="481" spans="15:21" ht="24.95" customHeight="1">
      <c r="O481" s="887" t="str">
        <f>IF('منابع انسانی'!A480="","",'منابع انسانی'!A480)</f>
        <v/>
      </c>
      <c r="P481" s="887" t="str">
        <f>IF('منابع انسانی'!B480="","",'منابع انسانی'!B480)</f>
        <v/>
      </c>
      <c r="Q481" s="887" t="str">
        <f>IF('منابع انسانی'!C480="","",'منابع انسانی'!C480)</f>
        <v/>
      </c>
      <c r="R481" s="887" t="str">
        <f>IF('منابع انسانی'!D480="","",'منابع انسانی'!D480)</f>
        <v/>
      </c>
      <c r="S481" s="887" t="str">
        <f>IF('تحصیلات کارکنان'!S481="","",'تحصیلات کارکنان'!S481)</f>
        <v/>
      </c>
      <c r="T481" s="888" t="str">
        <f>IF('تجربه کارکنان'!Q481="","",'تجربه کارکنان'!Q481)</f>
        <v/>
      </c>
      <c r="U481" s="888" t="str">
        <f>IF('منابع انسانی'!G480="","",'منابع انسانی'!G480)</f>
        <v/>
      </c>
    </row>
    <row r="482" spans="15:21" ht="24.95" customHeight="1">
      <c r="O482" s="887" t="str">
        <f>IF('منابع انسانی'!A481="","",'منابع انسانی'!A481)</f>
        <v/>
      </c>
      <c r="P482" s="887" t="str">
        <f>IF('منابع انسانی'!B481="","",'منابع انسانی'!B481)</f>
        <v/>
      </c>
      <c r="Q482" s="887" t="str">
        <f>IF('منابع انسانی'!C481="","",'منابع انسانی'!C481)</f>
        <v/>
      </c>
      <c r="R482" s="887" t="str">
        <f>IF('منابع انسانی'!D481="","",'منابع انسانی'!D481)</f>
        <v/>
      </c>
      <c r="S482" s="887" t="str">
        <f>IF('تحصیلات کارکنان'!S482="","",'تحصیلات کارکنان'!S482)</f>
        <v/>
      </c>
      <c r="T482" s="888" t="str">
        <f>IF('تجربه کارکنان'!Q482="","",'تجربه کارکنان'!Q482)</f>
        <v/>
      </c>
      <c r="U482" s="888" t="str">
        <f>IF('منابع انسانی'!G481="","",'منابع انسانی'!G481)</f>
        <v/>
      </c>
    </row>
    <row r="483" spans="15:21" ht="24.95" customHeight="1">
      <c r="O483" s="887" t="str">
        <f>IF('منابع انسانی'!A482="","",'منابع انسانی'!A482)</f>
        <v/>
      </c>
      <c r="P483" s="887" t="str">
        <f>IF('منابع انسانی'!B482="","",'منابع انسانی'!B482)</f>
        <v/>
      </c>
      <c r="Q483" s="887" t="str">
        <f>IF('منابع انسانی'!C482="","",'منابع انسانی'!C482)</f>
        <v/>
      </c>
      <c r="R483" s="887" t="str">
        <f>IF('منابع انسانی'!D482="","",'منابع انسانی'!D482)</f>
        <v/>
      </c>
      <c r="S483" s="887" t="str">
        <f>IF('تحصیلات کارکنان'!S483="","",'تحصیلات کارکنان'!S483)</f>
        <v/>
      </c>
      <c r="T483" s="888" t="str">
        <f>IF('تجربه کارکنان'!Q483="","",'تجربه کارکنان'!Q483)</f>
        <v/>
      </c>
      <c r="U483" s="888" t="str">
        <f>IF('منابع انسانی'!G482="","",'منابع انسانی'!G482)</f>
        <v/>
      </c>
    </row>
    <row r="484" spans="15:21" ht="24.95" customHeight="1">
      <c r="O484" s="887" t="str">
        <f>IF('منابع انسانی'!A483="","",'منابع انسانی'!A483)</f>
        <v/>
      </c>
      <c r="P484" s="887" t="str">
        <f>IF('منابع انسانی'!B483="","",'منابع انسانی'!B483)</f>
        <v/>
      </c>
      <c r="Q484" s="887" t="str">
        <f>IF('منابع انسانی'!C483="","",'منابع انسانی'!C483)</f>
        <v/>
      </c>
      <c r="R484" s="887" t="str">
        <f>IF('منابع انسانی'!D483="","",'منابع انسانی'!D483)</f>
        <v/>
      </c>
      <c r="S484" s="887" t="str">
        <f>IF('تحصیلات کارکنان'!S484="","",'تحصیلات کارکنان'!S484)</f>
        <v/>
      </c>
      <c r="T484" s="888" t="str">
        <f>IF('تجربه کارکنان'!Q484="","",'تجربه کارکنان'!Q484)</f>
        <v/>
      </c>
      <c r="U484" s="888" t="str">
        <f>IF('منابع انسانی'!G483="","",'منابع انسانی'!G483)</f>
        <v/>
      </c>
    </row>
    <row r="485" spans="15:21" ht="24.95" customHeight="1">
      <c r="O485" s="887" t="str">
        <f>IF('منابع انسانی'!A484="","",'منابع انسانی'!A484)</f>
        <v/>
      </c>
      <c r="P485" s="887" t="str">
        <f>IF('منابع انسانی'!B484="","",'منابع انسانی'!B484)</f>
        <v/>
      </c>
      <c r="Q485" s="887" t="str">
        <f>IF('منابع انسانی'!C484="","",'منابع انسانی'!C484)</f>
        <v/>
      </c>
      <c r="R485" s="887" t="str">
        <f>IF('منابع انسانی'!D484="","",'منابع انسانی'!D484)</f>
        <v/>
      </c>
      <c r="S485" s="887" t="str">
        <f>IF('تحصیلات کارکنان'!S485="","",'تحصیلات کارکنان'!S485)</f>
        <v/>
      </c>
      <c r="T485" s="888" t="str">
        <f>IF('تجربه کارکنان'!Q485="","",'تجربه کارکنان'!Q485)</f>
        <v/>
      </c>
      <c r="U485" s="888" t="str">
        <f>IF('منابع انسانی'!G484="","",'منابع انسانی'!G484)</f>
        <v/>
      </c>
    </row>
    <row r="486" spans="15:21" ht="24.95" customHeight="1">
      <c r="O486" s="887" t="str">
        <f>IF('منابع انسانی'!A485="","",'منابع انسانی'!A485)</f>
        <v/>
      </c>
      <c r="P486" s="887" t="str">
        <f>IF('منابع انسانی'!B485="","",'منابع انسانی'!B485)</f>
        <v/>
      </c>
      <c r="Q486" s="887" t="str">
        <f>IF('منابع انسانی'!C485="","",'منابع انسانی'!C485)</f>
        <v/>
      </c>
      <c r="R486" s="887" t="str">
        <f>IF('منابع انسانی'!D485="","",'منابع انسانی'!D485)</f>
        <v/>
      </c>
      <c r="S486" s="887" t="str">
        <f>IF('تحصیلات کارکنان'!S486="","",'تحصیلات کارکنان'!S486)</f>
        <v/>
      </c>
      <c r="T486" s="888" t="str">
        <f>IF('تجربه کارکنان'!Q486="","",'تجربه کارکنان'!Q486)</f>
        <v/>
      </c>
      <c r="U486" s="888" t="str">
        <f>IF('منابع انسانی'!G485="","",'منابع انسانی'!G485)</f>
        <v/>
      </c>
    </row>
    <row r="487" spans="15:21" ht="24.95" customHeight="1">
      <c r="O487" s="887" t="str">
        <f>IF('منابع انسانی'!A486="","",'منابع انسانی'!A486)</f>
        <v/>
      </c>
      <c r="P487" s="887" t="str">
        <f>IF('منابع انسانی'!B486="","",'منابع انسانی'!B486)</f>
        <v/>
      </c>
      <c r="Q487" s="887" t="str">
        <f>IF('منابع انسانی'!C486="","",'منابع انسانی'!C486)</f>
        <v/>
      </c>
      <c r="R487" s="887" t="str">
        <f>IF('منابع انسانی'!D486="","",'منابع انسانی'!D486)</f>
        <v/>
      </c>
      <c r="S487" s="887" t="str">
        <f>IF('تحصیلات کارکنان'!S487="","",'تحصیلات کارکنان'!S487)</f>
        <v/>
      </c>
      <c r="T487" s="888" t="str">
        <f>IF('تجربه کارکنان'!Q487="","",'تجربه کارکنان'!Q487)</f>
        <v/>
      </c>
      <c r="U487" s="888" t="str">
        <f>IF('منابع انسانی'!G486="","",'منابع انسانی'!G486)</f>
        <v/>
      </c>
    </row>
    <row r="488" spans="15:21" ht="24.95" customHeight="1">
      <c r="O488" s="887" t="str">
        <f>IF('منابع انسانی'!A487="","",'منابع انسانی'!A487)</f>
        <v/>
      </c>
      <c r="P488" s="887" t="str">
        <f>IF('منابع انسانی'!B487="","",'منابع انسانی'!B487)</f>
        <v/>
      </c>
      <c r="Q488" s="887" t="str">
        <f>IF('منابع انسانی'!C487="","",'منابع انسانی'!C487)</f>
        <v/>
      </c>
      <c r="R488" s="887" t="str">
        <f>IF('منابع انسانی'!D487="","",'منابع انسانی'!D487)</f>
        <v/>
      </c>
      <c r="S488" s="887" t="str">
        <f>IF('تحصیلات کارکنان'!S488="","",'تحصیلات کارکنان'!S488)</f>
        <v/>
      </c>
      <c r="T488" s="888" t="str">
        <f>IF('تجربه کارکنان'!Q488="","",'تجربه کارکنان'!Q488)</f>
        <v/>
      </c>
      <c r="U488" s="888" t="str">
        <f>IF('منابع انسانی'!G487="","",'منابع انسانی'!G487)</f>
        <v/>
      </c>
    </row>
    <row r="489" spans="15:21" ht="24.95" customHeight="1">
      <c r="O489" s="887" t="str">
        <f>IF('منابع انسانی'!A488="","",'منابع انسانی'!A488)</f>
        <v/>
      </c>
      <c r="P489" s="887" t="str">
        <f>IF('منابع انسانی'!B488="","",'منابع انسانی'!B488)</f>
        <v/>
      </c>
      <c r="Q489" s="887" t="str">
        <f>IF('منابع انسانی'!C488="","",'منابع انسانی'!C488)</f>
        <v/>
      </c>
      <c r="R489" s="887" t="str">
        <f>IF('منابع انسانی'!D488="","",'منابع انسانی'!D488)</f>
        <v/>
      </c>
      <c r="S489" s="887" t="str">
        <f>IF('تحصیلات کارکنان'!S489="","",'تحصیلات کارکنان'!S489)</f>
        <v/>
      </c>
      <c r="T489" s="888" t="str">
        <f>IF('تجربه کارکنان'!Q489="","",'تجربه کارکنان'!Q489)</f>
        <v/>
      </c>
      <c r="U489" s="888" t="str">
        <f>IF('منابع انسانی'!G488="","",'منابع انسانی'!G488)</f>
        <v/>
      </c>
    </row>
    <row r="490" spans="15:21" ht="24.95" customHeight="1">
      <c r="O490" s="887" t="str">
        <f>IF('منابع انسانی'!A489="","",'منابع انسانی'!A489)</f>
        <v/>
      </c>
      <c r="P490" s="887" t="str">
        <f>IF('منابع انسانی'!B489="","",'منابع انسانی'!B489)</f>
        <v/>
      </c>
      <c r="Q490" s="887" t="str">
        <f>IF('منابع انسانی'!C489="","",'منابع انسانی'!C489)</f>
        <v/>
      </c>
      <c r="R490" s="887" t="str">
        <f>IF('منابع انسانی'!D489="","",'منابع انسانی'!D489)</f>
        <v/>
      </c>
      <c r="S490" s="887" t="str">
        <f>IF('تحصیلات کارکنان'!S490="","",'تحصیلات کارکنان'!S490)</f>
        <v/>
      </c>
      <c r="T490" s="888" t="str">
        <f>IF('تجربه کارکنان'!Q490="","",'تجربه کارکنان'!Q490)</f>
        <v/>
      </c>
      <c r="U490" s="888" t="str">
        <f>IF('منابع انسانی'!G489="","",'منابع انسانی'!G489)</f>
        <v/>
      </c>
    </row>
    <row r="491" spans="15:21" ht="24.95" customHeight="1">
      <c r="O491" s="887" t="str">
        <f>IF('منابع انسانی'!A490="","",'منابع انسانی'!A490)</f>
        <v/>
      </c>
      <c r="P491" s="887" t="str">
        <f>IF('منابع انسانی'!B490="","",'منابع انسانی'!B490)</f>
        <v/>
      </c>
      <c r="Q491" s="887" t="str">
        <f>IF('منابع انسانی'!C490="","",'منابع انسانی'!C490)</f>
        <v/>
      </c>
      <c r="R491" s="887" t="str">
        <f>IF('منابع انسانی'!D490="","",'منابع انسانی'!D490)</f>
        <v/>
      </c>
      <c r="S491" s="887" t="str">
        <f>IF('تحصیلات کارکنان'!S491="","",'تحصیلات کارکنان'!S491)</f>
        <v/>
      </c>
      <c r="T491" s="888" t="str">
        <f>IF('تجربه کارکنان'!Q491="","",'تجربه کارکنان'!Q491)</f>
        <v/>
      </c>
      <c r="U491" s="888" t="str">
        <f>IF('منابع انسانی'!G490="","",'منابع انسانی'!G490)</f>
        <v/>
      </c>
    </row>
    <row r="492" spans="15:21" ht="24.95" customHeight="1">
      <c r="O492" s="887" t="str">
        <f>IF('منابع انسانی'!A491="","",'منابع انسانی'!A491)</f>
        <v/>
      </c>
      <c r="P492" s="887" t="str">
        <f>IF('منابع انسانی'!B491="","",'منابع انسانی'!B491)</f>
        <v/>
      </c>
      <c r="Q492" s="887" t="str">
        <f>IF('منابع انسانی'!C491="","",'منابع انسانی'!C491)</f>
        <v/>
      </c>
      <c r="R492" s="887" t="str">
        <f>IF('منابع انسانی'!D491="","",'منابع انسانی'!D491)</f>
        <v/>
      </c>
      <c r="S492" s="887" t="str">
        <f>IF('تحصیلات کارکنان'!S492="","",'تحصیلات کارکنان'!S492)</f>
        <v/>
      </c>
      <c r="T492" s="888" t="str">
        <f>IF('تجربه کارکنان'!Q492="","",'تجربه کارکنان'!Q492)</f>
        <v/>
      </c>
      <c r="U492" s="888" t="str">
        <f>IF('منابع انسانی'!G491="","",'منابع انسانی'!G491)</f>
        <v/>
      </c>
    </row>
    <row r="493" spans="15:21" ht="24.95" customHeight="1">
      <c r="O493" s="887" t="str">
        <f>IF('منابع انسانی'!A492="","",'منابع انسانی'!A492)</f>
        <v/>
      </c>
      <c r="P493" s="887" t="str">
        <f>IF('منابع انسانی'!B492="","",'منابع انسانی'!B492)</f>
        <v/>
      </c>
      <c r="Q493" s="887" t="str">
        <f>IF('منابع انسانی'!C492="","",'منابع انسانی'!C492)</f>
        <v/>
      </c>
      <c r="R493" s="887" t="str">
        <f>IF('منابع انسانی'!D492="","",'منابع انسانی'!D492)</f>
        <v/>
      </c>
      <c r="S493" s="887" t="str">
        <f>IF('تحصیلات کارکنان'!S493="","",'تحصیلات کارکنان'!S493)</f>
        <v/>
      </c>
      <c r="T493" s="888" t="str">
        <f>IF('تجربه کارکنان'!Q493="","",'تجربه کارکنان'!Q493)</f>
        <v/>
      </c>
      <c r="U493" s="888" t="str">
        <f>IF('منابع انسانی'!G492="","",'منابع انسانی'!G492)</f>
        <v/>
      </c>
    </row>
    <row r="494" spans="15:21" ht="24.95" customHeight="1">
      <c r="O494" s="887" t="str">
        <f>IF('منابع انسانی'!A493="","",'منابع انسانی'!A493)</f>
        <v/>
      </c>
      <c r="P494" s="887" t="str">
        <f>IF('منابع انسانی'!B493="","",'منابع انسانی'!B493)</f>
        <v/>
      </c>
      <c r="Q494" s="887" t="str">
        <f>IF('منابع انسانی'!C493="","",'منابع انسانی'!C493)</f>
        <v/>
      </c>
      <c r="R494" s="887" t="str">
        <f>IF('منابع انسانی'!D493="","",'منابع انسانی'!D493)</f>
        <v/>
      </c>
      <c r="S494" s="887" t="str">
        <f>IF('تحصیلات کارکنان'!S494="","",'تحصیلات کارکنان'!S494)</f>
        <v/>
      </c>
      <c r="T494" s="888" t="str">
        <f>IF('تجربه کارکنان'!Q494="","",'تجربه کارکنان'!Q494)</f>
        <v/>
      </c>
      <c r="U494" s="888" t="str">
        <f>IF('منابع انسانی'!G493="","",'منابع انسانی'!G493)</f>
        <v/>
      </c>
    </row>
    <row r="495" spans="15:21" ht="24.95" customHeight="1">
      <c r="O495" s="887" t="str">
        <f>IF('منابع انسانی'!A494="","",'منابع انسانی'!A494)</f>
        <v/>
      </c>
      <c r="P495" s="887" t="str">
        <f>IF('منابع انسانی'!B494="","",'منابع انسانی'!B494)</f>
        <v/>
      </c>
      <c r="Q495" s="887" t="str">
        <f>IF('منابع انسانی'!C494="","",'منابع انسانی'!C494)</f>
        <v/>
      </c>
      <c r="R495" s="887" t="str">
        <f>IF('منابع انسانی'!D494="","",'منابع انسانی'!D494)</f>
        <v/>
      </c>
      <c r="S495" s="887" t="str">
        <f>IF('تحصیلات کارکنان'!S495="","",'تحصیلات کارکنان'!S495)</f>
        <v/>
      </c>
      <c r="T495" s="888" t="str">
        <f>IF('تجربه کارکنان'!Q495="","",'تجربه کارکنان'!Q495)</f>
        <v/>
      </c>
      <c r="U495" s="888" t="str">
        <f>IF('منابع انسانی'!G494="","",'منابع انسانی'!G494)</f>
        <v/>
      </c>
    </row>
    <row r="496" spans="15:21" ht="24.95" customHeight="1">
      <c r="O496" s="887" t="str">
        <f>IF('منابع انسانی'!A495="","",'منابع انسانی'!A495)</f>
        <v/>
      </c>
      <c r="P496" s="887" t="str">
        <f>IF('منابع انسانی'!B495="","",'منابع انسانی'!B495)</f>
        <v/>
      </c>
      <c r="Q496" s="887" t="str">
        <f>IF('منابع انسانی'!C495="","",'منابع انسانی'!C495)</f>
        <v/>
      </c>
      <c r="R496" s="887" t="str">
        <f>IF('منابع انسانی'!D495="","",'منابع انسانی'!D495)</f>
        <v/>
      </c>
      <c r="S496" s="887" t="str">
        <f>IF('تحصیلات کارکنان'!S496="","",'تحصیلات کارکنان'!S496)</f>
        <v/>
      </c>
      <c r="T496" s="888" t="str">
        <f>IF('تجربه کارکنان'!Q496="","",'تجربه کارکنان'!Q496)</f>
        <v/>
      </c>
      <c r="U496" s="888" t="str">
        <f>IF('منابع انسانی'!G495="","",'منابع انسانی'!G495)</f>
        <v/>
      </c>
    </row>
    <row r="497" spans="15:21" ht="24.95" customHeight="1">
      <c r="O497" s="887" t="str">
        <f>IF('منابع انسانی'!A496="","",'منابع انسانی'!A496)</f>
        <v/>
      </c>
      <c r="P497" s="887" t="str">
        <f>IF('منابع انسانی'!B496="","",'منابع انسانی'!B496)</f>
        <v/>
      </c>
      <c r="Q497" s="887" t="str">
        <f>IF('منابع انسانی'!C496="","",'منابع انسانی'!C496)</f>
        <v/>
      </c>
      <c r="R497" s="887" t="str">
        <f>IF('منابع انسانی'!D496="","",'منابع انسانی'!D496)</f>
        <v/>
      </c>
      <c r="S497" s="887" t="str">
        <f>IF('تحصیلات کارکنان'!S497="","",'تحصیلات کارکنان'!S497)</f>
        <v/>
      </c>
      <c r="T497" s="888" t="str">
        <f>IF('تجربه کارکنان'!Q497="","",'تجربه کارکنان'!Q497)</f>
        <v/>
      </c>
      <c r="U497" s="888" t="str">
        <f>IF('منابع انسانی'!G496="","",'منابع انسانی'!G496)</f>
        <v/>
      </c>
    </row>
    <row r="498" spans="15:21" ht="24.95" customHeight="1">
      <c r="O498" s="887" t="str">
        <f>IF('منابع انسانی'!A497="","",'منابع انسانی'!A497)</f>
        <v/>
      </c>
      <c r="P498" s="887" t="str">
        <f>IF('منابع انسانی'!B497="","",'منابع انسانی'!B497)</f>
        <v/>
      </c>
      <c r="Q498" s="887" t="str">
        <f>IF('منابع انسانی'!C497="","",'منابع انسانی'!C497)</f>
        <v/>
      </c>
      <c r="R498" s="887" t="str">
        <f>IF('منابع انسانی'!D497="","",'منابع انسانی'!D497)</f>
        <v/>
      </c>
      <c r="S498" s="887" t="str">
        <f>IF('تحصیلات کارکنان'!S498="","",'تحصیلات کارکنان'!S498)</f>
        <v/>
      </c>
      <c r="T498" s="888" t="str">
        <f>IF('تجربه کارکنان'!Q498="","",'تجربه کارکنان'!Q498)</f>
        <v/>
      </c>
      <c r="U498" s="888" t="str">
        <f>IF('منابع انسانی'!G497="","",'منابع انسانی'!G497)</f>
        <v/>
      </c>
    </row>
    <row r="499" spans="15:21" ht="24.95" customHeight="1">
      <c r="O499" s="887" t="str">
        <f>IF('منابع انسانی'!A498="","",'منابع انسانی'!A498)</f>
        <v/>
      </c>
      <c r="P499" s="887" t="str">
        <f>IF('منابع انسانی'!B498="","",'منابع انسانی'!B498)</f>
        <v/>
      </c>
      <c r="Q499" s="887" t="str">
        <f>IF('منابع انسانی'!C498="","",'منابع انسانی'!C498)</f>
        <v/>
      </c>
      <c r="R499" s="887" t="str">
        <f>IF('منابع انسانی'!D498="","",'منابع انسانی'!D498)</f>
        <v/>
      </c>
      <c r="S499" s="887" t="str">
        <f>IF('تحصیلات کارکنان'!S499="","",'تحصیلات کارکنان'!S499)</f>
        <v/>
      </c>
      <c r="T499" s="888" t="str">
        <f>IF('تجربه کارکنان'!Q499="","",'تجربه کارکنان'!Q499)</f>
        <v/>
      </c>
      <c r="U499" s="888" t="str">
        <f>IF('منابع انسانی'!G498="","",'منابع انسانی'!G498)</f>
        <v/>
      </c>
    </row>
    <row r="500" spans="15:21" ht="24.95" customHeight="1">
      <c r="O500" s="887" t="str">
        <f>IF('منابع انسانی'!A499="","",'منابع انسانی'!A499)</f>
        <v/>
      </c>
      <c r="P500" s="887" t="str">
        <f>IF('منابع انسانی'!B499="","",'منابع انسانی'!B499)</f>
        <v/>
      </c>
      <c r="Q500" s="887" t="str">
        <f>IF('منابع انسانی'!C499="","",'منابع انسانی'!C499)</f>
        <v/>
      </c>
      <c r="R500" s="887" t="str">
        <f>IF('منابع انسانی'!D499="","",'منابع انسانی'!D499)</f>
        <v/>
      </c>
      <c r="S500" s="887" t="str">
        <f>IF('تحصیلات کارکنان'!S500="","",'تحصیلات کارکنان'!S500)</f>
        <v/>
      </c>
      <c r="T500" s="888" t="str">
        <f>IF('تجربه کارکنان'!Q500="","",'تجربه کارکنان'!Q500)</f>
        <v/>
      </c>
      <c r="U500" s="888" t="str">
        <f>IF('منابع انسانی'!G499="","",'منابع انسانی'!G499)</f>
        <v/>
      </c>
    </row>
    <row r="501" spans="15:21" ht="24.95" customHeight="1">
      <c r="O501" s="887" t="str">
        <f>IF('منابع انسانی'!A500="","",'منابع انسانی'!A500)</f>
        <v/>
      </c>
      <c r="P501" s="887" t="str">
        <f>IF('منابع انسانی'!B500="","",'منابع انسانی'!B500)</f>
        <v/>
      </c>
      <c r="Q501" s="887" t="str">
        <f>IF('منابع انسانی'!C500="","",'منابع انسانی'!C500)</f>
        <v/>
      </c>
      <c r="R501" s="887" t="str">
        <f>IF('منابع انسانی'!D500="","",'منابع انسانی'!D500)</f>
        <v/>
      </c>
      <c r="S501" s="887" t="str">
        <f>IF('تحصیلات کارکنان'!S501="","",'تحصیلات کارکنان'!S501)</f>
        <v/>
      </c>
      <c r="T501" s="888" t="str">
        <f>IF('تجربه کارکنان'!Q501="","",'تجربه کارکنان'!Q501)</f>
        <v/>
      </c>
      <c r="U501" s="888" t="str">
        <f>IF('منابع انسانی'!G500="","",'منابع انسانی'!G500)</f>
        <v/>
      </c>
    </row>
    <row r="502" spans="15:21" ht="24.95" customHeight="1">
      <c r="O502" s="887" t="str">
        <f>IF('منابع انسانی'!A501="","",'منابع انسانی'!A501)</f>
        <v/>
      </c>
      <c r="P502" s="887" t="str">
        <f>IF('منابع انسانی'!B501="","",'منابع انسانی'!B501)</f>
        <v/>
      </c>
      <c r="Q502" s="887" t="str">
        <f>IF('منابع انسانی'!C501="","",'منابع انسانی'!C501)</f>
        <v/>
      </c>
      <c r="R502" s="887" t="str">
        <f>IF('منابع انسانی'!D501="","",'منابع انسانی'!D501)</f>
        <v/>
      </c>
      <c r="S502" s="887" t="str">
        <f>IF('تحصیلات کارکنان'!S502="","",'تحصیلات کارکنان'!S502)</f>
        <v/>
      </c>
      <c r="T502" s="888" t="str">
        <f>IF('تجربه کارکنان'!Q502="","",'تجربه کارکنان'!Q502)</f>
        <v/>
      </c>
      <c r="U502" s="888" t="str">
        <f>IF('منابع انسانی'!G501="","",'منابع انسانی'!G501)</f>
        <v/>
      </c>
    </row>
    <row r="503" spans="15:21" ht="24.95" customHeight="1">
      <c r="O503" s="887" t="str">
        <f>IF('منابع انسانی'!A502="","",'منابع انسانی'!A502)</f>
        <v/>
      </c>
      <c r="P503" s="887" t="str">
        <f>IF('منابع انسانی'!B502="","",'منابع انسانی'!B502)</f>
        <v/>
      </c>
      <c r="Q503" s="887" t="str">
        <f>IF('منابع انسانی'!C502="","",'منابع انسانی'!C502)</f>
        <v/>
      </c>
      <c r="R503" s="887" t="str">
        <f>IF('منابع انسانی'!D502="","",'منابع انسانی'!D502)</f>
        <v/>
      </c>
      <c r="S503" s="887" t="str">
        <f>IF('تحصیلات کارکنان'!S503="","",'تحصیلات کارکنان'!S503)</f>
        <v/>
      </c>
      <c r="T503" s="888" t="str">
        <f>IF('تجربه کارکنان'!Q503="","",'تجربه کارکنان'!Q503)</f>
        <v/>
      </c>
      <c r="U503" s="888" t="str">
        <f>IF('منابع انسانی'!G502="","",'منابع انسانی'!G502)</f>
        <v/>
      </c>
    </row>
    <row r="504" spans="15:21" ht="24.95" customHeight="1">
      <c r="O504" s="887" t="str">
        <f>IF('منابع انسانی'!A503="","",'منابع انسانی'!A503)</f>
        <v/>
      </c>
      <c r="P504" s="887" t="str">
        <f>IF('منابع انسانی'!B503="","",'منابع انسانی'!B503)</f>
        <v/>
      </c>
      <c r="Q504" s="887" t="str">
        <f>IF('منابع انسانی'!C503="","",'منابع انسانی'!C503)</f>
        <v/>
      </c>
      <c r="R504" s="887" t="str">
        <f>IF('منابع انسانی'!D503="","",'منابع انسانی'!D503)</f>
        <v/>
      </c>
      <c r="S504" s="887" t="str">
        <f>IF('تحصیلات کارکنان'!S504="","",'تحصیلات کارکنان'!S504)</f>
        <v/>
      </c>
      <c r="T504" s="888" t="str">
        <f>IF('تجربه کارکنان'!Q504="","",'تجربه کارکنان'!Q504)</f>
        <v/>
      </c>
      <c r="U504" s="888" t="str">
        <f>IF('منابع انسانی'!G503="","",'منابع انسانی'!G503)</f>
        <v/>
      </c>
    </row>
    <row r="505" spans="15:21" ht="24.95" customHeight="1">
      <c r="O505" s="887" t="str">
        <f>IF('منابع انسانی'!A504="","",'منابع انسانی'!A504)</f>
        <v/>
      </c>
      <c r="P505" s="887" t="str">
        <f>IF('منابع انسانی'!B504="","",'منابع انسانی'!B504)</f>
        <v/>
      </c>
      <c r="Q505" s="887" t="str">
        <f>IF('منابع انسانی'!C504="","",'منابع انسانی'!C504)</f>
        <v/>
      </c>
      <c r="R505" s="887" t="str">
        <f>IF('منابع انسانی'!D504="","",'منابع انسانی'!D504)</f>
        <v/>
      </c>
      <c r="S505" s="887" t="str">
        <f>IF('تحصیلات کارکنان'!S505="","",'تحصیلات کارکنان'!S505)</f>
        <v/>
      </c>
      <c r="T505" s="888" t="str">
        <f>IF('تجربه کارکنان'!Q505="","",'تجربه کارکنان'!Q505)</f>
        <v/>
      </c>
      <c r="U505" s="888" t="str">
        <f>IF('منابع انسانی'!G504="","",'منابع انسانی'!G504)</f>
        <v/>
      </c>
    </row>
    <row r="506" spans="15:21" ht="24.95" customHeight="1">
      <c r="O506" s="887" t="str">
        <f>IF('منابع انسانی'!A505="","",'منابع انسانی'!A505)</f>
        <v/>
      </c>
      <c r="P506" s="887" t="str">
        <f>IF('منابع انسانی'!B505="","",'منابع انسانی'!B505)</f>
        <v/>
      </c>
      <c r="Q506" s="887" t="str">
        <f>IF('منابع انسانی'!C505="","",'منابع انسانی'!C505)</f>
        <v/>
      </c>
      <c r="R506" s="887" t="str">
        <f>IF('منابع انسانی'!D505="","",'منابع انسانی'!D505)</f>
        <v/>
      </c>
      <c r="S506" s="887" t="str">
        <f>IF('تحصیلات کارکنان'!S506="","",'تحصیلات کارکنان'!S506)</f>
        <v/>
      </c>
      <c r="T506" s="888" t="str">
        <f>IF('تجربه کارکنان'!Q506="","",'تجربه کارکنان'!Q506)</f>
        <v/>
      </c>
      <c r="U506" s="888" t="str">
        <f>IF('منابع انسانی'!G505="","",'منابع انسانی'!G505)</f>
        <v/>
      </c>
    </row>
    <row r="507" spans="15:21" ht="24.95" customHeight="1">
      <c r="O507" s="887" t="str">
        <f>IF('منابع انسانی'!A506="","",'منابع انسانی'!A506)</f>
        <v/>
      </c>
      <c r="P507" s="887" t="str">
        <f>IF('منابع انسانی'!B506="","",'منابع انسانی'!B506)</f>
        <v/>
      </c>
      <c r="Q507" s="887" t="str">
        <f>IF('منابع انسانی'!C506="","",'منابع انسانی'!C506)</f>
        <v/>
      </c>
      <c r="R507" s="887" t="str">
        <f>IF('منابع انسانی'!D506="","",'منابع انسانی'!D506)</f>
        <v/>
      </c>
      <c r="S507" s="887" t="str">
        <f>IF('تحصیلات کارکنان'!S507="","",'تحصیلات کارکنان'!S507)</f>
        <v/>
      </c>
      <c r="T507" s="888" t="str">
        <f>IF('تجربه کارکنان'!Q507="","",'تجربه کارکنان'!Q507)</f>
        <v/>
      </c>
      <c r="U507" s="888" t="str">
        <f>IF('منابع انسانی'!G506="","",'منابع انسانی'!G506)</f>
        <v/>
      </c>
    </row>
    <row r="508" spans="15:21" ht="24.95" customHeight="1">
      <c r="O508" s="887" t="str">
        <f>IF('منابع انسانی'!A507="","",'منابع انسانی'!A507)</f>
        <v/>
      </c>
      <c r="P508" s="887" t="str">
        <f>IF('منابع انسانی'!B507="","",'منابع انسانی'!B507)</f>
        <v/>
      </c>
      <c r="Q508" s="887" t="str">
        <f>IF('منابع انسانی'!C507="","",'منابع انسانی'!C507)</f>
        <v/>
      </c>
      <c r="R508" s="887" t="str">
        <f>IF('منابع انسانی'!D507="","",'منابع انسانی'!D507)</f>
        <v/>
      </c>
      <c r="S508" s="887" t="str">
        <f>IF('تحصیلات کارکنان'!S508="","",'تحصیلات کارکنان'!S508)</f>
        <v/>
      </c>
      <c r="T508" s="888" t="str">
        <f>IF('تجربه کارکنان'!Q508="","",'تجربه کارکنان'!Q508)</f>
        <v/>
      </c>
      <c r="U508" s="888" t="str">
        <f>IF('منابع انسانی'!G507="","",'منابع انسانی'!G507)</f>
        <v/>
      </c>
    </row>
    <row r="509" spans="15:21" ht="24.95" customHeight="1">
      <c r="O509" s="887" t="str">
        <f>IF('منابع انسانی'!A508="","",'منابع انسانی'!A508)</f>
        <v/>
      </c>
      <c r="P509" s="887" t="str">
        <f>IF('منابع انسانی'!B508="","",'منابع انسانی'!B508)</f>
        <v/>
      </c>
      <c r="Q509" s="887" t="str">
        <f>IF('منابع انسانی'!C508="","",'منابع انسانی'!C508)</f>
        <v/>
      </c>
      <c r="R509" s="887" t="str">
        <f>IF('منابع انسانی'!D508="","",'منابع انسانی'!D508)</f>
        <v/>
      </c>
      <c r="S509" s="887" t="str">
        <f>IF('تحصیلات کارکنان'!S509="","",'تحصیلات کارکنان'!S509)</f>
        <v/>
      </c>
      <c r="T509" s="888" t="str">
        <f>IF('تجربه کارکنان'!Q509="","",'تجربه کارکنان'!Q509)</f>
        <v/>
      </c>
      <c r="U509" s="888" t="str">
        <f>IF('منابع انسانی'!G508="","",'منابع انسانی'!G508)</f>
        <v/>
      </c>
    </row>
    <row r="510" spans="15:21" ht="24.95" customHeight="1">
      <c r="O510" s="887" t="str">
        <f>IF('منابع انسانی'!A509="","",'منابع انسانی'!A509)</f>
        <v/>
      </c>
      <c r="P510" s="887" t="str">
        <f>IF('منابع انسانی'!B509="","",'منابع انسانی'!B509)</f>
        <v/>
      </c>
      <c r="Q510" s="887" t="str">
        <f>IF('منابع انسانی'!C509="","",'منابع انسانی'!C509)</f>
        <v/>
      </c>
      <c r="R510" s="887" t="str">
        <f>IF('منابع انسانی'!D509="","",'منابع انسانی'!D509)</f>
        <v/>
      </c>
      <c r="S510" s="887" t="str">
        <f>IF('تحصیلات کارکنان'!S510="","",'تحصیلات کارکنان'!S510)</f>
        <v/>
      </c>
      <c r="T510" s="888" t="str">
        <f>IF('تجربه کارکنان'!Q510="","",'تجربه کارکنان'!Q510)</f>
        <v/>
      </c>
      <c r="U510" s="888" t="str">
        <f>IF('منابع انسانی'!G509="","",'منابع انسانی'!G509)</f>
        <v/>
      </c>
    </row>
    <row r="511" spans="15:21" ht="24.95" customHeight="1">
      <c r="O511" s="887" t="str">
        <f>IF('منابع انسانی'!A510="","",'منابع انسانی'!A510)</f>
        <v/>
      </c>
      <c r="P511" s="887" t="str">
        <f>IF('منابع انسانی'!B510="","",'منابع انسانی'!B510)</f>
        <v/>
      </c>
      <c r="Q511" s="887" t="str">
        <f>IF('منابع انسانی'!C510="","",'منابع انسانی'!C510)</f>
        <v/>
      </c>
      <c r="R511" s="887" t="str">
        <f>IF('منابع انسانی'!D510="","",'منابع انسانی'!D510)</f>
        <v/>
      </c>
      <c r="S511" s="887" t="str">
        <f>IF('تحصیلات کارکنان'!S511="","",'تحصیلات کارکنان'!S511)</f>
        <v/>
      </c>
      <c r="T511" s="888" t="str">
        <f>IF('تجربه کارکنان'!Q511="","",'تجربه کارکنان'!Q511)</f>
        <v/>
      </c>
      <c r="U511" s="888" t="str">
        <f>IF('منابع انسانی'!G510="","",'منابع انسانی'!G510)</f>
        <v/>
      </c>
    </row>
    <row r="512" spans="15:21" ht="24.95" customHeight="1">
      <c r="O512" s="887" t="str">
        <f>IF('منابع انسانی'!A511="","",'منابع انسانی'!A511)</f>
        <v/>
      </c>
      <c r="P512" s="887" t="str">
        <f>IF('منابع انسانی'!B511="","",'منابع انسانی'!B511)</f>
        <v/>
      </c>
      <c r="Q512" s="887" t="str">
        <f>IF('منابع انسانی'!C511="","",'منابع انسانی'!C511)</f>
        <v/>
      </c>
      <c r="R512" s="887" t="str">
        <f>IF('منابع انسانی'!D511="","",'منابع انسانی'!D511)</f>
        <v/>
      </c>
      <c r="S512" s="887" t="str">
        <f>IF('تحصیلات کارکنان'!S512="","",'تحصیلات کارکنان'!S512)</f>
        <v/>
      </c>
      <c r="T512" s="888" t="str">
        <f>IF('تجربه کارکنان'!Q512="","",'تجربه کارکنان'!Q512)</f>
        <v/>
      </c>
      <c r="U512" s="888" t="str">
        <f>IF('منابع انسانی'!G511="","",'منابع انسانی'!G511)</f>
        <v/>
      </c>
    </row>
    <row r="513" spans="15:21" ht="24.95" customHeight="1">
      <c r="O513" s="887" t="str">
        <f>IF('منابع انسانی'!A512="","",'منابع انسانی'!A512)</f>
        <v/>
      </c>
      <c r="P513" s="887" t="str">
        <f>IF('منابع انسانی'!B512="","",'منابع انسانی'!B512)</f>
        <v/>
      </c>
      <c r="Q513" s="887" t="str">
        <f>IF('منابع انسانی'!C512="","",'منابع انسانی'!C512)</f>
        <v/>
      </c>
      <c r="R513" s="887" t="str">
        <f>IF('منابع انسانی'!D512="","",'منابع انسانی'!D512)</f>
        <v/>
      </c>
      <c r="S513" s="887" t="str">
        <f>IF('تحصیلات کارکنان'!S513="","",'تحصیلات کارکنان'!S513)</f>
        <v/>
      </c>
      <c r="T513" s="888" t="str">
        <f>IF('تجربه کارکنان'!Q513="","",'تجربه کارکنان'!Q513)</f>
        <v/>
      </c>
      <c r="U513" s="888" t="str">
        <f>IF('منابع انسانی'!G512="","",'منابع انسانی'!G512)</f>
        <v/>
      </c>
    </row>
    <row r="514" spans="15:21" ht="24.95" customHeight="1">
      <c r="O514" s="887" t="str">
        <f>IF('منابع انسانی'!A513="","",'منابع انسانی'!A513)</f>
        <v/>
      </c>
      <c r="P514" s="887" t="str">
        <f>IF('منابع انسانی'!B513="","",'منابع انسانی'!B513)</f>
        <v/>
      </c>
      <c r="Q514" s="887" t="str">
        <f>IF('منابع انسانی'!C513="","",'منابع انسانی'!C513)</f>
        <v/>
      </c>
      <c r="R514" s="887" t="str">
        <f>IF('منابع انسانی'!D513="","",'منابع انسانی'!D513)</f>
        <v/>
      </c>
      <c r="S514" s="887" t="str">
        <f>IF('تحصیلات کارکنان'!S514="","",'تحصیلات کارکنان'!S514)</f>
        <v/>
      </c>
      <c r="T514" s="888" t="str">
        <f>IF('تجربه کارکنان'!Q514="","",'تجربه کارکنان'!Q514)</f>
        <v/>
      </c>
      <c r="U514" s="888" t="str">
        <f>IF('منابع انسانی'!G513="","",'منابع انسانی'!G513)</f>
        <v/>
      </c>
    </row>
    <row r="515" spans="15:21" ht="24.95" customHeight="1">
      <c r="O515" s="887" t="str">
        <f>IF('منابع انسانی'!A514="","",'منابع انسانی'!A514)</f>
        <v/>
      </c>
      <c r="P515" s="887" t="str">
        <f>IF('منابع انسانی'!B514="","",'منابع انسانی'!B514)</f>
        <v/>
      </c>
      <c r="Q515" s="887" t="str">
        <f>IF('منابع انسانی'!C514="","",'منابع انسانی'!C514)</f>
        <v/>
      </c>
      <c r="R515" s="887" t="str">
        <f>IF('منابع انسانی'!D514="","",'منابع انسانی'!D514)</f>
        <v/>
      </c>
      <c r="S515" s="887" t="str">
        <f>IF('تحصیلات کارکنان'!S515="","",'تحصیلات کارکنان'!S515)</f>
        <v/>
      </c>
      <c r="T515" s="888" t="str">
        <f>IF('تجربه کارکنان'!Q515="","",'تجربه کارکنان'!Q515)</f>
        <v/>
      </c>
      <c r="U515" s="888" t="str">
        <f>IF('منابع انسانی'!G514="","",'منابع انسانی'!G514)</f>
        <v/>
      </c>
    </row>
    <row r="516" spans="15:21" ht="24.95" customHeight="1">
      <c r="O516" s="887" t="str">
        <f>IF('منابع انسانی'!A515="","",'منابع انسانی'!A515)</f>
        <v/>
      </c>
      <c r="P516" s="887" t="str">
        <f>IF('منابع انسانی'!B515="","",'منابع انسانی'!B515)</f>
        <v/>
      </c>
      <c r="Q516" s="887" t="str">
        <f>IF('منابع انسانی'!C515="","",'منابع انسانی'!C515)</f>
        <v/>
      </c>
      <c r="R516" s="887" t="str">
        <f>IF('منابع انسانی'!D515="","",'منابع انسانی'!D515)</f>
        <v/>
      </c>
      <c r="S516" s="887" t="str">
        <f>IF('تحصیلات کارکنان'!S516="","",'تحصیلات کارکنان'!S516)</f>
        <v/>
      </c>
      <c r="T516" s="888" t="str">
        <f>IF('تجربه کارکنان'!Q516="","",'تجربه کارکنان'!Q516)</f>
        <v/>
      </c>
      <c r="U516" s="888" t="str">
        <f>IF('منابع انسانی'!G515="","",'منابع انسانی'!G515)</f>
        <v/>
      </c>
    </row>
    <row r="517" spans="15:21" ht="24.95" customHeight="1">
      <c r="O517" s="887" t="str">
        <f>IF('منابع انسانی'!A516="","",'منابع انسانی'!A516)</f>
        <v/>
      </c>
      <c r="P517" s="887" t="str">
        <f>IF('منابع انسانی'!B516="","",'منابع انسانی'!B516)</f>
        <v/>
      </c>
      <c r="Q517" s="887" t="str">
        <f>IF('منابع انسانی'!C516="","",'منابع انسانی'!C516)</f>
        <v/>
      </c>
      <c r="R517" s="887" t="str">
        <f>IF('منابع انسانی'!D516="","",'منابع انسانی'!D516)</f>
        <v/>
      </c>
      <c r="S517" s="887" t="str">
        <f>IF('تحصیلات کارکنان'!S517="","",'تحصیلات کارکنان'!S517)</f>
        <v/>
      </c>
      <c r="T517" s="888" t="str">
        <f>IF('تجربه کارکنان'!Q517="","",'تجربه کارکنان'!Q517)</f>
        <v/>
      </c>
      <c r="U517" s="888" t="str">
        <f>IF('منابع انسانی'!G516="","",'منابع انسانی'!G516)</f>
        <v/>
      </c>
    </row>
    <row r="518" spans="15:21" ht="24.95" customHeight="1">
      <c r="O518" s="887" t="str">
        <f>IF('منابع انسانی'!A517="","",'منابع انسانی'!A517)</f>
        <v/>
      </c>
      <c r="P518" s="887" t="str">
        <f>IF('منابع انسانی'!B517="","",'منابع انسانی'!B517)</f>
        <v/>
      </c>
      <c r="Q518" s="887" t="str">
        <f>IF('منابع انسانی'!C517="","",'منابع انسانی'!C517)</f>
        <v/>
      </c>
      <c r="R518" s="887" t="str">
        <f>IF('منابع انسانی'!D517="","",'منابع انسانی'!D517)</f>
        <v/>
      </c>
      <c r="S518" s="887" t="str">
        <f>IF('تحصیلات کارکنان'!S518="","",'تحصیلات کارکنان'!S518)</f>
        <v/>
      </c>
      <c r="T518" s="888" t="str">
        <f>IF('تجربه کارکنان'!Q518="","",'تجربه کارکنان'!Q518)</f>
        <v/>
      </c>
      <c r="U518" s="888" t="str">
        <f>IF('منابع انسانی'!G517="","",'منابع انسانی'!G517)</f>
        <v/>
      </c>
    </row>
    <row r="519" spans="15:21" ht="24.95" customHeight="1">
      <c r="O519" s="887" t="str">
        <f>IF('منابع انسانی'!A518="","",'منابع انسانی'!A518)</f>
        <v/>
      </c>
      <c r="P519" s="887" t="str">
        <f>IF('منابع انسانی'!B518="","",'منابع انسانی'!B518)</f>
        <v/>
      </c>
      <c r="Q519" s="887" t="str">
        <f>IF('منابع انسانی'!C518="","",'منابع انسانی'!C518)</f>
        <v/>
      </c>
      <c r="R519" s="887" t="str">
        <f>IF('منابع انسانی'!D518="","",'منابع انسانی'!D518)</f>
        <v/>
      </c>
      <c r="S519" s="887" t="str">
        <f>IF('تحصیلات کارکنان'!S519="","",'تحصیلات کارکنان'!S519)</f>
        <v/>
      </c>
      <c r="T519" s="888" t="str">
        <f>IF('تجربه کارکنان'!Q519="","",'تجربه کارکنان'!Q519)</f>
        <v/>
      </c>
      <c r="U519" s="888" t="str">
        <f>IF('منابع انسانی'!G518="","",'منابع انسانی'!G518)</f>
        <v/>
      </c>
    </row>
    <row r="520" spans="15:21" ht="24.95" customHeight="1">
      <c r="O520" s="887" t="str">
        <f>IF('منابع انسانی'!A519="","",'منابع انسانی'!A519)</f>
        <v/>
      </c>
      <c r="P520" s="887" t="str">
        <f>IF('منابع انسانی'!B519="","",'منابع انسانی'!B519)</f>
        <v/>
      </c>
      <c r="Q520" s="887" t="str">
        <f>IF('منابع انسانی'!C519="","",'منابع انسانی'!C519)</f>
        <v/>
      </c>
      <c r="R520" s="887" t="str">
        <f>IF('منابع انسانی'!D519="","",'منابع انسانی'!D519)</f>
        <v/>
      </c>
      <c r="S520" s="887" t="str">
        <f>IF('تحصیلات کارکنان'!S520="","",'تحصیلات کارکنان'!S520)</f>
        <v/>
      </c>
      <c r="T520" s="888" t="str">
        <f>IF('تجربه کارکنان'!Q520="","",'تجربه کارکنان'!Q520)</f>
        <v/>
      </c>
      <c r="U520" s="888" t="str">
        <f>IF('منابع انسانی'!G519="","",'منابع انسانی'!G519)</f>
        <v/>
      </c>
    </row>
    <row r="521" spans="15:21" ht="24.95" customHeight="1">
      <c r="O521" s="887" t="str">
        <f>IF('منابع انسانی'!A520="","",'منابع انسانی'!A520)</f>
        <v/>
      </c>
      <c r="P521" s="887" t="str">
        <f>IF('منابع انسانی'!B520="","",'منابع انسانی'!B520)</f>
        <v/>
      </c>
      <c r="Q521" s="887" t="str">
        <f>IF('منابع انسانی'!C520="","",'منابع انسانی'!C520)</f>
        <v/>
      </c>
      <c r="R521" s="887" t="str">
        <f>IF('منابع انسانی'!D520="","",'منابع انسانی'!D520)</f>
        <v/>
      </c>
      <c r="S521" s="887" t="str">
        <f>IF('تحصیلات کارکنان'!S521="","",'تحصیلات کارکنان'!S521)</f>
        <v/>
      </c>
      <c r="T521" s="888" t="str">
        <f>IF('تجربه کارکنان'!Q521="","",'تجربه کارکنان'!Q521)</f>
        <v/>
      </c>
      <c r="U521" s="888" t="str">
        <f>IF('منابع انسانی'!G520="","",'منابع انسانی'!G520)</f>
        <v/>
      </c>
    </row>
    <row r="522" spans="15:21" ht="24.95" customHeight="1">
      <c r="O522" s="887" t="str">
        <f>IF('منابع انسانی'!A521="","",'منابع انسانی'!A521)</f>
        <v/>
      </c>
      <c r="P522" s="887" t="str">
        <f>IF('منابع انسانی'!B521="","",'منابع انسانی'!B521)</f>
        <v/>
      </c>
      <c r="Q522" s="887" t="str">
        <f>IF('منابع انسانی'!C521="","",'منابع انسانی'!C521)</f>
        <v/>
      </c>
      <c r="R522" s="887" t="str">
        <f>IF('منابع انسانی'!D521="","",'منابع انسانی'!D521)</f>
        <v/>
      </c>
      <c r="S522" s="887" t="str">
        <f>IF('تحصیلات کارکنان'!S522="","",'تحصیلات کارکنان'!S522)</f>
        <v/>
      </c>
      <c r="T522" s="888" t="str">
        <f>IF('تجربه کارکنان'!Q522="","",'تجربه کارکنان'!Q522)</f>
        <v/>
      </c>
      <c r="U522" s="888" t="str">
        <f>IF('منابع انسانی'!G521="","",'منابع انسانی'!G521)</f>
        <v/>
      </c>
    </row>
    <row r="523" spans="15:21" ht="24.95" customHeight="1">
      <c r="O523" s="887" t="str">
        <f>IF('منابع انسانی'!A522="","",'منابع انسانی'!A522)</f>
        <v/>
      </c>
      <c r="P523" s="887" t="str">
        <f>IF('منابع انسانی'!B522="","",'منابع انسانی'!B522)</f>
        <v/>
      </c>
      <c r="Q523" s="887" t="str">
        <f>IF('منابع انسانی'!C522="","",'منابع انسانی'!C522)</f>
        <v/>
      </c>
      <c r="R523" s="887" t="str">
        <f>IF('منابع انسانی'!D522="","",'منابع انسانی'!D522)</f>
        <v/>
      </c>
      <c r="S523" s="887" t="str">
        <f>IF('تحصیلات کارکنان'!S523="","",'تحصیلات کارکنان'!S523)</f>
        <v/>
      </c>
      <c r="T523" s="888" t="str">
        <f>IF('تجربه کارکنان'!Q523="","",'تجربه کارکنان'!Q523)</f>
        <v/>
      </c>
      <c r="U523" s="888" t="str">
        <f>IF('منابع انسانی'!G522="","",'منابع انسانی'!G522)</f>
        <v/>
      </c>
    </row>
    <row r="524" spans="15:21" ht="24.95" customHeight="1">
      <c r="O524" s="887" t="str">
        <f>IF('منابع انسانی'!A523="","",'منابع انسانی'!A523)</f>
        <v/>
      </c>
      <c r="P524" s="887" t="str">
        <f>IF('منابع انسانی'!B523="","",'منابع انسانی'!B523)</f>
        <v/>
      </c>
      <c r="Q524" s="887" t="str">
        <f>IF('منابع انسانی'!C523="","",'منابع انسانی'!C523)</f>
        <v/>
      </c>
      <c r="R524" s="887" t="str">
        <f>IF('منابع انسانی'!D523="","",'منابع انسانی'!D523)</f>
        <v/>
      </c>
      <c r="S524" s="887" t="str">
        <f>IF('تحصیلات کارکنان'!S524="","",'تحصیلات کارکنان'!S524)</f>
        <v/>
      </c>
      <c r="T524" s="888" t="str">
        <f>IF('تجربه کارکنان'!Q524="","",'تجربه کارکنان'!Q524)</f>
        <v/>
      </c>
      <c r="U524" s="888" t="str">
        <f>IF('منابع انسانی'!G523="","",'منابع انسانی'!G523)</f>
        <v/>
      </c>
    </row>
    <row r="525" spans="15:21" ht="24.95" customHeight="1">
      <c r="O525" s="887" t="str">
        <f>IF('منابع انسانی'!A524="","",'منابع انسانی'!A524)</f>
        <v/>
      </c>
      <c r="P525" s="887" t="str">
        <f>IF('منابع انسانی'!B524="","",'منابع انسانی'!B524)</f>
        <v/>
      </c>
      <c r="Q525" s="887" t="str">
        <f>IF('منابع انسانی'!C524="","",'منابع انسانی'!C524)</f>
        <v/>
      </c>
      <c r="R525" s="887" t="str">
        <f>IF('منابع انسانی'!D524="","",'منابع انسانی'!D524)</f>
        <v/>
      </c>
      <c r="S525" s="887" t="str">
        <f>IF('تحصیلات کارکنان'!S525="","",'تحصیلات کارکنان'!S525)</f>
        <v/>
      </c>
      <c r="T525" s="888" t="str">
        <f>IF('تجربه کارکنان'!Q525="","",'تجربه کارکنان'!Q525)</f>
        <v/>
      </c>
      <c r="U525" s="888" t="str">
        <f>IF('منابع انسانی'!G524="","",'منابع انسانی'!G524)</f>
        <v/>
      </c>
    </row>
    <row r="526" spans="15:21" ht="24.95" customHeight="1">
      <c r="O526" s="887" t="str">
        <f>IF('منابع انسانی'!A525="","",'منابع انسانی'!A525)</f>
        <v/>
      </c>
      <c r="P526" s="887" t="str">
        <f>IF('منابع انسانی'!B525="","",'منابع انسانی'!B525)</f>
        <v/>
      </c>
      <c r="Q526" s="887" t="str">
        <f>IF('منابع انسانی'!C525="","",'منابع انسانی'!C525)</f>
        <v/>
      </c>
      <c r="R526" s="887" t="str">
        <f>IF('منابع انسانی'!D525="","",'منابع انسانی'!D525)</f>
        <v/>
      </c>
      <c r="S526" s="887" t="str">
        <f>IF('تحصیلات کارکنان'!S526="","",'تحصیلات کارکنان'!S526)</f>
        <v/>
      </c>
      <c r="T526" s="888" t="str">
        <f>IF('تجربه کارکنان'!Q526="","",'تجربه کارکنان'!Q526)</f>
        <v/>
      </c>
      <c r="U526" s="888" t="str">
        <f>IF('منابع انسانی'!G525="","",'منابع انسانی'!G525)</f>
        <v/>
      </c>
    </row>
    <row r="527" spans="15:21" ht="24.95" customHeight="1">
      <c r="O527" s="887" t="str">
        <f>IF('منابع انسانی'!A526="","",'منابع انسانی'!A526)</f>
        <v/>
      </c>
      <c r="P527" s="887" t="str">
        <f>IF('منابع انسانی'!B526="","",'منابع انسانی'!B526)</f>
        <v/>
      </c>
      <c r="Q527" s="887" t="str">
        <f>IF('منابع انسانی'!C526="","",'منابع انسانی'!C526)</f>
        <v/>
      </c>
      <c r="R527" s="887" t="str">
        <f>IF('منابع انسانی'!D526="","",'منابع انسانی'!D526)</f>
        <v/>
      </c>
      <c r="S527" s="887" t="str">
        <f>IF('تحصیلات کارکنان'!S527="","",'تحصیلات کارکنان'!S527)</f>
        <v/>
      </c>
      <c r="T527" s="888" t="str">
        <f>IF('تجربه کارکنان'!Q527="","",'تجربه کارکنان'!Q527)</f>
        <v/>
      </c>
      <c r="U527" s="888" t="str">
        <f>IF('منابع انسانی'!G526="","",'منابع انسانی'!G526)</f>
        <v/>
      </c>
    </row>
    <row r="528" spans="15:21" ht="24.95" customHeight="1">
      <c r="O528" s="887" t="str">
        <f>IF('منابع انسانی'!A527="","",'منابع انسانی'!A527)</f>
        <v/>
      </c>
      <c r="P528" s="887" t="str">
        <f>IF('منابع انسانی'!B527="","",'منابع انسانی'!B527)</f>
        <v/>
      </c>
      <c r="Q528" s="887" t="str">
        <f>IF('منابع انسانی'!C527="","",'منابع انسانی'!C527)</f>
        <v/>
      </c>
      <c r="R528" s="887" t="str">
        <f>IF('منابع انسانی'!D527="","",'منابع انسانی'!D527)</f>
        <v/>
      </c>
      <c r="S528" s="887" t="str">
        <f>IF('تحصیلات کارکنان'!S528="","",'تحصیلات کارکنان'!S528)</f>
        <v/>
      </c>
      <c r="T528" s="888" t="str">
        <f>IF('تجربه کارکنان'!Q528="","",'تجربه کارکنان'!Q528)</f>
        <v/>
      </c>
      <c r="U528" s="888" t="str">
        <f>IF('منابع انسانی'!G527="","",'منابع انسانی'!G527)</f>
        <v/>
      </c>
    </row>
    <row r="529" spans="15:21" ht="24.95" customHeight="1">
      <c r="O529" s="887" t="str">
        <f>IF('منابع انسانی'!A528="","",'منابع انسانی'!A528)</f>
        <v/>
      </c>
      <c r="P529" s="887" t="str">
        <f>IF('منابع انسانی'!B528="","",'منابع انسانی'!B528)</f>
        <v/>
      </c>
      <c r="Q529" s="887" t="str">
        <f>IF('منابع انسانی'!C528="","",'منابع انسانی'!C528)</f>
        <v/>
      </c>
      <c r="R529" s="887" t="str">
        <f>IF('منابع انسانی'!D528="","",'منابع انسانی'!D528)</f>
        <v/>
      </c>
      <c r="S529" s="887" t="str">
        <f>IF('تحصیلات کارکنان'!S529="","",'تحصیلات کارکنان'!S529)</f>
        <v/>
      </c>
      <c r="T529" s="888" t="str">
        <f>IF('تجربه کارکنان'!Q529="","",'تجربه کارکنان'!Q529)</f>
        <v/>
      </c>
      <c r="U529" s="888" t="str">
        <f>IF('منابع انسانی'!G528="","",'منابع انسانی'!G528)</f>
        <v/>
      </c>
    </row>
    <row r="530" spans="15:21" ht="24.95" customHeight="1">
      <c r="O530" s="887" t="str">
        <f>IF('منابع انسانی'!A529="","",'منابع انسانی'!A529)</f>
        <v/>
      </c>
      <c r="P530" s="887" t="str">
        <f>IF('منابع انسانی'!B529="","",'منابع انسانی'!B529)</f>
        <v/>
      </c>
      <c r="Q530" s="887" t="str">
        <f>IF('منابع انسانی'!C529="","",'منابع انسانی'!C529)</f>
        <v/>
      </c>
      <c r="R530" s="887" t="str">
        <f>IF('منابع انسانی'!D529="","",'منابع انسانی'!D529)</f>
        <v/>
      </c>
      <c r="S530" s="887" t="str">
        <f>IF('تحصیلات کارکنان'!S530="","",'تحصیلات کارکنان'!S530)</f>
        <v/>
      </c>
      <c r="T530" s="888" t="str">
        <f>IF('تجربه کارکنان'!Q530="","",'تجربه کارکنان'!Q530)</f>
        <v/>
      </c>
      <c r="U530" s="888" t="str">
        <f>IF('منابع انسانی'!G529="","",'منابع انسانی'!G529)</f>
        <v/>
      </c>
    </row>
    <row r="531" spans="15:21" ht="24.95" customHeight="1">
      <c r="O531" s="887" t="str">
        <f>IF('منابع انسانی'!A530="","",'منابع انسانی'!A530)</f>
        <v/>
      </c>
      <c r="P531" s="887" t="str">
        <f>IF('منابع انسانی'!B530="","",'منابع انسانی'!B530)</f>
        <v/>
      </c>
      <c r="Q531" s="887" t="str">
        <f>IF('منابع انسانی'!C530="","",'منابع انسانی'!C530)</f>
        <v/>
      </c>
      <c r="R531" s="887" t="str">
        <f>IF('منابع انسانی'!D530="","",'منابع انسانی'!D530)</f>
        <v/>
      </c>
      <c r="S531" s="887" t="str">
        <f>IF('تحصیلات کارکنان'!S531="","",'تحصیلات کارکنان'!S531)</f>
        <v/>
      </c>
      <c r="T531" s="888" t="str">
        <f>IF('تجربه کارکنان'!Q531="","",'تجربه کارکنان'!Q531)</f>
        <v/>
      </c>
      <c r="U531" s="888" t="str">
        <f>IF('منابع انسانی'!G530="","",'منابع انسانی'!G530)</f>
        <v/>
      </c>
    </row>
    <row r="532" spans="15:21" ht="24.95" customHeight="1">
      <c r="O532" s="887" t="str">
        <f>IF('منابع انسانی'!A531="","",'منابع انسانی'!A531)</f>
        <v/>
      </c>
      <c r="P532" s="887" t="str">
        <f>IF('منابع انسانی'!B531="","",'منابع انسانی'!B531)</f>
        <v/>
      </c>
      <c r="Q532" s="887" t="str">
        <f>IF('منابع انسانی'!C531="","",'منابع انسانی'!C531)</f>
        <v/>
      </c>
      <c r="R532" s="887" t="str">
        <f>IF('منابع انسانی'!D531="","",'منابع انسانی'!D531)</f>
        <v/>
      </c>
      <c r="S532" s="887" t="str">
        <f>IF('تحصیلات کارکنان'!S532="","",'تحصیلات کارکنان'!S532)</f>
        <v/>
      </c>
      <c r="T532" s="888" t="str">
        <f>IF('تجربه کارکنان'!Q532="","",'تجربه کارکنان'!Q532)</f>
        <v/>
      </c>
      <c r="U532" s="888" t="str">
        <f>IF('منابع انسانی'!G531="","",'منابع انسانی'!G531)</f>
        <v/>
      </c>
    </row>
    <row r="533" spans="15:21" ht="24.95" customHeight="1">
      <c r="O533" s="887" t="str">
        <f>IF('منابع انسانی'!A532="","",'منابع انسانی'!A532)</f>
        <v/>
      </c>
      <c r="P533" s="887" t="str">
        <f>IF('منابع انسانی'!B532="","",'منابع انسانی'!B532)</f>
        <v/>
      </c>
      <c r="Q533" s="887" t="str">
        <f>IF('منابع انسانی'!C532="","",'منابع انسانی'!C532)</f>
        <v/>
      </c>
      <c r="R533" s="887" t="str">
        <f>IF('منابع انسانی'!D532="","",'منابع انسانی'!D532)</f>
        <v/>
      </c>
      <c r="S533" s="887" t="str">
        <f>IF('تحصیلات کارکنان'!S533="","",'تحصیلات کارکنان'!S533)</f>
        <v/>
      </c>
      <c r="T533" s="888" t="str">
        <f>IF('تجربه کارکنان'!Q533="","",'تجربه کارکنان'!Q533)</f>
        <v/>
      </c>
      <c r="U533" s="888" t="str">
        <f>IF('منابع انسانی'!G532="","",'منابع انسانی'!G532)</f>
        <v/>
      </c>
    </row>
    <row r="534" spans="15:21" ht="24.95" customHeight="1">
      <c r="O534" s="887" t="str">
        <f>IF('منابع انسانی'!A533="","",'منابع انسانی'!A533)</f>
        <v/>
      </c>
      <c r="P534" s="887" t="str">
        <f>IF('منابع انسانی'!B533="","",'منابع انسانی'!B533)</f>
        <v/>
      </c>
      <c r="Q534" s="887" t="str">
        <f>IF('منابع انسانی'!C533="","",'منابع انسانی'!C533)</f>
        <v/>
      </c>
      <c r="R534" s="887" t="str">
        <f>IF('منابع انسانی'!D533="","",'منابع انسانی'!D533)</f>
        <v/>
      </c>
      <c r="S534" s="887" t="str">
        <f>IF('تحصیلات کارکنان'!S534="","",'تحصیلات کارکنان'!S534)</f>
        <v/>
      </c>
      <c r="T534" s="888" t="str">
        <f>IF('تجربه کارکنان'!Q534="","",'تجربه کارکنان'!Q534)</f>
        <v/>
      </c>
      <c r="U534" s="888" t="str">
        <f>IF('منابع انسانی'!G533="","",'منابع انسانی'!G533)</f>
        <v/>
      </c>
    </row>
    <row r="535" spans="15:21" ht="24.95" customHeight="1">
      <c r="O535" s="887" t="str">
        <f>IF('منابع انسانی'!A534="","",'منابع انسانی'!A534)</f>
        <v/>
      </c>
      <c r="P535" s="887" t="str">
        <f>IF('منابع انسانی'!B534="","",'منابع انسانی'!B534)</f>
        <v/>
      </c>
      <c r="Q535" s="887" t="str">
        <f>IF('منابع انسانی'!C534="","",'منابع انسانی'!C534)</f>
        <v/>
      </c>
      <c r="R535" s="887" t="str">
        <f>IF('منابع انسانی'!D534="","",'منابع انسانی'!D534)</f>
        <v/>
      </c>
      <c r="S535" s="887" t="str">
        <f>IF('تحصیلات کارکنان'!S535="","",'تحصیلات کارکنان'!S535)</f>
        <v/>
      </c>
      <c r="T535" s="888" t="str">
        <f>IF('تجربه کارکنان'!Q535="","",'تجربه کارکنان'!Q535)</f>
        <v/>
      </c>
      <c r="U535" s="888" t="str">
        <f>IF('منابع انسانی'!G534="","",'منابع انسانی'!G534)</f>
        <v/>
      </c>
    </row>
    <row r="536" spans="15:21" ht="24.95" customHeight="1">
      <c r="O536" s="887" t="str">
        <f>IF('منابع انسانی'!A535="","",'منابع انسانی'!A535)</f>
        <v/>
      </c>
      <c r="P536" s="887" t="str">
        <f>IF('منابع انسانی'!B535="","",'منابع انسانی'!B535)</f>
        <v/>
      </c>
      <c r="Q536" s="887" t="str">
        <f>IF('منابع انسانی'!C535="","",'منابع انسانی'!C535)</f>
        <v/>
      </c>
      <c r="R536" s="887" t="str">
        <f>IF('منابع انسانی'!D535="","",'منابع انسانی'!D535)</f>
        <v/>
      </c>
      <c r="S536" s="887" t="str">
        <f>IF('تحصیلات کارکنان'!S536="","",'تحصیلات کارکنان'!S536)</f>
        <v/>
      </c>
      <c r="T536" s="888" t="str">
        <f>IF('تجربه کارکنان'!Q536="","",'تجربه کارکنان'!Q536)</f>
        <v/>
      </c>
      <c r="U536" s="888" t="str">
        <f>IF('منابع انسانی'!G535="","",'منابع انسانی'!G535)</f>
        <v/>
      </c>
    </row>
    <row r="537" spans="15:21" ht="24.95" customHeight="1">
      <c r="O537" s="887" t="str">
        <f>IF('منابع انسانی'!A536="","",'منابع انسانی'!A536)</f>
        <v/>
      </c>
      <c r="P537" s="887" t="str">
        <f>IF('منابع انسانی'!B536="","",'منابع انسانی'!B536)</f>
        <v/>
      </c>
      <c r="Q537" s="887" t="str">
        <f>IF('منابع انسانی'!C536="","",'منابع انسانی'!C536)</f>
        <v/>
      </c>
      <c r="R537" s="887" t="str">
        <f>IF('منابع انسانی'!D536="","",'منابع انسانی'!D536)</f>
        <v/>
      </c>
      <c r="S537" s="887" t="str">
        <f>IF('تحصیلات کارکنان'!S537="","",'تحصیلات کارکنان'!S537)</f>
        <v/>
      </c>
      <c r="T537" s="888" t="str">
        <f>IF('تجربه کارکنان'!Q537="","",'تجربه کارکنان'!Q537)</f>
        <v/>
      </c>
      <c r="U537" s="888" t="str">
        <f>IF('منابع انسانی'!G536="","",'منابع انسانی'!G536)</f>
        <v/>
      </c>
    </row>
    <row r="538" spans="15:21" ht="24.95" customHeight="1">
      <c r="O538" s="887" t="str">
        <f>IF('منابع انسانی'!A537="","",'منابع انسانی'!A537)</f>
        <v/>
      </c>
      <c r="P538" s="887" t="str">
        <f>IF('منابع انسانی'!B537="","",'منابع انسانی'!B537)</f>
        <v/>
      </c>
      <c r="Q538" s="887" t="str">
        <f>IF('منابع انسانی'!C537="","",'منابع انسانی'!C537)</f>
        <v/>
      </c>
      <c r="R538" s="887" t="str">
        <f>IF('منابع انسانی'!D537="","",'منابع انسانی'!D537)</f>
        <v/>
      </c>
      <c r="S538" s="887" t="str">
        <f>IF('تحصیلات کارکنان'!S538="","",'تحصیلات کارکنان'!S538)</f>
        <v/>
      </c>
      <c r="T538" s="888" t="str">
        <f>IF('تجربه کارکنان'!Q538="","",'تجربه کارکنان'!Q538)</f>
        <v/>
      </c>
      <c r="U538" s="888" t="str">
        <f>IF('منابع انسانی'!G537="","",'منابع انسانی'!G537)</f>
        <v/>
      </c>
    </row>
    <row r="539" spans="15:21" ht="24.95" customHeight="1">
      <c r="O539" s="887" t="str">
        <f>IF('منابع انسانی'!A538="","",'منابع انسانی'!A538)</f>
        <v/>
      </c>
      <c r="P539" s="887" t="str">
        <f>IF('منابع انسانی'!B538="","",'منابع انسانی'!B538)</f>
        <v/>
      </c>
      <c r="Q539" s="887" t="str">
        <f>IF('منابع انسانی'!C538="","",'منابع انسانی'!C538)</f>
        <v/>
      </c>
      <c r="R539" s="887" t="str">
        <f>IF('منابع انسانی'!D538="","",'منابع انسانی'!D538)</f>
        <v/>
      </c>
      <c r="S539" s="887" t="str">
        <f>IF('تحصیلات کارکنان'!S539="","",'تحصیلات کارکنان'!S539)</f>
        <v/>
      </c>
      <c r="T539" s="888" t="str">
        <f>IF('تجربه کارکنان'!Q539="","",'تجربه کارکنان'!Q539)</f>
        <v/>
      </c>
      <c r="U539" s="888" t="str">
        <f>IF('منابع انسانی'!G538="","",'منابع انسانی'!G538)</f>
        <v/>
      </c>
    </row>
    <row r="540" spans="15:21" ht="24.95" customHeight="1">
      <c r="O540" s="887" t="str">
        <f>IF('منابع انسانی'!A539="","",'منابع انسانی'!A539)</f>
        <v/>
      </c>
      <c r="P540" s="887" t="str">
        <f>IF('منابع انسانی'!B539="","",'منابع انسانی'!B539)</f>
        <v/>
      </c>
      <c r="Q540" s="887" t="str">
        <f>IF('منابع انسانی'!C539="","",'منابع انسانی'!C539)</f>
        <v/>
      </c>
      <c r="R540" s="887" t="str">
        <f>IF('منابع انسانی'!D539="","",'منابع انسانی'!D539)</f>
        <v/>
      </c>
      <c r="S540" s="887" t="str">
        <f>IF('تحصیلات کارکنان'!S540="","",'تحصیلات کارکنان'!S540)</f>
        <v/>
      </c>
      <c r="T540" s="888" t="str">
        <f>IF('تجربه کارکنان'!Q540="","",'تجربه کارکنان'!Q540)</f>
        <v/>
      </c>
      <c r="U540" s="888" t="str">
        <f>IF('منابع انسانی'!G539="","",'منابع انسانی'!G539)</f>
        <v/>
      </c>
    </row>
    <row r="541" spans="15:21" ht="24.95" customHeight="1">
      <c r="O541" s="887" t="str">
        <f>IF('منابع انسانی'!A540="","",'منابع انسانی'!A540)</f>
        <v/>
      </c>
      <c r="P541" s="887" t="str">
        <f>IF('منابع انسانی'!B540="","",'منابع انسانی'!B540)</f>
        <v/>
      </c>
      <c r="Q541" s="887" t="str">
        <f>IF('منابع انسانی'!C540="","",'منابع انسانی'!C540)</f>
        <v/>
      </c>
      <c r="R541" s="887" t="str">
        <f>IF('منابع انسانی'!D540="","",'منابع انسانی'!D540)</f>
        <v/>
      </c>
      <c r="S541" s="887" t="str">
        <f>IF('تحصیلات کارکنان'!S541="","",'تحصیلات کارکنان'!S541)</f>
        <v/>
      </c>
      <c r="T541" s="888" t="str">
        <f>IF('تجربه کارکنان'!Q541="","",'تجربه کارکنان'!Q541)</f>
        <v/>
      </c>
      <c r="U541" s="888" t="str">
        <f>IF('منابع انسانی'!G540="","",'منابع انسانی'!G540)</f>
        <v/>
      </c>
    </row>
    <row r="542" spans="15:21" ht="24.95" customHeight="1">
      <c r="O542" s="887" t="str">
        <f>IF('منابع انسانی'!A541="","",'منابع انسانی'!A541)</f>
        <v/>
      </c>
      <c r="P542" s="887" t="str">
        <f>IF('منابع انسانی'!B541="","",'منابع انسانی'!B541)</f>
        <v/>
      </c>
      <c r="Q542" s="887" t="str">
        <f>IF('منابع انسانی'!C541="","",'منابع انسانی'!C541)</f>
        <v/>
      </c>
      <c r="R542" s="887" t="str">
        <f>IF('منابع انسانی'!D541="","",'منابع انسانی'!D541)</f>
        <v/>
      </c>
      <c r="S542" s="887" t="str">
        <f>IF('تحصیلات کارکنان'!S542="","",'تحصیلات کارکنان'!S542)</f>
        <v/>
      </c>
      <c r="T542" s="888" t="str">
        <f>IF('تجربه کارکنان'!Q542="","",'تجربه کارکنان'!Q542)</f>
        <v/>
      </c>
      <c r="U542" s="888" t="str">
        <f>IF('منابع انسانی'!G541="","",'منابع انسانی'!G541)</f>
        <v/>
      </c>
    </row>
    <row r="543" spans="15:21" ht="24.95" customHeight="1">
      <c r="O543" s="887" t="str">
        <f>IF('منابع انسانی'!A542="","",'منابع انسانی'!A542)</f>
        <v/>
      </c>
      <c r="P543" s="887" t="str">
        <f>IF('منابع انسانی'!B542="","",'منابع انسانی'!B542)</f>
        <v/>
      </c>
      <c r="Q543" s="887" t="str">
        <f>IF('منابع انسانی'!C542="","",'منابع انسانی'!C542)</f>
        <v/>
      </c>
      <c r="R543" s="887" t="str">
        <f>IF('منابع انسانی'!D542="","",'منابع انسانی'!D542)</f>
        <v/>
      </c>
      <c r="S543" s="887" t="str">
        <f>IF('تحصیلات کارکنان'!S543="","",'تحصیلات کارکنان'!S543)</f>
        <v/>
      </c>
      <c r="T543" s="888" t="str">
        <f>IF('تجربه کارکنان'!Q543="","",'تجربه کارکنان'!Q543)</f>
        <v/>
      </c>
      <c r="U543" s="888" t="str">
        <f>IF('منابع انسانی'!G542="","",'منابع انسانی'!G542)</f>
        <v/>
      </c>
    </row>
    <row r="544" spans="15:21" ht="24.95" customHeight="1">
      <c r="O544" s="887" t="str">
        <f>IF('منابع انسانی'!A543="","",'منابع انسانی'!A543)</f>
        <v/>
      </c>
      <c r="P544" s="887" t="str">
        <f>IF('منابع انسانی'!B543="","",'منابع انسانی'!B543)</f>
        <v/>
      </c>
      <c r="Q544" s="887" t="str">
        <f>IF('منابع انسانی'!C543="","",'منابع انسانی'!C543)</f>
        <v/>
      </c>
      <c r="R544" s="887" t="str">
        <f>IF('منابع انسانی'!D543="","",'منابع انسانی'!D543)</f>
        <v/>
      </c>
      <c r="S544" s="887" t="str">
        <f>IF('تحصیلات کارکنان'!S544="","",'تحصیلات کارکنان'!S544)</f>
        <v/>
      </c>
      <c r="T544" s="888" t="str">
        <f>IF('تجربه کارکنان'!Q544="","",'تجربه کارکنان'!Q544)</f>
        <v/>
      </c>
      <c r="U544" s="888" t="str">
        <f>IF('منابع انسانی'!G543="","",'منابع انسانی'!G543)</f>
        <v/>
      </c>
    </row>
    <row r="545" spans="15:21" ht="24.95" customHeight="1">
      <c r="O545" s="887" t="str">
        <f>IF('منابع انسانی'!A544="","",'منابع انسانی'!A544)</f>
        <v/>
      </c>
      <c r="P545" s="887" t="str">
        <f>IF('منابع انسانی'!B544="","",'منابع انسانی'!B544)</f>
        <v/>
      </c>
      <c r="Q545" s="887" t="str">
        <f>IF('منابع انسانی'!C544="","",'منابع انسانی'!C544)</f>
        <v/>
      </c>
      <c r="R545" s="887" t="str">
        <f>IF('منابع انسانی'!D544="","",'منابع انسانی'!D544)</f>
        <v/>
      </c>
      <c r="S545" s="887" t="str">
        <f>IF('تحصیلات کارکنان'!S545="","",'تحصیلات کارکنان'!S545)</f>
        <v/>
      </c>
      <c r="T545" s="888" t="str">
        <f>IF('تجربه کارکنان'!Q545="","",'تجربه کارکنان'!Q545)</f>
        <v/>
      </c>
      <c r="U545" s="888" t="str">
        <f>IF('منابع انسانی'!G544="","",'منابع انسانی'!G544)</f>
        <v/>
      </c>
    </row>
    <row r="546" spans="15:21" ht="24.95" customHeight="1">
      <c r="O546" s="887" t="str">
        <f>IF('منابع انسانی'!A545="","",'منابع انسانی'!A545)</f>
        <v/>
      </c>
      <c r="P546" s="887" t="str">
        <f>IF('منابع انسانی'!B545="","",'منابع انسانی'!B545)</f>
        <v/>
      </c>
      <c r="Q546" s="887" t="str">
        <f>IF('منابع انسانی'!C545="","",'منابع انسانی'!C545)</f>
        <v/>
      </c>
      <c r="R546" s="887" t="str">
        <f>IF('منابع انسانی'!D545="","",'منابع انسانی'!D545)</f>
        <v/>
      </c>
      <c r="S546" s="887" t="str">
        <f>IF('تحصیلات کارکنان'!S546="","",'تحصیلات کارکنان'!S546)</f>
        <v/>
      </c>
      <c r="T546" s="888" t="str">
        <f>IF('تجربه کارکنان'!Q546="","",'تجربه کارکنان'!Q546)</f>
        <v/>
      </c>
      <c r="U546" s="888" t="str">
        <f>IF('منابع انسانی'!G545="","",'منابع انسانی'!G545)</f>
        <v/>
      </c>
    </row>
    <row r="547" spans="15:21" ht="24.95" customHeight="1">
      <c r="O547" s="887" t="str">
        <f>IF('منابع انسانی'!A546="","",'منابع انسانی'!A546)</f>
        <v/>
      </c>
      <c r="P547" s="887" t="str">
        <f>IF('منابع انسانی'!B546="","",'منابع انسانی'!B546)</f>
        <v/>
      </c>
      <c r="Q547" s="887" t="str">
        <f>IF('منابع انسانی'!C546="","",'منابع انسانی'!C546)</f>
        <v/>
      </c>
      <c r="R547" s="887" t="str">
        <f>IF('منابع انسانی'!D546="","",'منابع انسانی'!D546)</f>
        <v/>
      </c>
      <c r="S547" s="887" t="str">
        <f>IF('تحصیلات کارکنان'!S547="","",'تحصیلات کارکنان'!S547)</f>
        <v/>
      </c>
      <c r="T547" s="888" t="str">
        <f>IF('تجربه کارکنان'!Q547="","",'تجربه کارکنان'!Q547)</f>
        <v/>
      </c>
      <c r="U547" s="888" t="str">
        <f>IF('منابع انسانی'!G546="","",'منابع انسانی'!G546)</f>
        <v/>
      </c>
    </row>
    <row r="548" spans="15:21" ht="24.95" customHeight="1">
      <c r="O548" s="887" t="str">
        <f>IF('منابع انسانی'!A547="","",'منابع انسانی'!A547)</f>
        <v/>
      </c>
      <c r="P548" s="887" t="str">
        <f>IF('منابع انسانی'!B547="","",'منابع انسانی'!B547)</f>
        <v/>
      </c>
      <c r="Q548" s="887" t="str">
        <f>IF('منابع انسانی'!C547="","",'منابع انسانی'!C547)</f>
        <v/>
      </c>
      <c r="R548" s="887" t="str">
        <f>IF('منابع انسانی'!D547="","",'منابع انسانی'!D547)</f>
        <v/>
      </c>
      <c r="S548" s="887" t="str">
        <f>IF('تحصیلات کارکنان'!S548="","",'تحصیلات کارکنان'!S548)</f>
        <v/>
      </c>
      <c r="T548" s="888" t="str">
        <f>IF('تجربه کارکنان'!Q548="","",'تجربه کارکنان'!Q548)</f>
        <v/>
      </c>
      <c r="U548" s="888" t="str">
        <f>IF('منابع انسانی'!G547="","",'منابع انسانی'!G547)</f>
        <v/>
      </c>
    </row>
    <row r="549" spans="15:21" ht="24.95" customHeight="1">
      <c r="O549" s="887" t="str">
        <f>IF('منابع انسانی'!A548="","",'منابع انسانی'!A548)</f>
        <v/>
      </c>
      <c r="P549" s="887" t="str">
        <f>IF('منابع انسانی'!B548="","",'منابع انسانی'!B548)</f>
        <v/>
      </c>
      <c r="Q549" s="887" t="str">
        <f>IF('منابع انسانی'!C548="","",'منابع انسانی'!C548)</f>
        <v/>
      </c>
      <c r="R549" s="887" t="str">
        <f>IF('منابع انسانی'!D548="","",'منابع انسانی'!D548)</f>
        <v/>
      </c>
      <c r="S549" s="887" t="str">
        <f>IF('تحصیلات کارکنان'!S549="","",'تحصیلات کارکنان'!S549)</f>
        <v/>
      </c>
      <c r="T549" s="888" t="str">
        <f>IF('تجربه کارکنان'!Q549="","",'تجربه کارکنان'!Q549)</f>
        <v/>
      </c>
      <c r="U549" s="888" t="str">
        <f>IF('منابع انسانی'!G548="","",'منابع انسانی'!G548)</f>
        <v/>
      </c>
    </row>
    <row r="550" spans="15:21" ht="24.95" customHeight="1">
      <c r="O550" s="887" t="str">
        <f>IF('منابع انسانی'!A549="","",'منابع انسانی'!A549)</f>
        <v/>
      </c>
      <c r="P550" s="887" t="str">
        <f>IF('منابع انسانی'!B549="","",'منابع انسانی'!B549)</f>
        <v/>
      </c>
      <c r="Q550" s="887" t="str">
        <f>IF('منابع انسانی'!C549="","",'منابع انسانی'!C549)</f>
        <v/>
      </c>
      <c r="R550" s="887" t="str">
        <f>IF('منابع انسانی'!D549="","",'منابع انسانی'!D549)</f>
        <v/>
      </c>
      <c r="S550" s="887" t="str">
        <f>IF('تحصیلات کارکنان'!S550="","",'تحصیلات کارکنان'!S550)</f>
        <v/>
      </c>
      <c r="T550" s="888" t="str">
        <f>IF('تجربه کارکنان'!Q550="","",'تجربه کارکنان'!Q550)</f>
        <v/>
      </c>
      <c r="U550" s="888" t="str">
        <f>IF('منابع انسانی'!G549="","",'منابع انسانی'!G549)</f>
        <v/>
      </c>
    </row>
    <row r="551" spans="15:21" ht="24.95" customHeight="1">
      <c r="O551" s="887" t="str">
        <f>IF('منابع انسانی'!A550="","",'منابع انسانی'!A550)</f>
        <v/>
      </c>
      <c r="P551" s="887" t="str">
        <f>IF('منابع انسانی'!B550="","",'منابع انسانی'!B550)</f>
        <v/>
      </c>
      <c r="Q551" s="887" t="str">
        <f>IF('منابع انسانی'!C550="","",'منابع انسانی'!C550)</f>
        <v/>
      </c>
      <c r="R551" s="887" t="str">
        <f>IF('منابع انسانی'!D550="","",'منابع انسانی'!D550)</f>
        <v/>
      </c>
      <c r="S551" s="887" t="str">
        <f>IF('تحصیلات کارکنان'!S551="","",'تحصیلات کارکنان'!S551)</f>
        <v/>
      </c>
      <c r="T551" s="888" t="str">
        <f>IF('تجربه کارکنان'!Q551="","",'تجربه کارکنان'!Q551)</f>
        <v/>
      </c>
      <c r="U551" s="888" t="str">
        <f>IF('منابع انسانی'!G550="","",'منابع انسانی'!G550)</f>
        <v/>
      </c>
    </row>
    <row r="552" spans="15:21" ht="24.95" customHeight="1">
      <c r="O552" s="887" t="str">
        <f>IF('منابع انسانی'!A551="","",'منابع انسانی'!A551)</f>
        <v/>
      </c>
      <c r="P552" s="887" t="str">
        <f>IF('منابع انسانی'!B551="","",'منابع انسانی'!B551)</f>
        <v/>
      </c>
      <c r="Q552" s="887" t="str">
        <f>IF('منابع انسانی'!C551="","",'منابع انسانی'!C551)</f>
        <v/>
      </c>
      <c r="R552" s="887" t="str">
        <f>IF('منابع انسانی'!D551="","",'منابع انسانی'!D551)</f>
        <v/>
      </c>
      <c r="S552" s="887" t="str">
        <f>IF('تحصیلات کارکنان'!S552="","",'تحصیلات کارکنان'!S552)</f>
        <v/>
      </c>
      <c r="T552" s="888" t="str">
        <f>IF('تجربه کارکنان'!Q552="","",'تجربه کارکنان'!Q552)</f>
        <v/>
      </c>
      <c r="U552" s="888" t="str">
        <f>IF('منابع انسانی'!G551="","",'منابع انسانی'!G551)</f>
        <v/>
      </c>
    </row>
    <row r="553" spans="15:21" ht="24.95" customHeight="1">
      <c r="O553" s="887" t="str">
        <f>IF('منابع انسانی'!A552="","",'منابع انسانی'!A552)</f>
        <v/>
      </c>
      <c r="P553" s="887" t="str">
        <f>IF('منابع انسانی'!B552="","",'منابع انسانی'!B552)</f>
        <v/>
      </c>
      <c r="Q553" s="887" t="str">
        <f>IF('منابع انسانی'!C552="","",'منابع انسانی'!C552)</f>
        <v/>
      </c>
      <c r="R553" s="887" t="str">
        <f>IF('منابع انسانی'!D552="","",'منابع انسانی'!D552)</f>
        <v/>
      </c>
      <c r="S553" s="887" t="str">
        <f>IF('تحصیلات کارکنان'!S553="","",'تحصیلات کارکنان'!S553)</f>
        <v/>
      </c>
      <c r="T553" s="888" t="str">
        <f>IF('تجربه کارکنان'!Q553="","",'تجربه کارکنان'!Q553)</f>
        <v/>
      </c>
      <c r="U553" s="888" t="str">
        <f>IF('منابع انسانی'!G552="","",'منابع انسانی'!G552)</f>
        <v/>
      </c>
    </row>
    <row r="554" spans="15:21" ht="24.95" customHeight="1">
      <c r="O554" s="887" t="str">
        <f>IF('منابع انسانی'!A553="","",'منابع انسانی'!A553)</f>
        <v/>
      </c>
      <c r="P554" s="887" t="str">
        <f>IF('منابع انسانی'!B553="","",'منابع انسانی'!B553)</f>
        <v/>
      </c>
      <c r="Q554" s="887" t="str">
        <f>IF('منابع انسانی'!C553="","",'منابع انسانی'!C553)</f>
        <v/>
      </c>
      <c r="R554" s="887" t="str">
        <f>IF('منابع انسانی'!D553="","",'منابع انسانی'!D553)</f>
        <v/>
      </c>
      <c r="S554" s="887" t="str">
        <f>IF('تحصیلات کارکنان'!S554="","",'تحصیلات کارکنان'!S554)</f>
        <v/>
      </c>
      <c r="T554" s="888" t="str">
        <f>IF('تجربه کارکنان'!Q554="","",'تجربه کارکنان'!Q554)</f>
        <v/>
      </c>
      <c r="U554" s="888" t="str">
        <f>IF('منابع انسانی'!G553="","",'منابع انسانی'!G553)</f>
        <v/>
      </c>
    </row>
    <row r="555" spans="15:21" ht="24.95" customHeight="1">
      <c r="O555" s="887" t="str">
        <f>IF('منابع انسانی'!A554="","",'منابع انسانی'!A554)</f>
        <v/>
      </c>
      <c r="P555" s="887" t="str">
        <f>IF('منابع انسانی'!B554="","",'منابع انسانی'!B554)</f>
        <v/>
      </c>
      <c r="Q555" s="887" t="str">
        <f>IF('منابع انسانی'!C554="","",'منابع انسانی'!C554)</f>
        <v/>
      </c>
      <c r="R555" s="887" t="str">
        <f>IF('منابع انسانی'!D554="","",'منابع انسانی'!D554)</f>
        <v/>
      </c>
      <c r="S555" s="887" t="str">
        <f>IF('تحصیلات کارکنان'!S555="","",'تحصیلات کارکنان'!S555)</f>
        <v/>
      </c>
      <c r="T555" s="888" t="str">
        <f>IF('تجربه کارکنان'!Q555="","",'تجربه کارکنان'!Q555)</f>
        <v/>
      </c>
      <c r="U555" s="888" t="str">
        <f>IF('منابع انسانی'!G554="","",'منابع انسانی'!G554)</f>
        <v/>
      </c>
    </row>
    <row r="556" spans="15:21" ht="24.95" customHeight="1">
      <c r="O556" s="887" t="str">
        <f>IF('منابع انسانی'!A555="","",'منابع انسانی'!A555)</f>
        <v/>
      </c>
      <c r="P556" s="887" t="str">
        <f>IF('منابع انسانی'!B555="","",'منابع انسانی'!B555)</f>
        <v/>
      </c>
      <c r="Q556" s="887" t="str">
        <f>IF('منابع انسانی'!C555="","",'منابع انسانی'!C555)</f>
        <v/>
      </c>
      <c r="R556" s="887" t="str">
        <f>IF('منابع انسانی'!D555="","",'منابع انسانی'!D555)</f>
        <v/>
      </c>
      <c r="S556" s="887" t="str">
        <f>IF('تحصیلات کارکنان'!S556="","",'تحصیلات کارکنان'!S556)</f>
        <v/>
      </c>
      <c r="T556" s="888" t="str">
        <f>IF('تجربه کارکنان'!Q556="","",'تجربه کارکنان'!Q556)</f>
        <v/>
      </c>
      <c r="U556" s="888" t="str">
        <f>IF('منابع انسانی'!G555="","",'منابع انسانی'!G555)</f>
        <v/>
      </c>
    </row>
    <row r="557" spans="15:21" ht="24.95" customHeight="1">
      <c r="O557" s="887" t="str">
        <f>IF('منابع انسانی'!A556="","",'منابع انسانی'!A556)</f>
        <v/>
      </c>
      <c r="P557" s="887" t="str">
        <f>IF('منابع انسانی'!B556="","",'منابع انسانی'!B556)</f>
        <v/>
      </c>
      <c r="Q557" s="887" t="str">
        <f>IF('منابع انسانی'!C556="","",'منابع انسانی'!C556)</f>
        <v/>
      </c>
      <c r="R557" s="887" t="str">
        <f>IF('منابع انسانی'!D556="","",'منابع انسانی'!D556)</f>
        <v/>
      </c>
      <c r="S557" s="887" t="str">
        <f>IF('تحصیلات کارکنان'!S557="","",'تحصیلات کارکنان'!S557)</f>
        <v/>
      </c>
      <c r="T557" s="888" t="str">
        <f>IF('تجربه کارکنان'!Q557="","",'تجربه کارکنان'!Q557)</f>
        <v/>
      </c>
      <c r="U557" s="888" t="str">
        <f>IF('منابع انسانی'!G556="","",'منابع انسانی'!G556)</f>
        <v/>
      </c>
    </row>
    <row r="558" spans="15:21" ht="24.95" customHeight="1">
      <c r="O558" s="887" t="str">
        <f>IF('منابع انسانی'!A557="","",'منابع انسانی'!A557)</f>
        <v/>
      </c>
      <c r="P558" s="887" t="str">
        <f>IF('منابع انسانی'!B557="","",'منابع انسانی'!B557)</f>
        <v/>
      </c>
      <c r="Q558" s="887" t="str">
        <f>IF('منابع انسانی'!C557="","",'منابع انسانی'!C557)</f>
        <v/>
      </c>
      <c r="R558" s="887" t="str">
        <f>IF('منابع انسانی'!D557="","",'منابع انسانی'!D557)</f>
        <v/>
      </c>
      <c r="S558" s="887" t="str">
        <f>IF('تحصیلات کارکنان'!S558="","",'تحصیلات کارکنان'!S558)</f>
        <v/>
      </c>
      <c r="T558" s="888" t="str">
        <f>IF('تجربه کارکنان'!Q558="","",'تجربه کارکنان'!Q558)</f>
        <v/>
      </c>
      <c r="U558" s="888" t="str">
        <f>IF('منابع انسانی'!G557="","",'منابع انسانی'!G557)</f>
        <v/>
      </c>
    </row>
    <row r="559" spans="15:21" ht="24.95" customHeight="1">
      <c r="O559" s="887" t="str">
        <f>IF('منابع انسانی'!A558="","",'منابع انسانی'!A558)</f>
        <v/>
      </c>
      <c r="P559" s="887" t="str">
        <f>IF('منابع انسانی'!B558="","",'منابع انسانی'!B558)</f>
        <v/>
      </c>
      <c r="Q559" s="887" t="str">
        <f>IF('منابع انسانی'!C558="","",'منابع انسانی'!C558)</f>
        <v/>
      </c>
      <c r="R559" s="887" t="str">
        <f>IF('منابع انسانی'!D558="","",'منابع انسانی'!D558)</f>
        <v/>
      </c>
      <c r="S559" s="887" t="str">
        <f>IF('تحصیلات کارکنان'!S559="","",'تحصیلات کارکنان'!S559)</f>
        <v/>
      </c>
      <c r="T559" s="888" t="str">
        <f>IF('تجربه کارکنان'!Q559="","",'تجربه کارکنان'!Q559)</f>
        <v/>
      </c>
      <c r="U559" s="888" t="str">
        <f>IF('منابع انسانی'!G558="","",'منابع انسانی'!G558)</f>
        <v/>
      </c>
    </row>
    <row r="560" spans="15:21" ht="24.95" customHeight="1">
      <c r="O560" s="887" t="str">
        <f>IF('منابع انسانی'!A559="","",'منابع انسانی'!A559)</f>
        <v/>
      </c>
      <c r="P560" s="887" t="str">
        <f>IF('منابع انسانی'!B559="","",'منابع انسانی'!B559)</f>
        <v/>
      </c>
      <c r="Q560" s="887" t="str">
        <f>IF('منابع انسانی'!C559="","",'منابع انسانی'!C559)</f>
        <v/>
      </c>
      <c r="R560" s="887" t="str">
        <f>IF('منابع انسانی'!D559="","",'منابع انسانی'!D559)</f>
        <v/>
      </c>
      <c r="S560" s="887" t="str">
        <f>IF('تحصیلات کارکنان'!S560="","",'تحصیلات کارکنان'!S560)</f>
        <v/>
      </c>
      <c r="T560" s="888" t="str">
        <f>IF('تجربه کارکنان'!Q560="","",'تجربه کارکنان'!Q560)</f>
        <v/>
      </c>
      <c r="U560" s="888" t="str">
        <f>IF('منابع انسانی'!G559="","",'منابع انسانی'!G559)</f>
        <v/>
      </c>
    </row>
    <row r="561" spans="15:21" ht="24.95" customHeight="1">
      <c r="O561" s="887" t="str">
        <f>IF('منابع انسانی'!A560="","",'منابع انسانی'!A560)</f>
        <v/>
      </c>
      <c r="P561" s="887" t="str">
        <f>IF('منابع انسانی'!B560="","",'منابع انسانی'!B560)</f>
        <v/>
      </c>
      <c r="Q561" s="887" t="str">
        <f>IF('منابع انسانی'!C560="","",'منابع انسانی'!C560)</f>
        <v/>
      </c>
      <c r="R561" s="887" t="str">
        <f>IF('منابع انسانی'!D560="","",'منابع انسانی'!D560)</f>
        <v/>
      </c>
      <c r="S561" s="887" t="str">
        <f>IF('تحصیلات کارکنان'!S561="","",'تحصیلات کارکنان'!S561)</f>
        <v/>
      </c>
      <c r="T561" s="888" t="str">
        <f>IF('تجربه کارکنان'!Q561="","",'تجربه کارکنان'!Q561)</f>
        <v/>
      </c>
      <c r="U561" s="888" t="str">
        <f>IF('منابع انسانی'!G560="","",'منابع انسانی'!G560)</f>
        <v/>
      </c>
    </row>
    <row r="562" spans="15:21" ht="24.95" customHeight="1">
      <c r="O562" s="887" t="str">
        <f>IF('منابع انسانی'!A561="","",'منابع انسانی'!A561)</f>
        <v/>
      </c>
      <c r="P562" s="887" t="str">
        <f>IF('منابع انسانی'!B561="","",'منابع انسانی'!B561)</f>
        <v/>
      </c>
      <c r="Q562" s="887" t="str">
        <f>IF('منابع انسانی'!C561="","",'منابع انسانی'!C561)</f>
        <v/>
      </c>
      <c r="R562" s="887" t="str">
        <f>IF('منابع انسانی'!D561="","",'منابع انسانی'!D561)</f>
        <v/>
      </c>
      <c r="S562" s="887" t="str">
        <f>IF('تحصیلات کارکنان'!S562="","",'تحصیلات کارکنان'!S562)</f>
        <v/>
      </c>
      <c r="T562" s="888" t="str">
        <f>IF('تجربه کارکنان'!Q562="","",'تجربه کارکنان'!Q562)</f>
        <v/>
      </c>
      <c r="U562" s="888" t="str">
        <f>IF('منابع انسانی'!G561="","",'منابع انسانی'!G561)</f>
        <v/>
      </c>
    </row>
    <row r="563" spans="15:21" ht="24.95" customHeight="1">
      <c r="O563" s="887" t="str">
        <f>IF('منابع انسانی'!A562="","",'منابع انسانی'!A562)</f>
        <v/>
      </c>
      <c r="P563" s="887" t="str">
        <f>IF('منابع انسانی'!B562="","",'منابع انسانی'!B562)</f>
        <v/>
      </c>
      <c r="Q563" s="887" t="str">
        <f>IF('منابع انسانی'!C562="","",'منابع انسانی'!C562)</f>
        <v/>
      </c>
      <c r="R563" s="887" t="str">
        <f>IF('منابع انسانی'!D562="","",'منابع انسانی'!D562)</f>
        <v/>
      </c>
      <c r="S563" s="887" t="str">
        <f>IF('تحصیلات کارکنان'!S563="","",'تحصیلات کارکنان'!S563)</f>
        <v/>
      </c>
      <c r="T563" s="888" t="str">
        <f>IF('تجربه کارکنان'!Q563="","",'تجربه کارکنان'!Q563)</f>
        <v/>
      </c>
      <c r="U563" s="888" t="str">
        <f>IF('منابع انسانی'!G562="","",'منابع انسانی'!G562)</f>
        <v/>
      </c>
    </row>
    <row r="564" spans="15:21" ht="24.95" customHeight="1">
      <c r="O564" s="887" t="str">
        <f>IF('منابع انسانی'!A563="","",'منابع انسانی'!A563)</f>
        <v/>
      </c>
      <c r="P564" s="887" t="str">
        <f>IF('منابع انسانی'!B563="","",'منابع انسانی'!B563)</f>
        <v/>
      </c>
      <c r="Q564" s="887" t="str">
        <f>IF('منابع انسانی'!C563="","",'منابع انسانی'!C563)</f>
        <v/>
      </c>
      <c r="R564" s="887" t="str">
        <f>IF('منابع انسانی'!D563="","",'منابع انسانی'!D563)</f>
        <v/>
      </c>
      <c r="S564" s="887" t="str">
        <f>IF('تحصیلات کارکنان'!S564="","",'تحصیلات کارکنان'!S564)</f>
        <v/>
      </c>
      <c r="T564" s="888" t="str">
        <f>IF('تجربه کارکنان'!Q564="","",'تجربه کارکنان'!Q564)</f>
        <v/>
      </c>
      <c r="U564" s="888" t="str">
        <f>IF('منابع انسانی'!G563="","",'منابع انسانی'!G563)</f>
        <v/>
      </c>
    </row>
    <row r="565" spans="15:21" ht="24.95" customHeight="1">
      <c r="O565" s="887" t="str">
        <f>IF('منابع انسانی'!A564="","",'منابع انسانی'!A564)</f>
        <v/>
      </c>
      <c r="P565" s="887" t="str">
        <f>IF('منابع انسانی'!B564="","",'منابع انسانی'!B564)</f>
        <v/>
      </c>
      <c r="Q565" s="887" t="str">
        <f>IF('منابع انسانی'!C564="","",'منابع انسانی'!C564)</f>
        <v/>
      </c>
      <c r="R565" s="887" t="str">
        <f>IF('منابع انسانی'!D564="","",'منابع انسانی'!D564)</f>
        <v/>
      </c>
      <c r="S565" s="887" t="str">
        <f>IF('تحصیلات کارکنان'!S565="","",'تحصیلات کارکنان'!S565)</f>
        <v/>
      </c>
      <c r="T565" s="888" t="str">
        <f>IF('تجربه کارکنان'!Q565="","",'تجربه کارکنان'!Q565)</f>
        <v/>
      </c>
      <c r="U565" s="888" t="str">
        <f>IF('منابع انسانی'!G564="","",'منابع انسانی'!G564)</f>
        <v/>
      </c>
    </row>
    <row r="566" spans="15:21" ht="24.95" customHeight="1">
      <c r="O566" s="887" t="str">
        <f>IF('منابع انسانی'!A565="","",'منابع انسانی'!A565)</f>
        <v/>
      </c>
      <c r="P566" s="887" t="str">
        <f>IF('منابع انسانی'!B565="","",'منابع انسانی'!B565)</f>
        <v/>
      </c>
      <c r="Q566" s="887" t="str">
        <f>IF('منابع انسانی'!C565="","",'منابع انسانی'!C565)</f>
        <v/>
      </c>
      <c r="R566" s="887" t="str">
        <f>IF('منابع انسانی'!D565="","",'منابع انسانی'!D565)</f>
        <v/>
      </c>
      <c r="S566" s="887" t="str">
        <f>IF('تحصیلات کارکنان'!S566="","",'تحصیلات کارکنان'!S566)</f>
        <v/>
      </c>
      <c r="T566" s="888" t="str">
        <f>IF('تجربه کارکنان'!Q566="","",'تجربه کارکنان'!Q566)</f>
        <v/>
      </c>
      <c r="U566" s="888" t="str">
        <f>IF('منابع انسانی'!G565="","",'منابع انسانی'!G565)</f>
        <v/>
      </c>
    </row>
    <row r="567" spans="15:21" ht="24.95" customHeight="1">
      <c r="O567" s="887" t="str">
        <f>IF('منابع انسانی'!A566="","",'منابع انسانی'!A566)</f>
        <v/>
      </c>
      <c r="P567" s="887" t="str">
        <f>IF('منابع انسانی'!B566="","",'منابع انسانی'!B566)</f>
        <v/>
      </c>
      <c r="Q567" s="887" t="str">
        <f>IF('منابع انسانی'!C566="","",'منابع انسانی'!C566)</f>
        <v/>
      </c>
      <c r="R567" s="887" t="str">
        <f>IF('منابع انسانی'!D566="","",'منابع انسانی'!D566)</f>
        <v/>
      </c>
      <c r="S567" s="887" t="str">
        <f>IF('تحصیلات کارکنان'!S567="","",'تحصیلات کارکنان'!S567)</f>
        <v/>
      </c>
      <c r="T567" s="888" t="str">
        <f>IF('تجربه کارکنان'!Q567="","",'تجربه کارکنان'!Q567)</f>
        <v/>
      </c>
      <c r="U567" s="888" t="str">
        <f>IF('منابع انسانی'!G566="","",'منابع انسانی'!G566)</f>
        <v/>
      </c>
    </row>
    <row r="568" spans="15:21" ht="24.95" customHeight="1">
      <c r="O568" s="887" t="str">
        <f>IF('منابع انسانی'!A567="","",'منابع انسانی'!A567)</f>
        <v/>
      </c>
      <c r="P568" s="887" t="str">
        <f>IF('منابع انسانی'!B567="","",'منابع انسانی'!B567)</f>
        <v/>
      </c>
      <c r="Q568" s="887" t="str">
        <f>IF('منابع انسانی'!C567="","",'منابع انسانی'!C567)</f>
        <v/>
      </c>
      <c r="R568" s="887" t="str">
        <f>IF('منابع انسانی'!D567="","",'منابع انسانی'!D567)</f>
        <v/>
      </c>
      <c r="S568" s="887" t="str">
        <f>IF('تحصیلات کارکنان'!S568="","",'تحصیلات کارکنان'!S568)</f>
        <v/>
      </c>
      <c r="T568" s="888" t="str">
        <f>IF('تجربه کارکنان'!Q568="","",'تجربه کارکنان'!Q568)</f>
        <v/>
      </c>
      <c r="U568" s="888" t="str">
        <f>IF('منابع انسانی'!G567="","",'منابع انسانی'!G567)</f>
        <v/>
      </c>
    </row>
    <row r="569" spans="15:21" ht="24.95" customHeight="1">
      <c r="O569" s="887" t="str">
        <f>IF('منابع انسانی'!A568="","",'منابع انسانی'!A568)</f>
        <v/>
      </c>
      <c r="P569" s="887" t="str">
        <f>IF('منابع انسانی'!B568="","",'منابع انسانی'!B568)</f>
        <v/>
      </c>
      <c r="Q569" s="887" t="str">
        <f>IF('منابع انسانی'!C568="","",'منابع انسانی'!C568)</f>
        <v/>
      </c>
      <c r="R569" s="887" t="str">
        <f>IF('منابع انسانی'!D568="","",'منابع انسانی'!D568)</f>
        <v/>
      </c>
      <c r="S569" s="887" t="str">
        <f>IF('تحصیلات کارکنان'!S569="","",'تحصیلات کارکنان'!S569)</f>
        <v/>
      </c>
      <c r="T569" s="888" t="str">
        <f>IF('تجربه کارکنان'!Q569="","",'تجربه کارکنان'!Q569)</f>
        <v/>
      </c>
      <c r="U569" s="888" t="str">
        <f>IF('منابع انسانی'!G568="","",'منابع انسانی'!G568)</f>
        <v/>
      </c>
    </row>
    <row r="570" spans="15:21" ht="24.95" customHeight="1">
      <c r="O570" s="887" t="str">
        <f>IF('منابع انسانی'!A569="","",'منابع انسانی'!A569)</f>
        <v/>
      </c>
      <c r="P570" s="887" t="str">
        <f>IF('منابع انسانی'!B569="","",'منابع انسانی'!B569)</f>
        <v/>
      </c>
      <c r="Q570" s="887" t="str">
        <f>IF('منابع انسانی'!C569="","",'منابع انسانی'!C569)</f>
        <v/>
      </c>
      <c r="R570" s="887" t="str">
        <f>IF('منابع انسانی'!D569="","",'منابع انسانی'!D569)</f>
        <v/>
      </c>
      <c r="S570" s="887" t="str">
        <f>IF('تحصیلات کارکنان'!S570="","",'تحصیلات کارکنان'!S570)</f>
        <v/>
      </c>
      <c r="T570" s="888" t="str">
        <f>IF('تجربه کارکنان'!Q570="","",'تجربه کارکنان'!Q570)</f>
        <v/>
      </c>
      <c r="U570" s="888" t="str">
        <f>IF('منابع انسانی'!G569="","",'منابع انسانی'!G569)</f>
        <v/>
      </c>
    </row>
    <row r="571" spans="15:21" ht="24.95" customHeight="1">
      <c r="O571" s="887" t="str">
        <f>IF('منابع انسانی'!A570="","",'منابع انسانی'!A570)</f>
        <v/>
      </c>
      <c r="P571" s="887" t="str">
        <f>IF('منابع انسانی'!B570="","",'منابع انسانی'!B570)</f>
        <v/>
      </c>
      <c r="Q571" s="887" t="str">
        <f>IF('منابع انسانی'!C570="","",'منابع انسانی'!C570)</f>
        <v/>
      </c>
      <c r="R571" s="887" t="str">
        <f>IF('منابع انسانی'!D570="","",'منابع انسانی'!D570)</f>
        <v/>
      </c>
      <c r="S571" s="887" t="str">
        <f>IF('تحصیلات کارکنان'!S571="","",'تحصیلات کارکنان'!S571)</f>
        <v/>
      </c>
      <c r="T571" s="888" t="str">
        <f>IF('تجربه کارکنان'!Q571="","",'تجربه کارکنان'!Q571)</f>
        <v/>
      </c>
      <c r="U571" s="888" t="str">
        <f>IF('منابع انسانی'!G570="","",'منابع انسانی'!G570)</f>
        <v/>
      </c>
    </row>
    <row r="572" spans="15:21" ht="24.95" customHeight="1">
      <c r="O572" s="887" t="str">
        <f>IF('منابع انسانی'!A571="","",'منابع انسانی'!A571)</f>
        <v/>
      </c>
      <c r="P572" s="887" t="str">
        <f>IF('منابع انسانی'!B571="","",'منابع انسانی'!B571)</f>
        <v/>
      </c>
      <c r="Q572" s="887" t="str">
        <f>IF('منابع انسانی'!C571="","",'منابع انسانی'!C571)</f>
        <v/>
      </c>
      <c r="R572" s="887" t="str">
        <f>IF('منابع انسانی'!D571="","",'منابع انسانی'!D571)</f>
        <v/>
      </c>
      <c r="S572" s="887" t="str">
        <f>IF('تحصیلات کارکنان'!S572="","",'تحصیلات کارکنان'!S572)</f>
        <v/>
      </c>
      <c r="T572" s="888" t="str">
        <f>IF('تجربه کارکنان'!Q572="","",'تجربه کارکنان'!Q572)</f>
        <v/>
      </c>
      <c r="U572" s="888" t="str">
        <f>IF('منابع انسانی'!G571="","",'منابع انسانی'!G571)</f>
        <v/>
      </c>
    </row>
    <row r="573" spans="15:21" ht="24.95" customHeight="1">
      <c r="O573" s="887" t="str">
        <f>IF('منابع انسانی'!A572="","",'منابع انسانی'!A572)</f>
        <v/>
      </c>
      <c r="P573" s="887" t="str">
        <f>IF('منابع انسانی'!B572="","",'منابع انسانی'!B572)</f>
        <v/>
      </c>
      <c r="Q573" s="887" t="str">
        <f>IF('منابع انسانی'!C572="","",'منابع انسانی'!C572)</f>
        <v/>
      </c>
      <c r="R573" s="887" t="str">
        <f>IF('منابع انسانی'!D572="","",'منابع انسانی'!D572)</f>
        <v/>
      </c>
      <c r="S573" s="887" t="str">
        <f>IF('تحصیلات کارکنان'!S573="","",'تحصیلات کارکنان'!S573)</f>
        <v/>
      </c>
      <c r="T573" s="888" t="str">
        <f>IF('تجربه کارکنان'!Q573="","",'تجربه کارکنان'!Q573)</f>
        <v/>
      </c>
      <c r="U573" s="888" t="str">
        <f>IF('منابع انسانی'!G572="","",'منابع انسانی'!G572)</f>
        <v/>
      </c>
    </row>
    <row r="574" spans="15:21" ht="24.95" customHeight="1">
      <c r="O574" s="887" t="str">
        <f>IF('منابع انسانی'!A573="","",'منابع انسانی'!A573)</f>
        <v/>
      </c>
      <c r="P574" s="887" t="str">
        <f>IF('منابع انسانی'!B573="","",'منابع انسانی'!B573)</f>
        <v/>
      </c>
      <c r="Q574" s="887" t="str">
        <f>IF('منابع انسانی'!C573="","",'منابع انسانی'!C573)</f>
        <v/>
      </c>
      <c r="R574" s="887" t="str">
        <f>IF('منابع انسانی'!D573="","",'منابع انسانی'!D573)</f>
        <v/>
      </c>
      <c r="S574" s="887" t="str">
        <f>IF('تحصیلات کارکنان'!S574="","",'تحصیلات کارکنان'!S574)</f>
        <v/>
      </c>
      <c r="T574" s="888" t="str">
        <f>IF('تجربه کارکنان'!Q574="","",'تجربه کارکنان'!Q574)</f>
        <v/>
      </c>
      <c r="U574" s="888" t="str">
        <f>IF('منابع انسانی'!G573="","",'منابع انسانی'!G573)</f>
        <v/>
      </c>
    </row>
    <row r="575" spans="15:21" ht="24.95" customHeight="1">
      <c r="O575" s="887" t="str">
        <f>IF('منابع انسانی'!A574="","",'منابع انسانی'!A574)</f>
        <v/>
      </c>
      <c r="P575" s="887" t="str">
        <f>IF('منابع انسانی'!B574="","",'منابع انسانی'!B574)</f>
        <v/>
      </c>
      <c r="Q575" s="887" t="str">
        <f>IF('منابع انسانی'!C574="","",'منابع انسانی'!C574)</f>
        <v/>
      </c>
      <c r="R575" s="887" t="str">
        <f>IF('منابع انسانی'!D574="","",'منابع انسانی'!D574)</f>
        <v/>
      </c>
      <c r="S575" s="887" t="str">
        <f>IF('تحصیلات کارکنان'!S575="","",'تحصیلات کارکنان'!S575)</f>
        <v/>
      </c>
      <c r="T575" s="888" t="str">
        <f>IF('تجربه کارکنان'!Q575="","",'تجربه کارکنان'!Q575)</f>
        <v/>
      </c>
      <c r="U575" s="888" t="str">
        <f>IF('منابع انسانی'!G574="","",'منابع انسانی'!G574)</f>
        <v/>
      </c>
    </row>
    <row r="576" spans="15:21" ht="24.95" customHeight="1">
      <c r="O576" s="887" t="str">
        <f>IF('منابع انسانی'!A575="","",'منابع انسانی'!A575)</f>
        <v/>
      </c>
      <c r="P576" s="887" t="str">
        <f>IF('منابع انسانی'!B575="","",'منابع انسانی'!B575)</f>
        <v/>
      </c>
      <c r="Q576" s="887" t="str">
        <f>IF('منابع انسانی'!C575="","",'منابع انسانی'!C575)</f>
        <v/>
      </c>
      <c r="R576" s="887" t="str">
        <f>IF('منابع انسانی'!D575="","",'منابع انسانی'!D575)</f>
        <v/>
      </c>
      <c r="S576" s="887" t="str">
        <f>IF('تحصیلات کارکنان'!S576="","",'تحصیلات کارکنان'!S576)</f>
        <v/>
      </c>
      <c r="T576" s="888" t="str">
        <f>IF('تجربه کارکنان'!Q576="","",'تجربه کارکنان'!Q576)</f>
        <v/>
      </c>
      <c r="U576" s="888" t="str">
        <f>IF('منابع انسانی'!G575="","",'منابع انسانی'!G575)</f>
        <v/>
      </c>
    </row>
    <row r="577" spans="15:21" ht="24.95" customHeight="1">
      <c r="O577" s="887" t="str">
        <f>IF('منابع انسانی'!A576="","",'منابع انسانی'!A576)</f>
        <v/>
      </c>
      <c r="P577" s="887" t="str">
        <f>IF('منابع انسانی'!B576="","",'منابع انسانی'!B576)</f>
        <v/>
      </c>
      <c r="Q577" s="887" t="str">
        <f>IF('منابع انسانی'!C576="","",'منابع انسانی'!C576)</f>
        <v/>
      </c>
      <c r="R577" s="887" t="str">
        <f>IF('منابع انسانی'!D576="","",'منابع انسانی'!D576)</f>
        <v/>
      </c>
      <c r="S577" s="887" t="str">
        <f>IF('تحصیلات کارکنان'!S577="","",'تحصیلات کارکنان'!S577)</f>
        <v/>
      </c>
      <c r="T577" s="888" t="str">
        <f>IF('تجربه کارکنان'!Q577="","",'تجربه کارکنان'!Q577)</f>
        <v/>
      </c>
      <c r="U577" s="888" t="str">
        <f>IF('منابع انسانی'!G576="","",'منابع انسانی'!G576)</f>
        <v/>
      </c>
    </row>
    <row r="578" spans="15:21" ht="24.95" customHeight="1">
      <c r="O578" s="887" t="str">
        <f>IF('منابع انسانی'!A577="","",'منابع انسانی'!A577)</f>
        <v/>
      </c>
      <c r="P578" s="887" t="str">
        <f>IF('منابع انسانی'!B577="","",'منابع انسانی'!B577)</f>
        <v/>
      </c>
      <c r="Q578" s="887" t="str">
        <f>IF('منابع انسانی'!C577="","",'منابع انسانی'!C577)</f>
        <v/>
      </c>
      <c r="R578" s="887" t="str">
        <f>IF('منابع انسانی'!D577="","",'منابع انسانی'!D577)</f>
        <v/>
      </c>
      <c r="S578" s="887" t="str">
        <f>IF('تحصیلات کارکنان'!S578="","",'تحصیلات کارکنان'!S578)</f>
        <v/>
      </c>
      <c r="T578" s="888" t="str">
        <f>IF('تجربه کارکنان'!Q578="","",'تجربه کارکنان'!Q578)</f>
        <v/>
      </c>
      <c r="U578" s="888" t="str">
        <f>IF('منابع انسانی'!G577="","",'منابع انسانی'!G577)</f>
        <v/>
      </c>
    </row>
    <row r="579" spans="15:21" ht="24.95" customHeight="1">
      <c r="O579" s="887" t="str">
        <f>IF('منابع انسانی'!A578="","",'منابع انسانی'!A578)</f>
        <v/>
      </c>
      <c r="P579" s="887" t="str">
        <f>IF('منابع انسانی'!B578="","",'منابع انسانی'!B578)</f>
        <v/>
      </c>
      <c r="Q579" s="887" t="str">
        <f>IF('منابع انسانی'!C578="","",'منابع انسانی'!C578)</f>
        <v/>
      </c>
      <c r="R579" s="887" t="str">
        <f>IF('منابع انسانی'!D578="","",'منابع انسانی'!D578)</f>
        <v/>
      </c>
      <c r="S579" s="887" t="str">
        <f>IF('تحصیلات کارکنان'!S579="","",'تحصیلات کارکنان'!S579)</f>
        <v/>
      </c>
      <c r="T579" s="888" t="str">
        <f>IF('تجربه کارکنان'!Q579="","",'تجربه کارکنان'!Q579)</f>
        <v/>
      </c>
      <c r="U579" s="888" t="str">
        <f>IF('منابع انسانی'!G578="","",'منابع انسانی'!G578)</f>
        <v/>
      </c>
    </row>
    <row r="580" spans="15:21" ht="24.95" customHeight="1">
      <c r="O580" s="887" t="str">
        <f>IF('منابع انسانی'!A579="","",'منابع انسانی'!A579)</f>
        <v/>
      </c>
      <c r="P580" s="887" t="str">
        <f>IF('منابع انسانی'!B579="","",'منابع انسانی'!B579)</f>
        <v/>
      </c>
      <c r="Q580" s="887" t="str">
        <f>IF('منابع انسانی'!C579="","",'منابع انسانی'!C579)</f>
        <v/>
      </c>
      <c r="R580" s="887" t="str">
        <f>IF('منابع انسانی'!D579="","",'منابع انسانی'!D579)</f>
        <v/>
      </c>
      <c r="S580" s="887" t="str">
        <f>IF('تحصیلات کارکنان'!S580="","",'تحصیلات کارکنان'!S580)</f>
        <v/>
      </c>
      <c r="T580" s="888" t="str">
        <f>IF('تجربه کارکنان'!Q580="","",'تجربه کارکنان'!Q580)</f>
        <v/>
      </c>
      <c r="U580" s="888" t="str">
        <f>IF('منابع انسانی'!G579="","",'منابع انسانی'!G579)</f>
        <v/>
      </c>
    </row>
    <row r="581" spans="15:21" ht="24.95" customHeight="1">
      <c r="O581" s="887" t="str">
        <f>IF('منابع انسانی'!A580="","",'منابع انسانی'!A580)</f>
        <v/>
      </c>
      <c r="P581" s="887" t="str">
        <f>IF('منابع انسانی'!B580="","",'منابع انسانی'!B580)</f>
        <v/>
      </c>
      <c r="Q581" s="887" t="str">
        <f>IF('منابع انسانی'!C580="","",'منابع انسانی'!C580)</f>
        <v/>
      </c>
      <c r="R581" s="887" t="str">
        <f>IF('منابع انسانی'!D580="","",'منابع انسانی'!D580)</f>
        <v/>
      </c>
      <c r="S581" s="887" t="str">
        <f>IF('تحصیلات کارکنان'!S581="","",'تحصیلات کارکنان'!S581)</f>
        <v/>
      </c>
      <c r="T581" s="888" t="str">
        <f>IF('تجربه کارکنان'!Q581="","",'تجربه کارکنان'!Q581)</f>
        <v/>
      </c>
      <c r="U581" s="888" t="str">
        <f>IF('منابع انسانی'!G580="","",'منابع انسانی'!G580)</f>
        <v/>
      </c>
    </row>
    <row r="582" spans="15:21" ht="24.95" customHeight="1">
      <c r="O582" s="887" t="str">
        <f>IF('منابع انسانی'!A581="","",'منابع انسانی'!A581)</f>
        <v/>
      </c>
      <c r="P582" s="887" t="str">
        <f>IF('منابع انسانی'!B581="","",'منابع انسانی'!B581)</f>
        <v/>
      </c>
      <c r="Q582" s="887" t="str">
        <f>IF('منابع انسانی'!C581="","",'منابع انسانی'!C581)</f>
        <v/>
      </c>
      <c r="R582" s="887" t="str">
        <f>IF('منابع انسانی'!D581="","",'منابع انسانی'!D581)</f>
        <v/>
      </c>
      <c r="S582" s="887" t="str">
        <f>IF('تحصیلات کارکنان'!S582="","",'تحصیلات کارکنان'!S582)</f>
        <v/>
      </c>
      <c r="T582" s="888" t="str">
        <f>IF('تجربه کارکنان'!Q582="","",'تجربه کارکنان'!Q582)</f>
        <v/>
      </c>
      <c r="U582" s="888" t="str">
        <f>IF('منابع انسانی'!G581="","",'منابع انسانی'!G581)</f>
        <v/>
      </c>
    </row>
    <row r="583" spans="15:21" ht="24.95" customHeight="1">
      <c r="O583" s="887" t="str">
        <f>IF('منابع انسانی'!A582="","",'منابع انسانی'!A582)</f>
        <v/>
      </c>
      <c r="P583" s="887" t="str">
        <f>IF('منابع انسانی'!B582="","",'منابع انسانی'!B582)</f>
        <v/>
      </c>
      <c r="Q583" s="887" t="str">
        <f>IF('منابع انسانی'!C582="","",'منابع انسانی'!C582)</f>
        <v/>
      </c>
      <c r="R583" s="887" t="str">
        <f>IF('منابع انسانی'!D582="","",'منابع انسانی'!D582)</f>
        <v/>
      </c>
      <c r="S583" s="887" t="str">
        <f>IF('تحصیلات کارکنان'!S583="","",'تحصیلات کارکنان'!S583)</f>
        <v/>
      </c>
      <c r="T583" s="888" t="str">
        <f>IF('تجربه کارکنان'!Q583="","",'تجربه کارکنان'!Q583)</f>
        <v/>
      </c>
      <c r="U583" s="888" t="str">
        <f>IF('منابع انسانی'!G582="","",'منابع انسانی'!G582)</f>
        <v/>
      </c>
    </row>
    <row r="584" spans="15:21" ht="24.95" customHeight="1">
      <c r="O584" s="887" t="str">
        <f>IF('منابع انسانی'!A583="","",'منابع انسانی'!A583)</f>
        <v/>
      </c>
      <c r="P584" s="887" t="str">
        <f>IF('منابع انسانی'!B583="","",'منابع انسانی'!B583)</f>
        <v/>
      </c>
      <c r="Q584" s="887" t="str">
        <f>IF('منابع انسانی'!C583="","",'منابع انسانی'!C583)</f>
        <v/>
      </c>
      <c r="R584" s="887" t="str">
        <f>IF('منابع انسانی'!D583="","",'منابع انسانی'!D583)</f>
        <v/>
      </c>
      <c r="S584" s="887" t="str">
        <f>IF('تحصیلات کارکنان'!S584="","",'تحصیلات کارکنان'!S584)</f>
        <v/>
      </c>
      <c r="T584" s="888" t="str">
        <f>IF('تجربه کارکنان'!Q584="","",'تجربه کارکنان'!Q584)</f>
        <v/>
      </c>
      <c r="U584" s="888" t="str">
        <f>IF('منابع انسانی'!G583="","",'منابع انسانی'!G583)</f>
        <v/>
      </c>
    </row>
    <row r="585" spans="15:21" ht="24.95" customHeight="1">
      <c r="O585" s="887" t="str">
        <f>IF('منابع انسانی'!A584="","",'منابع انسانی'!A584)</f>
        <v/>
      </c>
      <c r="P585" s="887" t="str">
        <f>IF('منابع انسانی'!B584="","",'منابع انسانی'!B584)</f>
        <v/>
      </c>
      <c r="Q585" s="887" t="str">
        <f>IF('منابع انسانی'!C584="","",'منابع انسانی'!C584)</f>
        <v/>
      </c>
      <c r="R585" s="887" t="str">
        <f>IF('منابع انسانی'!D584="","",'منابع انسانی'!D584)</f>
        <v/>
      </c>
      <c r="S585" s="887" t="str">
        <f>IF('تحصیلات کارکنان'!S585="","",'تحصیلات کارکنان'!S585)</f>
        <v/>
      </c>
      <c r="T585" s="888" t="str">
        <f>IF('تجربه کارکنان'!Q585="","",'تجربه کارکنان'!Q585)</f>
        <v/>
      </c>
      <c r="U585" s="888" t="str">
        <f>IF('منابع انسانی'!G584="","",'منابع انسانی'!G584)</f>
        <v/>
      </c>
    </row>
    <row r="586" spans="15:21" ht="24.95" customHeight="1">
      <c r="O586" s="887" t="str">
        <f>IF('منابع انسانی'!A585="","",'منابع انسانی'!A585)</f>
        <v/>
      </c>
      <c r="P586" s="887" t="str">
        <f>IF('منابع انسانی'!B585="","",'منابع انسانی'!B585)</f>
        <v/>
      </c>
      <c r="Q586" s="887" t="str">
        <f>IF('منابع انسانی'!C585="","",'منابع انسانی'!C585)</f>
        <v/>
      </c>
      <c r="R586" s="887" t="str">
        <f>IF('منابع انسانی'!D585="","",'منابع انسانی'!D585)</f>
        <v/>
      </c>
      <c r="S586" s="887" t="str">
        <f>IF('تحصیلات کارکنان'!S586="","",'تحصیلات کارکنان'!S586)</f>
        <v/>
      </c>
      <c r="T586" s="888" t="str">
        <f>IF('تجربه کارکنان'!Q586="","",'تجربه کارکنان'!Q586)</f>
        <v/>
      </c>
      <c r="U586" s="888" t="str">
        <f>IF('منابع انسانی'!G585="","",'منابع انسانی'!G585)</f>
        <v/>
      </c>
    </row>
    <row r="587" spans="15:21" ht="24.95" customHeight="1">
      <c r="O587" s="887" t="str">
        <f>IF('منابع انسانی'!A586="","",'منابع انسانی'!A586)</f>
        <v/>
      </c>
      <c r="P587" s="887" t="str">
        <f>IF('منابع انسانی'!B586="","",'منابع انسانی'!B586)</f>
        <v/>
      </c>
      <c r="Q587" s="887" t="str">
        <f>IF('منابع انسانی'!C586="","",'منابع انسانی'!C586)</f>
        <v/>
      </c>
      <c r="R587" s="887" t="str">
        <f>IF('منابع انسانی'!D586="","",'منابع انسانی'!D586)</f>
        <v/>
      </c>
      <c r="S587" s="887" t="str">
        <f>IF('تحصیلات کارکنان'!S587="","",'تحصیلات کارکنان'!S587)</f>
        <v/>
      </c>
      <c r="T587" s="888" t="str">
        <f>IF('تجربه کارکنان'!Q587="","",'تجربه کارکنان'!Q587)</f>
        <v/>
      </c>
      <c r="U587" s="888" t="str">
        <f>IF('منابع انسانی'!G586="","",'منابع انسانی'!G586)</f>
        <v/>
      </c>
    </row>
    <row r="588" spans="15:21" ht="24.95" customHeight="1">
      <c r="O588" s="887" t="str">
        <f>IF('منابع انسانی'!A587="","",'منابع انسانی'!A587)</f>
        <v/>
      </c>
      <c r="P588" s="887" t="str">
        <f>IF('منابع انسانی'!B587="","",'منابع انسانی'!B587)</f>
        <v/>
      </c>
      <c r="Q588" s="887" t="str">
        <f>IF('منابع انسانی'!C587="","",'منابع انسانی'!C587)</f>
        <v/>
      </c>
      <c r="R588" s="887" t="str">
        <f>IF('منابع انسانی'!D587="","",'منابع انسانی'!D587)</f>
        <v/>
      </c>
      <c r="S588" s="887" t="str">
        <f>IF('تحصیلات کارکنان'!S588="","",'تحصیلات کارکنان'!S588)</f>
        <v/>
      </c>
      <c r="T588" s="888" t="str">
        <f>IF('تجربه کارکنان'!Q588="","",'تجربه کارکنان'!Q588)</f>
        <v/>
      </c>
      <c r="U588" s="888" t="str">
        <f>IF('منابع انسانی'!G587="","",'منابع انسانی'!G587)</f>
        <v/>
      </c>
    </row>
    <row r="589" spans="15:21" ht="24.95" customHeight="1">
      <c r="O589" s="887" t="str">
        <f>IF('منابع انسانی'!A588="","",'منابع انسانی'!A588)</f>
        <v/>
      </c>
      <c r="P589" s="887" t="str">
        <f>IF('منابع انسانی'!B588="","",'منابع انسانی'!B588)</f>
        <v/>
      </c>
      <c r="Q589" s="887" t="str">
        <f>IF('منابع انسانی'!C588="","",'منابع انسانی'!C588)</f>
        <v/>
      </c>
      <c r="R589" s="887" t="str">
        <f>IF('منابع انسانی'!D588="","",'منابع انسانی'!D588)</f>
        <v/>
      </c>
      <c r="S589" s="887" t="str">
        <f>IF('تحصیلات کارکنان'!S589="","",'تحصیلات کارکنان'!S589)</f>
        <v/>
      </c>
      <c r="T589" s="888" t="str">
        <f>IF('تجربه کارکنان'!Q589="","",'تجربه کارکنان'!Q589)</f>
        <v/>
      </c>
      <c r="U589" s="888" t="str">
        <f>IF('منابع انسانی'!G588="","",'منابع انسانی'!G588)</f>
        <v/>
      </c>
    </row>
    <row r="590" spans="15:21" ht="24.95" customHeight="1">
      <c r="O590" s="887" t="str">
        <f>IF('منابع انسانی'!A589="","",'منابع انسانی'!A589)</f>
        <v/>
      </c>
      <c r="P590" s="887" t="str">
        <f>IF('منابع انسانی'!B589="","",'منابع انسانی'!B589)</f>
        <v/>
      </c>
      <c r="Q590" s="887" t="str">
        <f>IF('منابع انسانی'!C589="","",'منابع انسانی'!C589)</f>
        <v/>
      </c>
      <c r="R590" s="887" t="str">
        <f>IF('منابع انسانی'!D589="","",'منابع انسانی'!D589)</f>
        <v/>
      </c>
      <c r="S590" s="887" t="str">
        <f>IF('تحصیلات کارکنان'!S590="","",'تحصیلات کارکنان'!S590)</f>
        <v/>
      </c>
      <c r="T590" s="888" t="str">
        <f>IF('تجربه کارکنان'!Q590="","",'تجربه کارکنان'!Q590)</f>
        <v/>
      </c>
      <c r="U590" s="888" t="str">
        <f>IF('منابع انسانی'!G589="","",'منابع انسانی'!G589)</f>
        <v/>
      </c>
    </row>
    <row r="591" spans="15:21" ht="24.95" customHeight="1">
      <c r="O591" s="887" t="str">
        <f>IF('منابع انسانی'!A590="","",'منابع انسانی'!A590)</f>
        <v/>
      </c>
      <c r="P591" s="887" t="str">
        <f>IF('منابع انسانی'!B590="","",'منابع انسانی'!B590)</f>
        <v/>
      </c>
      <c r="Q591" s="887" t="str">
        <f>IF('منابع انسانی'!C590="","",'منابع انسانی'!C590)</f>
        <v/>
      </c>
      <c r="R591" s="887" t="str">
        <f>IF('منابع انسانی'!D590="","",'منابع انسانی'!D590)</f>
        <v/>
      </c>
      <c r="S591" s="887" t="str">
        <f>IF('تحصیلات کارکنان'!S591="","",'تحصیلات کارکنان'!S591)</f>
        <v/>
      </c>
      <c r="T591" s="888" t="str">
        <f>IF('تجربه کارکنان'!Q591="","",'تجربه کارکنان'!Q591)</f>
        <v/>
      </c>
      <c r="U591" s="888" t="str">
        <f>IF('منابع انسانی'!G590="","",'منابع انسانی'!G590)</f>
        <v/>
      </c>
    </row>
    <row r="592" spans="15:21" ht="24.95" customHeight="1">
      <c r="O592" s="887" t="str">
        <f>IF('منابع انسانی'!A591="","",'منابع انسانی'!A591)</f>
        <v/>
      </c>
      <c r="P592" s="887" t="str">
        <f>IF('منابع انسانی'!B591="","",'منابع انسانی'!B591)</f>
        <v/>
      </c>
      <c r="Q592" s="887" t="str">
        <f>IF('منابع انسانی'!C591="","",'منابع انسانی'!C591)</f>
        <v/>
      </c>
      <c r="R592" s="887" t="str">
        <f>IF('منابع انسانی'!D591="","",'منابع انسانی'!D591)</f>
        <v/>
      </c>
      <c r="S592" s="887" t="str">
        <f>IF('تحصیلات کارکنان'!S592="","",'تحصیلات کارکنان'!S592)</f>
        <v/>
      </c>
      <c r="T592" s="888" t="str">
        <f>IF('تجربه کارکنان'!Q592="","",'تجربه کارکنان'!Q592)</f>
        <v/>
      </c>
      <c r="U592" s="888" t="str">
        <f>IF('منابع انسانی'!G591="","",'منابع انسانی'!G591)</f>
        <v/>
      </c>
    </row>
    <row r="593" spans="15:21" ht="24.95" customHeight="1">
      <c r="O593" s="887" t="str">
        <f>IF('منابع انسانی'!A592="","",'منابع انسانی'!A592)</f>
        <v/>
      </c>
      <c r="P593" s="887" t="str">
        <f>IF('منابع انسانی'!B592="","",'منابع انسانی'!B592)</f>
        <v/>
      </c>
      <c r="Q593" s="887" t="str">
        <f>IF('منابع انسانی'!C592="","",'منابع انسانی'!C592)</f>
        <v/>
      </c>
      <c r="R593" s="887" t="str">
        <f>IF('منابع انسانی'!D592="","",'منابع انسانی'!D592)</f>
        <v/>
      </c>
      <c r="S593" s="887" t="str">
        <f>IF('تحصیلات کارکنان'!S593="","",'تحصیلات کارکنان'!S593)</f>
        <v/>
      </c>
      <c r="T593" s="888" t="str">
        <f>IF('تجربه کارکنان'!Q593="","",'تجربه کارکنان'!Q593)</f>
        <v/>
      </c>
      <c r="U593" s="888" t="str">
        <f>IF('منابع انسانی'!G592="","",'منابع انسانی'!G592)</f>
        <v/>
      </c>
    </row>
    <row r="594" spans="15:21" ht="24.95" customHeight="1">
      <c r="O594" s="887" t="str">
        <f>IF('منابع انسانی'!A593="","",'منابع انسانی'!A593)</f>
        <v/>
      </c>
      <c r="P594" s="887" t="str">
        <f>IF('منابع انسانی'!B593="","",'منابع انسانی'!B593)</f>
        <v/>
      </c>
      <c r="Q594" s="887" t="str">
        <f>IF('منابع انسانی'!C593="","",'منابع انسانی'!C593)</f>
        <v/>
      </c>
      <c r="R594" s="887" t="str">
        <f>IF('منابع انسانی'!D593="","",'منابع انسانی'!D593)</f>
        <v/>
      </c>
      <c r="S594" s="887" t="str">
        <f>IF('تحصیلات کارکنان'!S594="","",'تحصیلات کارکنان'!S594)</f>
        <v/>
      </c>
      <c r="T594" s="888" t="str">
        <f>IF('تجربه کارکنان'!Q594="","",'تجربه کارکنان'!Q594)</f>
        <v/>
      </c>
      <c r="U594" s="888" t="str">
        <f>IF('منابع انسانی'!G593="","",'منابع انسانی'!G593)</f>
        <v/>
      </c>
    </row>
    <row r="595" spans="15:21" ht="24.95" customHeight="1">
      <c r="O595" s="887" t="str">
        <f>IF('منابع انسانی'!A594="","",'منابع انسانی'!A594)</f>
        <v/>
      </c>
      <c r="P595" s="887" t="str">
        <f>IF('منابع انسانی'!B594="","",'منابع انسانی'!B594)</f>
        <v/>
      </c>
      <c r="Q595" s="887" t="str">
        <f>IF('منابع انسانی'!C594="","",'منابع انسانی'!C594)</f>
        <v/>
      </c>
      <c r="R595" s="887" t="str">
        <f>IF('منابع انسانی'!D594="","",'منابع انسانی'!D594)</f>
        <v/>
      </c>
      <c r="S595" s="887" t="str">
        <f>IF('تحصیلات کارکنان'!S595="","",'تحصیلات کارکنان'!S595)</f>
        <v/>
      </c>
      <c r="T595" s="888" t="str">
        <f>IF('تجربه کارکنان'!Q595="","",'تجربه کارکنان'!Q595)</f>
        <v/>
      </c>
      <c r="U595" s="888" t="str">
        <f>IF('منابع انسانی'!G594="","",'منابع انسانی'!G594)</f>
        <v/>
      </c>
    </row>
    <row r="596" spans="15:21" ht="24.95" customHeight="1">
      <c r="O596" s="887" t="str">
        <f>IF('منابع انسانی'!A595="","",'منابع انسانی'!A595)</f>
        <v/>
      </c>
      <c r="P596" s="887" t="str">
        <f>IF('منابع انسانی'!B595="","",'منابع انسانی'!B595)</f>
        <v/>
      </c>
      <c r="Q596" s="887" t="str">
        <f>IF('منابع انسانی'!C595="","",'منابع انسانی'!C595)</f>
        <v/>
      </c>
      <c r="R596" s="887" t="str">
        <f>IF('منابع انسانی'!D595="","",'منابع انسانی'!D595)</f>
        <v/>
      </c>
      <c r="S596" s="887" t="str">
        <f>IF('تحصیلات کارکنان'!S596="","",'تحصیلات کارکنان'!S596)</f>
        <v/>
      </c>
      <c r="T596" s="888" t="str">
        <f>IF('تجربه کارکنان'!Q596="","",'تجربه کارکنان'!Q596)</f>
        <v/>
      </c>
      <c r="U596" s="888" t="str">
        <f>IF('منابع انسانی'!G595="","",'منابع انسانی'!G595)</f>
        <v/>
      </c>
    </row>
    <row r="597" spans="15:21" ht="24.95" customHeight="1">
      <c r="O597" s="887" t="str">
        <f>IF('منابع انسانی'!A596="","",'منابع انسانی'!A596)</f>
        <v/>
      </c>
      <c r="P597" s="887" t="str">
        <f>IF('منابع انسانی'!B596="","",'منابع انسانی'!B596)</f>
        <v/>
      </c>
      <c r="Q597" s="887" t="str">
        <f>IF('منابع انسانی'!C596="","",'منابع انسانی'!C596)</f>
        <v/>
      </c>
      <c r="R597" s="887" t="str">
        <f>IF('منابع انسانی'!D596="","",'منابع انسانی'!D596)</f>
        <v/>
      </c>
      <c r="S597" s="887" t="str">
        <f>IF('تحصیلات کارکنان'!S597="","",'تحصیلات کارکنان'!S597)</f>
        <v/>
      </c>
      <c r="T597" s="888" t="str">
        <f>IF('تجربه کارکنان'!Q597="","",'تجربه کارکنان'!Q597)</f>
        <v/>
      </c>
      <c r="U597" s="888" t="str">
        <f>IF('منابع انسانی'!G596="","",'منابع انسانی'!G596)</f>
        <v/>
      </c>
    </row>
    <row r="598" spans="15:21" ht="24.95" customHeight="1">
      <c r="O598" s="887" t="str">
        <f>IF('منابع انسانی'!A597="","",'منابع انسانی'!A597)</f>
        <v/>
      </c>
      <c r="P598" s="887" t="str">
        <f>IF('منابع انسانی'!B597="","",'منابع انسانی'!B597)</f>
        <v/>
      </c>
      <c r="Q598" s="887" t="str">
        <f>IF('منابع انسانی'!C597="","",'منابع انسانی'!C597)</f>
        <v/>
      </c>
      <c r="R598" s="887" t="str">
        <f>IF('منابع انسانی'!D597="","",'منابع انسانی'!D597)</f>
        <v/>
      </c>
      <c r="S598" s="887" t="str">
        <f>IF('تحصیلات کارکنان'!S598="","",'تحصیلات کارکنان'!S598)</f>
        <v/>
      </c>
      <c r="T598" s="888" t="str">
        <f>IF('تجربه کارکنان'!Q598="","",'تجربه کارکنان'!Q598)</f>
        <v/>
      </c>
      <c r="U598" s="888" t="str">
        <f>IF('منابع انسانی'!G597="","",'منابع انسانی'!G597)</f>
        <v/>
      </c>
    </row>
    <row r="599" spans="15:21" ht="24.95" customHeight="1">
      <c r="O599" s="887" t="str">
        <f>IF('منابع انسانی'!A598="","",'منابع انسانی'!A598)</f>
        <v/>
      </c>
      <c r="P599" s="887" t="str">
        <f>IF('منابع انسانی'!B598="","",'منابع انسانی'!B598)</f>
        <v/>
      </c>
      <c r="Q599" s="887" t="str">
        <f>IF('منابع انسانی'!C598="","",'منابع انسانی'!C598)</f>
        <v/>
      </c>
      <c r="R599" s="887" t="str">
        <f>IF('منابع انسانی'!D598="","",'منابع انسانی'!D598)</f>
        <v/>
      </c>
      <c r="S599" s="887" t="str">
        <f>IF('تحصیلات کارکنان'!S599="","",'تحصیلات کارکنان'!S599)</f>
        <v/>
      </c>
      <c r="T599" s="888" t="str">
        <f>IF('تجربه کارکنان'!Q599="","",'تجربه کارکنان'!Q599)</f>
        <v/>
      </c>
      <c r="U599" s="888" t="str">
        <f>IF('منابع انسانی'!G598="","",'منابع انسانی'!G598)</f>
        <v/>
      </c>
    </row>
    <row r="600" spans="15:21" ht="24.95" customHeight="1">
      <c r="O600" s="887" t="str">
        <f>IF('منابع انسانی'!A599="","",'منابع انسانی'!A599)</f>
        <v/>
      </c>
      <c r="P600" s="887" t="str">
        <f>IF('منابع انسانی'!B599="","",'منابع انسانی'!B599)</f>
        <v/>
      </c>
      <c r="Q600" s="887" t="str">
        <f>IF('منابع انسانی'!C599="","",'منابع انسانی'!C599)</f>
        <v/>
      </c>
      <c r="R600" s="887" t="str">
        <f>IF('منابع انسانی'!D599="","",'منابع انسانی'!D599)</f>
        <v/>
      </c>
      <c r="S600" s="887" t="str">
        <f>IF('تحصیلات کارکنان'!S600="","",'تحصیلات کارکنان'!S600)</f>
        <v/>
      </c>
      <c r="T600" s="888" t="str">
        <f>IF('تجربه کارکنان'!Q600="","",'تجربه کارکنان'!Q600)</f>
        <v/>
      </c>
      <c r="U600" s="888" t="str">
        <f>IF('منابع انسانی'!G599="","",'منابع انسانی'!G599)</f>
        <v/>
      </c>
    </row>
    <row r="601" spans="15:21" ht="24.95" customHeight="1">
      <c r="O601" s="887" t="str">
        <f>IF('منابع انسانی'!A600="","",'منابع انسانی'!A600)</f>
        <v/>
      </c>
      <c r="P601" s="887" t="str">
        <f>IF('منابع انسانی'!B600="","",'منابع انسانی'!B600)</f>
        <v/>
      </c>
      <c r="Q601" s="887" t="str">
        <f>IF('منابع انسانی'!C600="","",'منابع انسانی'!C600)</f>
        <v/>
      </c>
      <c r="R601" s="887" t="str">
        <f>IF('منابع انسانی'!D600="","",'منابع انسانی'!D600)</f>
        <v/>
      </c>
      <c r="S601" s="887" t="str">
        <f>IF('تحصیلات کارکنان'!S601="","",'تحصیلات کارکنان'!S601)</f>
        <v/>
      </c>
      <c r="T601" s="888" t="str">
        <f>IF('تجربه کارکنان'!Q601="","",'تجربه کارکنان'!Q601)</f>
        <v/>
      </c>
      <c r="U601" s="888" t="str">
        <f>IF('منابع انسانی'!G600="","",'منابع انسانی'!G600)</f>
        <v/>
      </c>
    </row>
    <row r="602" spans="15:21" ht="24.95" customHeight="1">
      <c r="O602" s="887" t="str">
        <f>IF('منابع انسانی'!A601="","",'منابع انسانی'!A601)</f>
        <v/>
      </c>
      <c r="P602" s="887" t="str">
        <f>IF('منابع انسانی'!B601="","",'منابع انسانی'!B601)</f>
        <v/>
      </c>
      <c r="Q602" s="887" t="str">
        <f>IF('منابع انسانی'!C601="","",'منابع انسانی'!C601)</f>
        <v/>
      </c>
      <c r="R602" s="887" t="str">
        <f>IF('منابع انسانی'!D601="","",'منابع انسانی'!D601)</f>
        <v/>
      </c>
      <c r="S602" s="887" t="str">
        <f>IF('تحصیلات کارکنان'!S602="","",'تحصیلات کارکنان'!S602)</f>
        <v/>
      </c>
      <c r="T602" s="888" t="str">
        <f>IF('تجربه کارکنان'!Q602="","",'تجربه کارکنان'!Q602)</f>
        <v/>
      </c>
      <c r="U602" s="888" t="str">
        <f>IF('منابع انسانی'!G601="","",'منابع انسانی'!G601)</f>
        <v/>
      </c>
    </row>
    <row r="603" spans="15:21" ht="24.95" customHeight="1">
      <c r="O603" s="887" t="str">
        <f>IF('منابع انسانی'!A602="","",'منابع انسانی'!A602)</f>
        <v/>
      </c>
      <c r="P603" s="887" t="str">
        <f>IF('منابع انسانی'!B602="","",'منابع انسانی'!B602)</f>
        <v/>
      </c>
      <c r="Q603" s="887" t="str">
        <f>IF('منابع انسانی'!C602="","",'منابع انسانی'!C602)</f>
        <v/>
      </c>
      <c r="R603" s="887" t="str">
        <f>IF('منابع انسانی'!D602="","",'منابع انسانی'!D602)</f>
        <v/>
      </c>
      <c r="S603" s="887" t="str">
        <f>IF('تحصیلات کارکنان'!S603="","",'تحصیلات کارکنان'!S603)</f>
        <v/>
      </c>
      <c r="T603" s="888" t="str">
        <f>IF('تجربه کارکنان'!Q603="","",'تجربه کارکنان'!Q603)</f>
        <v/>
      </c>
      <c r="U603" s="888" t="str">
        <f>IF('منابع انسانی'!G602="","",'منابع انسانی'!G602)</f>
        <v/>
      </c>
    </row>
    <row r="604" spans="15:21" ht="24.95" customHeight="1">
      <c r="O604" s="887" t="str">
        <f>IF('منابع انسانی'!A603="","",'منابع انسانی'!A603)</f>
        <v/>
      </c>
      <c r="P604" s="887" t="str">
        <f>IF('منابع انسانی'!B603="","",'منابع انسانی'!B603)</f>
        <v/>
      </c>
      <c r="Q604" s="887" t="str">
        <f>IF('منابع انسانی'!C603="","",'منابع انسانی'!C603)</f>
        <v/>
      </c>
      <c r="R604" s="887" t="str">
        <f>IF('منابع انسانی'!D603="","",'منابع انسانی'!D603)</f>
        <v/>
      </c>
      <c r="S604" s="887" t="str">
        <f>IF('تحصیلات کارکنان'!S604="","",'تحصیلات کارکنان'!S604)</f>
        <v/>
      </c>
      <c r="T604" s="888" t="str">
        <f>IF('تجربه کارکنان'!Q604="","",'تجربه کارکنان'!Q604)</f>
        <v/>
      </c>
      <c r="U604" s="888" t="str">
        <f>IF('منابع انسانی'!G603="","",'منابع انسانی'!G603)</f>
        <v/>
      </c>
    </row>
    <row r="605" spans="15:21" ht="24.95" customHeight="1">
      <c r="O605" s="887" t="str">
        <f>IF('منابع انسانی'!A604="","",'منابع انسانی'!A604)</f>
        <v/>
      </c>
      <c r="P605" s="887" t="str">
        <f>IF('منابع انسانی'!B604="","",'منابع انسانی'!B604)</f>
        <v/>
      </c>
      <c r="Q605" s="887" t="str">
        <f>IF('منابع انسانی'!C604="","",'منابع انسانی'!C604)</f>
        <v/>
      </c>
      <c r="R605" s="887" t="str">
        <f>IF('منابع انسانی'!D604="","",'منابع انسانی'!D604)</f>
        <v/>
      </c>
      <c r="S605" s="887" t="str">
        <f>IF('تحصیلات کارکنان'!S605="","",'تحصیلات کارکنان'!S605)</f>
        <v/>
      </c>
      <c r="T605" s="888" t="str">
        <f>IF('تجربه کارکنان'!Q605="","",'تجربه کارکنان'!Q605)</f>
        <v/>
      </c>
      <c r="U605" s="888" t="str">
        <f>IF('منابع انسانی'!G604="","",'منابع انسانی'!G604)</f>
        <v/>
      </c>
    </row>
    <row r="606" spans="15:21" ht="24.95" customHeight="1">
      <c r="O606" s="887" t="str">
        <f>IF('منابع انسانی'!A605="","",'منابع انسانی'!A605)</f>
        <v/>
      </c>
      <c r="P606" s="887" t="str">
        <f>IF('منابع انسانی'!B605="","",'منابع انسانی'!B605)</f>
        <v/>
      </c>
      <c r="Q606" s="887" t="str">
        <f>IF('منابع انسانی'!C605="","",'منابع انسانی'!C605)</f>
        <v/>
      </c>
      <c r="R606" s="887" t="str">
        <f>IF('منابع انسانی'!D605="","",'منابع انسانی'!D605)</f>
        <v/>
      </c>
      <c r="S606" s="887" t="str">
        <f>IF('تحصیلات کارکنان'!S606="","",'تحصیلات کارکنان'!S606)</f>
        <v/>
      </c>
      <c r="T606" s="888" t="str">
        <f>IF('تجربه کارکنان'!Q606="","",'تجربه کارکنان'!Q606)</f>
        <v/>
      </c>
      <c r="U606" s="888" t="str">
        <f>IF('منابع انسانی'!G605="","",'منابع انسانی'!G605)</f>
        <v/>
      </c>
    </row>
    <row r="607" spans="15:21" ht="24.95" customHeight="1">
      <c r="O607" s="887" t="str">
        <f>IF('منابع انسانی'!A606="","",'منابع انسانی'!A606)</f>
        <v/>
      </c>
      <c r="P607" s="887" t="str">
        <f>IF('منابع انسانی'!B606="","",'منابع انسانی'!B606)</f>
        <v/>
      </c>
      <c r="Q607" s="887" t="str">
        <f>IF('منابع انسانی'!C606="","",'منابع انسانی'!C606)</f>
        <v/>
      </c>
      <c r="R607" s="887" t="str">
        <f>IF('منابع انسانی'!D606="","",'منابع انسانی'!D606)</f>
        <v/>
      </c>
      <c r="S607" s="887" t="str">
        <f>IF('تحصیلات کارکنان'!S607="","",'تحصیلات کارکنان'!S607)</f>
        <v/>
      </c>
      <c r="T607" s="888" t="str">
        <f>IF('تجربه کارکنان'!Q607="","",'تجربه کارکنان'!Q607)</f>
        <v/>
      </c>
      <c r="U607" s="888" t="str">
        <f>IF('منابع انسانی'!G606="","",'منابع انسانی'!G606)</f>
        <v/>
      </c>
    </row>
    <row r="608" spans="15:21" ht="24.95" customHeight="1">
      <c r="O608" s="887" t="str">
        <f>IF('منابع انسانی'!A607="","",'منابع انسانی'!A607)</f>
        <v/>
      </c>
      <c r="P608" s="887" t="str">
        <f>IF('منابع انسانی'!B607="","",'منابع انسانی'!B607)</f>
        <v/>
      </c>
      <c r="Q608" s="887" t="str">
        <f>IF('منابع انسانی'!C607="","",'منابع انسانی'!C607)</f>
        <v/>
      </c>
      <c r="R608" s="887" t="str">
        <f>IF('منابع انسانی'!D607="","",'منابع انسانی'!D607)</f>
        <v/>
      </c>
      <c r="S608" s="887" t="str">
        <f>IF('تحصیلات کارکنان'!S608="","",'تحصیلات کارکنان'!S608)</f>
        <v/>
      </c>
      <c r="T608" s="888" t="str">
        <f>IF('تجربه کارکنان'!Q608="","",'تجربه کارکنان'!Q608)</f>
        <v/>
      </c>
      <c r="U608" s="888" t="str">
        <f>IF('منابع انسانی'!G607="","",'منابع انسانی'!G607)</f>
        <v/>
      </c>
    </row>
    <row r="609" spans="15:21" ht="24.95" customHeight="1">
      <c r="O609" s="887" t="str">
        <f>IF('منابع انسانی'!A608="","",'منابع انسانی'!A608)</f>
        <v/>
      </c>
      <c r="P609" s="887" t="str">
        <f>IF('منابع انسانی'!B608="","",'منابع انسانی'!B608)</f>
        <v/>
      </c>
      <c r="Q609" s="887" t="str">
        <f>IF('منابع انسانی'!C608="","",'منابع انسانی'!C608)</f>
        <v/>
      </c>
      <c r="R609" s="887" t="str">
        <f>IF('منابع انسانی'!D608="","",'منابع انسانی'!D608)</f>
        <v/>
      </c>
      <c r="S609" s="887" t="str">
        <f>IF('تحصیلات کارکنان'!S609="","",'تحصیلات کارکنان'!S609)</f>
        <v/>
      </c>
      <c r="T609" s="888" t="str">
        <f>IF('تجربه کارکنان'!Q609="","",'تجربه کارکنان'!Q609)</f>
        <v/>
      </c>
      <c r="U609" s="888" t="str">
        <f>IF('منابع انسانی'!G608="","",'منابع انسانی'!G608)</f>
        <v/>
      </c>
    </row>
    <row r="610" spans="15:21" ht="24.95" customHeight="1">
      <c r="O610" s="887" t="str">
        <f>IF('منابع انسانی'!A609="","",'منابع انسانی'!A609)</f>
        <v/>
      </c>
      <c r="P610" s="887" t="str">
        <f>IF('منابع انسانی'!B609="","",'منابع انسانی'!B609)</f>
        <v/>
      </c>
      <c r="Q610" s="887" t="str">
        <f>IF('منابع انسانی'!C609="","",'منابع انسانی'!C609)</f>
        <v/>
      </c>
      <c r="R610" s="887" t="str">
        <f>IF('منابع انسانی'!D609="","",'منابع انسانی'!D609)</f>
        <v/>
      </c>
      <c r="S610" s="887" t="str">
        <f>IF('تحصیلات کارکنان'!S610="","",'تحصیلات کارکنان'!S610)</f>
        <v/>
      </c>
      <c r="T610" s="888" t="str">
        <f>IF('تجربه کارکنان'!Q610="","",'تجربه کارکنان'!Q610)</f>
        <v/>
      </c>
      <c r="U610" s="888" t="str">
        <f>IF('منابع انسانی'!G609="","",'منابع انسانی'!G609)</f>
        <v/>
      </c>
    </row>
    <row r="611" spans="15:21" ht="24.95" customHeight="1">
      <c r="O611" s="887" t="str">
        <f>IF('منابع انسانی'!A610="","",'منابع انسانی'!A610)</f>
        <v/>
      </c>
      <c r="P611" s="887" t="str">
        <f>IF('منابع انسانی'!B610="","",'منابع انسانی'!B610)</f>
        <v/>
      </c>
      <c r="Q611" s="887" t="str">
        <f>IF('منابع انسانی'!C610="","",'منابع انسانی'!C610)</f>
        <v/>
      </c>
      <c r="R611" s="887" t="str">
        <f>IF('منابع انسانی'!D610="","",'منابع انسانی'!D610)</f>
        <v/>
      </c>
      <c r="S611" s="887" t="str">
        <f>IF('تحصیلات کارکنان'!S611="","",'تحصیلات کارکنان'!S611)</f>
        <v/>
      </c>
      <c r="T611" s="888" t="str">
        <f>IF('تجربه کارکنان'!Q611="","",'تجربه کارکنان'!Q611)</f>
        <v/>
      </c>
      <c r="U611" s="888" t="str">
        <f>IF('منابع انسانی'!G610="","",'منابع انسانی'!G610)</f>
        <v/>
      </c>
    </row>
    <row r="612" spans="15:21" ht="24.95" customHeight="1">
      <c r="O612" s="887" t="str">
        <f>IF('منابع انسانی'!A611="","",'منابع انسانی'!A611)</f>
        <v/>
      </c>
      <c r="P612" s="887" t="str">
        <f>IF('منابع انسانی'!B611="","",'منابع انسانی'!B611)</f>
        <v/>
      </c>
      <c r="Q612" s="887" t="str">
        <f>IF('منابع انسانی'!C611="","",'منابع انسانی'!C611)</f>
        <v/>
      </c>
      <c r="R612" s="887" t="str">
        <f>IF('منابع انسانی'!D611="","",'منابع انسانی'!D611)</f>
        <v/>
      </c>
      <c r="S612" s="887" t="str">
        <f>IF('تحصیلات کارکنان'!S612="","",'تحصیلات کارکنان'!S612)</f>
        <v/>
      </c>
      <c r="T612" s="888" t="str">
        <f>IF('تجربه کارکنان'!Q612="","",'تجربه کارکنان'!Q612)</f>
        <v/>
      </c>
      <c r="U612" s="888" t="str">
        <f>IF('منابع انسانی'!G611="","",'منابع انسانی'!G611)</f>
        <v/>
      </c>
    </row>
    <row r="613" spans="15:21" ht="24.95" customHeight="1">
      <c r="O613" s="887" t="str">
        <f>IF('منابع انسانی'!A612="","",'منابع انسانی'!A612)</f>
        <v/>
      </c>
      <c r="P613" s="887" t="str">
        <f>IF('منابع انسانی'!B612="","",'منابع انسانی'!B612)</f>
        <v/>
      </c>
      <c r="Q613" s="887" t="str">
        <f>IF('منابع انسانی'!C612="","",'منابع انسانی'!C612)</f>
        <v/>
      </c>
      <c r="R613" s="887" t="str">
        <f>IF('منابع انسانی'!D612="","",'منابع انسانی'!D612)</f>
        <v/>
      </c>
      <c r="S613" s="887" t="str">
        <f>IF('تحصیلات کارکنان'!S613="","",'تحصیلات کارکنان'!S613)</f>
        <v/>
      </c>
      <c r="T613" s="888" t="str">
        <f>IF('تجربه کارکنان'!Q613="","",'تجربه کارکنان'!Q613)</f>
        <v/>
      </c>
      <c r="U613" s="888" t="str">
        <f>IF('منابع انسانی'!G612="","",'منابع انسانی'!G612)</f>
        <v/>
      </c>
    </row>
    <row r="614" spans="15:21" ht="24.95" customHeight="1">
      <c r="O614" s="887" t="str">
        <f>IF('منابع انسانی'!A613="","",'منابع انسانی'!A613)</f>
        <v/>
      </c>
      <c r="P614" s="887" t="str">
        <f>IF('منابع انسانی'!B613="","",'منابع انسانی'!B613)</f>
        <v/>
      </c>
      <c r="Q614" s="887" t="str">
        <f>IF('منابع انسانی'!C613="","",'منابع انسانی'!C613)</f>
        <v/>
      </c>
      <c r="R614" s="887" t="str">
        <f>IF('منابع انسانی'!D613="","",'منابع انسانی'!D613)</f>
        <v/>
      </c>
      <c r="S614" s="887" t="str">
        <f>IF('تحصیلات کارکنان'!S614="","",'تحصیلات کارکنان'!S614)</f>
        <v/>
      </c>
      <c r="T614" s="888" t="str">
        <f>IF('تجربه کارکنان'!Q614="","",'تجربه کارکنان'!Q614)</f>
        <v/>
      </c>
      <c r="U614" s="888" t="str">
        <f>IF('منابع انسانی'!G613="","",'منابع انسانی'!G613)</f>
        <v/>
      </c>
    </row>
    <row r="615" spans="15:21" ht="24.95" customHeight="1">
      <c r="O615" s="887" t="str">
        <f>IF('منابع انسانی'!A614="","",'منابع انسانی'!A614)</f>
        <v/>
      </c>
      <c r="P615" s="887" t="str">
        <f>IF('منابع انسانی'!B614="","",'منابع انسانی'!B614)</f>
        <v/>
      </c>
      <c r="Q615" s="887" t="str">
        <f>IF('منابع انسانی'!C614="","",'منابع انسانی'!C614)</f>
        <v/>
      </c>
      <c r="R615" s="887" t="str">
        <f>IF('منابع انسانی'!D614="","",'منابع انسانی'!D614)</f>
        <v/>
      </c>
      <c r="S615" s="887" t="str">
        <f>IF('تحصیلات کارکنان'!S615="","",'تحصیلات کارکنان'!S615)</f>
        <v/>
      </c>
      <c r="T615" s="888" t="str">
        <f>IF('تجربه کارکنان'!Q615="","",'تجربه کارکنان'!Q615)</f>
        <v/>
      </c>
      <c r="U615" s="888" t="str">
        <f>IF('منابع انسانی'!G614="","",'منابع انسانی'!G614)</f>
        <v/>
      </c>
    </row>
    <row r="616" spans="15:21" ht="24.95" customHeight="1">
      <c r="O616" s="887" t="str">
        <f>IF('منابع انسانی'!A615="","",'منابع انسانی'!A615)</f>
        <v/>
      </c>
      <c r="P616" s="887" t="str">
        <f>IF('منابع انسانی'!B615="","",'منابع انسانی'!B615)</f>
        <v/>
      </c>
      <c r="Q616" s="887" t="str">
        <f>IF('منابع انسانی'!C615="","",'منابع انسانی'!C615)</f>
        <v/>
      </c>
      <c r="R616" s="887" t="str">
        <f>IF('منابع انسانی'!D615="","",'منابع انسانی'!D615)</f>
        <v/>
      </c>
      <c r="S616" s="887" t="str">
        <f>IF('تحصیلات کارکنان'!S616="","",'تحصیلات کارکنان'!S616)</f>
        <v/>
      </c>
      <c r="T616" s="888" t="str">
        <f>IF('تجربه کارکنان'!Q616="","",'تجربه کارکنان'!Q616)</f>
        <v/>
      </c>
      <c r="U616" s="888" t="str">
        <f>IF('منابع انسانی'!G615="","",'منابع انسانی'!G615)</f>
        <v/>
      </c>
    </row>
    <row r="617" spans="15:21" ht="24.95" customHeight="1">
      <c r="O617" s="887" t="str">
        <f>IF('منابع انسانی'!A616="","",'منابع انسانی'!A616)</f>
        <v/>
      </c>
      <c r="P617" s="887" t="str">
        <f>IF('منابع انسانی'!B616="","",'منابع انسانی'!B616)</f>
        <v/>
      </c>
      <c r="Q617" s="887" t="str">
        <f>IF('منابع انسانی'!C616="","",'منابع انسانی'!C616)</f>
        <v/>
      </c>
      <c r="R617" s="887" t="str">
        <f>IF('منابع انسانی'!D616="","",'منابع انسانی'!D616)</f>
        <v/>
      </c>
      <c r="S617" s="887" t="str">
        <f>IF('تحصیلات کارکنان'!S617="","",'تحصیلات کارکنان'!S617)</f>
        <v/>
      </c>
      <c r="T617" s="888" t="str">
        <f>IF('تجربه کارکنان'!Q617="","",'تجربه کارکنان'!Q617)</f>
        <v/>
      </c>
      <c r="U617" s="888" t="str">
        <f>IF('منابع انسانی'!G616="","",'منابع انسانی'!G616)</f>
        <v/>
      </c>
    </row>
    <row r="618" spans="15:21" ht="24.95" customHeight="1">
      <c r="O618" s="887" t="str">
        <f>IF('منابع انسانی'!A617="","",'منابع انسانی'!A617)</f>
        <v/>
      </c>
      <c r="P618" s="887" t="str">
        <f>IF('منابع انسانی'!B617="","",'منابع انسانی'!B617)</f>
        <v/>
      </c>
      <c r="Q618" s="887" t="str">
        <f>IF('منابع انسانی'!C617="","",'منابع انسانی'!C617)</f>
        <v/>
      </c>
      <c r="R618" s="887" t="str">
        <f>IF('منابع انسانی'!D617="","",'منابع انسانی'!D617)</f>
        <v/>
      </c>
      <c r="S618" s="887" t="str">
        <f>IF('تحصیلات کارکنان'!S618="","",'تحصیلات کارکنان'!S618)</f>
        <v/>
      </c>
      <c r="T618" s="888" t="str">
        <f>IF('تجربه کارکنان'!Q618="","",'تجربه کارکنان'!Q618)</f>
        <v/>
      </c>
      <c r="U618" s="888" t="str">
        <f>IF('منابع انسانی'!G617="","",'منابع انسانی'!G617)</f>
        <v/>
      </c>
    </row>
    <row r="619" spans="15:21" ht="24.95" customHeight="1">
      <c r="O619" s="887" t="str">
        <f>IF('منابع انسانی'!A618="","",'منابع انسانی'!A618)</f>
        <v/>
      </c>
      <c r="P619" s="887" t="str">
        <f>IF('منابع انسانی'!B618="","",'منابع انسانی'!B618)</f>
        <v/>
      </c>
      <c r="Q619" s="887" t="str">
        <f>IF('منابع انسانی'!C618="","",'منابع انسانی'!C618)</f>
        <v/>
      </c>
      <c r="R619" s="887" t="str">
        <f>IF('منابع انسانی'!D618="","",'منابع انسانی'!D618)</f>
        <v/>
      </c>
      <c r="S619" s="887" t="str">
        <f>IF('تحصیلات کارکنان'!S619="","",'تحصیلات کارکنان'!S619)</f>
        <v/>
      </c>
      <c r="T619" s="888" t="str">
        <f>IF('تجربه کارکنان'!Q619="","",'تجربه کارکنان'!Q619)</f>
        <v/>
      </c>
      <c r="U619" s="888" t="str">
        <f>IF('منابع انسانی'!G618="","",'منابع انسانی'!G618)</f>
        <v/>
      </c>
    </row>
    <row r="620" spans="15:21" ht="24.95" customHeight="1">
      <c r="O620" s="887" t="str">
        <f>IF('منابع انسانی'!A619="","",'منابع انسانی'!A619)</f>
        <v/>
      </c>
      <c r="P620" s="887" t="str">
        <f>IF('منابع انسانی'!B619="","",'منابع انسانی'!B619)</f>
        <v/>
      </c>
      <c r="Q620" s="887" t="str">
        <f>IF('منابع انسانی'!C619="","",'منابع انسانی'!C619)</f>
        <v/>
      </c>
      <c r="R620" s="887" t="str">
        <f>IF('منابع انسانی'!D619="","",'منابع انسانی'!D619)</f>
        <v/>
      </c>
      <c r="S620" s="887" t="str">
        <f>IF('تحصیلات کارکنان'!S620="","",'تحصیلات کارکنان'!S620)</f>
        <v/>
      </c>
      <c r="T620" s="888" t="str">
        <f>IF('تجربه کارکنان'!Q620="","",'تجربه کارکنان'!Q620)</f>
        <v/>
      </c>
      <c r="U620" s="888" t="str">
        <f>IF('منابع انسانی'!G619="","",'منابع انسانی'!G619)</f>
        <v/>
      </c>
    </row>
    <row r="621" spans="15:21" ht="24.95" customHeight="1">
      <c r="O621" s="887" t="str">
        <f>IF('منابع انسانی'!A620="","",'منابع انسانی'!A620)</f>
        <v/>
      </c>
      <c r="P621" s="887" t="str">
        <f>IF('منابع انسانی'!B620="","",'منابع انسانی'!B620)</f>
        <v/>
      </c>
      <c r="Q621" s="887" t="str">
        <f>IF('منابع انسانی'!C620="","",'منابع انسانی'!C620)</f>
        <v/>
      </c>
      <c r="R621" s="887" t="str">
        <f>IF('منابع انسانی'!D620="","",'منابع انسانی'!D620)</f>
        <v/>
      </c>
      <c r="S621" s="887" t="str">
        <f>IF('تحصیلات کارکنان'!S621="","",'تحصیلات کارکنان'!S621)</f>
        <v/>
      </c>
      <c r="T621" s="888" t="str">
        <f>IF('تجربه کارکنان'!Q621="","",'تجربه کارکنان'!Q621)</f>
        <v/>
      </c>
      <c r="U621" s="888" t="str">
        <f>IF('منابع انسانی'!G620="","",'منابع انسانی'!G620)</f>
        <v/>
      </c>
    </row>
    <row r="622" spans="15:21" ht="24.95" customHeight="1">
      <c r="O622" s="887" t="str">
        <f>IF('منابع انسانی'!A621="","",'منابع انسانی'!A621)</f>
        <v/>
      </c>
      <c r="P622" s="887" t="str">
        <f>IF('منابع انسانی'!B621="","",'منابع انسانی'!B621)</f>
        <v/>
      </c>
      <c r="Q622" s="887" t="str">
        <f>IF('منابع انسانی'!C621="","",'منابع انسانی'!C621)</f>
        <v/>
      </c>
      <c r="R622" s="887" t="str">
        <f>IF('منابع انسانی'!D621="","",'منابع انسانی'!D621)</f>
        <v/>
      </c>
      <c r="S622" s="887" t="str">
        <f>IF('تحصیلات کارکنان'!S622="","",'تحصیلات کارکنان'!S622)</f>
        <v/>
      </c>
      <c r="T622" s="888" t="str">
        <f>IF('تجربه کارکنان'!Q622="","",'تجربه کارکنان'!Q622)</f>
        <v/>
      </c>
      <c r="U622" s="888" t="str">
        <f>IF('منابع انسانی'!G621="","",'منابع انسانی'!G621)</f>
        <v/>
      </c>
    </row>
    <row r="623" spans="15:21" ht="24.95" customHeight="1">
      <c r="O623" s="887" t="str">
        <f>IF('منابع انسانی'!A622="","",'منابع انسانی'!A622)</f>
        <v/>
      </c>
      <c r="P623" s="887" t="str">
        <f>IF('منابع انسانی'!B622="","",'منابع انسانی'!B622)</f>
        <v/>
      </c>
      <c r="Q623" s="887" t="str">
        <f>IF('منابع انسانی'!C622="","",'منابع انسانی'!C622)</f>
        <v/>
      </c>
      <c r="R623" s="887" t="str">
        <f>IF('منابع انسانی'!D622="","",'منابع انسانی'!D622)</f>
        <v/>
      </c>
      <c r="S623" s="887" t="str">
        <f>IF('تحصیلات کارکنان'!S623="","",'تحصیلات کارکنان'!S623)</f>
        <v/>
      </c>
      <c r="T623" s="888" t="str">
        <f>IF('تجربه کارکنان'!Q623="","",'تجربه کارکنان'!Q623)</f>
        <v/>
      </c>
      <c r="U623" s="888" t="str">
        <f>IF('منابع انسانی'!G622="","",'منابع انسانی'!G622)</f>
        <v/>
      </c>
    </row>
    <row r="624" spans="15:21" ht="24.95" customHeight="1">
      <c r="O624" s="887" t="str">
        <f>IF('منابع انسانی'!A623="","",'منابع انسانی'!A623)</f>
        <v/>
      </c>
      <c r="P624" s="887" t="str">
        <f>IF('منابع انسانی'!B623="","",'منابع انسانی'!B623)</f>
        <v/>
      </c>
      <c r="Q624" s="887" t="str">
        <f>IF('منابع انسانی'!C623="","",'منابع انسانی'!C623)</f>
        <v/>
      </c>
      <c r="R624" s="887" t="str">
        <f>IF('منابع انسانی'!D623="","",'منابع انسانی'!D623)</f>
        <v/>
      </c>
      <c r="S624" s="887" t="str">
        <f>IF('تحصیلات کارکنان'!S624="","",'تحصیلات کارکنان'!S624)</f>
        <v/>
      </c>
      <c r="T624" s="888" t="str">
        <f>IF('تجربه کارکنان'!Q624="","",'تجربه کارکنان'!Q624)</f>
        <v/>
      </c>
      <c r="U624" s="888" t="str">
        <f>IF('منابع انسانی'!G623="","",'منابع انسانی'!G623)</f>
        <v/>
      </c>
    </row>
    <row r="625" spans="15:21" ht="24.95" customHeight="1">
      <c r="O625" s="887" t="str">
        <f>IF('منابع انسانی'!A624="","",'منابع انسانی'!A624)</f>
        <v/>
      </c>
      <c r="P625" s="887" t="str">
        <f>IF('منابع انسانی'!B624="","",'منابع انسانی'!B624)</f>
        <v/>
      </c>
      <c r="Q625" s="887" t="str">
        <f>IF('منابع انسانی'!C624="","",'منابع انسانی'!C624)</f>
        <v/>
      </c>
      <c r="R625" s="887" t="str">
        <f>IF('منابع انسانی'!D624="","",'منابع انسانی'!D624)</f>
        <v/>
      </c>
      <c r="S625" s="887" t="str">
        <f>IF('تحصیلات کارکنان'!S625="","",'تحصیلات کارکنان'!S625)</f>
        <v/>
      </c>
      <c r="T625" s="888" t="str">
        <f>IF('تجربه کارکنان'!Q625="","",'تجربه کارکنان'!Q625)</f>
        <v/>
      </c>
      <c r="U625" s="888" t="str">
        <f>IF('منابع انسانی'!G624="","",'منابع انسانی'!G624)</f>
        <v/>
      </c>
    </row>
    <row r="626" spans="15:21" ht="24.95" customHeight="1">
      <c r="O626" s="887" t="str">
        <f>IF('منابع انسانی'!A625="","",'منابع انسانی'!A625)</f>
        <v/>
      </c>
      <c r="P626" s="887" t="str">
        <f>IF('منابع انسانی'!B625="","",'منابع انسانی'!B625)</f>
        <v/>
      </c>
      <c r="Q626" s="887" t="str">
        <f>IF('منابع انسانی'!C625="","",'منابع انسانی'!C625)</f>
        <v/>
      </c>
      <c r="R626" s="887" t="str">
        <f>IF('منابع انسانی'!D625="","",'منابع انسانی'!D625)</f>
        <v/>
      </c>
      <c r="S626" s="887" t="str">
        <f>IF('تحصیلات کارکنان'!S626="","",'تحصیلات کارکنان'!S626)</f>
        <v/>
      </c>
      <c r="T626" s="888" t="str">
        <f>IF('تجربه کارکنان'!Q626="","",'تجربه کارکنان'!Q626)</f>
        <v/>
      </c>
      <c r="U626" s="888" t="str">
        <f>IF('منابع انسانی'!G625="","",'منابع انسانی'!G625)</f>
        <v/>
      </c>
    </row>
    <row r="627" spans="15:21" ht="24.95" customHeight="1">
      <c r="O627" s="887" t="str">
        <f>IF('منابع انسانی'!A626="","",'منابع انسانی'!A626)</f>
        <v/>
      </c>
      <c r="P627" s="887" t="str">
        <f>IF('منابع انسانی'!B626="","",'منابع انسانی'!B626)</f>
        <v/>
      </c>
      <c r="Q627" s="887" t="str">
        <f>IF('منابع انسانی'!C626="","",'منابع انسانی'!C626)</f>
        <v/>
      </c>
      <c r="R627" s="887" t="str">
        <f>IF('منابع انسانی'!D626="","",'منابع انسانی'!D626)</f>
        <v/>
      </c>
      <c r="S627" s="887" t="str">
        <f>IF('تحصیلات کارکنان'!S627="","",'تحصیلات کارکنان'!S627)</f>
        <v/>
      </c>
      <c r="T627" s="888" t="str">
        <f>IF('تجربه کارکنان'!Q627="","",'تجربه کارکنان'!Q627)</f>
        <v/>
      </c>
      <c r="U627" s="888" t="str">
        <f>IF('منابع انسانی'!G626="","",'منابع انسانی'!G626)</f>
        <v/>
      </c>
    </row>
    <row r="628" spans="15:21" ht="24.95" customHeight="1">
      <c r="O628" s="887" t="str">
        <f>IF('منابع انسانی'!A627="","",'منابع انسانی'!A627)</f>
        <v/>
      </c>
      <c r="P628" s="887" t="str">
        <f>IF('منابع انسانی'!B627="","",'منابع انسانی'!B627)</f>
        <v/>
      </c>
      <c r="Q628" s="887" t="str">
        <f>IF('منابع انسانی'!C627="","",'منابع انسانی'!C627)</f>
        <v/>
      </c>
      <c r="R628" s="887" t="str">
        <f>IF('منابع انسانی'!D627="","",'منابع انسانی'!D627)</f>
        <v/>
      </c>
      <c r="S628" s="887" t="str">
        <f>IF('تحصیلات کارکنان'!S628="","",'تحصیلات کارکنان'!S628)</f>
        <v/>
      </c>
      <c r="T628" s="888" t="str">
        <f>IF('تجربه کارکنان'!Q628="","",'تجربه کارکنان'!Q628)</f>
        <v/>
      </c>
      <c r="U628" s="888" t="str">
        <f>IF('منابع انسانی'!G627="","",'منابع انسانی'!G627)</f>
        <v/>
      </c>
    </row>
    <row r="629" spans="15:21" ht="24.95" customHeight="1">
      <c r="O629" s="887" t="str">
        <f>IF('منابع انسانی'!A628="","",'منابع انسانی'!A628)</f>
        <v/>
      </c>
      <c r="P629" s="887" t="str">
        <f>IF('منابع انسانی'!B628="","",'منابع انسانی'!B628)</f>
        <v/>
      </c>
      <c r="Q629" s="887" t="str">
        <f>IF('منابع انسانی'!C628="","",'منابع انسانی'!C628)</f>
        <v/>
      </c>
      <c r="R629" s="887" t="str">
        <f>IF('منابع انسانی'!D628="","",'منابع انسانی'!D628)</f>
        <v/>
      </c>
      <c r="S629" s="887" t="str">
        <f>IF('تحصیلات کارکنان'!S629="","",'تحصیلات کارکنان'!S629)</f>
        <v/>
      </c>
      <c r="T629" s="888" t="str">
        <f>IF('تجربه کارکنان'!Q629="","",'تجربه کارکنان'!Q629)</f>
        <v/>
      </c>
      <c r="U629" s="888" t="str">
        <f>IF('منابع انسانی'!G628="","",'منابع انسانی'!G628)</f>
        <v/>
      </c>
    </row>
    <row r="630" spans="15:21" ht="24.95" customHeight="1">
      <c r="O630" s="887" t="str">
        <f>IF('منابع انسانی'!A629="","",'منابع انسانی'!A629)</f>
        <v/>
      </c>
      <c r="P630" s="887" t="str">
        <f>IF('منابع انسانی'!B629="","",'منابع انسانی'!B629)</f>
        <v/>
      </c>
      <c r="Q630" s="887" t="str">
        <f>IF('منابع انسانی'!C629="","",'منابع انسانی'!C629)</f>
        <v/>
      </c>
      <c r="R630" s="887" t="str">
        <f>IF('منابع انسانی'!D629="","",'منابع انسانی'!D629)</f>
        <v/>
      </c>
      <c r="S630" s="887" t="str">
        <f>IF('تحصیلات کارکنان'!S630="","",'تحصیلات کارکنان'!S630)</f>
        <v/>
      </c>
      <c r="T630" s="888" t="str">
        <f>IF('تجربه کارکنان'!Q630="","",'تجربه کارکنان'!Q630)</f>
        <v/>
      </c>
      <c r="U630" s="888" t="str">
        <f>IF('منابع انسانی'!G629="","",'منابع انسانی'!G629)</f>
        <v/>
      </c>
    </row>
    <row r="631" spans="15:21" ht="24.95" customHeight="1">
      <c r="O631" s="887" t="str">
        <f>IF('منابع انسانی'!A630="","",'منابع انسانی'!A630)</f>
        <v/>
      </c>
      <c r="P631" s="887" t="str">
        <f>IF('منابع انسانی'!B630="","",'منابع انسانی'!B630)</f>
        <v/>
      </c>
      <c r="Q631" s="887" t="str">
        <f>IF('منابع انسانی'!C630="","",'منابع انسانی'!C630)</f>
        <v/>
      </c>
      <c r="R631" s="887" t="str">
        <f>IF('منابع انسانی'!D630="","",'منابع انسانی'!D630)</f>
        <v/>
      </c>
      <c r="S631" s="887" t="str">
        <f>IF('تحصیلات کارکنان'!S631="","",'تحصیلات کارکنان'!S631)</f>
        <v/>
      </c>
      <c r="T631" s="888" t="str">
        <f>IF('تجربه کارکنان'!Q631="","",'تجربه کارکنان'!Q631)</f>
        <v/>
      </c>
      <c r="U631" s="888" t="str">
        <f>IF('منابع انسانی'!G630="","",'منابع انسانی'!G630)</f>
        <v/>
      </c>
    </row>
    <row r="632" spans="15:21" ht="24.95" customHeight="1">
      <c r="O632" s="887" t="str">
        <f>IF('منابع انسانی'!A631="","",'منابع انسانی'!A631)</f>
        <v/>
      </c>
      <c r="P632" s="887" t="str">
        <f>IF('منابع انسانی'!B631="","",'منابع انسانی'!B631)</f>
        <v/>
      </c>
      <c r="Q632" s="887" t="str">
        <f>IF('منابع انسانی'!C631="","",'منابع انسانی'!C631)</f>
        <v/>
      </c>
      <c r="R632" s="887" t="str">
        <f>IF('منابع انسانی'!D631="","",'منابع انسانی'!D631)</f>
        <v/>
      </c>
      <c r="S632" s="887" t="str">
        <f>IF('تحصیلات کارکنان'!S632="","",'تحصیلات کارکنان'!S632)</f>
        <v/>
      </c>
      <c r="T632" s="888" t="str">
        <f>IF('تجربه کارکنان'!Q632="","",'تجربه کارکنان'!Q632)</f>
        <v/>
      </c>
      <c r="U632" s="888" t="str">
        <f>IF('منابع انسانی'!G631="","",'منابع انسانی'!G631)</f>
        <v/>
      </c>
    </row>
    <row r="633" spans="15:21" ht="24.95" customHeight="1">
      <c r="O633" s="887" t="str">
        <f>IF('منابع انسانی'!A632="","",'منابع انسانی'!A632)</f>
        <v/>
      </c>
      <c r="P633" s="887" t="str">
        <f>IF('منابع انسانی'!B632="","",'منابع انسانی'!B632)</f>
        <v/>
      </c>
      <c r="Q633" s="887" t="str">
        <f>IF('منابع انسانی'!C632="","",'منابع انسانی'!C632)</f>
        <v/>
      </c>
      <c r="R633" s="887" t="str">
        <f>IF('منابع انسانی'!D632="","",'منابع انسانی'!D632)</f>
        <v/>
      </c>
      <c r="S633" s="887" t="str">
        <f>IF('تحصیلات کارکنان'!S633="","",'تحصیلات کارکنان'!S633)</f>
        <v/>
      </c>
      <c r="T633" s="888" t="str">
        <f>IF('تجربه کارکنان'!Q633="","",'تجربه کارکنان'!Q633)</f>
        <v/>
      </c>
      <c r="U633" s="888" t="str">
        <f>IF('منابع انسانی'!G632="","",'منابع انسانی'!G632)</f>
        <v/>
      </c>
    </row>
    <row r="634" spans="15:21" ht="24.95" customHeight="1">
      <c r="O634" s="887" t="str">
        <f>IF('منابع انسانی'!A633="","",'منابع انسانی'!A633)</f>
        <v/>
      </c>
      <c r="P634" s="887" t="str">
        <f>IF('منابع انسانی'!B633="","",'منابع انسانی'!B633)</f>
        <v/>
      </c>
      <c r="Q634" s="887" t="str">
        <f>IF('منابع انسانی'!C633="","",'منابع انسانی'!C633)</f>
        <v/>
      </c>
      <c r="R634" s="887" t="str">
        <f>IF('منابع انسانی'!D633="","",'منابع انسانی'!D633)</f>
        <v/>
      </c>
      <c r="S634" s="887" t="str">
        <f>IF('تحصیلات کارکنان'!S634="","",'تحصیلات کارکنان'!S634)</f>
        <v/>
      </c>
      <c r="T634" s="888" t="str">
        <f>IF('تجربه کارکنان'!Q634="","",'تجربه کارکنان'!Q634)</f>
        <v/>
      </c>
      <c r="U634" s="888" t="str">
        <f>IF('منابع انسانی'!G633="","",'منابع انسانی'!G633)</f>
        <v/>
      </c>
    </row>
    <row r="635" spans="15:21" ht="24.95" customHeight="1">
      <c r="O635" s="887" t="str">
        <f>IF('منابع انسانی'!A634="","",'منابع انسانی'!A634)</f>
        <v/>
      </c>
      <c r="P635" s="887" t="str">
        <f>IF('منابع انسانی'!B634="","",'منابع انسانی'!B634)</f>
        <v/>
      </c>
      <c r="Q635" s="887" t="str">
        <f>IF('منابع انسانی'!C634="","",'منابع انسانی'!C634)</f>
        <v/>
      </c>
      <c r="R635" s="887" t="str">
        <f>IF('منابع انسانی'!D634="","",'منابع انسانی'!D634)</f>
        <v/>
      </c>
      <c r="S635" s="887" t="str">
        <f>IF('تحصیلات کارکنان'!S635="","",'تحصیلات کارکنان'!S635)</f>
        <v/>
      </c>
      <c r="T635" s="888" t="str">
        <f>IF('تجربه کارکنان'!Q635="","",'تجربه کارکنان'!Q635)</f>
        <v/>
      </c>
      <c r="U635" s="888" t="str">
        <f>IF('منابع انسانی'!G634="","",'منابع انسانی'!G634)</f>
        <v/>
      </c>
    </row>
    <row r="636" spans="15:21" ht="24.95" customHeight="1">
      <c r="O636" s="887" t="str">
        <f>IF('منابع انسانی'!A635="","",'منابع انسانی'!A635)</f>
        <v/>
      </c>
      <c r="P636" s="887" t="str">
        <f>IF('منابع انسانی'!B635="","",'منابع انسانی'!B635)</f>
        <v/>
      </c>
      <c r="Q636" s="887" t="str">
        <f>IF('منابع انسانی'!C635="","",'منابع انسانی'!C635)</f>
        <v/>
      </c>
      <c r="R636" s="887" t="str">
        <f>IF('منابع انسانی'!D635="","",'منابع انسانی'!D635)</f>
        <v/>
      </c>
      <c r="S636" s="887" t="str">
        <f>IF('تحصیلات کارکنان'!S636="","",'تحصیلات کارکنان'!S636)</f>
        <v/>
      </c>
      <c r="T636" s="888" t="str">
        <f>IF('تجربه کارکنان'!Q636="","",'تجربه کارکنان'!Q636)</f>
        <v/>
      </c>
      <c r="U636" s="888" t="str">
        <f>IF('منابع انسانی'!G635="","",'منابع انسانی'!G635)</f>
        <v/>
      </c>
    </row>
    <row r="637" spans="15:21" ht="24.95" customHeight="1">
      <c r="O637" s="887" t="str">
        <f>IF('منابع انسانی'!A636="","",'منابع انسانی'!A636)</f>
        <v/>
      </c>
      <c r="P637" s="887" t="str">
        <f>IF('منابع انسانی'!B636="","",'منابع انسانی'!B636)</f>
        <v/>
      </c>
      <c r="Q637" s="887" t="str">
        <f>IF('منابع انسانی'!C636="","",'منابع انسانی'!C636)</f>
        <v/>
      </c>
      <c r="R637" s="887" t="str">
        <f>IF('منابع انسانی'!D636="","",'منابع انسانی'!D636)</f>
        <v/>
      </c>
      <c r="S637" s="887" t="str">
        <f>IF('تحصیلات کارکنان'!S637="","",'تحصیلات کارکنان'!S637)</f>
        <v/>
      </c>
      <c r="T637" s="888" t="str">
        <f>IF('تجربه کارکنان'!Q637="","",'تجربه کارکنان'!Q637)</f>
        <v/>
      </c>
      <c r="U637" s="888" t="str">
        <f>IF('منابع انسانی'!G636="","",'منابع انسانی'!G636)</f>
        <v/>
      </c>
    </row>
    <row r="638" spans="15:21" ht="24.95" customHeight="1">
      <c r="O638" s="887" t="str">
        <f>IF('منابع انسانی'!A637="","",'منابع انسانی'!A637)</f>
        <v/>
      </c>
      <c r="P638" s="887" t="str">
        <f>IF('منابع انسانی'!B637="","",'منابع انسانی'!B637)</f>
        <v/>
      </c>
      <c r="Q638" s="887" t="str">
        <f>IF('منابع انسانی'!C637="","",'منابع انسانی'!C637)</f>
        <v/>
      </c>
      <c r="R638" s="887" t="str">
        <f>IF('منابع انسانی'!D637="","",'منابع انسانی'!D637)</f>
        <v/>
      </c>
      <c r="S638" s="887" t="str">
        <f>IF('تحصیلات کارکنان'!S638="","",'تحصیلات کارکنان'!S638)</f>
        <v/>
      </c>
      <c r="T638" s="888" t="str">
        <f>IF('تجربه کارکنان'!Q638="","",'تجربه کارکنان'!Q638)</f>
        <v/>
      </c>
      <c r="U638" s="888" t="str">
        <f>IF('منابع انسانی'!G637="","",'منابع انسانی'!G637)</f>
        <v/>
      </c>
    </row>
    <row r="639" spans="15:21" ht="24.95" customHeight="1">
      <c r="O639" s="887" t="str">
        <f>IF('منابع انسانی'!A638="","",'منابع انسانی'!A638)</f>
        <v/>
      </c>
      <c r="P639" s="887" t="str">
        <f>IF('منابع انسانی'!B638="","",'منابع انسانی'!B638)</f>
        <v/>
      </c>
      <c r="Q639" s="887" t="str">
        <f>IF('منابع انسانی'!C638="","",'منابع انسانی'!C638)</f>
        <v/>
      </c>
      <c r="R639" s="887" t="str">
        <f>IF('منابع انسانی'!D638="","",'منابع انسانی'!D638)</f>
        <v/>
      </c>
      <c r="S639" s="887" t="str">
        <f>IF('تحصیلات کارکنان'!S639="","",'تحصیلات کارکنان'!S639)</f>
        <v/>
      </c>
      <c r="T639" s="888" t="str">
        <f>IF('تجربه کارکنان'!Q639="","",'تجربه کارکنان'!Q639)</f>
        <v/>
      </c>
      <c r="U639" s="888" t="str">
        <f>IF('منابع انسانی'!G638="","",'منابع انسانی'!G638)</f>
        <v/>
      </c>
    </row>
    <row r="640" spans="15:21" ht="24.95" customHeight="1">
      <c r="O640" s="887" t="str">
        <f>IF('منابع انسانی'!A639="","",'منابع انسانی'!A639)</f>
        <v/>
      </c>
      <c r="P640" s="887" t="str">
        <f>IF('منابع انسانی'!B639="","",'منابع انسانی'!B639)</f>
        <v/>
      </c>
      <c r="Q640" s="887" t="str">
        <f>IF('منابع انسانی'!C639="","",'منابع انسانی'!C639)</f>
        <v/>
      </c>
      <c r="R640" s="887" t="str">
        <f>IF('منابع انسانی'!D639="","",'منابع انسانی'!D639)</f>
        <v/>
      </c>
      <c r="S640" s="887" t="str">
        <f>IF('تحصیلات کارکنان'!S640="","",'تحصیلات کارکنان'!S640)</f>
        <v/>
      </c>
      <c r="T640" s="888" t="str">
        <f>IF('تجربه کارکنان'!Q640="","",'تجربه کارکنان'!Q640)</f>
        <v/>
      </c>
      <c r="U640" s="888" t="str">
        <f>IF('منابع انسانی'!G639="","",'منابع انسانی'!G639)</f>
        <v/>
      </c>
    </row>
    <row r="641" spans="15:21" ht="24.95" customHeight="1">
      <c r="O641" s="887" t="str">
        <f>IF('منابع انسانی'!A640="","",'منابع انسانی'!A640)</f>
        <v/>
      </c>
      <c r="P641" s="887" t="str">
        <f>IF('منابع انسانی'!B640="","",'منابع انسانی'!B640)</f>
        <v/>
      </c>
      <c r="Q641" s="887" t="str">
        <f>IF('منابع انسانی'!C640="","",'منابع انسانی'!C640)</f>
        <v/>
      </c>
      <c r="R641" s="887" t="str">
        <f>IF('منابع انسانی'!D640="","",'منابع انسانی'!D640)</f>
        <v/>
      </c>
      <c r="S641" s="887" t="str">
        <f>IF('تحصیلات کارکنان'!S641="","",'تحصیلات کارکنان'!S641)</f>
        <v/>
      </c>
      <c r="T641" s="888" t="str">
        <f>IF('تجربه کارکنان'!Q641="","",'تجربه کارکنان'!Q641)</f>
        <v/>
      </c>
      <c r="U641" s="888" t="str">
        <f>IF('منابع انسانی'!G640="","",'منابع انسانی'!G640)</f>
        <v/>
      </c>
    </row>
    <row r="642" spans="15:21" ht="24.95" customHeight="1">
      <c r="O642" s="887" t="str">
        <f>IF('منابع انسانی'!A641="","",'منابع انسانی'!A641)</f>
        <v/>
      </c>
      <c r="P642" s="887" t="str">
        <f>IF('منابع انسانی'!B641="","",'منابع انسانی'!B641)</f>
        <v/>
      </c>
      <c r="Q642" s="887" t="str">
        <f>IF('منابع انسانی'!C641="","",'منابع انسانی'!C641)</f>
        <v/>
      </c>
      <c r="R642" s="887" t="str">
        <f>IF('منابع انسانی'!D641="","",'منابع انسانی'!D641)</f>
        <v/>
      </c>
      <c r="S642" s="887" t="str">
        <f>IF('تحصیلات کارکنان'!S642="","",'تحصیلات کارکنان'!S642)</f>
        <v/>
      </c>
      <c r="T642" s="888" t="str">
        <f>IF('تجربه کارکنان'!Q642="","",'تجربه کارکنان'!Q642)</f>
        <v/>
      </c>
      <c r="U642" s="888" t="str">
        <f>IF('منابع انسانی'!G641="","",'منابع انسانی'!G641)</f>
        <v/>
      </c>
    </row>
    <row r="643" spans="15:21" ht="24.95" customHeight="1">
      <c r="O643" s="887" t="str">
        <f>IF('منابع انسانی'!A642="","",'منابع انسانی'!A642)</f>
        <v/>
      </c>
      <c r="P643" s="887" t="str">
        <f>IF('منابع انسانی'!B642="","",'منابع انسانی'!B642)</f>
        <v/>
      </c>
      <c r="Q643" s="887" t="str">
        <f>IF('منابع انسانی'!C642="","",'منابع انسانی'!C642)</f>
        <v/>
      </c>
      <c r="R643" s="887" t="str">
        <f>IF('منابع انسانی'!D642="","",'منابع انسانی'!D642)</f>
        <v/>
      </c>
      <c r="S643" s="887" t="str">
        <f>IF('تحصیلات کارکنان'!S643="","",'تحصیلات کارکنان'!S643)</f>
        <v/>
      </c>
      <c r="T643" s="888" t="str">
        <f>IF('تجربه کارکنان'!Q643="","",'تجربه کارکنان'!Q643)</f>
        <v/>
      </c>
      <c r="U643" s="888" t="str">
        <f>IF('منابع انسانی'!G642="","",'منابع انسانی'!G642)</f>
        <v/>
      </c>
    </row>
    <row r="644" spans="15:21" ht="24.95" customHeight="1">
      <c r="O644" s="887" t="str">
        <f>IF('منابع انسانی'!A643="","",'منابع انسانی'!A643)</f>
        <v/>
      </c>
      <c r="P644" s="887" t="str">
        <f>IF('منابع انسانی'!B643="","",'منابع انسانی'!B643)</f>
        <v/>
      </c>
      <c r="Q644" s="887" t="str">
        <f>IF('منابع انسانی'!C643="","",'منابع انسانی'!C643)</f>
        <v/>
      </c>
      <c r="R644" s="887" t="str">
        <f>IF('منابع انسانی'!D643="","",'منابع انسانی'!D643)</f>
        <v/>
      </c>
      <c r="S644" s="887" t="str">
        <f>IF('تحصیلات کارکنان'!S644="","",'تحصیلات کارکنان'!S644)</f>
        <v/>
      </c>
      <c r="T644" s="888" t="str">
        <f>IF('تجربه کارکنان'!Q644="","",'تجربه کارکنان'!Q644)</f>
        <v/>
      </c>
      <c r="U644" s="888" t="str">
        <f>IF('منابع انسانی'!G643="","",'منابع انسانی'!G643)</f>
        <v/>
      </c>
    </row>
    <row r="645" spans="15:21" ht="24.95" customHeight="1">
      <c r="O645" s="887" t="str">
        <f>IF('منابع انسانی'!A644="","",'منابع انسانی'!A644)</f>
        <v/>
      </c>
      <c r="P645" s="887" t="str">
        <f>IF('منابع انسانی'!B644="","",'منابع انسانی'!B644)</f>
        <v/>
      </c>
      <c r="Q645" s="887" t="str">
        <f>IF('منابع انسانی'!C644="","",'منابع انسانی'!C644)</f>
        <v/>
      </c>
      <c r="R645" s="887" t="str">
        <f>IF('منابع انسانی'!D644="","",'منابع انسانی'!D644)</f>
        <v/>
      </c>
      <c r="S645" s="887" t="str">
        <f>IF('تحصیلات کارکنان'!S645="","",'تحصیلات کارکنان'!S645)</f>
        <v/>
      </c>
      <c r="T645" s="888" t="str">
        <f>IF('تجربه کارکنان'!Q645="","",'تجربه کارکنان'!Q645)</f>
        <v/>
      </c>
      <c r="U645" s="888" t="str">
        <f>IF('منابع انسانی'!G644="","",'منابع انسانی'!G644)</f>
        <v/>
      </c>
    </row>
    <row r="646" spans="15:21" ht="24.95" customHeight="1">
      <c r="O646" s="887" t="str">
        <f>IF('منابع انسانی'!A645="","",'منابع انسانی'!A645)</f>
        <v/>
      </c>
      <c r="P646" s="887" t="str">
        <f>IF('منابع انسانی'!B645="","",'منابع انسانی'!B645)</f>
        <v/>
      </c>
      <c r="Q646" s="887" t="str">
        <f>IF('منابع انسانی'!C645="","",'منابع انسانی'!C645)</f>
        <v/>
      </c>
      <c r="R646" s="887" t="str">
        <f>IF('منابع انسانی'!D645="","",'منابع انسانی'!D645)</f>
        <v/>
      </c>
      <c r="S646" s="887" t="str">
        <f>IF('تحصیلات کارکنان'!S646="","",'تحصیلات کارکنان'!S646)</f>
        <v/>
      </c>
      <c r="T646" s="888" t="str">
        <f>IF('تجربه کارکنان'!Q646="","",'تجربه کارکنان'!Q646)</f>
        <v/>
      </c>
      <c r="U646" s="888" t="str">
        <f>IF('منابع انسانی'!G645="","",'منابع انسانی'!G645)</f>
        <v/>
      </c>
    </row>
    <row r="647" spans="15:21" ht="24.95" customHeight="1">
      <c r="O647" s="887" t="str">
        <f>IF('منابع انسانی'!A646="","",'منابع انسانی'!A646)</f>
        <v/>
      </c>
      <c r="P647" s="887" t="str">
        <f>IF('منابع انسانی'!B646="","",'منابع انسانی'!B646)</f>
        <v/>
      </c>
      <c r="Q647" s="887" t="str">
        <f>IF('منابع انسانی'!C646="","",'منابع انسانی'!C646)</f>
        <v/>
      </c>
      <c r="R647" s="887" t="str">
        <f>IF('منابع انسانی'!D646="","",'منابع انسانی'!D646)</f>
        <v/>
      </c>
      <c r="S647" s="887" t="str">
        <f>IF('تحصیلات کارکنان'!S647="","",'تحصیلات کارکنان'!S647)</f>
        <v/>
      </c>
      <c r="T647" s="888" t="str">
        <f>IF('تجربه کارکنان'!Q647="","",'تجربه کارکنان'!Q647)</f>
        <v/>
      </c>
      <c r="U647" s="888" t="str">
        <f>IF('منابع انسانی'!G646="","",'منابع انسانی'!G646)</f>
        <v/>
      </c>
    </row>
    <row r="648" spans="15:21" ht="24.95" customHeight="1">
      <c r="O648" s="887" t="str">
        <f>IF('منابع انسانی'!A647="","",'منابع انسانی'!A647)</f>
        <v/>
      </c>
      <c r="P648" s="887" t="str">
        <f>IF('منابع انسانی'!B647="","",'منابع انسانی'!B647)</f>
        <v/>
      </c>
      <c r="Q648" s="887" t="str">
        <f>IF('منابع انسانی'!C647="","",'منابع انسانی'!C647)</f>
        <v/>
      </c>
      <c r="R648" s="887" t="str">
        <f>IF('منابع انسانی'!D647="","",'منابع انسانی'!D647)</f>
        <v/>
      </c>
      <c r="S648" s="887" t="str">
        <f>IF('تحصیلات کارکنان'!S648="","",'تحصیلات کارکنان'!S648)</f>
        <v/>
      </c>
      <c r="T648" s="888" t="str">
        <f>IF('تجربه کارکنان'!Q648="","",'تجربه کارکنان'!Q648)</f>
        <v/>
      </c>
      <c r="U648" s="888" t="str">
        <f>IF('منابع انسانی'!G647="","",'منابع انسانی'!G647)</f>
        <v/>
      </c>
    </row>
    <row r="649" spans="15:21" ht="24.95" customHeight="1">
      <c r="O649" s="887" t="str">
        <f>IF('منابع انسانی'!A648="","",'منابع انسانی'!A648)</f>
        <v/>
      </c>
      <c r="P649" s="887" t="str">
        <f>IF('منابع انسانی'!B648="","",'منابع انسانی'!B648)</f>
        <v/>
      </c>
      <c r="Q649" s="887" t="str">
        <f>IF('منابع انسانی'!C648="","",'منابع انسانی'!C648)</f>
        <v/>
      </c>
      <c r="R649" s="887" t="str">
        <f>IF('منابع انسانی'!D648="","",'منابع انسانی'!D648)</f>
        <v/>
      </c>
      <c r="S649" s="887" t="str">
        <f>IF('تحصیلات کارکنان'!S649="","",'تحصیلات کارکنان'!S649)</f>
        <v/>
      </c>
      <c r="T649" s="888" t="str">
        <f>IF('تجربه کارکنان'!Q649="","",'تجربه کارکنان'!Q649)</f>
        <v/>
      </c>
      <c r="U649" s="888" t="str">
        <f>IF('منابع انسانی'!G648="","",'منابع انسانی'!G648)</f>
        <v/>
      </c>
    </row>
    <row r="650" spans="15:21" ht="24.95" customHeight="1">
      <c r="O650" s="887" t="str">
        <f>IF('منابع انسانی'!A649="","",'منابع انسانی'!A649)</f>
        <v/>
      </c>
      <c r="P650" s="887" t="str">
        <f>IF('منابع انسانی'!B649="","",'منابع انسانی'!B649)</f>
        <v/>
      </c>
      <c r="Q650" s="887" t="str">
        <f>IF('منابع انسانی'!C649="","",'منابع انسانی'!C649)</f>
        <v/>
      </c>
      <c r="R650" s="887" t="str">
        <f>IF('منابع انسانی'!D649="","",'منابع انسانی'!D649)</f>
        <v/>
      </c>
      <c r="S650" s="887" t="str">
        <f>IF('تحصیلات کارکنان'!S650="","",'تحصیلات کارکنان'!S650)</f>
        <v/>
      </c>
      <c r="T650" s="888" t="str">
        <f>IF('تجربه کارکنان'!Q650="","",'تجربه کارکنان'!Q650)</f>
        <v/>
      </c>
      <c r="U650" s="888" t="str">
        <f>IF('منابع انسانی'!G649="","",'منابع انسانی'!G649)</f>
        <v/>
      </c>
    </row>
    <row r="651" spans="15:21" ht="24.95" customHeight="1">
      <c r="O651" s="887" t="str">
        <f>IF('منابع انسانی'!A650="","",'منابع انسانی'!A650)</f>
        <v/>
      </c>
      <c r="P651" s="887" t="str">
        <f>IF('منابع انسانی'!B650="","",'منابع انسانی'!B650)</f>
        <v/>
      </c>
      <c r="Q651" s="887" t="str">
        <f>IF('منابع انسانی'!C650="","",'منابع انسانی'!C650)</f>
        <v/>
      </c>
      <c r="R651" s="887" t="str">
        <f>IF('منابع انسانی'!D650="","",'منابع انسانی'!D650)</f>
        <v/>
      </c>
      <c r="S651" s="887" t="str">
        <f>IF('تحصیلات کارکنان'!S651="","",'تحصیلات کارکنان'!S651)</f>
        <v/>
      </c>
      <c r="T651" s="888" t="str">
        <f>IF('تجربه کارکنان'!Q651="","",'تجربه کارکنان'!Q651)</f>
        <v/>
      </c>
      <c r="U651" s="888" t="str">
        <f>IF('منابع انسانی'!G650="","",'منابع انسانی'!G650)</f>
        <v/>
      </c>
    </row>
    <row r="652" spans="15:21" ht="24.95" customHeight="1">
      <c r="O652" s="887" t="str">
        <f>IF('منابع انسانی'!A651="","",'منابع انسانی'!A651)</f>
        <v/>
      </c>
      <c r="P652" s="887" t="str">
        <f>IF('منابع انسانی'!B651="","",'منابع انسانی'!B651)</f>
        <v/>
      </c>
      <c r="Q652" s="887" t="str">
        <f>IF('منابع انسانی'!C651="","",'منابع انسانی'!C651)</f>
        <v/>
      </c>
      <c r="R652" s="887" t="str">
        <f>IF('منابع انسانی'!D651="","",'منابع انسانی'!D651)</f>
        <v/>
      </c>
      <c r="S652" s="887" t="str">
        <f>IF('تحصیلات کارکنان'!S652="","",'تحصیلات کارکنان'!S652)</f>
        <v/>
      </c>
      <c r="T652" s="888" t="str">
        <f>IF('تجربه کارکنان'!Q652="","",'تجربه کارکنان'!Q652)</f>
        <v/>
      </c>
      <c r="U652" s="888" t="str">
        <f>IF('منابع انسانی'!G651="","",'منابع انسانی'!G651)</f>
        <v/>
      </c>
    </row>
    <row r="653" spans="15:21" ht="24.95" customHeight="1">
      <c r="O653" s="887" t="str">
        <f>IF('منابع انسانی'!A652="","",'منابع انسانی'!A652)</f>
        <v/>
      </c>
      <c r="P653" s="887" t="str">
        <f>IF('منابع انسانی'!B652="","",'منابع انسانی'!B652)</f>
        <v/>
      </c>
      <c r="Q653" s="887" t="str">
        <f>IF('منابع انسانی'!C652="","",'منابع انسانی'!C652)</f>
        <v/>
      </c>
      <c r="R653" s="887" t="str">
        <f>IF('منابع انسانی'!D652="","",'منابع انسانی'!D652)</f>
        <v/>
      </c>
      <c r="S653" s="887" t="str">
        <f>IF('تحصیلات کارکنان'!S653="","",'تحصیلات کارکنان'!S653)</f>
        <v/>
      </c>
      <c r="T653" s="888" t="str">
        <f>IF('تجربه کارکنان'!Q653="","",'تجربه کارکنان'!Q653)</f>
        <v/>
      </c>
      <c r="U653" s="888" t="str">
        <f>IF('منابع انسانی'!G652="","",'منابع انسانی'!G652)</f>
        <v/>
      </c>
    </row>
    <row r="654" spans="15:21" ht="24.95" customHeight="1">
      <c r="O654" s="887" t="str">
        <f>IF('منابع انسانی'!A653="","",'منابع انسانی'!A653)</f>
        <v/>
      </c>
      <c r="P654" s="887" t="str">
        <f>IF('منابع انسانی'!B653="","",'منابع انسانی'!B653)</f>
        <v/>
      </c>
      <c r="Q654" s="887" t="str">
        <f>IF('منابع انسانی'!C653="","",'منابع انسانی'!C653)</f>
        <v/>
      </c>
      <c r="R654" s="887" t="str">
        <f>IF('منابع انسانی'!D653="","",'منابع انسانی'!D653)</f>
        <v/>
      </c>
      <c r="S654" s="887" t="str">
        <f>IF('تحصیلات کارکنان'!S654="","",'تحصیلات کارکنان'!S654)</f>
        <v/>
      </c>
      <c r="T654" s="888" t="str">
        <f>IF('تجربه کارکنان'!Q654="","",'تجربه کارکنان'!Q654)</f>
        <v/>
      </c>
      <c r="U654" s="888" t="str">
        <f>IF('منابع انسانی'!G653="","",'منابع انسانی'!G653)</f>
        <v/>
      </c>
    </row>
    <row r="655" spans="15:21" ht="24.95" customHeight="1">
      <c r="O655" s="887" t="str">
        <f>IF('منابع انسانی'!A654="","",'منابع انسانی'!A654)</f>
        <v/>
      </c>
      <c r="P655" s="887" t="str">
        <f>IF('منابع انسانی'!B654="","",'منابع انسانی'!B654)</f>
        <v/>
      </c>
      <c r="Q655" s="887" t="str">
        <f>IF('منابع انسانی'!C654="","",'منابع انسانی'!C654)</f>
        <v/>
      </c>
      <c r="R655" s="887" t="str">
        <f>IF('منابع انسانی'!D654="","",'منابع انسانی'!D654)</f>
        <v/>
      </c>
      <c r="S655" s="887" t="str">
        <f>IF('تحصیلات کارکنان'!S655="","",'تحصیلات کارکنان'!S655)</f>
        <v/>
      </c>
      <c r="T655" s="888" t="str">
        <f>IF('تجربه کارکنان'!Q655="","",'تجربه کارکنان'!Q655)</f>
        <v/>
      </c>
      <c r="U655" s="888" t="str">
        <f>IF('منابع انسانی'!G654="","",'منابع انسانی'!G654)</f>
        <v/>
      </c>
    </row>
    <row r="656" spans="15:21" ht="24.95" customHeight="1">
      <c r="O656" s="887" t="str">
        <f>IF('منابع انسانی'!A655="","",'منابع انسانی'!A655)</f>
        <v/>
      </c>
      <c r="P656" s="887" t="str">
        <f>IF('منابع انسانی'!B655="","",'منابع انسانی'!B655)</f>
        <v/>
      </c>
      <c r="Q656" s="887" t="str">
        <f>IF('منابع انسانی'!C655="","",'منابع انسانی'!C655)</f>
        <v/>
      </c>
      <c r="R656" s="887" t="str">
        <f>IF('منابع انسانی'!D655="","",'منابع انسانی'!D655)</f>
        <v/>
      </c>
      <c r="S656" s="887" t="str">
        <f>IF('تحصیلات کارکنان'!S656="","",'تحصیلات کارکنان'!S656)</f>
        <v/>
      </c>
      <c r="T656" s="888" t="str">
        <f>IF('تجربه کارکنان'!Q656="","",'تجربه کارکنان'!Q656)</f>
        <v/>
      </c>
      <c r="U656" s="888" t="str">
        <f>IF('منابع انسانی'!G655="","",'منابع انسانی'!G655)</f>
        <v/>
      </c>
    </row>
    <row r="657" spans="15:21" ht="24.95" customHeight="1">
      <c r="O657" s="887" t="str">
        <f>IF('منابع انسانی'!A656="","",'منابع انسانی'!A656)</f>
        <v/>
      </c>
      <c r="P657" s="887" t="str">
        <f>IF('منابع انسانی'!B656="","",'منابع انسانی'!B656)</f>
        <v/>
      </c>
      <c r="Q657" s="887" t="str">
        <f>IF('منابع انسانی'!C656="","",'منابع انسانی'!C656)</f>
        <v/>
      </c>
      <c r="R657" s="887" t="str">
        <f>IF('منابع انسانی'!D656="","",'منابع انسانی'!D656)</f>
        <v/>
      </c>
      <c r="S657" s="887" t="str">
        <f>IF('تحصیلات کارکنان'!S657="","",'تحصیلات کارکنان'!S657)</f>
        <v/>
      </c>
      <c r="T657" s="888" t="str">
        <f>IF('تجربه کارکنان'!Q657="","",'تجربه کارکنان'!Q657)</f>
        <v/>
      </c>
      <c r="U657" s="888" t="str">
        <f>IF('منابع انسانی'!G656="","",'منابع انسانی'!G656)</f>
        <v/>
      </c>
    </row>
    <row r="658" spans="15:21" ht="24.95" customHeight="1">
      <c r="O658" s="887" t="str">
        <f>IF('منابع انسانی'!A657="","",'منابع انسانی'!A657)</f>
        <v/>
      </c>
      <c r="P658" s="887" t="str">
        <f>IF('منابع انسانی'!B657="","",'منابع انسانی'!B657)</f>
        <v/>
      </c>
      <c r="Q658" s="887" t="str">
        <f>IF('منابع انسانی'!C657="","",'منابع انسانی'!C657)</f>
        <v/>
      </c>
      <c r="R658" s="887" t="str">
        <f>IF('منابع انسانی'!D657="","",'منابع انسانی'!D657)</f>
        <v/>
      </c>
      <c r="S658" s="887" t="str">
        <f>IF('تحصیلات کارکنان'!S658="","",'تحصیلات کارکنان'!S658)</f>
        <v/>
      </c>
      <c r="T658" s="888" t="str">
        <f>IF('تجربه کارکنان'!Q658="","",'تجربه کارکنان'!Q658)</f>
        <v/>
      </c>
      <c r="U658" s="888" t="str">
        <f>IF('منابع انسانی'!G657="","",'منابع انسانی'!G657)</f>
        <v/>
      </c>
    </row>
    <row r="659" spans="15:21" ht="24.95" customHeight="1">
      <c r="O659" s="887" t="str">
        <f>IF('منابع انسانی'!A658="","",'منابع انسانی'!A658)</f>
        <v/>
      </c>
      <c r="P659" s="887" t="str">
        <f>IF('منابع انسانی'!B658="","",'منابع انسانی'!B658)</f>
        <v/>
      </c>
      <c r="Q659" s="887" t="str">
        <f>IF('منابع انسانی'!C658="","",'منابع انسانی'!C658)</f>
        <v/>
      </c>
      <c r="R659" s="887" t="str">
        <f>IF('منابع انسانی'!D658="","",'منابع انسانی'!D658)</f>
        <v/>
      </c>
      <c r="S659" s="887" t="str">
        <f>IF('تحصیلات کارکنان'!S659="","",'تحصیلات کارکنان'!S659)</f>
        <v/>
      </c>
      <c r="T659" s="888" t="str">
        <f>IF('تجربه کارکنان'!Q659="","",'تجربه کارکنان'!Q659)</f>
        <v/>
      </c>
      <c r="U659" s="888" t="str">
        <f>IF('منابع انسانی'!G658="","",'منابع انسانی'!G658)</f>
        <v/>
      </c>
    </row>
    <row r="660" spans="15:21" ht="24.95" customHeight="1">
      <c r="O660" s="887" t="str">
        <f>IF('منابع انسانی'!A659="","",'منابع انسانی'!A659)</f>
        <v/>
      </c>
      <c r="P660" s="887" t="str">
        <f>IF('منابع انسانی'!B659="","",'منابع انسانی'!B659)</f>
        <v/>
      </c>
      <c r="Q660" s="887" t="str">
        <f>IF('منابع انسانی'!C659="","",'منابع انسانی'!C659)</f>
        <v/>
      </c>
      <c r="R660" s="887" t="str">
        <f>IF('منابع انسانی'!D659="","",'منابع انسانی'!D659)</f>
        <v/>
      </c>
      <c r="S660" s="887" t="str">
        <f>IF('تحصیلات کارکنان'!S660="","",'تحصیلات کارکنان'!S660)</f>
        <v/>
      </c>
      <c r="T660" s="888" t="str">
        <f>IF('تجربه کارکنان'!Q660="","",'تجربه کارکنان'!Q660)</f>
        <v/>
      </c>
      <c r="U660" s="888" t="str">
        <f>IF('منابع انسانی'!G659="","",'منابع انسانی'!G659)</f>
        <v/>
      </c>
    </row>
    <row r="661" spans="15:21" ht="24.95" customHeight="1">
      <c r="O661" s="887" t="str">
        <f>IF('منابع انسانی'!A660="","",'منابع انسانی'!A660)</f>
        <v/>
      </c>
      <c r="P661" s="887" t="str">
        <f>IF('منابع انسانی'!B660="","",'منابع انسانی'!B660)</f>
        <v/>
      </c>
      <c r="Q661" s="887" t="str">
        <f>IF('منابع انسانی'!C660="","",'منابع انسانی'!C660)</f>
        <v/>
      </c>
      <c r="R661" s="887" t="str">
        <f>IF('منابع انسانی'!D660="","",'منابع انسانی'!D660)</f>
        <v/>
      </c>
      <c r="S661" s="887" t="str">
        <f>IF('تحصیلات کارکنان'!S661="","",'تحصیلات کارکنان'!S661)</f>
        <v/>
      </c>
      <c r="T661" s="888" t="str">
        <f>IF('تجربه کارکنان'!Q661="","",'تجربه کارکنان'!Q661)</f>
        <v/>
      </c>
      <c r="U661" s="888" t="str">
        <f>IF('منابع انسانی'!G660="","",'منابع انسانی'!G660)</f>
        <v/>
      </c>
    </row>
    <row r="662" spans="15:21" ht="24.95" customHeight="1">
      <c r="O662" s="887" t="str">
        <f>IF('منابع انسانی'!A661="","",'منابع انسانی'!A661)</f>
        <v/>
      </c>
      <c r="P662" s="887" t="str">
        <f>IF('منابع انسانی'!B661="","",'منابع انسانی'!B661)</f>
        <v/>
      </c>
      <c r="Q662" s="887" t="str">
        <f>IF('منابع انسانی'!C661="","",'منابع انسانی'!C661)</f>
        <v/>
      </c>
      <c r="R662" s="887" t="str">
        <f>IF('منابع انسانی'!D661="","",'منابع انسانی'!D661)</f>
        <v/>
      </c>
      <c r="S662" s="887" t="str">
        <f>IF('تحصیلات کارکنان'!S662="","",'تحصیلات کارکنان'!S662)</f>
        <v/>
      </c>
      <c r="T662" s="888" t="str">
        <f>IF('تجربه کارکنان'!Q662="","",'تجربه کارکنان'!Q662)</f>
        <v/>
      </c>
      <c r="U662" s="888" t="str">
        <f>IF('منابع انسانی'!G661="","",'منابع انسانی'!G661)</f>
        <v/>
      </c>
    </row>
    <row r="663" spans="15:21" ht="24.95" customHeight="1">
      <c r="O663" s="887" t="str">
        <f>IF('منابع انسانی'!A662="","",'منابع انسانی'!A662)</f>
        <v/>
      </c>
      <c r="P663" s="887" t="str">
        <f>IF('منابع انسانی'!B662="","",'منابع انسانی'!B662)</f>
        <v/>
      </c>
      <c r="Q663" s="887" t="str">
        <f>IF('منابع انسانی'!C662="","",'منابع انسانی'!C662)</f>
        <v/>
      </c>
      <c r="R663" s="887" t="str">
        <f>IF('منابع انسانی'!D662="","",'منابع انسانی'!D662)</f>
        <v/>
      </c>
      <c r="S663" s="887" t="str">
        <f>IF('تحصیلات کارکنان'!S663="","",'تحصیلات کارکنان'!S663)</f>
        <v/>
      </c>
      <c r="T663" s="888" t="str">
        <f>IF('تجربه کارکنان'!Q663="","",'تجربه کارکنان'!Q663)</f>
        <v/>
      </c>
      <c r="U663" s="888" t="str">
        <f>IF('منابع انسانی'!G662="","",'منابع انسانی'!G662)</f>
        <v/>
      </c>
    </row>
    <row r="664" spans="15:21" ht="24.95" customHeight="1">
      <c r="O664" s="887" t="str">
        <f>IF('منابع انسانی'!A663="","",'منابع انسانی'!A663)</f>
        <v/>
      </c>
      <c r="P664" s="887" t="str">
        <f>IF('منابع انسانی'!B663="","",'منابع انسانی'!B663)</f>
        <v/>
      </c>
      <c r="Q664" s="887" t="str">
        <f>IF('منابع انسانی'!C663="","",'منابع انسانی'!C663)</f>
        <v/>
      </c>
      <c r="R664" s="887" t="str">
        <f>IF('منابع انسانی'!D663="","",'منابع انسانی'!D663)</f>
        <v/>
      </c>
      <c r="S664" s="887" t="str">
        <f>IF('تحصیلات کارکنان'!S664="","",'تحصیلات کارکنان'!S664)</f>
        <v/>
      </c>
      <c r="T664" s="888" t="str">
        <f>IF('تجربه کارکنان'!Q664="","",'تجربه کارکنان'!Q664)</f>
        <v/>
      </c>
      <c r="U664" s="888" t="str">
        <f>IF('منابع انسانی'!G663="","",'منابع انسانی'!G663)</f>
        <v/>
      </c>
    </row>
    <row r="665" spans="15:21" ht="24.95" customHeight="1">
      <c r="O665" s="887" t="str">
        <f>IF('منابع انسانی'!A664="","",'منابع انسانی'!A664)</f>
        <v/>
      </c>
      <c r="P665" s="887" t="str">
        <f>IF('منابع انسانی'!B664="","",'منابع انسانی'!B664)</f>
        <v/>
      </c>
      <c r="Q665" s="887" t="str">
        <f>IF('منابع انسانی'!C664="","",'منابع انسانی'!C664)</f>
        <v/>
      </c>
      <c r="R665" s="887" t="str">
        <f>IF('منابع انسانی'!D664="","",'منابع انسانی'!D664)</f>
        <v/>
      </c>
      <c r="S665" s="887" t="str">
        <f>IF('تحصیلات کارکنان'!S665="","",'تحصیلات کارکنان'!S665)</f>
        <v/>
      </c>
      <c r="T665" s="888" t="str">
        <f>IF('تجربه کارکنان'!Q665="","",'تجربه کارکنان'!Q665)</f>
        <v/>
      </c>
      <c r="U665" s="888" t="str">
        <f>IF('منابع انسانی'!G664="","",'منابع انسانی'!G664)</f>
        <v/>
      </c>
    </row>
    <row r="666" spans="15:21" ht="24.95" customHeight="1">
      <c r="O666" s="887" t="str">
        <f>IF('منابع انسانی'!A665="","",'منابع انسانی'!A665)</f>
        <v/>
      </c>
      <c r="P666" s="887" t="str">
        <f>IF('منابع انسانی'!B665="","",'منابع انسانی'!B665)</f>
        <v/>
      </c>
      <c r="Q666" s="887" t="str">
        <f>IF('منابع انسانی'!C665="","",'منابع انسانی'!C665)</f>
        <v/>
      </c>
      <c r="R666" s="887" t="str">
        <f>IF('منابع انسانی'!D665="","",'منابع انسانی'!D665)</f>
        <v/>
      </c>
      <c r="S666" s="887" t="str">
        <f>IF('تحصیلات کارکنان'!S666="","",'تحصیلات کارکنان'!S666)</f>
        <v/>
      </c>
      <c r="T666" s="888" t="str">
        <f>IF('تجربه کارکنان'!Q666="","",'تجربه کارکنان'!Q666)</f>
        <v/>
      </c>
      <c r="U666" s="888" t="str">
        <f>IF('منابع انسانی'!G665="","",'منابع انسانی'!G665)</f>
        <v/>
      </c>
    </row>
    <row r="667" spans="15:21" ht="24.95" customHeight="1">
      <c r="O667" s="887" t="str">
        <f>IF('منابع انسانی'!A666="","",'منابع انسانی'!A666)</f>
        <v/>
      </c>
      <c r="P667" s="887" t="str">
        <f>IF('منابع انسانی'!B666="","",'منابع انسانی'!B666)</f>
        <v/>
      </c>
      <c r="Q667" s="887" t="str">
        <f>IF('منابع انسانی'!C666="","",'منابع انسانی'!C666)</f>
        <v/>
      </c>
      <c r="R667" s="887" t="str">
        <f>IF('منابع انسانی'!D666="","",'منابع انسانی'!D666)</f>
        <v/>
      </c>
      <c r="S667" s="887" t="str">
        <f>IF('تحصیلات کارکنان'!S667="","",'تحصیلات کارکنان'!S667)</f>
        <v/>
      </c>
      <c r="T667" s="888" t="str">
        <f>IF('تجربه کارکنان'!Q667="","",'تجربه کارکنان'!Q667)</f>
        <v/>
      </c>
      <c r="U667" s="888" t="str">
        <f>IF('منابع انسانی'!G666="","",'منابع انسانی'!G666)</f>
        <v/>
      </c>
    </row>
    <row r="668" spans="15:21" ht="24.95" customHeight="1">
      <c r="O668" s="887" t="str">
        <f>IF('منابع انسانی'!A667="","",'منابع انسانی'!A667)</f>
        <v/>
      </c>
      <c r="P668" s="887" t="str">
        <f>IF('منابع انسانی'!B667="","",'منابع انسانی'!B667)</f>
        <v/>
      </c>
      <c r="Q668" s="887" t="str">
        <f>IF('منابع انسانی'!C667="","",'منابع انسانی'!C667)</f>
        <v/>
      </c>
      <c r="R668" s="887" t="str">
        <f>IF('منابع انسانی'!D667="","",'منابع انسانی'!D667)</f>
        <v/>
      </c>
      <c r="S668" s="887" t="str">
        <f>IF('تحصیلات کارکنان'!S668="","",'تحصیلات کارکنان'!S668)</f>
        <v/>
      </c>
      <c r="T668" s="888" t="str">
        <f>IF('تجربه کارکنان'!Q668="","",'تجربه کارکنان'!Q668)</f>
        <v/>
      </c>
      <c r="U668" s="888" t="str">
        <f>IF('منابع انسانی'!G667="","",'منابع انسانی'!G667)</f>
        <v/>
      </c>
    </row>
    <row r="669" spans="15:21" ht="24.95" customHeight="1">
      <c r="O669" s="887" t="str">
        <f>IF('منابع انسانی'!A668="","",'منابع انسانی'!A668)</f>
        <v/>
      </c>
      <c r="P669" s="887" t="str">
        <f>IF('منابع انسانی'!B668="","",'منابع انسانی'!B668)</f>
        <v/>
      </c>
      <c r="Q669" s="887" t="str">
        <f>IF('منابع انسانی'!C668="","",'منابع انسانی'!C668)</f>
        <v/>
      </c>
      <c r="R669" s="887" t="str">
        <f>IF('منابع انسانی'!D668="","",'منابع انسانی'!D668)</f>
        <v/>
      </c>
      <c r="S669" s="887" t="str">
        <f>IF('تحصیلات کارکنان'!S669="","",'تحصیلات کارکنان'!S669)</f>
        <v/>
      </c>
      <c r="T669" s="888" t="str">
        <f>IF('تجربه کارکنان'!Q669="","",'تجربه کارکنان'!Q669)</f>
        <v/>
      </c>
      <c r="U669" s="888" t="str">
        <f>IF('منابع انسانی'!G668="","",'منابع انسانی'!G668)</f>
        <v/>
      </c>
    </row>
    <row r="670" spans="15:21" ht="24.95" customHeight="1">
      <c r="O670" s="887" t="str">
        <f>IF('منابع انسانی'!A669="","",'منابع انسانی'!A669)</f>
        <v/>
      </c>
      <c r="P670" s="887" t="str">
        <f>IF('منابع انسانی'!B669="","",'منابع انسانی'!B669)</f>
        <v/>
      </c>
      <c r="Q670" s="887" t="str">
        <f>IF('منابع انسانی'!C669="","",'منابع انسانی'!C669)</f>
        <v/>
      </c>
      <c r="R670" s="887" t="str">
        <f>IF('منابع انسانی'!D669="","",'منابع انسانی'!D669)</f>
        <v/>
      </c>
      <c r="S670" s="887" t="str">
        <f>IF('تحصیلات کارکنان'!S670="","",'تحصیلات کارکنان'!S670)</f>
        <v/>
      </c>
      <c r="T670" s="888" t="str">
        <f>IF('تجربه کارکنان'!Q670="","",'تجربه کارکنان'!Q670)</f>
        <v/>
      </c>
      <c r="U670" s="888" t="str">
        <f>IF('منابع انسانی'!G669="","",'منابع انسانی'!G669)</f>
        <v/>
      </c>
    </row>
    <row r="671" spans="15:21" ht="24.95" customHeight="1">
      <c r="O671" s="887" t="str">
        <f>IF('منابع انسانی'!A670="","",'منابع انسانی'!A670)</f>
        <v/>
      </c>
      <c r="P671" s="887" t="str">
        <f>IF('منابع انسانی'!B670="","",'منابع انسانی'!B670)</f>
        <v/>
      </c>
      <c r="Q671" s="887" t="str">
        <f>IF('منابع انسانی'!C670="","",'منابع انسانی'!C670)</f>
        <v/>
      </c>
      <c r="R671" s="887" t="str">
        <f>IF('منابع انسانی'!D670="","",'منابع انسانی'!D670)</f>
        <v/>
      </c>
      <c r="S671" s="887" t="str">
        <f>IF('تحصیلات کارکنان'!S671="","",'تحصیلات کارکنان'!S671)</f>
        <v/>
      </c>
      <c r="T671" s="888" t="str">
        <f>IF('تجربه کارکنان'!Q671="","",'تجربه کارکنان'!Q671)</f>
        <v/>
      </c>
      <c r="U671" s="888" t="str">
        <f>IF('منابع انسانی'!G670="","",'منابع انسانی'!G670)</f>
        <v/>
      </c>
    </row>
    <row r="672" spans="15:21" ht="24.95" customHeight="1">
      <c r="O672" s="887" t="str">
        <f>IF('منابع انسانی'!A671="","",'منابع انسانی'!A671)</f>
        <v/>
      </c>
      <c r="P672" s="887" t="str">
        <f>IF('منابع انسانی'!B671="","",'منابع انسانی'!B671)</f>
        <v/>
      </c>
      <c r="Q672" s="887" t="str">
        <f>IF('منابع انسانی'!C671="","",'منابع انسانی'!C671)</f>
        <v/>
      </c>
      <c r="R672" s="887" t="str">
        <f>IF('منابع انسانی'!D671="","",'منابع انسانی'!D671)</f>
        <v/>
      </c>
      <c r="S672" s="887" t="str">
        <f>IF('تحصیلات کارکنان'!S672="","",'تحصیلات کارکنان'!S672)</f>
        <v/>
      </c>
      <c r="T672" s="888" t="str">
        <f>IF('تجربه کارکنان'!Q672="","",'تجربه کارکنان'!Q672)</f>
        <v/>
      </c>
      <c r="U672" s="888" t="str">
        <f>IF('منابع انسانی'!G671="","",'منابع انسانی'!G671)</f>
        <v/>
      </c>
    </row>
    <row r="673" spans="15:21" ht="24.95" customHeight="1">
      <c r="O673" s="887" t="str">
        <f>IF('منابع انسانی'!A672="","",'منابع انسانی'!A672)</f>
        <v/>
      </c>
      <c r="P673" s="887" t="str">
        <f>IF('منابع انسانی'!B672="","",'منابع انسانی'!B672)</f>
        <v/>
      </c>
      <c r="Q673" s="887" t="str">
        <f>IF('منابع انسانی'!C672="","",'منابع انسانی'!C672)</f>
        <v/>
      </c>
      <c r="R673" s="887" t="str">
        <f>IF('منابع انسانی'!D672="","",'منابع انسانی'!D672)</f>
        <v/>
      </c>
      <c r="S673" s="887" t="str">
        <f>IF('تحصیلات کارکنان'!S673="","",'تحصیلات کارکنان'!S673)</f>
        <v/>
      </c>
      <c r="T673" s="888" t="str">
        <f>IF('تجربه کارکنان'!Q673="","",'تجربه کارکنان'!Q673)</f>
        <v/>
      </c>
      <c r="U673" s="888" t="str">
        <f>IF('منابع انسانی'!G672="","",'منابع انسانی'!G672)</f>
        <v/>
      </c>
    </row>
    <row r="674" spans="15:21" ht="24.95" customHeight="1">
      <c r="O674" s="887" t="str">
        <f>IF('منابع انسانی'!A673="","",'منابع انسانی'!A673)</f>
        <v/>
      </c>
      <c r="P674" s="887" t="str">
        <f>IF('منابع انسانی'!B673="","",'منابع انسانی'!B673)</f>
        <v/>
      </c>
      <c r="Q674" s="887" t="str">
        <f>IF('منابع انسانی'!C673="","",'منابع انسانی'!C673)</f>
        <v/>
      </c>
      <c r="R674" s="887" t="str">
        <f>IF('منابع انسانی'!D673="","",'منابع انسانی'!D673)</f>
        <v/>
      </c>
      <c r="S674" s="887" t="str">
        <f>IF('تحصیلات کارکنان'!S674="","",'تحصیلات کارکنان'!S674)</f>
        <v/>
      </c>
      <c r="T674" s="888" t="str">
        <f>IF('تجربه کارکنان'!Q674="","",'تجربه کارکنان'!Q674)</f>
        <v/>
      </c>
      <c r="U674" s="888" t="str">
        <f>IF('منابع انسانی'!G673="","",'منابع انسانی'!G673)</f>
        <v/>
      </c>
    </row>
    <row r="675" spans="15:21" ht="24.95" customHeight="1">
      <c r="O675" s="887" t="str">
        <f>IF('منابع انسانی'!A674="","",'منابع انسانی'!A674)</f>
        <v/>
      </c>
      <c r="P675" s="887" t="str">
        <f>IF('منابع انسانی'!B674="","",'منابع انسانی'!B674)</f>
        <v/>
      </c>
      <c r="Q675" s="887" t="str">
        <f>IF('منابع انسانی'!C674="","",'منابع انسانی'!C674)</f>
        <v/>
      </c>
      <c r="R675" s="887" t="str">
        <f>IF('منابع انسانی'!D674="","",'منابع انسانی'!D674)</f>
        <v/>
      </c>
      <c r="S675" s="887" t="str">
        <f>IF('تحصیلات کارکنان'!S675="","",'تحصیلات کارکنان'!S675)</f>
        <v/>
      </c>
      <c r="T675" s="888" t="str">
        <f>IF('تجربه کارکنان'!Q675="","",'تجربه کارکنان'!Q675)</f>
        <v/>
      </c>
      <c r="U675" s="888" t="str">
        <f>IF('منابع انسانی'!G674="","",'منابع انسانی'!G674)</f>
        <v/>
      </c>
    </row>
    <row r="676" spans="15:21" ht="24.95" customHeight="1">
      <c r="O676" s="887" t="str">
        <f>IF('منابع انسانی'!A675="","",'منابع انسانی'!A675)</f>
        <v/>
      </c>
      <c r="P676" s="887" t="str">
        <f>IF('منابع انسانی'!B675="","",'منابع انسانی'!B675)</f>
        <v/>
      </c>
      <c r="Q676" s="887" t="str">
        <f>IF('منابع انسانی'!C675="","",'منابع انسانی'!C675)</f>
        <v/>
      </c>
      <c r="R676" s="887" t="str">
        <f>IF('منابع انسانی'!D675="","",'منابع انسانی'!D675)</f>
        <v/>
      </c>
      <c r="S676" s="887" t="str">
        <f>IF('تحصیلات کارکنان'!S676="","",'تحصیلات کارکنان'!S676)</f>
        <v/>
      </c>
      <c r="T676" s="888" t="str">
        <f>IF('تجربه کارکنان'!Q676="","",'تجربه کارکنان'!Q676)</f>
        <v/>
      </c>
      <c r="U676" s="888" t="str">
        <f>IF('منابع انسانی'!G675="","",'منابع انسانی'!G675)</f>
        <v/>
      </c>
    </row>
    <row r="677" spans="15:21" ht="24.95" customHeight="1">
      <c r="O677" s="887" t="str">
        <f>IF('منابع انسانی'!A676="","",'منابع انسانی'!A676)</f>
        <v/>
      </c>
      <c r="P677" s="887" t="str">
        <f>IF('منابع انسانی'!B676="","",'منابع انسانی'!B676)</f>
        <v/>
      </c>
      <c r="Q677" s="887" t="str">
        <f>IF('منابع انسانی'!C676="","",'منابع انسانی'!C676)</f>
        <v/>
      </c>
      <c r="R677" s="887" t="str">
        <f>IF('منابع انسانی'!D676="","",'منابع انسانی'!D676)</f>
        <v/>
      </c>
      <c r="S677" s="887" t="str">
        <f>IF('تحصیلات کارکنان'!S677="","",'تحصیلات کارکنان'!S677)</f>
        <v/>
      </c>
      <c r="T677" s="888" t="str">
        <f>IF('تجربه کارکنان'!Q677="","",'تجربه کارکنان'!Q677)</f>
        <v/>
      </c>
      <c r="U677" s="888" t="str">
        <f>IF('منابع انسانی'!G676="","",'منابع انسانی'!G676)</f>
        <v/>
      </c>
    </row>
    <row r="678" spans="15:21" ht="24.95" customHeight="1">
      <c r="O678" s="887" t="str">
        <f>IF('منابع انسانی'!A677="","",'منابع انسانی'!A677)</f>
        <v/>
      </c>
      <c r="P678" s="887" t="str">
        <f>IF('منابع انسانی'!B677="","",'منابع انسانی'!B677)</f>
        <v/>
      </c>
      <c r="Q678" s="887" t="str">
        <f>IF('منابع انسانی'!C677="","",'منابع انسانی'!C677)</f>
        <v/>
      </c>
      <c r="R678" s="887" t="str">
        <f>IF('منابع انسانی'!D677="","",'منابع انسانی'!D677)</f>
        <v/>
      </c>
      <c r="S678" s="887" t="str">
        <f>IF('تحصیلات کارکنان'!S678="","",'تحصیلات کارکنان'!S678)</f>
        <v/>
      </c>
      <c r="T678" s="888" t="str">
        <f>IF('تجربه کارکنان'!Q678="","",'تجربه کارکنان'!Q678)</f>
        <v/>
      </c>
      <c r="U678" s="888" t="str">
        <f>IF('منابع انسانی'!G677="","",'منابع انسانی'!G677)</f>
        <v/>
      </c>
    </row>
    <row r="679" spans="15:21" ht="24.95" customHeight="1">
      <c r="O679" s="887" t="str">
        <f>IF('منابع انسانی'!A678="","",'منابع انسانی'!A678)</f>
        <v/>
      </c>
      <c r="P679" s="887" t="str">
        <f>IF('منابع انسانی'!B678="","",'منابع انسانی'!B678)</f>
        <v/>
      </c>
      <c r="Q679" s="887" t="str">
        <f>IF('منابع انسانی'!C678="","",'منابع انسانی'!C678)</f>
        <v/>
      </c>
      <c r="R679" s="887" t="str">
        <f>IF('منابع انسانی'!D678="","",'منابع انسانی'!D678)</f>
        <v/>
      </c>
      <c r="S679" s="887" t="str">
        <f>IF('تحصیلات کارکنان'!S679="","",'تحصیلات کارکنان'!S679)</f>
        <v/>
      </c>
      <c r="T679" s="888" t="str">
        <f>IF('تجربه کارکنان'!Q679="","",'تجربه کارکنان'!Q679)</f>
        <v/>
      </c>
      <c r="U679" s="888" t="str">
        <f>IF('منابع انسانی'!G678="","",'منابع انسانی'!G678)</f>
        <v/>
      </c>
    </row>
    <row r="680" spans="15:21" ht="24.95" customHeight="1">
      <c r="O680" s="887" t="str">
        <f>IF('منابع انسانی'!A679="","",'منابع انسانی'!A679)</f>
        <v/>
      </c>
      <c r="P680" s="887" t="str">
        <f>IF('منابع انسانی'!B679="","",'منابع انسانی'!B679)</f>
        <v/>
      </c>
      <c r="Q680" s="887" t="str">
        <f>IF('منابع انسانی'!C679="","",'منابع انسانی'!C679)</f>
        <v/>
      </c>
      <c r="R680" s="887" t="str">
        <f>IF('منابع انسانی'!D679="","",'منابع انسانی'!D679)</f>
        <v/>
      </c>
      <c r="S680" s="887" t="str">
        <f>IF('تحصیلات کارکنان'!S680="","",'تحصیلات کارکنان'!S680)</f>
        <v/>
      </c>
      <c r="T680" s="888" t="str">
        <f>IF('تجربه کارکنان'!Q680="","",'تجربه کارکنان'!Q680)</f>
        <v/>
      </c>
      <c r="U680" s="888" t="str">
        <f>IF('منابع انسانی'!G679="","",'منابع انسانی'!G679)</f>
        <v/>
      </c>
    </row>
    <row r="681" spans="15:21" ht="24.95" customHeight="1">
      <c r="O681" s="887" t="str">
        <f>IF('منابع انسانی'!A680="","",'منابع انسانی'!A680)</f>
        <v/>
      </c>
      <c r="P681" s="887" t="str">
        <f>IF('منابع انسانی'!B680="","",'منابع انسانی'!B680)</f>
        <v/>
      </c>
      <c r="Q681" s="887" t="str">
        <f>IF('منابع انسانی'!C680="","",'منابع انسانی'!C680)</f>
        <v/>
      </c>
      <c r="R681" s="887" t="str">
        <f>IF('منابع انسانی'!D680="","",'منابع انسانی'!D680)</f>
        <v/>
      </c>
      <c r="S681" s="887" t="str">
        <f>IF('تحصیلات کارکنان'!S681="","",'تحصیلات کارکنان'!S681)</f>
        <v/>
      </c>
      <c r="T681" s="888" t="str">
        <f>IF('تجربه کارکنان'!Q681="","",'تجربه کارکنان'!Q681)</f>
        <v/>
      </c>
      <c r="U681" s="888" t="str">
        <f>IF('منابع انسانی'!G680="","",'منابع انسانی'!G680)</f>
        <v/>
      </c>
    </row>
    <row r="682" spans="15:21" ht="24.95" customHeight="1">
      <c r="O682" s="887" t="str">
        <f>IF('منابع انسانی'!A681="","",'منابع انسانی'!A681)</f>
        <v/>
      </c>
      <c r="P682" s="887" t="str">
        <f>IF('منابع انسانی'!B681="","",'منابع انسانی'!B681)</f>
        <v/>
      </c>
      <c r="Q682" s="887" t="str">
        <f>IF('منابع انسانی'!C681="","",'منابع انسانی'!C681)</f>
        <v/>
      </c>
      <c r="R682" s="887" t="str">
        <f>IF('منابع انسانی'!D681="","",'منابع انسانی'!D681)</f>
        <v/>
      </c>
      <c r="S682" s="887" t="str">
        <f>IF('تحصیلات کارکنان'!S682="","",'تحصیلات کارکنان'!S682)</f>
        <v/>
      </c>
      <c r="T682" s="888" t="str">
        <f>IF('تجربه کارکنان'!Q682="","",'تجربه کارکنان'!Q682)</f>
        <v/>
      </c>
      <c r="U682" s="888" t="str">
        <f>IF('منابع انسانی'!G681="","",'منابع انسانی'!G681)</f>
        <v/>
      </c>
    </row>
    <row r="683" spans="15:21" ht="24.95" customHeight="1">
      <c r="O683" s="887" t="str">
        <f>IF('منابع انسانی'!A682="","",'منابع انسانی'!A682)</f>
        <v/>
      </c>
      <c r="P683" s="887" t="str">
        <f>IF('منابع انسانی'!B682="","",'منابع انسانی'!B682)</f>
        <v/>
      </c>
      <c r="Q683" s="887" t="str">
        <f>IF('منابع انسانی'!C682="","",'منابع انسانی'!C682)</f>
        <v/>
      </c>
      <c r="R683" s="887" t="str">
        <f>IF('منابع انسانی'!D682="","",'منابع انسانی'!D682)</f>
        <v/>
      </c>
      <c r="S683" s="887" t="str">
        <f>IF('تحصیلات کارکنان'!S683="","",'تحصیلات کارکنان'!S683)</f>
        <v/>
      </c>
      <c r="T683" s="888" t="str">
        <f>IF('تجربه کارکنان'!Q683="","",'تجربه کارکنان'!Q683)</f>
        <v/>
      </c>
      <c r="U683" s="888" t="str">
        <f>IF('منابع انسانی'!G682="","",'منابع انسانی'!G682)</f>
        <v/>
      </c>
    </row>
    <row r="684" spans="15:21" ht="24.95" customHeight="1">
      <c r="O684" s="887" t="str">
        <f>IF('منابع انسانی'!A683="","",'منابع انسانی'!A683)</f>
        <v/>
      </c>
      <c r="P684" s="887" t="str">
        <f>IF('منابع انسانی'!B683="","",'منابع انسانی'!B683)</f>
        <v/>
      </c>
      <c r="Q684" s="887" t="str">
        <f>IF('منابع انسانی'!C683="","",'منابع انسانی'!C683)</f>
        <v/>
      </c>
      <c r="R684" s="887" t="str">
        <f>IF('منابع انسانی'!D683="","",'منابع انسانی'!D683)</f>
        <v/>
      </c>
      <c r="S684" s="887" t="str">
        <f>IF('تحصیلات کارکنان'!S684="","",'تحصیلات کارکنان'!S684)</f>
        <v/>
      </c>
      <c r="T684" s="888" t="str">
        <f>IF('تجربه کارکنان'!Q684="","",'تجربه کارکنان'!Q684)</f>
        <v/>
      </c>
      <c r="U684" s="888" t="str">
        <f>IF('منابع انسانی'!G683="","",'منابع انسانی'!G683)</f>
        <v/>
      </c>
    </row>
    <row r="685" spans="15:21" ht="24.95" customHeight="1">
      <c r="O685" s="887" t="str">
        <f>IF('منابع انسانی'!A684="","",'منابع انسانی'!A684)</f>
        <v/>
      </c>
      <c r="P685" s="887" t="str">
        <f>IF('منابع انسانی'!B684="","",'منابع انسانی'!B684)</f>
        <v/>
      </c>
      <c r="Q685" s="887" t="str">
        <f>IF('منابع انسانی'!C684="","",'منابع انسانی'!C684)</f>
        <v/>
      </c>
      <c r="R685" s="887" t="str">
        <f>IF('منابع انسانی'!D684="","",'منابع انسانی'!D684)</f>
        <v/>
      </c>
      <c r="S685" s="887" t="str">
        <f>IF('تحصیلات کارکنان'!S685="","",'تحصیلات کارکنان'!S685)</f>
        <v/>
      </c>
      <c r="T685" s="888" t="str">
        <f>IF('تجربه کارکنان'!Q685="","",'تجربه کارکنان'!Q685)</f>
        <v/>
      </c>
      <c r="U685" s="888" t="str">
        <f>IF('منابع انسانی'!G684="","",'منابع انسانی'!G684)</f>
        <v/>
      </c>
    </row>
    <row r="686" spans="15:21" ht="24.95" customHeight="1">
      <c r="O686" s="887" t="str">
        <f>IF('منابع انسانی'!A685="","",'منابع انسانی'!A685)</f>
        <v/>
      </c>
      <c r="P686" s="887" t="str">
        <f>IF('منابع انسانی'!B685="","",'منابع انسانی'!B685)</f>
        <v/>
      </c>
      <c r="Q686" s="887" t="str">
        <f>IF('منابع انسانی'!C685="","",'منابع انسانی'!C685)</f>
        <v/>
      </c>
      <c r="R686" s="887" t="str">
        <f>IF('منابع انسانی'!D685="","",'منابع انسانی'!D685)</f>
        <v/>
      </c>
      <c r="S686" s="887" t="str">
        <f>IF('تحصیلات کارکنان'!S686="","",'تحصیلات کارکنان'!S686)</f>
        <v/>
      </c>
      <c r="T686" s="888" t="str">
        <f>IF('تجربه کارکنان'!Q686="","",'تجربه کارکنان'!Q686)</f>
        <v/>
      </c>
      <c r="U686" s="888" t="str">
        <f>IF('منابع انسانی'!G685="","",'منابع انسانی'!G685)</f>
        <v/>
      </c>
    </row>
    <row r="687" spans="15:21" ht="24.95" customHeight="1">
      <c r="O687" s="887" t="str">
        <f>IF('منابع انسانی'!A686="","",'منابع انسانی'!A686)</f>
        <v/>
      </c>
      <c r="P687" s="887" t="str">
        <f>IF('منابع انسانی'!B686="","",'منابع انسانی'!B686)</f>
        <v/>
      </c>
      <c r="Q687" s="887" t="str">
        <f>IF('منابع انسانی'!C686="","",'منابع انسانی'!C686)</f>
        <v/>
      </c>
      <c r="R687" s="887" t="str">
        <f>IF('منابع انسانی'!D686="","",'منابع انسانی'!D686)</f>
        <v/>
      </c>
      <c r="S687" s="887" t="str">
        <f>IF('تحصیلات کارکنان'!S687="","",'تحصیلات کارکنان'!S687)</f>
        <v/>
      </c>
      <c r="T687" s="888" t="str">
        <f>IF('تجربه کارکنان'!Q687="","",'تجربه کارکنان'!Q687)</f>
        <v/>
      </c>
      <c r="U687" s="888" t="str">
        <f>IF('منابع انسانی'!G686="","",'منابع انسانی'!G686)</f>
        <v/>
      </c>
    </row>
    <row r="688" spans="15:21" ht="24.95" customHeight="1">
      <c r="O688" s="887" t="str">
        <f>IF('منابع انسانی'!A687="","",'منابع انسانی'!A687)</f>
        <v/>
      </c>
      <c r="P688" s="887" t="str">
        <f>IF('منابع انسانی'!B687="","",'منابع انسانی'!B687)</f>
        <v/>
      </c>
      <c r="Q688" s="887" t="str">
        <f>IF('منابع انسانی'!C687="","",'منابع انسانی'!C687)</f>
        <v/>
      </c>
      <c r="R688" s="887" t="str">
        <f>IF('منابع انسانی'!D687="","",'منابع انسانی'!D687)</f>
        <v/>
      </c>
      <c r="S688" s="887" t="str">
        <f>IF('تحصیلات کارکنان'!S688="","",'تحصیلات کارکنان'!S688)</f>
        <v/>
      </c>
      <c r="T688" s="888" t="str">
        <f>IF('تجربه کارکنان'!Q688="","",'تجربه کارکنان'!Q688)</f>
        <v/>
      </c>
      <c r="U688" s="888" t="str">
        <f>IF('منابع انسانی'!G687="","",'منابع انسانی'!G687)</f>
        <v/>
      </c>
    </row>
    <row r="689" spans="15:21" ht="24.95" customHeight="1">
      <c r="O689" s="887" t="str">
        <f>IF('منابع انسانی'!A688="","",'منابع انسانی'!A688)</f>
        <v/>
      </c>
      <c r="P689" s="887" t="str">
        <f>IF('منابع انسانی'!B688="","",'منابع انسانی'!B688)</f>
        <v/>
      </c>
      <c r="Q689" s="887" t="str">
        <f>IF('منابع انسانی'!C688="","",'منابع انسانی'!C688)</f>
        <v/>
      </c>
      <c r="R689" s="887" t="str">
        <f>IF('منابع انسانی'!D688="","",'منابع انسانی'!D688)</f>
        <v/>
      </c>
      <c r="S689" s="887" t="str">
        <f>IF('تحصیلات کارکنان'!S689="","",'تحصیلات کارکنان'!S689)</f>
        <v/>
      </c>
      <c r="T689" s="888" t="str">
        <f>IF('تجربه کارکنان'!Q689="","",'تجربه کارکنان'!Q689)</f>
        <v/>
      </c>
      <c r="U689" s="888" t="str">
        <f>IF('منابع انسانی'!G688="","",'منابع انسانی'!G688)</f>
        <v/>
      </c>
    </row>
    <row r="690" spans="15:21" ht="24.95" customHeight="1">
      <c r="O690" s="887" t="str">
        <f>IF('منابع انسانی'!A689="","",'منابع انسانی'!A689)</f>
        <v/>
      </c>
      <c r="P690" s="887" t="str">
        <f>IF('منابع انسانی'!B689="","",'منابع انسانی'!B689)</f>
        <v/>
      </c>
      <c r="Q690" s="887" t="str">
        <f>IF('منابع انسانی'!C689="","",'منابع انسانی'!C689)</f>
        <v/>
      </c>
      <c r="R690" s="887" t="str">
        <f>IF('منابع انسانی'!D689="","",'منابع انسانی'!D689)</f>
        <v/>
      </c>
      <c r="S690" s="887" t="str">
        <f>IF('تحصیلات کارکنان'!S690="","",'تحصیلات کارکنان'!S690)</f>
        <v/>
      </c>
      <c r="T690" s="888" t="str">
        <f>IF('تجربه کارکنان'!Q690="","",'تجربه کارکنان'!Q690)</f>
        <v/>
      </c>
      <c r="U690" s="888" t="str">
        <f>IF('منابع انسانی'!G689="","",'منابع انسانی'!G689)</f>
        <v/>
      </c>
    </row>
    <row r="691" spans="15:21" ht="24.95" customHeight="1">
      <c r="O691" s="887" t="str">
        <f>IF('منابع انسانی'!A690="","",'منابع انسانی'!A690)</f>
        <v/>
      </c>
      <c r="P691" s="887" t="str">
        <f>IF('منابع انسانی'!B690="","",'منابع انسانی'!B690)</f>
        <v/>
      </c>
      <c r="Q691" s="887" t="str">
        <f>IF('منابع انسانی'!C690="","",'منابع انسانی'!C690)</f>
        <v/>
      </c>
      <c r="R691" s="887" t="str">
        <f>IF('منابع انسانی'!D690="","",'منابع انسانی'!D690)</f>
        <v/>
      </c>
      <c r="S691" s="887" t="str">
        <f>IF('تحصیلات کارکنان'!S691="","",'تحصیلات کارکنان'!S691)</f>
        <v/>
      </c>
      <c r="T691" s="888" t="str">
        <f>IF('تجربه کارکنان'!Q691="","",'تجربه کارکنان'!Q691)</f>
        <v/>
      </c>
      <c r="U691" s="888" t="str">
        <f>IF('منابع انسانی'!G690="","",'منابع انسانی'!G690)</f>
        <v/>
      </c>
    </row>
    <row r="692" spans="15:21" ht="24.95" customHeight="1">
      <c r="O692" s="887" t="str">
        <f>IF('منابع انسانی'!A691="","",'منابع انسانی'!A691)</f>
        <v/>
      </c>
      <c r="P692" s="887" t="str">
        <f>IF('منابع انسانی'!B691="","",'منابع انسانی'!B691)</f>
        <v/>
      </c>
      <c r="Q692" s="887" t="str">
        <f>IF('منابع انسانی'!C691="","",'منابع انسانی'!C691)</f>
        <v/>
      </c>
      <c r="R692" s="887" t="str">
        <f>IF('منابع انسانی'!D691="","",'منابع انسانی'!D691)</f>
        <v/>
      </c>
      <c r="S692" s="887" t="str">
        <f>IF('تحصیلات کارکنان'!S692="","",'تحصیلات کارکنان'!S692)</f>
        <v/>
      </c>
      <c r="T692" s="888" t="str">
        <f>IF('تجربه کارکنان'!Q692="","",'تجربه کارکنان'!Q692)</f>
        <v/>
      </c>
      <c r="U692" s="888" t="str">
        <f>IF('منابع انسانی'!G691="","",'منابع انسانی'!G691)</f>
        <v/>
      </c>
    </row>
    <row r="693" spans="15:21" ht="24.95" customHeight="1">
      <c r="O693" s="887" t="str">
        <f>IF('منابع انسانی'!A692="","",'منابع انسانی'!A692)</f>
        <v/>
      </c>
      <c r="P693" s="887" t="str">
        <f>IF('منابع انسانی'!B692="","",'منابع انسانی'!B692)</f>
        <v/>
      </c>
      <c r="Q693" s="887" t="str">
        <f>IF('منابع انسانی'!C692="","",'منابع انسانی'!C692)</f>
        <v/>
      </c>
      <c r="R693" s="887" t="str">
        <f>IF('منابع انسانی'!D692="","",'منابع انسانی'!D692)</f>
        <v/>
      </c>
      <c r="S693" s="887" t="str">
        <f>IF('تحصیلات کارکنان'!S693="","",'تحصیلات کارکنان'!S693)</f>
        <v/>
      </c>
      <c r="T693" s="888" t="str">
        <f>IF('تجربه کارکنان'!Q693="","",'تجربه کارکنان'!Q693)</f>
        <v/>
      </c>
      <c r="U693" s="888" t="str">
        <f>IF('منابع انسانی'!G692="","",'منابع انسانی'!G692)</f>
        <v/>
      </c>
    </row>
    <row r="694" spans="15:21" ht="24.95" customHeight="1">
      <c r="O694" s="887" t="str">
        <f>IF('منابع انسانی'!A693="","",'منابع انسانی'!A693)</f>
        <v/>
      </c>
      <c r="P694" s="887" t="str">
        <f>IF('منابع انسانی'!B693="","",'منابع انسانی'!B693)</f>
        <v/>
      </c>
      <c r="Q694" s="887" t="str">
        <f>IF('منابع انسانی'!C693="","",'منابع انسانی'!C693)</f>
        <v/>
      </c>
      <c r="R694" s="887" t="str">
        <f>IF('منابع انسانی'!D693="","",'منابع انسانی'!D693)</f>
        <v/>
      </c>
      <c r="S694" s="887" t="str">
        <f>IF('تحصیلات کارکنان'!S694="","",'تحصیلات کارکنان'!S694)</f>
        <v/>
      </c>
      <c r="T694" s="888" t="str">
        <f>IF('تجربه کارکنان'!Q694="","",'تجربه کارکنان'!Q694)</f>
        <v/>
      </c>
      <c r="U694" s="888" t="str">
        <f>IF('منابع انسانی'!G693="","",'منابع انسانی'!G693)</f>
        <v/>
      </c>
    </row>
    <row r="695" spans="15:21" ht="24.95" customHeight="1">
      <c r="O695" s="887" t="str">
        <f>IF('منابع انسانی'!A694="","",'منابع انسانی'!A694)</f>
        <v/>
      </c>
      <c r="P695" s="887" t="str">
        <f>IF('منابع انسانی'!B694="","",'منابع انسانی'!B694)</f>
        <v/>
      </c>
      <c r="Q695" s="887" t="str">
        <f>IF('منابع انسانی'!C694="","",'منابع انسانی'!C694)</f>
        <v/>
      </c>
      <c r="R695" s="887" t="str">
        <f>IF('منابع انسانی'!D694="","",'منابع انسانی'!D694)</f>
        <v/>
      </c>
      <c r="S695" s="887" t="str">
        <f>IF('تحصیلات کارکنان'!S695="","",'تحصیلات کارکنان'!S695)</f>
        <v/>
      </c>
      <c r="T695" s="888" t="str">
        <f>IF('تجربه کارکنان'!Q695="","",'تجربه کارکنان'!Q695)</f>
        <v/>
      </c>
      <c r="U695" s="888" t="str">
        <f>IF('منابع انسانی'!G694="","",'منابع انسانی'!G694)</f>
        <v/>
      </c>
    </row>
    <row r="696" spans="15:21" ht="24.95" customHeight="1">
      <c r="O696" s="887" t="str">
        <f>IF('منابع انسانی'!A695="","",'منابع انسانی'!A695)</f>
        <v/>
      </c>
      <c r="P696" s="887" t="str">
        <f>IF('منابع انسانی'!B695="","",'منابع انسانی'!B695)</f>
        <v/>
      </c>
      <c r="Q696" s="887" t="str">
        <f>IF('منابع انسانی'!C695="","",'منابع انسانی'!C695)</f>
        <v/>
      </c>
      <c r="R696" s="887" t="str">
        <f>IF('منابع انسانی'!D695="","",'منابع انسانی'!D695)</f>
        <v/>
      </c>
      <c r="S696" s="887" t="str">
        <f>IF('تحصیلات کارکنان'!S696="","",'تحصیلات کارکنان'!S696)</f>
        <v/>
      </c>
      <c r="T696" s="888" t="str">
        <f>IF('تجربه کارکنان'!Q696="","",'تجربه کارکنان'!Q696)</f>
        <v/>
      </c>
      <c r="U696" s="888" t="str">
        <f>IF('منابع انسانی'!G695="","",'منابع انسانی'!G695)</f>
        <v/>
      </c>
    </row>
    <row r="697" spans="15:21" ht="24.95" customHeight="1">
      <c r="O697" s="887" t="str">
        <f>IF('منابع انسانی'!A696="","",'منابع انسانی'!A696)</f>
        <v/>
      </c>
      <c r="P697" s="887" t="str">
        <f>IF('منابع انسانی'!B696="","",'منابع انسانی'!B696)</f>
        <v/>
      </c>
      <c r="Q697" s="887" t="str">
        <f>IF('منابع انسانی'!C696="","",'منابع انسانی'!C696)</f>
        <v/>
      </c>
      <c r="R697" s="887" t="str">
        <f>IF('منابع انسانی'!D696="","",'منابع انسانی'!D696)</f>
        <v/>
      </c>
      <c r="S697" s="887" t="str">
        <f>IF('تحصیلات کارکنان'!S697="","",'تحصیلات کارکنان'!S697)</f>
        <v/>
      </c>
      <c r="T697" s="888" t="str">
        <f>IF('تجربه کارکنان'!Q697="","",'تجربه کارکنان'!Q697)</f>
        <v/>
      </c>
      <c r="U697" s="888" t="str">
        <f>IF('منابع انسانی'!G696="","",'منابع انسانی'!G696)</f>
        <v/>
      </c>
    </row>
    <row r="698" spans="15:21" ht="24.95" customHeight="1">
      <c r="O698" s="887" t="str">
        <f>IF('منابع انسانی'!A697="","",'منابع انسانی'!A697)</f>
        <v/>
      </c>
      <c r="P698" s="887" t="str">
        <f>IF('منابع انسانی'!B697="","",'منابع انسانی'!B697)</f>
        <v/>
      </c>
      <c r="Q698" s="887" t="str">
        <f>IF('منابع انسانی'!C697="","",'منابع انسانی'!C697)</f>
        <v/>
      </c>
      <c r="R698" s="887" t="str">
        <f>IF('منابع انسانی'!D697="","",'منابع انسانی'!D697)</f>
        <v/>
      </c>
      <c r="S698" s="887" t="str">
        <f>IF('تحصیلات کارکنان'!S698="","",'تحصیلات کارکنان'!S698)</f>
        <v/>
      </c>
      <c r="T698" s="888" t="str">
        <f>IF('تجربه کارکنان'!Q698="","",'تجربه کارکنان'!Q698)</f>
        <v/>
      </c>
      <c r="U698" s="888" t="str">
        <f>IF('منابع انسانی'!G697="","",'منابع انسانی'!G697)</f>
        <v/>
      </c>
    </row>
    <row r="699" spans="15:21" ht="24.95" customHeight="1">
      <c r="O699" s="887" t="str">
        <f>IF('منابع انسانی'!A698="","",'منابع انسانی'!A698)</f>
        <v/>
      </c>
      <c r="P699" s="887" t="str">
        <f>IF('منابع انسانی'!B698="","",'منابع انسانی'!B698)</f>
        <v/>
      </c>
      <c r="Q699" s="887" t="str">
        <f>IF('منابع انسانی'!C698="","",'منابع انسانی'!C698)</f>
        <v/>
      </c>
      <c r="R699" s="887" t="str">
        <f>IF('منابع انسانی'!D698="","",'منابع انسانی'!D698)</f>
        <v/>
      </c>
      <c r="S699" s="887" t="str">
        <f>IF('تحصیلات کارکنان'!S699="","",'تحصیلات کارکنان'!S699)</f>
        <v/>
      </c>
      <c r="T699" s="888" t="str">
        <f>IF('تجربه کارکنان'!Q699="","",'تجربه کارکنان'!Q699)</f>
        <v/>
      </c>
      <c r="U699" s="888" t="str">
        <f>IF('منابع انسانی'!G698="","",'منابع انسانی'!G698)</f>
        <v/>
      </c>
    </row>
    <row r="700" spans="15:21" ht="24.95" customHeight="1">
      <c r="O700" s="887" t="str">
        <f>IF('منابع انسانی'!A699="","",'منابع انسانی'!A699)</f>
        <v/>
      </c>
      <c r="P700" s="887" t="str">
        <f>IF('منابع انسانی'!B699="","",'منابع انسانی'!B699)</f>
        <v/>
      </c>
      <c r="Q700" s="887" t="str">
        <f>IF('منابع انسانی'!C699="","",'منابع انسانی'!C699)</f>
        <v/>
      </c>
      <c r="R700" s="887" t="str">
        <f>IF('منابع انسانی'!D699="","",'منابع انسانی'!D699)</f>
        <v/>
      </c>
      <c r="S700" s="887" t="str">
        <f>IF('تحصیلات کارکنان'!S700="","",'تحصیلات کارکنان'!S700)</f>
        <v/>
      </c>
      <c r="T700" s="888" t="str">
        <f>IF('تجربه کارکنان'!Q700="","",'تجربه کارکنان'!Q700)</f>
        <v/>
      </c>
      <c r="U700" s="888" t="str">
        <f>IF('منابع انسانی'!G699="","",'منابع انسانی'!G699)</f>
        <v/>
      </c>
    </row>
    <row r="701" spans="15:21" ht="24.95" customHeight="1">
      <c r="O701" s="887" t="str">
        <f>IF('منابع انسانی'!A700="","",'منابع انسانی'!A700)</f>
        <v/>
      </c>
      <c r="P701" s="887" t="str">
        <f>IF('منابع انسانی'!B700="","",'منابع انسانی'!B700)</f>
        <v/>
      </c>
      <c r="Q701" s="887" t="str">
        <f>IF('منابع انسانی'!C700="","",'منابع انسانی'!C700)</f>
        <v/>
      </c>
      <c r="R701" s="887" t="str">
        <f>IF('منابع انسانی'!D700="","",'منابع انسانی'!D700)</f>
        <v/>
      </c>
      <c r="S701" s="887" t="str">
        <f>IF('تحصیلات کارکنان'!S701="","",'تحصیلات کارکنان'!S701)</f>
        <v/>
      </c>
      <c r="T701" s="888" t="str">
        <f>IF('تجربه کارکنان'!Q701="","",'تجربه کارکنان'!Q701)</f>
        <v/>
      </c>
      <c r="U701" s="888" t="str">
        <f>IF('منابع انسانی'!G700="","",'منابع انسانی'!G700)</f>
        <v/>
      </c>
    </row>
    <row r="702" spans="15:21" ht="24.95" customHeight="1">
      <c r="O702" s="887" t="str">
        <f>IF('منابع انسانی'!A701="","",'منابع انسانی'!A701)</f>
        <v/>
      </c>
      <c r="P702" s="887" t="str">
        <f>IF('منابع انسانی'!B701="","",'منابع انسانی'!B701)</f>
        <v/>
      </c>
      <c r="Q702" s="887" t="str">
        <f>IF('منابع انسانی'!C701="","",'منابع انسانی'!C701)</f>
        <v/>
      </c>
      <c r="R702" s="887" t="str">
        <f>IF('منابع انسانی'!D701="","",'منابع انسانی'!D701)</f>
        <v/>
      </c>
      <c r="S702" s="887" t="str">
        <f>IF('تحصیلات کارکنان'!S702="","",'تحصیلات کارکنان'!S702)</f>
        <v/>
      </c>
      <c r="T702" s="888" t="str">
        <f>IF('تجربه کارکنان'!Q702="","",'تجربه کارکنان'!Q702)</f>
        <v/>
      </c>
      <c r="U702" s="888" t="str">
        <f>IF('منابع انسانی'!G701="","",'منابع انسانی'!G701)</f>
        <v/>
      </c>
    </row>
    <row r="703" spans="15:21" ht="24.95" customHeight="1">
      <c r="O703" s="887" t="str">
        <f>IF('منابع انسانی'!A702="","",'منابع انسانی'!A702)</f>
        <v/>
      </c>
      <c r="P703" s="887" t="str">
        <f>IF('منابع انسانی'!B702="","",'منابع انسانی'!B702)</f>
        <v/>
      </c>
      <c r="Q703" s="887" t="str">
        <f>IF('منابع انسانی'!C702="","",'منابع انسانی'!C702)</f>
        <v/>
      </c>
      <c r="R703" s="887" t="str">
        <f>IF('منابع انسانی'!D702="","",'منابع انسانی'!D702)</f>
        <v/>
      </c>
      <c r="S703" s="887" t="str">
        <f>IF('تحصیلات کارکنان'!S703="","",'تحصیلات کارکنان'!S703)</f>
        <v/>
      </c>
      <c r="T703" s="888" t="str">
        <f>IF('تجربه کارکنان'!Q703="","",'تجربه کارکنان'!Q703)</f>
        <v/>
      </c>
      <c r="U703" s="888" t="str">
        <f>IF('منابع انسانی'!G702="","",'منابع انسانی'!G702)</f>
        <v/>
      </c>
    </row>
    <row r="704" spans="15:21" ht="24.95" customHeight="1">
      <c r="O704" s="887" t="str">
        <f>IF('منابع انسانی'!A703="","",'منابع انسانی'!A703)</f>
        <v/>
      </c>
      <c r="P704" s="887" t="str">
        <f>IF('منابع انسانی'!B703="","",'منابع انسانی'!B703)</f>
        <v/>
      </c>
      <c r="Q704" s="887" t="str">
        <f>IF('منابع انسانی'!C703="","",'منابع انسانی'!C703)</f>
        <v/>
      </c>
      <c r="R704" s="887" t="str">
        <f>IF('منابع انسانی'!D703="","",'منابع انسانی'!D703)</f>
        <v/>
      </c>
      <c r="S704" s="887" t="str">
        <f>IF('تحصیلات کارکنان'!S704="","",'تحصیلات کارکنان'!S704)</f>
        <v/>
      </c>
      <c r="T704" s="888" t="str">
        <f>IF('تجربه کارکنان'!Q704="","",'تجربه کارکنان'!Q704)</f>
        <v/>
      </c>
      <c r="U704" s="888" t="str">
        <f>IF('منابع انسانی'!G703="","",'منابع انسانی'!G703)</f>
        <v/>
      </c>
    </row>
    <row r="705" spans="15:21" ht="24.95" customHeight="1">
      <c r="O705" s="887" t="str">
        <f>IF('منابع انسانی'!A704="","",'منابع انسانی'!A704)</f>
        <v/>
      </c>
      <c r="P705" s="887" t="str">
        <f>IF('منابع انسانی'!B704="","",'منابع انسانی'!B704)</f>
        <v/>
      </c>
      <c r="Q705" s="887" t="str">
        <f>IF('منابع انسانی'!C704="","",'منابع انسانی'!C704)</f>
        <v/>
      </c>
      <c r="R705" s="887" t="str">
        <f>IF('منابع انسانی'!D704="","",'منابع انسانی'!D704)</f>
        <v/>
      </c>
      <c r="S705" s="887" t="str">
        <f>IF('تحصیلات کارکنان'!S705="","",'تحصیلات کارکنان'!S705)</f>
        <v/>
      </c>
      <c r="T705" s="888" t="str">
        <f>IF('تجربه کارکنان'!Q705="","",'تجربه کارکنان'!Q705)</f>
        <v/>
      </c>
      <c r="U705" s="888" t="str">
        <f>IF('منابع انسانی'!G704="","",'منابع انسانی'!G704)</f>
        <v/>
      </c>
    </row>
    <row r="706" spans="15:21" ht="24.95" customHeight="1">
      <c r="O706" s="887" t="str">
        <f>IF('منابع انسانی'!A705="","",'منابع انسانی'!A705)</f>
        <v/>
      </c>
      <c r="P706" s="887" t="str">
        <f>IF('منابع انسانی'!B705="","",'منابع انسانی'!B705)</f>
        <v/>
      </c>
      <c r="Q706" s="887" t="str">
        <f>IF('منابع انسانی'!C705="","",'منابع انسانی'!C705)</f>
        <v/>
      </c>
      <c r="R706" s="887" t="str">
        <f>IF('منابع انسانی'!D705="","",'منابع انسانی'!D705)</f>
        <v/>
      </c>
      <c r="S706" s="887" t="str">
        <f>IF('تحصیلات کارکنان'!S706="","",'تحصیلات کارکنان'!S706)</f>
        <v/>
      </c>
      <c r="T706" s="888" t="str">
        <f>IF('تجربه کارکنان'!Q706="","",'تجربه کارکنان'!Q706)</f>
        <v/>
      </c>
      <c r="U706" s="888" t="str">
        <f>IF('منابع انسانی'!G705="","",'منابع انسانی'!G705)</f>
        <v/>
      </c>
    </row>
    <row r="707" spans="15:21" ht="24.95" customHeight="1">
      <c r="O707" s="887" t="str">
        <f>IF('منابع انسانی'!A706="","",'منابع انسانی'!A706)</f>
        <v/>
      </c>
      <c r="P707" s="887" t="str">
        <f>IF('منابع انسانی'!B706="","",'منابع انسانی'!B706)</f>
        <v/>
      </c>
      <c r="Q707" s="887" t="str">
        <f>IF('منابع انسانی'!C706="","",'منابع انسانی'!C706)</f>
        <v/>
      </c>
      <c r="R707" s="887" t="str">
        <f>IF('منابع انسانی'!D706="","",'منابع انسانی'!D706)</f>
        <v/>
      </c>
      <c r="S707" s="887" t="str">
        <f>IF('تحصیلات کارکنان'!S707="","",'تحصیلات کارکنان'!S707)</f>
        <v/>
      </c>
      <c r="T707" s="888" t="str">
        <f>IF('تجربه کارکنان'!Q707="","",'تجربه کارکنان'!Q707)</f>
        <v/>
      </c>
      <c r="U707" s="888" t="str">
        <f>IF('منابع انسانی'!G706="","",'منابع انسانی'!G706)</f>
        <v/>
      </c>
    </row>
    <row r="708" spans="15:21" ht="24.95" customHeight="1">
      <c r="O708" s="887" t="str">
        <f>IF('منابع انسانی'!A707="","",'منابع انسانی'!A707)</f>
        <v/>
      </c>
      <c r="P708" s="887" t="str">
        <f>IF('منابع انسانی'!B707="","",'منابع انسانی'!B707)</f>
        <v/>
      </c>
      <c r="Q708" s="887" t="str">
        <f>IF('منابع انسانی'!C707="","",'منابع انسانی'!C707)</f>
        <v/>
      </c>
      <c r="R708" s="887" t="str">
        <f>IF('منابع انسانی'!D707="","",'منابع انسانی'!D707)</f>
        <v/>
      </c>
      <c r="S708" s="887" t="str">
        <f>IF('تحصیلات کارکنان'!S708="","",'تحصیلات کارکنان'!S708)</f>
        <v/>
      </c>
      <c r="T708" s="888" t="str">
        <f>IF('تجربه کارکنان'!Q708="","",'تجربه کارکنان'!Q708)</f>
        <v/>
      </c>
      <c r="U708" s="888" t="str">
        <f>IF('منابع انسانی'!G707="","",'منابع انسانی'!G707)</f>
        <v/>
      </c>
    </row>
    <row r="709" spans="15:21" ht="24.95" customHeight="1">
      <c r="O709" s="887" t="str">
        <f>IF('منابع انسانی'!A708="","",'منابع انسانی'!A708)</f>
        <v/>
      </c>
      <c r="P709" s="887" t="str">
        <f>IF('منابع انسانی'!B708="","",'منابع انسانی'!B708)</f>
        <v/>
      </c>
      <c r="Q709" s="887" t="str">
        <f>IF('منابع انسانی'!C708="","",'منابع انسانی'!C708)</f>
        <v/>
      </c>
      <c r="R709" s="887" t="str">
        <f>IF('منابع انسانی'!D708="","",'منابع انسانی'!D708)</f>
        <v/>
      </c>
      <c r="S709" s="887" t="str">
        <f>IF('تحصیلات کارکنان'!S709="","",'تحصیلات کارکنان'!S709)</f>
        <v/>
      </c>
      <c r="T709" s="888" t="str">
        <f>IF('تجربه کارکنان'!Q709="","",'تجربه کارکنان'!Q709)</f>
        <v/>
      </c>
      <c r="U709" s="888" t="str">
        <f>IF('منابع انسانی'!G708="","",'منابع انسانی'!G708)</f>
        <v/>
      </c>
    </row>
    <row r="710" spans="15:21" ht="24.95" customHeight="1">
      <c r="O710" s="887" t="str">
        <f>IF('منابع انسانی'!A709="","",'منابع انسانی'!A709)</f>
        <v/>
      </c>
      <c r="P710" s="887" t="str">
        <f>IF('منابع انسانی'!B709="","",'منابع انسانی'!B709)</f>
        <v/>
      </c>
      <c r="Q710" s="887" t="str">
        <f>IF('منابع انسانی'!C709="","",'منابع انسانی'!C709)</f>
        <v/>
      </c>
      <c r="R710" s="887" t="str">
        <f>IF('منابع انسانی'!D709="","",'منابع انسانی'!D709)</f>
        <v/>
      </c>
      <c r="S710" s="887" t="str">
        <f>IF('تحصیلات کارکنان'!S710="","",'تحصیلات کارکنان'!S710)</f>
        <v/>
      </c>
      <c r="T710" s="888" t="str">
        <f>IF('تجربه کارکنان'!Q710="","",'تجربه کارکنان'!Q710)</f>
        <v/>
      </c>
      <c r="U710" s="888" t="str">
        <f>IF('منابع انسانی'!G709="","",'منابع انسانی'!G709)</f>
        <v/>
      </c>
    </row>
    <row r="711" spans="15:21" ht="24.95" customHeight="1">
      <c r="O711" s="887" t="str">
        <f>IF('منابع انسانی'!A710="","",'منابع انسانی'!A710)</f>
        <v/>
      </c>
      <c r="P711" s="887" t="str">
        <f>IF('منابع انسانی'!B710="","",'منابع انسانی'!B710)</f>
        <v/>
      </c>
      <c r="Q711" s="887" t="str">
        <f>IF('منابع انسانی'!C710="","",'منابع انسانی'!C710)</f>
        <v/>
      </c>
      <c r="R711" s="887" t="str">
        <f>IF('منابع انسانی'!D710="","",'منابع انسانی'!D710)</f>
        <v/>
      </c>
      <c r="S711" s="887" t="str">
        <f>IF('تحصیلات کارکنان'!S711="","",'تحصیلات کارکنان'!S711)</f>
        <v/>
      </c>
      <c r="T711" s="888" t="str">
        <f>IF('تجربه کارکنان'!Q711="","",'تجربه کارکنان'!Q711)</f>
        <v/>
      </c>
      <c r="U711" s="888" t="str">
        <f>IF('منابع انسانی'!G710="","",'منابع انسانی'!G710)</f>
        <v/>
      </c>
    </row>
    <row r="712" spans="15:21" ht="24.95" customHeight="1">
      <c r="O712" s="887" t="str">
        <f>IF('منابع انسانی'!A711="","",'منابع انسانی'!A711)</f>
        <v/>
      </c>
      <c r="P712" s="887" t="str">
        <f>IF('منابع انسانی'!B711="","",'منابع انسانی'!B711)</f>
        <v/>
      </c>
      <c r="Q712" s="887" t="str">
        <f>IF('منابع انسانی'!C711="","",'منابع انسانی'!C711)</f>
        <v/>
      </c>
      <c r="R712" s="887" t="str">
        <f>IF('منابع انسانی'!D711="","",'منابع انسانی'!D711)</f>
        <v/>
      </c>
      <c r="S712" s="887" t="str">
        <f>IF('تحصیلات کارکنان'!S712="","",'تحصیلات کارکنان'!S712)</f>
        <v/>
      </c>
      <c r="T712" s="888" t="str">
        <f>IF('تجربه کارکنان'!Q712="","",'تجربه کارکنان'!Q712)</f>
        <v/>
      </c>
      <c r="U712" s="888" t="str">
        <f>IF('منابع انسانی'!G711="","",'منابع انسانی'!G711)</f>
        <v/>
      </c>
    </row>
    <row r="713" spans="15:21" ht="24.95" customHeight="1">
      <c r="O713" s="887" t="str">
        <f>IF('منابع انسانی'!A712="","",'منابع انسانی'!A712)</f>
        <v/>
      </c>
      <c r="P713" s="887" t="str">
        <f>IF('منابع انسانی'!B712="","",'منابع انسانی'!B712)</f>
        <v/>
      </c>
      <c r="Q713" s="887" t="str">
        <f>IF('منابع انسانی'!C712="","",'منابع انسانی'!C712)</f>
        <v/>
      </c>
      <c r="R713" s="887" t="str">
        <f>IF('منابع انسانی'!D712="","",'منابع انسانی'!D712)</f>
        <v/>
      </c>
      <c r="S713" s="887" t="str">
        <f>IF('تحصیلات کارکنان'!S713="","",'تحصیلات کارکنان'!S713)</f>
        <v/>
      </c>
      <c r="T713" s="888" t="str">
        <f>IF('تجربه کارکنان'!Q713="","",'تجربه کارکنان'!Q713)</f>
        <v/>
      </c>
      <c r="U713" s="888" t="str">
        <f>IF('منابع انسانی'!G712="","",'منابع انسانی'!G712)</f>
        <v/>
      </c>
    </row>
    <row r="714" spans="15:21" ht="24.95" customHeight="1">
      <c r="O714" s="887" t="str">
        <f>IF('منابع انسانی'!A713="","",'منابع انسانی'!A713)</f>
        <v/>
      </c>
      <c r="P714" s="887" t="str">
        <f>IF('منابع انسانی'!B713="","",'منابع انسانی'!B713)</f>
        <v/>
      </c>
      <c r="Q714" s="887" t="str">
        <f>IF('منابع انسانی'!C713="","",'منابع انسانی'!C713)</f>
        <v/>
      </c>
      <c r="R714" s="887" t="str">
        <f>IF('منابع انسانی'!D713="","",'منابع انسانی'!D713)</f>
        <v/>
      </c>
      <c r="S714" s="887" t="str">
        <f>IF('تحصیلات کارکنان'!S714="","",'تحصیلات کارکنان'!S714)</f>
        <v/>
      </c>
      <c r="T714" s="888" t="str">
        <f>IF('تجربه کارکنان'!Q714="","",'تجربه کارکنان'!Q714)</f>
        <v/>
      </c>
      <c r="U714" s="888" t="str">
        <f>IF('منابع انسانی'!G713="","",'منابع انسانی'!G713)</f>
        <v/>
      </c>
    </row>
    <row r="715" spans="15:21" ht="24.95" customHeight="1">
      <c r="O715" s="887" t="str">
        <f>IF('منابع انسانی'!A714="","",'منابع انسانی'!A714)</f>
        <v/>
      </c>
      <c r="P715" s="887" t="str">
        <f>IF('منابع انسانی'!B714="","",'منابع انسانی'!B714)</f>
        <v/>
      </c>
      <c r="Q715" s="887" t="str">
        <f>IF('منابع انسانی'!C714="","",'منابع انسانی'!C714)</f>
        <v/>
      </c>
      <c r="R715" s="887" t="str">
        <f>IF('منابع انسانی'!D714="","",'منابع انسانی'!D714)</f>
        <v/>
      </c>
      <c r="S715" s="887" t="str">
        <f>IF('تحصیلات کارکنان'!S715="","",'تحصیلات کارکنان'!S715)</f>
        <v/>
      </c>
      <c r="T715" s="888" t="str">
        <f>IF('تجربه کارکنان'!Q715="","",'تجربه کارکنان'!Q715)</f>
        <v/>
      </c>
      <c r="U715" s="888" t="str">
        <f>IF('منابع انسانی'!G714="","",'منابع انسانی'!G714)</f>
        <v/>
      </c>
    </row>
    <row r="716" spans="15:21" ht="24.95" customHeight="1">
      <c r="O716" s="887" t="str">
        <f>IF('منابع انسانی'!A715="","",'منابع انسانی'!A715)</f>
        <v/>
      </c>
      <c r="P716" s="887" t="str">
        <f>IF('منابع انسانی'!B715="","",'منابع انسانی'!B715)</f>
        <v/>
      </c>
      <c r="Q716" s="887" t="str">
        <f>IF('منابع انسانی'!C715="","",'منابع انسانی'!C715)</f>
        <v/>
      </c>
      <c r="R716" s="887" t="str">
        <f>IF('منابع انسانی'!D715="","",'منابع انسانی'!D715)</f>
        <v/>
      </c>
      <c r="S716" s="887" t="str">
        <f>IF('تحصیلات کارکنان'!S716="","",'تحصیلات کارکنان'!S716)</f>
        <v/>
      </c>
      <c r="T716" s="888" t="str">
        <f>IF('تجربه کارکنان'!Q716="","",'تجربه کارکنان'!Q716)</f>
        <v/>
      </c>
      <c r="U716" s="888" t="str">
        <f>IF('منابع انسانی'!G715="","",'منابع انسانی'!G715)</f>
        <v/>
      </c>
    </row>
    <row r="717" spans="15:21" ht="24.95" customHeight="1">
      <c r="O717" s="887" t="str">
        <f>IF('منابع انسانی'!A716="","",'منابع انسانی'!A716)</f>
        <v/>
      </c>
      <c r="P717" s="887" t="str">
        <f>IF('منابع انسانی'!B716="","",'منابع انسانی'!B716)</f>
        <v/>
      </c>
      <c r="Q717" s="887" t="str">
        <f>IF('منابع انسانی'!C716="","",'منابع انسانی'!C716)</f>
        <v/>
      </c>
      <c r="R717" s="887" t="str">
        <f>IF('منابع انسانی'!D716="","",'منابع انسانی'!D716)</f>
        <v/>
      </c>
      <c r="S717" s="887" t="str">
        <f>IF('تحصیلات کارکنان'!S717="","",'تحصیلات کارکنان'!S717)</f>
        <v/>
      </c>
      <c r="T717" s="888" t="str">
        <f>IF('تجربه کارکنان'!Q717="","",'تجربه کارکنان'!Q717)</f>
        <v/>
      </c>
      <c r="U717" s="888" t="str">
        <f>IF('منابع انسانی'!G716="","",'منابع انسانی'!G716)</f>
        <v/>
      </c>
    </row>
    <row r="718" spans="15:21" ht="24.95" customHeight="1">
      <c r="O718" s="887" t="str">
        <f>IF('منابع انسانی'!A717="","",'منابع انسانی'!A717)</f>
        <v/>
      </c>
      <c r="P718" s="887" t="str">
        <f>IF('منابع انسانی'!B717="","",'منابع انسانی'!B717)</f>
        <v/>
      </c>
      <c r="Q718" s="887" t="str">
        <f>IF('منابع انسانی'!C717="","",'منابع انسانی'!C717)</f>
        <v/>
      </c>
      <c r="R718" s="887" t="str">
        <f>IF('منابع انسانی'!D717="","",'منابع انسانی'!D717)</f>
        <v/>
      </c>
      <c r="S718" s="887" t="str">
        <f>IF('تحصیلات کارکنان'!S718="","",'تحصیلات کارکنان'!S718)</f>
        <v/>
      </c>
      <c r="T718" s="888" t="str">
        <f>IF('تجربه کارکنان'!Q718="","",'تجربه کارکنان'!Q718)</f>
        <v/>
      </c>
      <c r="U718" s="888" t="str">
        <f>IF('منابع انسانی'!G717="","",'منابع انسانی'!G717)</f>
        <v/>
      </c>
    </row>
    <row r="719" spans="15:21" ht="24.95" customHeight="1">
      <c r="O719" s="887" t="str">
        <f>IF('منابع انسانی'!A718="","",'منابع انسانی'!A718)</f>
        <v/>
      </c>
      <c r="P719" s="887" t="str">
        <f>IF('منابع انسانی'!B718="","",'منابع انسانی'!B718)</f>
        <v/>
      </c>
      <c r="Q719" s="887" t="str">
        <f>IF('منابع انسانی'!C718="","",'منابع انسانی'!C718)</f>
        <v/>
      </c>
      <c r="R719" s="887" t="str">
        <f>IF('منابع انسانی'!D718="","",'منابع انسانی'!D718)</f>
        <v/>
      </c>
      <c r="S719" s="887" t="str">
        <f>IF('تحصیلات کارکنان'!S719="","",'تحصیلات کارکنان'!S719)</f>
        <v/>
      </c>
      <c r="T719" s="888" t="str">
        <f>IF('تجربه کارکنان'!Q719="","",'تجربه کارکنان'!Q719)</f>
        <v/>
      </c>
      <c r="U719" s="888" t="str">
        <f>IF('منابع انسانی'!G718="","",'منابع انسانی'!G718)</f>
        <v/>
      </c>
    </row>
    <row r="720" spans="15:21" ht="24.95" customHeight="1">
      <c r="O720" s="887" t="str">
        <f>IF('منابع انسانی'!A719="","",'منابع انسانی'!A719)</f>
        <v/>
      </c>
      <c r="P720" s="887" t="str">
        <f>IF('منابع انسانی'!B719="","",'منابع انسانی'!B719)</f>
        <v/>
      </c>
      <c r="Q720" s="887" t="str">
        <f>IF('منابع انسانی'!C719="","",'منابع انسانی'!C719)</f>
        <v/>
      </c>
      <c r="R720" s="887" t="str">
        <f>IF('منابع انسانی'!D719="","",'منابع انسانی'!D719)</f>
        <v/>
      </c>
      <c r="S720" s="887" t="str">
        <f>IF('تحصیلات کارکنان'!S720="","",'تحصیلات کارکنان'!S720)</f>
        <v/>
      </c>
      <c r="T720" s="888" t="str">
        <f>IF('تجربه کارکنان'!Q720="","",'تجربه کارکنان'!Q720)</f>
        <v/>
      </c>
      <c r="U720" s="888" t="str">
        <f>IF('منابع انسانی'!G719="","",'منابع انسانی'!G719)</f>
        <v/>
      </c>
    </row>
    <row r="721" spans="15:21" ht="24.95" customHeight="1">
      <c r="O721" s="887" t="str">
        <f>IF('منابع انسانی'!A720="","",'منابع انسانی'!A720)</f>
        <v/>
      </c>
      <c r="P721" s="887" t="str">
        <f>IF('منابع انسانی'!B720="","",'منابع انسانی'!B720)</f>
        <v/>
      </c>
      <c r="Q721" s="887" t="str">
        <f>IF('منابع انسانی'!C720="","",'منابع انسانی'!C720)</f>
        <v/>
      </c>
      <c r="R721" s="887" t="str">
        <f>IF('منابع انسانی'!D720="","",'منابع انسانی'!D720)</f>
        <v/>
      </c>
      <c r="S721" s="887" t="str">
        <f>IF('تحصیلات کارکنان'!S721="","",'تحصیلات کارکنان'!S721)</f>
        <v/>
      </c>
      <c r="T721" s="888" t="str">
        <f>IF('تجربه کارکنان'!Q721="","",'تجربه کارکنان'!Q721)</f>
        <v/>
      </c>
      <c r="U721" s="888" t="str">
        <f>IF('منابع انسانی'!G720="","",'منابع انسانی'!G720)</f>
        <v/>
      </c>
    </row>
    <row r="722" spans="15:21" ht="24.95" customHeight="1">
      <c r="O722" s="887" t="str">
        <f>IF('منابع انسانی'!A721="","",'منابع انسانی'!A721)</f>
        <v/>
      </c>
      <c r="P722" s="887" t="str">
        <f>IF('منابع انسانی'!B721="","",'منابع انسانی'!B721)</f>
        <v/>
      </c>
      <c r="Q722" s="887" t="str">
        <f>IF('منابع انسانی'!C721="","",'منابع انسانی'!C721)</f>
        <v/>
      </c>
      <c r="R722" s="887" t="str">
        <f>IF('منابع انسانی'!D721="","",'منابع انسانی'!D721)</f>
        <v/>
      </c>
      <c r="S722" s="887" t="str">
        <f>IF('تحصیلات کارکنان'!S722="","",'تحصیلات کارکنان'!S722)</f>
        <v/>
      </c>
      <c r="T722" s="888" t="str">
        <f>IF('تجربه کارکنان'!Q722="","",'تجربه کارکنان'!Q722)</f>
        <v/>
      </c>
      <c r="U722" s="888" t="str">
        <f>IF('منابع انسانی'!G721="","",'منابع انسانی'!G721)</f>
        <v/>
      </c>
    </row>
    <row r="723" spans="15:21" ht="24.95" customHeight="1">
      <c r="O723" s="887" t="str">
        <f>IF('منابع انسانی'!A722="","",'منابع انسانی'!A722)</f>
        <v/>
      </c>
      <c r="P723" s="887" t="str">
        <f>IF('منابع انسانی'!B722="","",'منابع انسانی'!B722)</f>
        <v/>
      </c>
      <c r="Q723" s="887" t="str">
        <f>IF('منابع انسانی'!C722="","",'منابع انسانی'!C722)</f>
        <v/>
      </c>
      <c r="R723" s="887" t="str">
        <f>IF('منابع انسانی'!D722="","",'منابع انسانی'!D722)</f>
        <v/>
      </c>
      <c r="S723" s="887" t="str">
        <f>IF('تحصیلات کارکنان'!S723="","",'تحصیلات کارکنان'!S723)</f>
        <v/>
      </c>
      <c r="T723" s="888" t="str">
        <f>IF('تجربه کارکنان'!Q723="","",'تجربه کارکنان'!Q723)</f>
        <v/>
      </c>
      <c r="U723" s="888" t="str">
        <f>IF('منابع انسانی'!G722="","",'منابع انسانی'!G722)</f>
        <v/>
      </c>
    </row>
    <row r="724" spans="15:21" ht="24.95" customHeight="1">
      <c r="O724" s="887" t="str">
        <f>IF('منابع انسانی'!A723="","",'منابع انسانی'!A723)</f>
        <v/>
      </c>
      <c r="P724" s="887" t="str">
        <f>IF('منابع انسانی'!B723="","",'منابع انسانی'!B723)</f>
        <v/>
      </c>
      <c r="Q724" s="887" t="str">
        <f>IF('منابع انسانی'!C723="","",'منابع انسانی'!C723)</f>
        <v/>
      </c>
      <c r="R724" s="887" t="str">
        <f>IF('منابع انسانی'!D723="","",'منابع انسانی'!D723)</f>
        <v/>
      </c>
      <c r="S724" s="887" t="str">
        <f>IF('تحصیلات کارکنان'!S724="","",'تحصیلات کارکنان'!S724)</f>
        <v/>
      </c>
      <c r="T724" s="888" t="str">
        <f>IF('تجربه کارکنان'!Q724="","",'تجربه کارکنان'!Q724)</f>
        <v/>
      </c>
      <c r="U724" s="888" t="str">
        <f>IF('منابع انسانی'!G723="","",'منابع انسانی'!G723)</f>
        <v/>
      </c>
    </row>
    <row r="725" spans="15:21" ht="24.95" customHeight="1">
      <c r="O725" s="887" t="str">
        <f>IF('منابع انسانی'!A724="","",'منابع انسانی'!A724)</f>
        <v/>
      </c>
      <c r="P725" s="887" t="str">
        <f>IF('منابع انسانی'!B724="","",'منابع انسانی'!B724)</f>
        <v/>
      </c>
      <c r="Q725" s="887" t="str">
        <f>IF('منابع انسانی'!C724="","",'منابع انسانی'!C724)</f>
        <v/>
      </c>
      <c r="R725" s="887" t="str">
        <f>IF('منابع انسانی'!D724="","",'منابع انسانی'!D724)</f>
        <v/>
      </c>
      <c r="S725" s="887" t="str">
        <f>IF('تحصیلات کارکنان'!S725="","",'تحصیلات کارکنان'!S725)</f>
        <v/>
      </c>
      <c r="T725" s="888" t="str">
        <f>IF('تجربه کارکنان'!Q725="","",'تجربه کارکنان'!Q725)</f>
        <v/>
      </c>
      <c r="U725" s="888" t="str">
        <f>IF('منابع انسانی'!G724="","",'منابع انسانی'!G724)</f>
        <v/>
      </c>
    </row>
    <row r="726" spans="15:21" ht="24.95" customHeight="1">
      <c r="O726" s="887" t="str">
        <f>IF('منابع انسانی'!A725="","",'منابع انسانی'!A725)</f>
        <v/>
      </c>
      <c r="P726" s="887" t="str">
        <f>IF('منابع انسانی'!B725="","",'منابع انسانی'!B725)</f>
        <v/>
      </c>
      <c r="Q726" s="887" t="str">
        <f>IF('منابع انسانی'!C725="","",'منابع انسانی'!C725)</f>
        <v/>
      </c>
      <c r="R726" s="887" t="str">
        <f>IF('منابع انسانی'!D725="","",'منابع انسانی'!D725)</f>
        <v/>
      </c>
      <c r="S726" s="887" t="str">
        <f>IF('تحصیلات کارکنان'!S726="","",'تحصیلات کارکنان'!S726)</f>
        <v/>
      </c>
      <c r="T726" s="888" t="str">
        <f>IF('تجربه کارکنان'!Q726="","",'تجربه کارکنان'!Q726)</f>
        <v/>
      </c>
      <c r="U726" s="888" t="str">
        <f>IF('منابع انسانی'!G725="","",'منابع انسانی'!G725)</f>
        <v/>
      </c>
    </row>
    <row r="727" spans="15:21" ht="24.95" customHeight="1">
      <c r="O727" s="887" t="str">
        <f>IF('منابع انسانی'!A726="","",'منابع انسانی'!A726)</f>
        <v/>
      </c>
      <c r="P727" s="887" t="str">
        <f>IF('منابع انسانی'!B726="","",'منابع انسانی'!B726)</f>
        <v/>
      </c>
      <c r="Q727" s="887" t="str">
        <f>IF('منابع انسانی'!C726="","",'منابع انسانی'!C726)</f>
        <v/>
      </c>
      <c r="R727" s="887" t="str">
        <f>IF('منابع انسانی'!D726="","",'منابع انسانی'!D726)</f>
        <v/>
      </c>
      <c r="S727" s="887" t="str">
        <f>IF('تحصیلات کارکنان'!S727="","",'تحصیلات کارکنان'!S727)</f>
        <v/>
      </c>
      <c r="T727" s="888" t="str">
        <f>IF('تجربه کارکنان'!Q727="","",'تجربه کارکنان'!Q727)</f>
        <v/>
      </c>
      <c r="U727" s="888" t="str">
        <f>IF('منابع انسانی'!G726="","",'منابع انسانی'!G726)</f>
        <v/>
      </c>
    </row>
    <row r="728" spans="15:21" ht="24.95" customHeight="1">
      <c r="O728" s="887" t="str">
        <f>IF('منابع انسانی'!A727="","",'منابع انسانی'!A727)</f>
        <v/>
      </c>
      <c r="P728" s="887" t="str">
        <f>IF('منابع انسانی'!B727="","",'منابع انسانی'!B727)</f>
        <v/>
      </c>
      <c r="Q728" s="887" t="str">
        <f>IF('منابع انسانی'!C727="","",'منابع انسانی'!C727)</f>
        <v/>
      </c>
      <c r="R728" s="887" t="str">
        <f>IF('منابع انسانی'!D727="","",'منابع انسانی'!D727)</f>
        <v/>
      </c>
      <c r="S728" s="887" t="str">
        <f>IF('تحصیلات کارکنان'!S728="","",'تحصیلات کارکنان'!S728)</f>
        <v/>
      </c>
      <c r="T728" s="888" t="str">
        <f>IF('تجربه کارکنان'!Q728="","",'تجربه کارکنان'!Q728)</f>
        <v/>
      </c>
      <c r="U728" s="888" t="str">
        <f>IF('منابع انسانی'!G727="","",'منابع انسانی'!G727)</f>
        <v/>
      </c>
    </row>
    <row r="729" spans="15:21" ht="24.95" customHeight="1">
      <c r="O729" s="887" t="str">
        <f>IF('منابع انسانی'!A728="","",'منابع انسانی'!A728)</f>
        <v/>
      </c>
      <c r="P729" s="887" t="str">
        <f>IF('منابع انسانی'!B728="","",'منابع انسانی'!B728)</f>
        <v/>
      </c>
      <c r="Q729" s="887" t="str">
        <f>IF('منابع انسانی'!C728="","",'منابع انسانی'!C728)</f>
        <v/>
      </c>
      <c r="R729" s="887" t="str">
        <f>IF('منابع انسانی'!D728="","",'منابع انسانی'!D728)</f>
        <v/>
      </c>
      <c r="S729" s="887" t="str">
        <f>IF('تحصیلات کارکنان'!S729="","",'تحصیلات کارکنان'!S729)</f>
        <v/>
      </c>
      <c r="T729" s="888" t="str">
        <f>IF('تجربه کارکنان'!Q729="","",'تجربه کارکنان'!Q729)</f>
        <v/>
      </c>
      <c r="U729" s="888" t="str">
        <f>IF('منابع انسانی'!G728="","",'منابع انسانی'!G728)</f>
        <v/>
      </c>
    </row>
    <row r="730" spans="15:21" ht="24.95" customHeight="1">
      <c r="O730" s="887" t="str">
        <f>IF('منابع انسانی'!A729="","",'منابع انسانی'!A729)</f>
        <v/>
      </c>
      <c r="P730" s="887" t="str">
        <f>IF('منابع انسانی'!B729="","",'منابع انسانی'!B729)</f>
        <v/>
      </c>
      <c r="Q730" s="887" t="str">
        <f>IF('منابع انسانی'!C729="","",'منابع انسانی'!C729)</f>
        <v/>
      </c>
      <c r="R730" s="887" t="str">
        <f>IF('منابع انسانی'!D729="","",'منابع انسانی'!D729)</f>
        <v/>
      </c>
      <c r="S730" s="887" t="str">
        <f>IF('تحصیلات کارکنان'!S730="","",'تحصیلات کارکنان'!S730)</f>
        <v/>
      </c>
      <c r="T730" s="888" t="str">
        <f>IF('تجربه کارکنان'!Q730="","",'تجربه کارکنان'!Q730)</f>
        <v/>
      </c>
      <c r="U730" s="888" t="str">
        <f>IF('منابع انسانی'!G729="","",'منابع انسانی'!G729)</f>
        <v/>
      </c>
    </row>
    <row r="731" spans="15:21" ht="24.95" customHeight="1">
      <c r="O731" s="887" t="str">
        <f>IF('منابع انسانی'!A730="","",'منابع انسانی'!A730)</f>
        <v/>
      </c>
      <c r="P731" s="887" t="str">
        <f>IF('منابع انسانی'!B730="","",'منابع انسانی'!B730)</f>
        <v/>
      </c>
      <c r="Q731" s="887" t="str">
        <f>IF('منابع انسانی'!C730="","",'منابع انسانی'!C730)</f>
        <v/>
      </c>
      <c r="R731" s="887" t="str">
        <f>IF('منابع انسانی'!D730="","",'منابع انسانی'!D730)</f>
        <v/>
      </c>
      <c r="S731" s="887" t="str">
        <f>IF('تحصیلات کارکنان'!S731="","",'تحصیلات کارکنان'!S731)</f>
        <v/>
      </c>
      <c r="T731" s="888" t="str">
        <f>IF('تجربه کارکنان'!Q731="","",'تجربه کارکنان'!Q731)</f>
        <v/>
      </c>
      <c r="U731" s="888" t="str">
        <f>IF('منابع انسانی'!G730="","",'منابع انسانی'!G730)</f>
        <v/>
      </c>
    </row>
    <row r="732" spans="15:21" ht="24.95" customHeight="1">
      <c r="O732" s="887" t="str">
        <f>IF('منابع انسانی'!A731="","",'منابع انسانی'!A731)</f>
        <v/>
      </c>
      <c r="P732" s="887" t="str">
        <f>IF('منابع انسانی'!B731="","",'منابع انسانی'!B731)</f>
        <v/>
      </c>
      <c r="Q732" s="887" t="str">
        <f>IF('منابع انسانی'!C731="","",'منابع انسانی'!C731)</f>
        <v/>
      </c>
      <c r="R732" s="887" t="str">
        <f>IF('منابع انسانی'!D731="","",'منابع انسانی'!D731)</f>
        <v/>
      </c>
      <c r="S732" s="887" t="str">
        <f>IF('تحصیلات کارکنان'!S732="","",'تحصیلات کارکنان'!S732)</f>
        <v/>
      </c>
      <c r="T732" s="888" t="str">
        <f>IF('تجربه کارکنان'!Q732="","",'تجربه کارکنان'!Q732)</f>
        <v/>
      </c>
      <c r="U732" s="888" t="str">
        <f>IF('منابع انسانی'!G731="","",'منابع انسانی'!G731)</f>
        <v/>
      </c>
    </row>
    <row r="733" spans="15:21" ht="24.95" customHeight="1">
      <c r="O733" s="887" t="str">
        <f>IF('منابع انسانی'!A732="","",'منابع انسانی'!A732)</f>
        <v/>
      </c>
      <c r="P733" s="887" t="str">
        <f>IF('منابع انسانی'!B732="","",'منابع انسانی'!B732)</f>
        <v/>
      </c>
      <c r="Q733" s="887" t="str">
        <f>IF('منابع انسانی'!C732="","",'منابع انسانی'!C732)</f>
        <v/>
      </c>
      <c r="R733" s="887" t="str">
        <f>IF('منابع انسانی'!D732="","",'منابع انسانی'!D732)</f>
        <v/>
      </c>
      <c r="S733" s="887" t="str">
        <f>IF('تحصیلات کارکنان'!S733="","",'تحصیلات کارکنان'!S733)</f>
        <v/>
      </c>
      <c r="T733" s="888" t="str">
        <f>IF('تجربه کارکنان'!Q733="","",'تجربه کارکنان'!Q733)</f>
        <v/>
      </c>
      <c r="U733" s="888" t="str">
        <f>IF('منابع انسانی'!G732="","",'منابع انسانی'!G732)</f>
        <v/>
      </c>
    </row>
    <row r="734" spans="15:21" ht="24.95" customHeight="1">
      <c r="O734" s="887" t="str">
        <f>IF('منابع انسانی'!A733="","",'منابع انسانی'!A733)</f>
        <v/>
      </c>
      <c r="P734" s="887" t="str">
        <f>IF('منابع انسانی'!B733="","",'منابع انسانی'!B733)</f>
        <v/>
      </c>
      <c r="Q734" s="887" t="str">
        <f>IF('منابع انسانی'!C733="","",'منابع انسانی'!C733)</f>
        <v/>
      </c>
      <c r="R734" s="887" t="str">
        <f>IF('منابع انسانی'!D733="","",'منابع انسانی'!D733)</f>
        <v/>
      </c>
      <c r="S734" s="887" t="str">
        <f>IF('تحصیلات کارکنان'!S734="","",'تحصیلات کارکنان'!S734)</f>
        <v/>
      </c>
      <c r="T734" s="888" t="str">
        <f>IF('تجربه کارکنان'!Q734="","",'تجربه کارکنان'!Q734)</f>
        <v/>
      </c>
      <c r="U734" s="888" t="str">
        <f>IF('منابع انسانی'!G733="","",'منابع انسانی'!G733)</f>
        <v/>
      </c>
    </row>
    <row r="735" spans="15:21" ht="24.95" customHeight="1">
      <c r="O735" s="887" t="str">
        <f>IF('منابع انسانی'!A734="","",'منابع انسانی'!A734)</f>
        <v/>
      </c>
      <c r="P735" s="887" t="str">
        <f>IF('منابع انسانی'!B734="","",'منابع انسانی'!B734)</f>
        <v/>
      </c>
      <c r="Q735" s="887" t="str">
        <f>IF('منابع انسانی'!C734="","",'منابع انسانی'!C734)</f>
        <v/>
      </c>
      <c r="R735" s="887" t="str">
        <f>IF('منابع انسانی'!D734="","",'منابع انسانی'!D734)</f>
        <v/>
      </c>
      <c r="S735" s="887" t="str">
        <f>IF('تحصیلات کارکنان'!S735="","",'تحصیلات کارکنان'!S735)</f>
        <v/>
      </c>
      <c r="T735" s="888" t="str">
        <f>IF('تجربه کارکنان'!Q735="","",'تجربه کارکنان'!Q735)</f>
        <v/>
      </c>
      <c r="U735" s="888" t="str">
        <f>IF('منابع انسانی'!G734="","",'منابع انسانی'!G734)</f>
        <v/>
      </c>
    </row>
    <row r="736" spans="15:21" ht="24.95" customHeight="1">
      <c r="O736" s="887" t="str">
        <f>IF('منابع انسانی'!A735="","",'منابع انسانی'!A735)</f>
        <v/>
      </c>
      <c r="P736" s="887" t="str">
        <f>IF('منابع انسانی'!B735="","",'منابع انسانی'!B735)</f>
        <v/>
      </c>
      <c r="Q736" s="887" t="str">
        <f>IF('منابع انسانی'!C735="","",'منابع انسانی'!C735)</f>
        <v/>
      </c>
      <c r="R736" s="887" t="str">
        <f>IF('منابع انسانی'!D735="","",'منابع انسانی'!D735)</f>
        <v/>
      </c>
      <c r="S736" s="887" t="str">
        <f>IF('تحصیلات کارکنان'!S736="","",'تحصیلات کارکنان'!S736)</f>
        <v/>
      </c>
      <c r="T736" s="888" t="str">
        <f>IF('تجربه کارکنان'!Q736="","",'تجربه کارکنان'!Q736)</f>
        <v/>
      </c>
      <c r="U736" s="888" t="str">
        <f>IF('منابع انسانی'!G735="","",'منابع انسانی'!G735)</f>
        <v/>
      </c>
    </row>
    <row r="737" spans="15:21" ht="24.95" customHeight="1">
      <c r="O737" s="887" t="str">
        <f>IF('منابع انسانی'!A736="","",'منابع انسانی'!A736)</f>
        <v/>
      </c>
      <c r="P737" s="887" t="str">
        <f>IF('منابع انسانی'!B736="","",'منابع انسانی'!B736)</f>
        <v/>
      </c>
      <c r="Q737" s="887" t="str">
        <f>IF('منابع انسانی'!C736="","",'منابع انسانی'!C736)</f>
        <v/>
      </c>
      <c r="R737" s="887" t="str">
        <f>IF('منابع انسانی'!D736="","",'منابع انسانی'!D736)</f>
        <v/>
      </c>
      <c r="S737" s="887" t="str">
        <f>IF('تحصیلات کارکنان'!S737="","",'تحصیلات کارکنان'!S737)</f>
        <v/>
      </c>
      <c r="T737" s="888" t="str">
        <f>IF('تجربه کارکنان'!Q737="","",'تجربه کارکنان'!Q737)</f>
        <v/>
      </c>
      <c r="U737" s="888" t="str">
        <f>IF('منابع انسانی'!G736="","",'منابع انسانی'!G736)</f>
        <v/>
      </c>
    </row>
    <row r="738" spans="15:21" ht="24.95" customHeight="1">
      <c r="O738" s="887" t="str">
        <f>IF('منابع انسانی'!A737="","",'منابع انسانی'!A737)</f>
        <v/>
      </c>
      <c r="P738" s="887" t="str">
        <f>IF('منابع انسانی'!B737="","",'منابع انسانی'!B737)</f>
        <v/>
      </c>
      <c r="Q738" s="887" t="str">
        <f>IF('منابع انسانی'!C737="","",'منابع انسانی'!C737)</f>
        <v/>
      </c>
      <c r="R738" s="887" t="str">
        <f>IF('منابع انسانی'!D737="","",'منابع انسانی'!D737)</f>
        <v/>
      </c>
      <c r="S738" s="887" t="str">
        <f>IF('تحصیلات کارکنان'!S738="","",'تحصیلات کارکنان'!S738)</f>
        <v/>
      </c>
      <c r="T738" s="888" t="str">
        <f>IF('تجربه کارکنان'!Q738="","",'تجربه کارکنان'!Q738)</f>
        <v/>
      </c>
      <c r="U738" s="888" t="str">
        <f>IF('منابع انسانی'!G737="","",'منابع انسانی'!G737)</f>
        <v/>
      </c>
    </row>
    <row r="739" spans="15:21" ht="24.95" customHeight="1">
      <c r="O739" s="887" t="str">
        <f>IF('منابع انسانی'!A738="","",'منابع انسانی'!A738)</f>
        <v/>
      </c>
      <c r="P739" s="887" t="str">
        <f>IF('منابع انسانی'!B738="","",'منابع انسانی'!B738)</f>
        <v/>
      </c>
      <c r="Q739" s="887" t="str">
        <f>IF('منابع انسانی'!C738="","",'منابع انسانی'!C738)</f>
        <v/>
      </c>
      <c r="R739" s="887" t="str">
        <f>IF('منابع انسانی'!D738="","",'منابع انسانی'!D738)</f>
        <v/>
      </c>
      <c r="S739" s="887" t="str">
        <f>IF('تحصیلات کارکنان'!S739="","",'تحصیلات کارکنان'!S739)</f>
        <v/>
      </c>
      <c r="T739" s="888" t="str">
        <f>IF('تجربه کارکنان'!Q739="","",'تجربه کارکنان'!Q739)</f>
        <v/>
      </c>
      <c r="U739" s="888" t="str">
        <f>IF('منابع انسانی'!G738="","",'منابع انسانی'!G738)</f>
        <v/>
      </c>
    </row>
    <row r="740" spans="15:21" ht="24.95" customHeight="1">
      <c r="O740" s="887" t="str">
        <f>IF('منابع انسانی'!A739="","",'منابع انسانی'!A739)</f>
        <v/>
      </c>
      <c r="P740" s="887" t="str">
        <f>IF('منابع انسانی'!B739="","",'منابع انسانی'!B739)</f>
        <v/>
      </c>
      <c r="Q740" s="887" t="str">
        <f>IF('منابع انسانی'!C739="","",'منابع انسانی'!C739)</f>
        <v/>
      </c>
      <c r="R740" s="887" t="str">
        <f>IF('منابع انسانی'!D739="","",'منابع انسانی'!D739)</f>
        <v/>
      </c>
      <c r="S740" s="887" t="str">
        <f>IF('تحصیلات کارکنان'!S740="","",'تحصیلات کارکنان'!S740)</f>
        <v/>
      </c>
      <c r="T740" s="888" t="str">
        <f>IF('تجربه کارکنان'!Q740="","",'تجربه کارکنان'!Q740)</f>
        <v/>
      </c>
      <c r="U740" s="888" t="str">
        <f>IF('منابع انسانی'!G739="","",'منابع انسانی'!G739)</f>
        <v/>
      </c>
    </row>
    <row r="741" spans="15:21" ht="24.95" customHeight="1">
      <c r="O741" s="887" t="str">
        <f>IF('منابع انسانی'!A740="","",'منابع انسانی'!A740)</f>
        <v/>
      </c>
      <c r="P741" s="887" t="str">
        <f>IF('منابع انسانی'!B740="","",'منابع انسانی'!B740)</f>
        <v/>
      </c>
      <c r="Q741" s="887" t="str">
        <f>IF('منابع انسانی'!C740="","",'منابع انسانی'!C740)</f>
        <v/>
      </c>
      <c r="R741" s="887" t="str">
        <f>IF('منابع انسانی'!D740="","",'منابع انسانی'!D740)</f>
        <v/>
      </c>
      <c r="S741" s="887" t="str">
        <f>IF('تحصیلات کارکنان'!S741="","",'تحصیلات کارکنان'!S741)</f>
        <v/>
      </c>
      <c r="T741" s="888" t="str">
        <f>IF('تجربه کارکنان'!Q741="","",'تجربه کارکنان'!Q741)</f>
        <v/>
      </c>
      <c r="U741" s="888" t="str">
        <f>IF('منابع انسانی'!G740="","",'منابع انسانی'!G740)</f>
        <v/>
      </c>
    </row>
    <row r="742" spans="15:21" ht="24.95" customHeight="1">
      <c r="O742" s="887" t="str">
        <f>IF('منابع انسانی'!A741="","",'منابع انسانی'!A741)</f>
        <v/>
      </c>
      <c r="P742" s="887" t="str">
        <f>IF('منابع انسانی'!B741="","",'منابع انسانی'!B741)</f>
        <v/>
      </c>
      <c r="Q742" s="887" t="str">
        <f>IF('منابع انسانی'!C741="","",'منابع انسانی'!C741)</f>
        <v/>
      </c>
      <c r="R742" s="887" t="str">
        <f>IF('منابع انسانی'!D741="","",'منابع انسانی'!D741)</f>
        <v/>
      </c>
      <c r="S742" s="887" t="str">
        <f>IF('تحصیلات کارکنان'!S742="","",'تحصیلات کارکنان'!S742)</f>
        <v/>
      </c>
      <c r="T742" s="888" t="str">
        <f>IF('تجربه کارکنان'!Q742="","",'تجربه کارکنان'!Q742)</f>
        <v/>
      </c>
      <c r="U742" s="888" t="str">
        <f>IF('منابع انسانی'!G741="","",'منابع انسانی'!G741)</f>
        <v/>
      </c>
    </row>
    <row r="743" spans="15:21" ht="24.95" customHeight="1">
      <c r="O743" s="887" t="str">
        <f>IF('منابع انسانی'!A742="","",'منابع انسانی'!A742)</f>
        <v/>
      </c>
      <c r="P743" s="887" t="str">
        <f>IF('منابع انسانی'!B742="","",'منابع انسانی'!B742)</f>
        <v/>
      </c>
      <c r="Q743" s="887" t="str">
        <f>IF('منابع انسانی'!C742="","",'منابع انسانی'!C742)</f>
        <v/>
      </c>
      <c r="R743" s="887" t="str">
        <f>IF('منابع انسانی'!D742="","",'منابع انسانی'!D742)</f>
        <v/>
      </c>
      <c r="S743" s="887" t="str">
        <f>IF('تحصیلات کارکنان'!S743="","",'تحصیلات کارکنان'!S743)</f>
        <v/>
      </c>
      <c r="T743" s="888" t="str">
        <f>IF('تجربه کارکنان'!Q743="","",'تجربه کارکنان'!Q743)</f>
        <v/>
      </c>
      <c r="U743" s="888" t="str">
        <f>IF('منابع انسانی'!G742="","",'منابع انسانی'!G742)</f>
        <v/>
      </c>
    </row>
    <row r="744" spans="15:21" ht="24.95" customHeight="1">
      <c r="O744" s="887" t="str">
        <f>IF('منابع انسانی'!A743="","",'منابع انسانی'!A743)</f>
        <v/>
      </c>
      <c r="P744" s="887" t="str">
        <f>IF('منابع انسانی'!B743="","",'منابع انسانی'!B743)</f>
        <v/>
      </c>
      <c r="Q744" s="887" t="str">
        <f>IF('منابع انسانی'!C743="","",'منابع انسانی'!C743)</f>
        <v/>
      </c>
      <c r="R744" s="887" t="str">
        <f>IF('منابع انسانی'!D743="","",'منابع انسانی'!D743)</f>
        <v/>
      </c>
      <c r="S744" s="887" t="str">
        <f>IF('تحصیلات کارکنان'!S744="","",'تحصیلات کارکنان'!S744)</f>
        <v/>
      </c>
      <c r="T744" s="888" t="str">
        <f>IF('تجربه کارکنان'!Q744="","",'تجربه کارکنان'!Q744)</f>
        <v/>
      </c>
      <c r="U744" s="888" t="str">
        <f>IF('منابع انسانی'!G743="","",'منابع انسانی'!G743)</f>
        <v/>
      </c>
    </row>
    <row r="745" spans="15:21" ht="24.95" customHeight="1">
      <c r="O745" s="887" t="str">
        <f>IF('منابع انسانی'!A744="","",'منابع انسانی'!A744)</f>
        <v/>
      </c>
      <c r="P745" s="887" t="str">
        <f>IF('منابع انسانی'!B744="","",'منابع انسانی'!B744)</f>
        <v/>
      </c>
      <c r="Q745" s="887" t="str">
        <f>IF('منابع انسانی'!C744="","",'منابع انسانی'!C744)</f>
        <v/>
      </c>
      <c r="R745" s="887" t="str">
        <f>IF('منابع انسانی'!D744="","",'منابع انسانی'!D744)</f>
        <v/>
      </c>
      <c r="S745" s="887" t="str">
        <f>IF('تحصیلات کارکنان'!S745="","",'تحصیلات کارکنان'!S745)</f>
        <v/>
      </c>
      <c r="T745" s="888" t="str">
        <f>IF('تجربه کارکنان'!Q745="","",'تجربه کارکنان'!Q745)</f>
        <v/>
      </c>
      <c r="U745" s="888" t="str">
        <f>IF('منابع انسانی'!G744="","",'منابع انسانی'!G744)</f>
        <v/>
      </c>
    </row>
    <row r="746" spans="15:21" ht="24.95" customHeight="1">
      <c r="O746" s="1286"/>
      <c r="P746" s="1286"/>
      <c r="Q746" s="1286"/>
      <c r="R746" s="1286"/>
      <c r="S746" s="1286"/>
      <c r="T746" s="1286"/>
      <c r="U746" s="1286"/>
    </row>
    <row r="747" spans="15:21" ht="24.95" customHeight="1">
      <c r="O747" s="1286"/>
      <c r="P747" s="1286"/>
      <c r="Q747" s="1286"/>
      <c r="R747" s="1286"/>
      <c r="S747" s="1286"/>
      <c r="T747" s="1286"/>
      <c r="U747" s="1286"/>
    </row>
    <row r="748" spans="15:21" ht="24.95" customHeight="1">
      <c r="O748" s="1286"/>
      <c r="P748" s="1286"/>
      <c r="Q748" s="1286"/>
      <c r="R748" s="1286"/>
      <c r="S748" s="1286"/>
      <c r="T748" s="1286"/>
      <c r="U748" s="1286"/>
    </row>
    <row r="749" spans="15:21" ht="24.95" customHeight="1">
      <c r="O749" s="1286"/>
      <c r="P749" s="1286"/>
      <c r="Q749" s="1286"/>
      <c r="R749" s="1286"/>
      <c r="S749" s="1286"/>
      <c r="T749" s="1286"/>
      <c r="U749" s="1286"/>
    </row>
    <row r="750" spans="15:21" ht="24.95" customHeight="1">
      <c r="O750" s="1286"/>
      <c r="P750" s="1286"/>
      <c r="Q750" s="1286"/>
      <c r="R750" s="1286"/>
      <c r="S750" s="1286"/>
      <c r="T750" s="1286"/>
      <c r="U750" s="1286"/>
    </row>
    <row r="751" spans="15:21" ht="24.95" customHeight="1">
      <c r="O751" s="1286"/>
      <c r="P751" s="1286"/>
      <c r="Q751" s="1286"/>
      <c r="R751" s="1286"/>
      <c r="S751" s="1286"/>
      <c r="T751" s="1286"/>
      <c r="U751" s="1286"/>
    </row>
    <row r="752" spans="15:21" ht="24.95" customHeight="1">
      <c r="O752" s="1286"/>
      <c r="P752" s="1286"/>
      <c r="Q752" s="1286"/>
      <c r="R752" s="1286"/>
      <c r="S752" s="1286"/>
      <c r="T752" s="1286"/>
      <c r="U752" s="1286"/>
    </row>
    <row r="753" spans="15:21" ht="24.95" customHeight="1">
      <c r="O753" s="1286"/>
      <c r="P753" s="1286"/>
      <c r="Q753" s="1286"/>
      <c r="R753" s="1286"/>
      <c r="S753" s="1286"/>
      <c r="T753" s="1286"/>
      <c r="U753" s="1286"/>
    </row>
    <row r="754" spans="15:21" ht="24.95" customHeight="1">
      <c r="O754" s="1286"/>
      <c r="P754" s="1286"/>
      <c r="Q754" s="1286"/>
      <c r="R754" s="1286"/>
      <c r="S754" s="1286"/>
      <c r="T754" s="1286"/>
      <c r="U754" s="1286"/>
    </row>
    <row r="755" spans="15:21" ht="24.95" customHeight="1">
      <c r="O755" s="1286"/>
      <c r="P755" s="1286"/>
      <c r="Q755" s="1286"/>
      <c r="R755" s="1286"/>
      <c r="S755" s="1286"/>
      <c r="T755" s="1286"/>
      <c r="U755" s="1286"/>
    </row>
    <row r="756" spans="15:21" ht="24.95" customHeight="1">
      <c r="O756" s="1286"/>
      <c r="P756" s="1286"/>
      <c r="Q756" s="1286"/>
      <c r="R756" s="1286"/>
      <c r="S756" s="1286"/>
      <c r="T756" s="1286"/>
      <c r="U756" s="1286"/>
    </row>
    <row r="757" spans="15:21" ht="24.95" customHeight="1">
      <c r="O757" s="1286"/>
      <c r="P757" s="1286"/>
      <c r="Q757" s="1286"/>
      <c r="R757" s="1286"/>
      <c r="S757" s="1286"/>
      <c r="T757" s="1286"/>
      <c r="U757" s="1286"/>
    </row>
    <row r="758" spans="15:21" ht="24.95" customHeight="1">
      <c r="O758" s="1286"/>
      <c r="P758" s="1286"/>
      <c r="Q758" s="1286"/>
      <c r="R758" s="1286"/>
      <c r="S758" s="1286"/>
      <c r="T758" s="1286"/>
      <c r="U758" s="1286"/>
    </row>
    <row r="759" spans="15:21" ht="24.95" customHeight="1">
      <c r="O759" s="1286"/>
      <c r="P759" s="1286"/>
      <c r="Q759" s="1286"/>
      <c r="R759" s="1286"/>
      <c r="S759" s="1286"/>
      <c r="T759" s="1286"/>
      <c r="U759" s="1286"/>
    </row>
    <row r="760" spans="15:21" ht="24.95" customHeight="1">
      <c r="O760" s="1286"/>
      <c r="P760" s="1286"/>
      <c r="Q760" s="1286"/>
      <c r="R760" s="1286"/>
      <c r="S760" s="1286"/>
      <c r="T760" s="1286"/>
      <c r="U760" s="1286"/>
    </row>
    <row r="761" spans="15:21" ht="24.95" customHeight="1">
      <c r="O761" s="1286"/>
      <c r="P761" s="1286"/>
      <c r="Q761" s="1286"/>
      <c r="R761" s="1286"/>
      <c r="S761" s="1286"/>
      <c r="T761" s="1286"/>
      <c r="U761" s="1286"/>
    </row>
    <row r="762" spans="15:21" ht="24.95" customHeight="1">
      <c r="O762" s="1286"/>
      <c r="P762" s="1286"/>
      <c r="Q762" s="1286"/>
      <c r="R762" s="1286"/>
      <c r="S762" s="1286"/>
      <c r="T762" s="1286"/>
      <c r="U762" s="1286"/>
    </row>
    <row r="763" spans="15:21" ht="24.95" customHeight="1">
      <c r="O763" s="1286"/>
      <c r="P763" s="1286"/>
      <c r="Q763" s="1286"/>
      <c r="R763" s="1286"/>
      <c r="S763" s="1286"/>
      <c r="T763" s="1286"/>
      <c r="U763" s="1286"/>
    </row>
    <row r="764" spans="15:21" ht="24.95" customHeight="1">
      <c r="O764" s="1286"/>
      <c r="P764" s="1286"/>
      <c r="Q764" s="1286"/>
      <c r="R764" s="1286"/>
      <c r="S764" s="1286"/>
      <c r="T764" s="1286"/>
      <c r="U764" s="1286"/>
    </row>
    <row r="765" spans="15:21" ht="24.95" customHeight="1">
      <c r="O765" s="1286"/>
      <c r="P765" s="1286"/>
      <c r="Q765" s="1286"/>
      <c r="R765" s="1286"/>
      <c r="S765" s="1286"/>
      <c r="T765" s="1286"/>
      <c r="U765" s="1286"/>
    </row>
    <row r="766" spans="15:21" ht="24.95" customHeight="1">
      <c r="O766" s="1286"/>
      <c r="P766" s="1286"/>
      <c r="Q766" s="1286"/>
      <c r="R766" s="1286"/>
      <c r="S766" s="1286"/>
      <c r="T766" s="1286"/>
      <c r="U766" s="1286"/>
    </row>
    <row r="767" spans="15:21" ht="24.95" customHeight="1">
      <c r="O767" s="1286"/>
      <c r="P767" s="1286"/>
      <c r="Q767" s="1286"/>
      <c r="R767" s="1286"/>
      <c r="S767" s="1286"/>
      <c r="T767" s="1286"/>
      <c r="U767" s="1286"/>
    </row>
    <row r="768" spans="15:21" ht="24.95" customHeight="1">
      <c r="O768" s="1286"/>
      <c r="P768" s="1286"/>
      <c r="Q768" s="1286"/>
      <c r="R768" s="1286"/>
      <c r="S768" s="1286"/>
      <c r="T768" s="1286"/>
      <c r="U768" s="1286"/>
    </row>
    <row r="769" spans="15:21" ht="24.95" customHeight="1">
      <c r="O769" s="1286"/>
      <c r="P769" s="1286"/>
      <c r="Q769" s="1286"/>
      <c r="R769" s="1286"/>
      <c r="S769" s="1286"/>
      <c r="T769" s="1286"/>
      <c r="U769" s="1286"/>
    </row>
    <row r="770" spans="15:21" ht="24.95" customHeight="1">
      <c r="O770" s="1286"/>
      <c r="P770" s="1286"/>
      <c r="Q770" s="1286"/>
      <c r="R770" s="1286"/>
      <c r="S770" s="1286"/>
      <c r="T770" s="1286"/>
      <c r="U770" s="1286"/>
    </row>
    <row r="771" spans="15:21" ht="24.95" customHeight="1">
      <c r="O771" s="1286"/>
      <c r="P771" s="1286"/>
      <c r="Q771" s="1286"/>
      <c r="R771" s="1286"/>
      <c r="S771" s="1286"/>
      <c r="T771" s="1286"/>
      <c r="U771" s="1286"/>
    </row>
    <row r="772" spans="15:21" ht="24.95" customHeight="1">
      <c r="O772" s="1286"/>
      <c r="P772" s="1286"/>
      <c r="Q772" s="1286"/>
      <c r="R772" s="1286"/>
      <c r="S772" s="1286"/>
      <c r="T772" s="1286"/>
      <c r="U772" s="1286"/>
    </row>
    <row r="773" spans="15:21" ht="24.95" customHeight="1">
      <c r="O773" s="1286"/>
      <c r="P773" s="1286"/>
      <c r="Q773" s="1286"/>
      <c r="R773" s="1286"/>
      <c r="S773" s="1286"/>
      <c r="T773" s="1286"/>
      <c r="U773" s="1286"/>
    </row>
    <row r="774" spans="15:21" ht="24.95" customHeight="1">
      <c r="O774" s="1286"/>
      <c r="P774" s="1286"/>
      <c r="Q774" s="1286"/>
      <c r="R774" s="1286"/>
      <c r="S774" s="1286"/>
      <c r="T774" s="1286"/>
      <c r="U774" s="1286"/>
    </row>
    <row r="775" spans="15:21" ht="24.95" customHeight="1">
      <c r="O775" s="1286"/>
      <c r="P775" s="1286"/>
      <c r="Q775" s="1286"/>
      <c r="R775" s="1286"/>
      <c r="S775" s="1286"/>
      <c r="T775" s="1286"/>
      <c r="U775" s="1286"/>
    </row>
    <row r="776" spans="15:21" ht="24.95" customHeight="1">
      <c r="O776" s="1286"/>
      <c r="P776" s="1286"/>
      <c r="Q776" s="1286"/>
      <c r="R776" s="1286"/>
      <c r="S776" s="1286"/>
      <c r="T776" s="1286"/>
      <c r="U776" s="1286"/>
    </row>
    <row r="777" spans="15:21" ht="24.95" customHeight="1">
      <c r="O777" s="1286"/>
      <c r="P777" s="1286"/>
      <c r="Q777" s="1286"/>
      <c r="R777" s="1286"/>
      <c r="S777" s="1286"/>
      <c r="T777" s="1286"/>
      <c r="U777" s="1286"/>
    </row>
  </sheetData>
  <sheetProtection algorithmName="SHA-512" hashValue="v6lDfAvdG6YTJxjhXVf3DJExFJldUAk7qngW/Nn6Gfj7q5YcquU/1rlb7FI3JNci0oxGhO8XzCelih8USURNcQ==" saltValue="moZPkPSYasLQbDvxb5zXyQ==" spinCount="100000" sheet="1" scenarios="1" insertHyperlinks="0"/>
  <mergeCells count="13">
    <mergeCell ref="D1:T1"/>
    <mergeCell ref="D2:I2"/>
    <mergeCell ref="Y48:AA48"/>
    <mergeCell ref="Y49:AA49"/>
    <mergeCell ref="Y50:AA50"/>
    <mergeCell ref="J42:K42"/>
    <mergeCell ref="D42:I42"/>
    <mergeCell ref="Y51:AA51"/>
    <mergeCell ref="D3:K3"/>
    <mergeCell ref="D41:F41"/>
    <mergeCell ref="I41:J41"/>
    <mergeCell ref="Y46:AA46"/>
    <mergeCell ref="Y47:AA47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 tint="0.59999389629810485"/>
  </sheetPr>
  <dimension ref="A1:R49"/>
  <sheetViews>
    <sheetView rightToLeft="1" zoomScaleNormal="100" workbookViewId="0">
      <selection activeCell="K13" sqref="K13"/>
    </sheetView>
  </sheetViews>
  <sheetFormatPr defaultColWidth="8.85546875" defaultRowHeight="15"/>
  <cols>
    <col min="1" max="1" width="3.42578125" style="167" customWidth="1"/>
    <col min="2" max="2" width="7.28515625" style="167" customWidth="1"/>
    <col min="3" max="3" width="5.7109375" style="167" customWidth="1"/>
    <col min="4" max="4" width="13.42578125" style="167" customWidth="1"/>
    <col min="5" max="5" width="8.28515625" style="167" customWidth="1"/>
    <col min="6" max="9" width="10.140625" style="167" customWidth="1"/>
    <col min="10" max="10" width="14.28515625" style="167" bestFit="1" customWidth="1"/>
    <col min="11" max="11" width="27" style="167" customWidth="1"/>
    <col min="12" max="12" width="5.28515625" style="167" customWidth="1"/>
    <col min="13" max="16384" width="8.85546875" style="167"/>
  </cols>
  <sheetData>
    <row r="1" spans="1:18" ht="22.5" customHeight="1" thickBot="1">
      <c r="A1" s="188"/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1:18" ht="27.75" customHeight="1" thickBot="1">
      <c r="A2" s="225"/>
      <c r="B2" s="1453" t="s">
        <v>655</v>
      </c>
      <c r="C2" s="1452"/>
      <c r="D2" s="1452"/>
      <c r="E2" s="1452"/>
      <c r="F2" s="1452"/>
      <c r="G2" s="1452"/>
      <c r="H2" s="1452"/>
      <c r="I2" s="1452"/>
      <c r="J2" s="1753"/>
    </row>
    <row r="3" spans="1:18" ht="28.5" customHeight="1" thickBot="1">
      <c r="A3" s="188"/>
      <c r="B3" s="1453" t="s">
        <v>656</v>
      </c>
      <c r="C3" s="1452"/>
      <c r="D3" s="1452"/>
      <c r="E3" s="1452"/>
      <c r="F3" s="1452"/>
      <c r="G3" s="1452"/>
      <c r="H3" s="1452"/>
      <c r="I3" s="1248" t="s">
        <v>129</v>
      </c>
      <c r="J3" s="1249">
        <f>J7</f>
        <v>1</v>
      </c>
      <c r="K3" s="1250"/>
      <c r="L3" s="1251"/>
    </row>
    <row r="4" spans="1:18" ht="30">
      <c r="A4" s="212"/>
      <c r="B4" s="1252" t="s">
        <v>14</v>
      </c>
      <c r="C4" s="1745" t="s">
        <v>201</v>
      </c>
      <c r="D4" s="1745"/>
      <c r="E4" s="1745"/>
      <c r="F4" s="1253" t="s">
        <v>237</v>
      </c>
      <c r="G4" s="1253" t="s">
        <v>308</v>
      </c>
      <c r="H4" s="1253" t="s">
        <v>22</v>
      </c>
      <c r="I4" s="1253" t="s">
        <v>239</v>
      </c>
      <c r="J4" s="1254" t="s">
        <v>240</v>
      </c>
      <c r="K4" s="1250"/>
      <c r="L4" s="1251"/>
    </row>
    <row r="5" spans="1:18" ht="19.149999999999999" customHeight="1">
      <c r="A5" s="188"/>
      <c r="B5" s="1255">
        <v>1</v>
      </c>
      <c r="C5" s="1749" t="s">
        <v>623</v>
      </c>
      <c r="D5" s="1749"/>
      <c r="E5" s="1749"/>
      <c r="F5" s="1256">
        <f>1/'زمینه ها'!O4</f>
        <v>2.2616464582003828</v>
      </c>
      <c r="G5" s="1256">
        <f>1/'زمینه ها'!Q4</f>
        <v>1.678720812649384</v>
      </c>
      <c r="H5" s="1257">
        <f>IF(F5&gt;=G5,1,IF(F5&lt;=0,0,1-((G5-F5)/G5)))</f>
        <v>1</v>
      </c>
      <c r="I5" s="1257">
        <v>0.7</v>
      </c>
      <c r="J5" s="1258">
        <f>MAX((I5*H5),0)</f>
        <v>0.7</v>
      </c>
      <c r="K5" s="1250"/>
      <c r="L5" s="1251"/>
    </row>
    <row r="6" spans="1:18" s="177" customFormat="1" ht="19.149999999999999" customHeight="1">
      <c r="A6" s="190"/>
      <c r="B6" s="1255">
        <v>2</v>
      </c>
      <c r="C6" s="1749" t="s">
        <v>309</v>
      </c>
      <c r="D6" s="1749"/>
      <c r="E6" s="1749"/>
      <c r="F6" s="1259">
        <f>'زمینه ها'!R4/'زمینه ها'!O25</f>
        <v>522.33333333333337</v>
      </c>
      <c r="G6" s="1259">
        <f>'زمینه ها'!Q27</f>
        <v>1087.8000000000002</v>
      </c>
      <c r="H6" s="1257">
        <f>MAX((IF(F6&lt;=G6,1,1-((F6-G6)/G6))),0)</f>
        <v>1</v>
      </c>
      <c r="I6" s="1257">
        <v>0.3</v>
      </c>
      <c r="J6" s="1260">
        <f>MAX((I6*H6),0)</f>
        <v>0.3</v>
      </c>
      <c r="K6" s="1250"/>
      <c r="L6" s="1251"/>
    </row>
    <row r="7" spans="1:18" s="177" customFormat="1" ht="19.149999999999999" customHeight="1" thickBot="1">
      <c r="A7" s="215"/>
      <c r="B7" s="1750" t="s">
        <v>95</v>
      </c>
      <c r="C7" s="1751"/>
      <c r="D7" s="1751"/>
      <c r="E7" s="1751"/>
      <c r="F7" s="1751"/>
      <c r="G7" s="1751"/>
      <c r="H7" s="1751"/>
      <c r="I7" s="1751"/>
      <c r="J7" s="1261">
        <f>IFERROR(MIN(SUMPRODUCT(H5:H6,I5:I6),1),0)</f>
        <v>1</v>
      </c>
      <c r="K7" s="1747"/>
      <c r="L7" s="1747"/>
      <c r="M7" s="1747"/>
      <c r="N7" s="1747"/>
    </row>
    <row r="8" spans="1:18" s="177" customFormat="1" ht="19.149999999999999" customHeight="1" thickBot="1">
      <c r="A8" s="190"/>
      <c r="B8" s="1251"/>
      <c r="C8" s="1251"/>
      <c r="D8" s="1251"/>
      <c r="E8" s="1251"/>
      <c r="F8" s="1251"/>
      <c r="G8" s="1251"/>
      <c r="H8" s="1251"/>
      <c r="I8" s="1251"/>
      <c r="J8" s="1251"/>
      <c r="K8" s="1747"/>
      <c r="L8" s="1747"/>
      <c r="M8" s="1747"/>
      <c r="N8" s="1747"/>
    </row>
    <row r="9" spans="1:18" s="177" customFormat="1" ht="29.25" customHeight="1" thickBot="1">
      <c r="A9" s="190"/>
      <c r="B9" s="1453" t="s">
        <v>733</v>
      </c>
      <c r="C9" s="1452"/>
      <c r="D9" s="1452"/>
      <c r="E9" s="1452"/>
      <c r="F9" s="1452"/>
      <c r="G9" s="1452"/>
      <c r="H9" s="1452"/>
      <c r="I9" s="1248" t="s">
        <v>129</v>
      </c>
      <c r="J9" s="577">
        <f>J11</f>
        <v>0.97521552687526403</v>
      </c>
      <c r="K9" s="2"/>
      <c r="L9" s="1251"/>
      <c r="M9"/>
      <c r="N9"/>
      <c r="O9"/>
      <c r="P9"/>
    </row>
    <row r="10" spans="1:18" s="177" customFormat="1" ht="39.6" customHeight="1">
      <c r="A10" s="190"/>
      <c r="B10" s="1252" t="s">
        <v>14</v>
      </c>
      <c r="C10" s="1745" t="s">
        <v>201</v>
      </c>
      <c r="D10" s="1745"/>
      <c r="E10" s="1745"/>
      <c r="F10" s="1262" t="s">
        <v>237</v>
      </c>
      <c r="G10" s="1262" t="s">
        <v>308</v>
      </c>
      <c r="H10" s="1253" t="s">
        <v>22</v>
      </c>
      <c r="I10" s="1253" t="s">
        <v>239</v>
      </c>
      <c r="J10" s="1254" t="s">
        <v>240</v>
      </c>
      <c r="K10" s="1250"/>
      <c r="L10"/>
      <c r="M10"/>
      <c r="N10"/>
      <c r="O10"/>
      <c r="P10"/>
    </row>
    <row r="11" spans="1:18" s="177" customFormat="1" ht="19.149999999999999" customHeight="1" thickBot="1">
      <c r="A11" s="190"/>
      <c r="B11" s="1263">
        <v>1</v>
      </c>
      <c r="C11" s="1752" t="s">
        <v>734</v>
      </c>
      <c r="D11" s="1752"/>
      <c r="E11" s="1752"/>
      <c r="F11" s="1264">
        <f>'زمینه ها'!R8/'زمینه ها'!O12</f>
        <v>0.38492451395677202</v>
      </c>
      <c r="G11" s="1265">
        <f>'زمینه ها'!P8/'زمینه ها'!Q12</f>
        <v>0.39470712201448183</v>
      </c>
      <c r="H11" s="1266">
        <f>MIN(1,F11/G11)</f>
        <v>0.97521552687526403</v>
      </c>
      <c r="I11" s="1266">
        <v>1</v>
      </c>
      <c r="J11" s="1267">
        <f>MAX(IFERROR(I11*H11,0),0)</f>
        <v>0.97521552687526403</v>
      </c>
      <c r="K11" s="1250"/>
    </row>
    <row r="12" spans="1:18" s="177" customFormat="1" ht="19.149999999999999" customHeight="1" thickBot="1">
      <c r="A12" s="190"/>
      <c r="B12" s="1748"/>
      <c r="C12" s="1748"/>
      <c r="D12" s="1748"/>
      <c r="E12" s="1748"/>
      <c r="F12" s="1748"/>
      <c r="G12" s="1748"/>
      <c r="H12" s="1748"/>
      <c r="I12" s="1748"/>
      <c r="J12" s="1748"/>
      <c r="K12" s="1250"/>
      <c r="L12" s="1251"/>
    </row>
    <row r="13" spans="1:18" s="177" customFormat="1" ht="27.75" customHeight="1" thickBot="1">
      <c r="A13" s="190"/>
      <c r="B13" s="1453" t="s">
        <v>657</v>
      </c>
      <c r="C13" s="1452"/>
      <c r="D13" s="1452"/>
      <c r="E13" s="1452"/>
      <c r="F13" s="1452"/>
      <c r="G13" s="1452"/>
      <c r="H13" s="1452"/>
      <c r="I13" s="1248" t="s">
        <v>129</v>
      </c>
      <c r="J13" s="577">
        <f>J15</f>
        <v>1</v>
      </c>
      <c r="K13" s="1250"/>
      <c r="L13" s="1251"/>
    </row>
    <row r="14" spans="1:18" s="177" customFormat="1" ht="39" customHeight="1">
      <c r="A14" s="190"/>
      <c r="B14" s="1252" t="s">
        <v>14</v>
      </c>
      <c r="C14" s="1745" t="s">
        <v>201</v>
      </c>
      <c r="D14" s="1745"/>
      <c r="E14" s="1745"/>
      <c r="F14" s="1262" t="s">
        <v>237</v>
      </c>
      <c r="G14" s="1262" t="s">
        <v>308</v>
      </c>
      <c r="H14" s="1253" t="s">
        <v>22</v>
      </c>
      <c r="I14" s="1253" t="s">
        <v>239</v>
      </c>
      <c r="J14" s="1254" t="s">
        <v>240</v>
      </c>
      <c r="K14" s="1250"/>
      <c r="L14"/>
    </row>
    <row r="15" spans="1:18" s="177" customFormat="1" ht="19.149999999999999" customHeight="1" thickBot="1">
      <c r="A15" s="190"/>
      <c r="B15" s="1268">
        <v>1</v>
      </c>
      <c r="C15" s="1746" t="s">
        <v>311</v>
      </c>
      <c r="D15" s="1746"/>
      <c r="E15" s="1746"/>
      <c r="F15" s="1269">
        <f>'زمینه ها'!O33/'زمینه ها'!O32</f>
        <v>1.8789575543488474E-5</v>
      </c>
      <c r="G15" s="1270">
        <v>0.01</v>
      </c>
      <c r="H15" s="1271">
        <f>MIN(1,G15/F15)</f>
        <v>1</v>
      </c>
      <c r="I15" s="1271">
        <v>1</v>
      </c>
      <c r="J15" s="1272">
        <f>I15*H15</f>
        <v>1</v>
      </c>
      <c r="K15" s="1250"/>
      <c r="L15"/>
    </row>
    <row r="16" spans="1:18" s="177" customFormat="1" ht="19.149999999999999" customHeight="1">
      <c r="A16" s="190"/>
      <c r="B16" s="184"/>
      <c r="C16" s="172"/>
      <c r="D16" s="172"/>
      <c r="E16" s="172"/>
      <c r="F16" s="172"/>
      <c r="G16" s="172"/>
      <c r="H16" s="172"/>
      <c r="I16" s="1273"/>
      <c r="J16" s="1273"/>
      <c r="K16" s="216"/>
      <c r="L16" s="176"/>
    </row>
    <row r="17" spans="1:12" s="177" customFormat="1" ht="19.149999999999999" customHeight="1">
      <c r="A17" s="190"/>
      <c r="B17" s="184"/>
      <c r="C17" s="172"/>
      <c r="D17" s="172"/>
      <c r="E17" s="172"/>
      <c r="F17" s="172"/>
      <c r="G17" s="172"/>
      <c r="H17" s="172"/>
      <c r="I17" s="1273"/>
      <c r="J17" s="1273"/>
      <c r="K17" s="216"/>
      <c r="L17" s="176"/>
    </row>
    <row r="18" spans="1:12" s="177" customFormat="1" ht="19.149999999999999" customHeight="1">
      <c r="A18" s="190"/>
      <c r="B18" s="184"/>
      <c r="C18" s="172"/>
      <c r="D18" s="172"/>
      <c r="E18" s="172"/>
      <c r="F18" s="172"/>
      <c r="G18" s="172"/>
      <c r="H18" s="172"/>
      <c r="I18" s="1273"/>
      <c r="J18" s="1273"/>
      <c r="K18" s="216"/>
      <c r="L18" s="176"/>
    </row>
    <row r="19" spans="1:12" s="177" customFormat="1" ht="15" customHeight="1">
      <c r="A19" s="190"/>
      <c r="B19" s="190"/>
      <c r="C19" s="190"/>
      <c r="D19" s="190"/>
      <c r="E19" s="190"/>
      <c r="F19" s="190"/>
      <c r="G19" s="190"/>
      <c r="H19" s="190"/>
      <c r="I19" s="190"/>
      <c r="J19" s="190"/>
    </row>
    <row r="20" spans="1:12" s="177" customFormat="1" ht="15" customHeight="1">
      <c r="A20" s="190"/>
      <c r="B20" s="190"/>
      <c r="C20" s="190"/>
      <c r="D20" s="105"/>
      <c r="E20" s="105"/>
      <c r="F20" s="105"/>
      <c r="G20" s="105"/>
      <c r="H20" s="105"/>
      <c r="I20" s="190"/>
      <c r="J20" s="190"/>
    </row>
    <row r="21" spans="1:12" s="177" customFormat="1" ht="21" customHeight="1">
      <c r="A21" s="190"/>
      <c r="B21" s="190"/>
      <c r="C21" s="190"/>
      <c r="D21" s="190"/>
      <c r="E21" s="190"/>
      <c r="F21" s="190"/>
      <c r="G21" s="190"/>
      <c r="H21" s="58"/>
      <c r="I21" s="190"/>
      <c r="J21" s="190"/>
    </row>
    <row r="22" spans="1:12" s="177" customFormat="1" ht="19.149999999999999" customHeight="1">
      <c r="A22" s="190"/>
      <c r="B22" s="190"/>
      <c r="C22" s="190"/>
      <c r="D22" s="190"/>
      <c r="E22" s="190"/>
      <c r="F22" s="190"/>
      <c r="G22" s="190"/>
      <c r="H22" s="64"/>
      <c r="I22" s="190"/>
      <c r="J22" s="190"/>
    </row>
    <row r="23" spans="1:12" s="177" customFormat="1" ht="21" customHeight="1">
      <c r="A23" s="190"/>
      <c r="B23" s="190"/>
      <c r="C23" s="190"/>
      <c r="D23" s="190"/>
      <c r="E23" s="190"/>
      <c r="F23" s="190"/>
      <c r="G23" s="190"/>
      <c r="H23" s="190"/>
      <c r="I23" s="190"/>
      <c r="J23" s="190"/>
    </row>
    <row r="24" spans="1:12" ht="15" customHeight="1">
      <c r="A24" s="188"/>
      <c r="B24" s="188"/>
      <c r="C24" s="188"/>
      <c r="D24" s="190"/>
      <c r="E24" s="1274"/>
      <c r="F24" s="1274"/>
      <c r="G24" s="1274"/>
      <c r="H24" s="1274"/>
      <c r="I24" s="1274"/>
      <c r="J24" s="188"/>
    </row>
    <row r="25" spans="1:12" ht="15" customHeight="1">
      <c r="A25" s="188"/>
      <c r="B25" s="188"/>
      <c r="C25" s="188"/>
      <c r="D25" s="190"/>
      <c r="E25" s="1274"/>
      <c r="F25" s="1274"/>
      <c r="G25" s="1274"/>
      <c r="H25" s="1274"/>
      <c r="I25" s="1274"/>
      <c r="J25" s="188"/>
    </row>
    <row r="26" spans="1:12" ht="15" customHeight="1">
      <c r="A26" s="188"/>
      <c r="B26" s="188"/>
      <c r="C26" s="188"/>
      <c r="D26" s="188"/>
      <c r="E26" s="188"/>
      <c r="F26" s="188"/>
      <c r="G26" s="188"/>
      <c r="H26" s="188"/>
      <c r="I26" s="188"/>
      <c r="J26" s="188"/>
    </row>
    <row r="27" spans="1:12" ht="15" customHeight="1">
      <c r="A27" s="188"/>
      <c r="B27" s="188"/>
      <c r="C27" s="188"/>
      <c r="D27" s="188"/>
      <c r="E27" s="188"/>
      <c r="F27" s="188"/>
      <c r="G27" s="188"/>
      <c r="H27" s="188"/>
      <c r="I27" s="188"/>
      <c r="J27" s="188"/>
    </row>
    <row r="28" spans="1:12" ht="15" customHeight="1">
      <c r="A28" s="188"/>
      <c r="B28" s="188"/>
      <c r="C28" s="188"/>
      <c r="D28" s="188"/>
      <c r="E28" s="188"/>
      <c r="F28" s="188"/>
      <c r="G28" s="188"/>
      <c r="H28" s="188"/>
      <c r="I28" s="188"/>
      <c r="J28" s="188"/>
    </row>
    <row r="29" spans="1:12" ht="15" customHeight="1">
      <c r="A29" s="188"/>
      <c r="B29" s="188"/>
      <c r="C29" s="188"/>
      <c r="D29" s="188"/>
      <c r="E29" s="188"/>
      <c r="F29" s="188"/>
      <c r="G29" s="188"/>
      <c r="H29" s="188"/>
      <c r="I29" s="188"/>
      <c r="J29" s="188"/>
    </row>
    <row r="30" spans="1:12">
      <c r="A30" s="188"/>
      <c r="B30" s="188"/>
      <c r="C30" s="188"/>
      <c r="D30" s="188"/>
      <c r="E30" s="188"/>
      <c r="F30" s="188"/>
      <c r="G30" s="188"/>
      <c r="H30" s="188"/>
      <c r="I30" s="188"/>
      <c r="J30" s="188"/>
    </row>
    <row r="31" spans="1:12">
      <c r="A31" s="188"/>
      <c r="B31" s="188"/>
      <c r="C31" s="188"/>
      <c r="D31" s="188"/>
      <c r="E31" s="188"/>
      <c r="F31" s="188"/>
      <c r="G31" s="188"/>
      <c r="H31" s="188"/>
      <c r="I31" s="188"/>
      <c r="J31" s="188"/>
    </row>
    <row r="39" spans="2:12" ht="15" customHeight="1"/>
    <row r="40" spans="2:12" ht="15" customHeight="1">
      <c r="B40" s="2"/>
      <c r="C40" s="42"/>
      <c r="D40" s="42"/>
      <c r="E40" s="42"/>
      <c r="F40" s="42"/>
      <c r="G40" s="42"/>
      <c r="H40" s="42"/>
      <c r="I40" s="187"/>
      <c r="J40" s="187"/>
      <c r="K40" s="2"/>
      <c r="L40" s="2"/>
    </row>
    <row r="41" spans="2:12" ht="15" customHeight="1">
      <c r="B41" s="2"/>
      <c r="C41" s="42"/>
      <c r="D41" s="42"/>
      <c r="E41" s="42"/>
      <c r="F41" s="42"/>
      <c r="G41" s="42"/>
      <c r="H41" s="42"/>
      <c r="I41" s="187"/>
      <c r="J41" s="187"/>
      <c r="K41" s="2"/>
      <c r="L41" s="2"/>
    </row>
    <row r="42" spans="2:12" ht="15" customHeight="1">
      <c r="B42" s="2"/>
      <c r="C42" s="42"/>
      <c r="D42" s="42"/>
      <c r="E42" s="42"/>
      <c r="F42" s="42"/>
      <c r="G42" s="42"/>
      <c r="H42" s="42"/>
      <c r="I42" s="187"/>
      <c r="J42" s="187"/>
      <c r="K42" s="2"/>
      <c r="L42" s="2"/>
    </row>
    <row r="43" spans="2:12" ht="15" customHeight="1">
      <c r="B43" s="2"/>
      <c r="C43" s="42"/>
      <c r="D43" s="42"/>
      <c r="E43" s="42"/>
      <c r="F43" s="42"/>
      <c r="G43" s="42"/>
      <c r="H43" s="42"/>
      <c r="I43" s="187"/>
      <c r="J43" s="187"/>
      <c r="K43" s="2"/>
      <c r="L43" s="2"/>
    </row>
    <row r="44" spans="2:12" ht="15" customHeight="1">
      <c r="B44" s="2"/>
      <c r="C44" s="42"/>
      <c r="D44" s="42"/>
      <c r="E44" s="42"/>
      <c r="F44" s="42"/>
      <c r="G44" s="42"/>
      <c r="H44" s="42"/>
      <c r="I44" s="187"/>
      <c r="J44" s="187"/>
      <c r="K44" s="2"/>
      <c r="L44" s="2"/>
    </row>
    <row r="45" spans="2:12" ht="15" customHeight="1">
      <c r="B45" s="2"/>
      <c r="C45" s="42"/>
      <c r="D45" s="42"/>
      <c r="E45" s="42"/>
      <c r="F45" s="42"/>
      <c r="G45" s="42"/>
      <c r="H45" s="42"/>
      <c r="I45" s="187"/>
      <c r="J45" s="187"/>
      <c r="K45" s="2"/>
      <c r="L45" s="2"/>
    </row>
    <row r="46" spans="2:12" ht="15" customHeight="1">
      <c r="B46" s="2"/>
      <c r="C46" s="42"/>
      <c r="D46" s="42"/>
      <c r="E46" s="42"/>
      <c r="F46" s="42"/>
      <c r="G46" s="42"/>
      <c r="H46" s="42"/>
      <c r="I46" s="187"/>
      <c r="J46" s="187"/>
      <c r="K46" s="2"/>
      <c r="L46" s="2"/>
    </row>
    <row r="47" spans="2:12" ht="15" customHeight="1">
      <c r="B47" s="2"/>
      <c r="C47" s="42"/>
      <c r="D47" s="42"/>
      <c r="E47" s="42"/>
      <c r="F47" s="42"/>
      <c r="G47" s="42"/>
      <c r="H47" s="42"/>
      <c r="I47" s="187"/>
      <c r="J47" s="187"/>
      <c r="K47" s="2"/>
      <c r="L47" s="2"/>
    </row>
    <row r="48" spans="2:12" ht="15" customHeight="1">
      <c r="B48" s="2"/>
      <c r="C48" s="42"/>
      <c r="D48" s="42"/>
      <c r="E48" s="42"/>
      <c r="F48" s="42"/>
      <c r="G48" s="42"/>
      <c r="H48" s="42"/>
      <c r="I48" s="187"/>
      <c r="J48" s="187"/>
      <c r="K48" s="2"/>
      <c r="L48" s="2"/>
    </row>
    <row r="49" spans="2:12" ht="15" customHeight="1">
      <c r="B49" s="2"/>
      <c r="C49" s="42"/>
      <c r="D49" s="42"/>
      <c r="E49" s="42"/>
      <c r="F49" s="42"/>
      <c r="G49" s="42"/>
      <c r="H49" s="42"/>
      <c r="I49" s="187"/>
      <c r="J49" s="187"/>
      <c r="K49" s="2"/>
      <c r="L49" s="2"/>
    </row>
  </sheetData>
  <sheetProtection algorithmName="SHA-512" hashValue="J7KA0JKqnjdceWjLQno66+y+ag2Fxinl8vQYhdrVVEYWqipL3VmsHHRR8e1pvGGfQqhauA0AwgSfHUKXLNzAZg==" saltValue="YDUbTLWCcBJzkLDP+HeN9A==" spinCount="100000" sheet="1" insertHyperlinks="0"/>
  <mergeCells count="15">
    <mergeCell ref="B1:R1"/>
    <mergeCell ref="B2:J2"/>
    <mergeCell ref="B3:H3"/>
    <mergeCell ref="B9:H9"/>
    <mergeCell ref="B13:H13"/>
    <mergeCell ref="C14:E14"/>
    <mergeCell ref="C15:E15"/>
    <mergeCell ref="K7:N8"/>
    <mergeCell ref="B12:J12"/>
    <mergeCell ref="C4:E4"/>
    <mergeCell ref="C5:E5"/>
    <mergeCell ref="C6:E6"/>
    <mergeCell ref="B7:I7"/>
    <mergeCell ref="C10:E10"/>
    <mergeCell ref="C11:E1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/>
  </sheetPr>
  <dimension ref="B1:W61"/>
  <sheetViews>
    <sheetView rightToLeft="1" zoomScale="85" zoomScaleNormal="85" workbookViewId="0">
      <selection activeCell="E5" sqref="E5"/>
    </sheetView>
  </sheetViews>
  <sheetFormatPr defaultColWidth="8.85546875" defaultRowHeight="15"/>
  <cols>
    <col min="1" max="1" width="3.28515625" style="167" customWidth="1"/>
    <col min="2" max="2" width="5" style="167" customWidth="1"/>
    <col min="3" max="3" width="31.7109375" style="167" customWidth="1"/>
    <col min="4" max="4" width="20.28515625" style="167" bestFit="1" customWidth="1"/>
    <col min="5" max="5" width="17.7109375" style="167" customWidth="1"/>
    <col min="6" max="6" width="16.28515625" style="167" bestFit="1" customWidth="1"/>
    <col min="7" max="7" width="17.28515625" style="167" customWidth="1"/>
    <col min="8" max="13" width="5.140625" style="167" customWidth="1"/>
    <col min="14" max="14" width="18.85546875" style="167" bestFit="1" customWidth="1"/>
    <col min="15" max="16384" width="8.85546875" style="167"/>
  </cols>
  <sheetData>
    <row r="1" spans="2:23" ht="24.75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2:23" ht="27" customHeight="1" thickBot="1">
      <c r="B2" s="1757" t="s">
        <v>658</v>
      </c>
      <c r="C2" s="1758"/>
      <c r="D2" s="1758"/>
      <c r="E2" s="1758"/>
      <c r="F2" s="635" t="s">
        <v>129</v>
      </c>
      <c r="G2" s="636">
        <f>IF(F9&gt;4,1,(G4+G5+G6+G7+G8))</f>
        <v>0.25</v>
      </c>
      <c r="H2" s="188"/>
      <c r="I2" s="188"/>
      <c r="J2" s="188"/>
      <c r="K2" s="188"/>
      <c r="L2" s="188"/>
      <c r="M2" s="188"/>
    </row>
    <row r="3" spans="2:23" ht="28.5" customHeight="1">
      <c r="B3" s="524" t="s">
        <v>14</v>
      </c>
      <c r="C3" s="525" t="s">
        <v>624</v>
      </c>
      <c r="D3" s="525" t="s">
        <v>125</v>
      </c>
      <c r="E3" s="525" t="s">
        <v>616</v>
      </c>
      <c r="F3" s="525" t="s">
        <v>470</v>
      </c>
      <c r="G3" s="344" t="s">
        <v>22</v>
      </c>
      <c r="H3" s="1172"/>
      <c r="I3" s="1172"/>
      <c r="J3" s="1172"/>
      <c r="K3" s="1172"/>
      <c r="L3" s="1172"/>
      <c r="M3" s="1172"/>
      <c r="N3" s="1172"/>
      <c r="O3" s="1172"/>
      <c r="P3" s="1172"/>
      <c r="Q3" s="1172"/>
      <c r="R3" s="1172"/>
      <c r="S3" s="1188"/>
      <c r="T3" s="1188"/>
      <c r="U3" s="1188"/>
      <c r="V3" s="1188"/>
      <c r="W3" s="1188"/>
    </row>
    <row r="4" spans="2:23" ht="19.149999999999999" customHeight="1">
      <c r="B4" s="323">
        <v>1</v>
      </c>
      <c r="C4" s="889" t="s">
        <v>137</v>
      </c>
      <c r="D4" s="889" t="s">
        <v>137</v>
      </c>
      <c r="E4" s="889" t="s">
        <v>904</v>
      </c>
      <c r="F4" s="889" t="s">
        <v>528</v>
      </c>
      <c r="G4" s="345">
        <f>IFERROR(INDEX($D$14:$F$17,MATCH(D4,$C$14:$C$17,0),MATCH(F4,$D$13:$F$13,0)),"")</f>
        <v>0.25</v>
      </c>
      <c r="H4" s="1172"/>
      <c r="I4" s="1172"/>
      <c r="J4" s="1172"/>
      <c r="K4" s="1172"/>
      <c r="L4" s="1172"/>
      <c r="M4" s="1172"/>
      <c r="N4" s="1172"/>
      <c r="O4" s="1172"/>
      <c r="P4" s="1172"/>
      <c r="Q4" s="1172"/>
      <c r="R4" s="1172"/>
      <c r="S4" s="1188"/>
      <c r="T4" s="1188"/>
      <c r="U4" s="1188"/>
      <c r="V4" s="1188"/>
      <c r="W4" s="1188"/>
    </row>
    <row r="5" spans="2:23" ht="19.149999999999999" customHeight="1">
      <c r="B5" s="323">
        <v>2</v>
      </c>
      <c r="C5" s="889"/>
      <c r="D5" s="889" t="s">
        <v>473</v>
      </c>
      <c r="E5" s="889"/>
      <c r="F5" s="889" t="s">
        <v>625</v>
      </c>
      <c r="G5" s="345">
        <f t="shared" ref="G5:G8" si="0">IFERROR(INDEX($D$14:$F$17,MATCH(D5,$C$14:$C$17,0),MATCH(F5,$D$13:$F$13,0)),"")</f>
        <v>0</v>
      </c>
      <c r="H5" s="1172"/>
      <c r="I5" s="1172"/>
      <c r="J5" s="1172"/>
      <c r="K5" s="1172"/>
      <c r="L5" s="1172"/>
      <c r="M5" s="1172"/>
      <c r="N5" s="1172"/>
      <c r="O5" s="1172"/>
      <c r="P5" s="1172"/>
      <c r="Q5" s="1172"/>
      <c r="R5" s="1172"/>
      <c r="S5" s="1188"/>
      <c r="T5" s="1188"/>
      <c r="U5" s="1188"/>
      <c r="V5" s="1188"/>
      <c r="W5" s="1188"/>
    </row>
    <row r="6" spans="2:23" s="177" customFormat="1" ht="19.149999999999999" customHeight="1">
      <c r="B6" s="323">
        <v>3</v>
      </c>
      <c r="C6" s="889"/>
      <c r="D6" s="889" t="s">
        <v>473</v>
      </c>
      <c r="E6" s="889"/>
      <c r="F6" s="889" t="s">
        <v>625</v>
      </c>
      <c r="G6" s="345">
        <f t="shared" si="0"/>
        <v>0</v>
      </c>
      <c r="H6" s="1172"/>
      <c r="I6" s="1172"/>
      <c r="J6" s="1172"/>
      <c r="K6" s="1172"/>
      <c r="L6" s="1172"/>
      <c r="M6" s="1172"/>
      <c r="N6" s="1172"/>
      <c r="O6" s="1172"/>
      <c r="P6" s="1172"/>
      <c r="Q6" s="1172"/>
      <c r="R6" s="1172"/>
      <c r="S6" s="1193"/>
      <c r="T6" s="1193"/>
      <c r="U6" s="1193"/>
      <c r="V6" s="1193"/>
      <c r="W6" s="1193"/>
    </row>
    <row r="7" spans="2:23" s="177" customFormat="1" ht="19.149999999999999" customHeight="1">
      <c r="B7" s="323">
        <v>4</v>
      </c>
      <c r="C7" s="889"/>
      <c r="D7" s="889" t="s">
        <v>473</v>
      </c>
      <c r="E7" s="889"/>
      <c r="F7" s="889" t="s">
        <v>625</v>
      </c>
      <c r="G7" s="345">
        <f t="shared" si="0"/>
        <v>0</v>
      </c>
      <c r="H7" s="1172"/>
      <c r="I7" s="1172"/>
      <c r="J7" s="1172"/>
      <c r="K7" s="1172"/>
      <c r="L7" s="1172"/>
      <c r="M7" s="1172"/>
      <c r="N7" s="1172"/>
      <c r="O7" s="1172"/>
      <c r="P7" s="1172"/>
      <c r="Q7" s="1172"/>
      <c r="R7" s="1172"/>
      <c r="S7" s="1193"/>
      <c r="T7" s="1193"/>
      <c r="U7" s="1193"/>
      <c r="V7" s="1193"/>
      <c r="W7" s="1193"/>
    </row>
    <row r="8" spans="2:23" s="177" customFormat="1" ht="19.149999999999999" customHeight="1">
      <c r="B8" s="323">
        <v>5</v>
      </c>
      <c r="C8" s="889"/>
      <c r="D8" s="889" t="s">
        <v>473</v>
      </c>
      <c r="E8" s="889"/>
      <c r="F8" s="889" t="s">
        <v>625</v>
      </c>
      <c r="G8" s="345">
        <f t="shared" si="0"/>
        <v>0</v>
      </c>
      <c r="H8" s="1172"/>
      <c r="I8" s="1172"/>
      <c r="J8" s="1172"/>
      <c r="K8" s="1172"/>
      <c r="L8" s="1172"/>
      <c r="M8" s="1172"/>
      <c r="N8" s="1172"/>
      <c r="O8" s="1172"/>
      <c r="P8" s="1172"/>
      <c r="Q8" s="1172"/>
      <c r="R8" s="1172"/>
      <c r="S8" s="1193"/>
      <c r="T8" s="1193"/>
      <c r="U8" s="1193"/>
      <c r="V8" s="1193"/>
      <c r="W8" s="1193"/>
    </row>
    <row r="9" spans="2:23" s="177" customFormat="1" ht="24.75" customHeight="1" thickBot="1">
      <c r="B9" s="833" t="s">
        <v>732</v>
      </c>
      <c r="C9" s="890"/>
      <c r="D9" s="890"/>
      <c r="E9" s="890"/>
      <c r="F9" s="1759">
        <f>COUNTA(C4:C8)</f>
        <v>1</v>
      </c>
      <c r="G9" s="1760"/>
      <c r="H9" s="1172"/>
      <c r="I9" s="1172"/>
      <c r="J9" s="1172"/>
      <c r="K9" s="1172"/>
      <c r="L9" s="1172"/>
      <c r="M9" s="1172"/>
      <c r="N9" s="1172"/>
      <c r="O9" s="1172"/>
      <c r="P9" s="1172"/>
      <c r="Q9" s="1172"/>
      <c r="R9" s="1172"/>
      <c r="S9" s="1193"/>
      <c r="T9" s="1193"/>
      <c r="U9" s="1193"/>
      <c r="V9" s="1193"/>
      <c r="W9" s="1193"/>
    </row>
    <row r="10" spans="2:23" s="177" customFormat="1" ht="19.149999999999999" customHeight="1">
      <c r="B10" s="2"/>
      <c r="C10" s="2"/>
      <c r="D10" s="2"/>
      <c r="E10" s="2"/>
      <c r="F10" s="2"/>
      <c r="G10"/>
      <c r="H10" s="1172"/>
      <c r="I10" s="1172"/>
      <c r="J10" s="1172"/>
      <c r="K10" s="1172"/>
      <c r="L10" s="1172"/>
      <c r="M10" s="1172"/>
      <c r="N10" s="1172"/>
      <c r="O10" s="1172"/>
      <c r="P10" s="1172"/>
      <c r="Q10" s="1172"/>
      <c r="R10" s="1172"/>
      <c r="S10" s="1193"/>
      <c r="T10" s="1193"/>
      <c r="U10" s="1193"/>
      <c r="V10" s="1193"/>
      <c r="W10" s="1193"/>
    </row>
    <row r="11" spans="2:23" s="177" customFormat="1" ht="19.149999999999999" customHeight="1">
      <c r="B11" s="2"/>
      <c r="C11"/>
      <c r="D11"/>
      <c r="E11"/>
      <c r="F11"/>
      <c r="G11"/>
      <c r="H11" s="1172"/>
      <c r="I11" s="1172"/>
      <c r="J11" s="1172"/>
      <c r="K11" s="1172"/>
      <c r="L11" s="1172"/>
      <c r="M11" s="1172"/>
      <c r="N11" s="1172"/>
      <c r="O11" s="1172"/>
      <c r="P11" s="1172"/>
      <c r="Q11" s="1172"/>
      <c r="R11" s="1172"/>
      <c r="S11" s="1193"/>
      <c r="T11" s="1193"/>
      <c r="U11" s="1193"/>
      <c r="V11" s="1193"/>
      <c r="W11" s="1193"/>
    </row>
    <row r="12" spans="2:23" s="177" customFormat="1" ht="19.149999999999999" customHeight="1">
      <c r="B12" s="190"/>
      <c r="C12" s="1754" t="s">
        <v>617</v>
      </c>
      <c r="D12" s="1755"/>
      <c r="E12" s="1755"/>
      <c r="F12" s="1756"/>
      <c r="G12"/>
      <c r="H12" s="1172"/>
      <c r="I12" s="1172"/>
      <c r="J12" s="1172"/>
      <c r="K12" s="1172"/>
      <c r="L12" s="1172"/>
      <c r="M12" s="1172"/>
      <c r="N12" s="1172"/>
      <c r="O12" s="1193"/>
      <c r="P12" s="1193"/>
      <c r="Q12" s="1193"/>
      <c r="R12" s="1193"/>
      <c r="S12" s="1193"/>
      <c r="T12" s="1193"/>
      <c r="U12" s="1193"/>
      <c r="V12" s="1193"/>
      <c r="W12" s="1193"/>
    </row>
    <row r="13" spans="2:23" s="177" customFormat="1" ht="19.149999999999999" customHeight="1">
      <c r="B13" s="190"/>
      <c r="C13" s="343"/>
      <c r="D13" s="186" t="s">
        <v>528</v>
      </c>
      <c r="E13" s="186" t="s">
        <v>631</v>
      </c>
      <c r="F13" s="186" t="s">
        <v>625</v>
      </c>
      <c r="G13"/>
      <c r="H13" s="1172"/>
      <c r="I13" s="1172"/>
      <c r="J13" s="1172"/>
      <c r="K13" s="1172"/>
      <c r="L13" s="1172"/>
      <c r="M13" s="1172"/>
      <c r="N13" s="1172"/>
      <c r="O13" s="1193"/>
      <c r="P13" s="1193"/>
      <c r="Q13" s="1193"/>
      <c r="R13" s="1193"/>
      <c r="S13" s="1193"/>
      <c r="T13" s="1193"/>
      <c r="U13" s="1193"/>
      <c r="V13" s="1193"/>
      <c r="W13" s="1193"/>
    </row>
    <row r="14" spans="2:23" s="177" customFormat="1" ht="19.149999999999999" customHeight="1">
      <c r="B14" s="190"/>
      <c r="C14" s="343" t="s">
        <v>137</v>
      </c>
      <c r="D14" s="186">
        <v>0.25</v>
      </c>
      <c r="E14" s="186">
        <v>0.35</v>
      </c>
      <c r="F14" s="186">
        <v>0</v>
      </c>
      <c r="G14"/>
      <c r="H14" s="1172"/>
      <c r="I14" s="1172"/>
      <c r="J14" s="1172"/>
      <c r="K14" s="1172"/>
      <c r="L14" s="1172"/>
      <c r="M14" s="1172"/>
      <c r="N14" s="1172"/>
      <c r="O14" s="1193"/>
      <c r="P14" s="1193"/>
      <c r="Q14" s="1193"/>
      <c r="R14" s="1193"/>
      <c r="S14" s="1193"/>
      <c r="T14" s="1193"/>
      <c r="U14" s="1193"/>
      <c r="V14" s="1193"/>
      <c r="W14" s="1193"/>
    </row>
    <row r="15" spans="2:23" s="177" customFormat="1">
      <c r="B15" s="190"/>
      <c r="C15" s="343" t="s">
        <v>471</v>
      </c>
      <c r="D15" s="186">
        <v>0.1</v>
      </c>
      <c r="E15" s="186">
        <v>0.15</v>
      </c>
      <c r="F15" s="186">
        <v>0</v>
      </c>
      <c r="G15"/>
      <c r="H15" s="1172"/>
      <c r="I15" s="1172"/>
      <c r="J15" s="1172"/>
      <c r="K15" s="1172"/>
      <c r="L15" s="1172"/>
      <c r="M15" s="1172"/>
      <c r="N15" s="1172"/>
      <c r="O15" s="1193"/>
      <c r="P15" s="1193"/>
      <c r="Q15" s="1193"/>
      <c r="R15" s="1193"/>
      <c r="S15" s="1193"/>
      <c r="T15" s="1193"/>
      <c r="U15" s="1193"/>
      <c r="V15" s="1193"/>
      <c r="W15" s="1193"/>
    </row>
    <row r="16" spans="2:23" s="177" customFormat="1">
      <c r="B16" s="190"/>
      <c r="C16" s="343" t="s">
        <v>472</v>
      </c>
      <c r="D16" s="186">
        <v>0.2</v>
      </c>
      <c r="E16" s="186">
        <v>0.3</v>
      </c>
      <c r="F16" s="186">
        <v>0</v>
      </c>
      <c r="H16" s="1172"/>
      <c r="I16" s="1172"/>
      <c r="J16" s="1172"/>
      <c r="K16" s="1172"/>
      <c r="L16" s="1172"/>
      <c r="M16" s="1172"/>
      <c r="N16" s="1172"/>
      <c r="O16" s="1193"/>
      <c r="P16" s="1193"/>
      <c r="Q16" s="1193"/>
      <c r="R16" s="1193"/>
      <c r="S16" s="1193"/>
      <c r="T16" s="1193"/>
      <c r="U16" s="1193"/>
      <c r="V16" s="1193"/>
      <c r="W16" s="1193"/>
    </row>
    <row r="17" spans="2:23" s="177" customFormat="1">
      <c r="B17" s="190"/>
      <c r="C17" s="343" t="s">
        <v>473</v>
      </c>
      <c r="D17" s="186">
        <v>0.1</v>
      </c>
      <c r="E17" s="186">
        <v>0.15</v>
      </c>
      <c r="F17" s="186">
        <v>0</v>
      </c>
      <c r="H17" s="1172"/>
      <c r="I17" s="1172"/>
      <c r="J17" s="1172"/>
      <c r="K17" s="1172"/>
      <c r="L17" s="1172"/>
      <c r="M17" s="1172"/>
      <c r="N17" s="1172"/>
      <c r="O17" s="1193"/>
      <c r="P17" s="1193"/>
      <c r="Q17" s="1193"/>
      <c r="R17" s="1193"/>
      <c r="S17" s="1193"/>
      <c r="T17" s="1193"/>
      <c r="U17" s="1193"/>
      <c r="V17" s="1193"/>
      <c r="W17" s="1193"/>
    </row>
    <row r="18" spans="2:23" s="177" customFormat="1">
      <c r="B18" s="190"/>
      <c r="C18"/>
      <c r="D18"/>
      <c r="H18" s="1172"/>
      <c r="I18" s="1172"/>
      <c r="J18" s="1172"/>
      <c r="K18" s="1172"/>
      <c r="L18" s="1172"/>
      <c r="M18" s="1172"/>
      <c r="N18" s="1172"/>
      <c r="O18" s="1193"/>
      <c r="P18" s="1193"/>
      <c r="Q18" s="1193"/>
      <c r="R18" s="1193"/>
      <c r="S18" s="1193"/>
      <c r="T18" s="1193"/>
      <c r="U18" s="1193"/>
      <c r="V18" s="1193"/>
      <c r="W18" s="1193"/>
    </row>
    <row r="19" spans="2:23" s="177" customFormat="1">
      <c r="B19" s="190"/>
      <c r="C19"/>
      <c r="D19"/>
      <c r="H19" s="1172"/>
      <c r="I19" s="1172"/>
      <c r="J19" s="1172"/>
      <c r="K19" s="1172"/>
      <c r="L19" s="1172"/>
      <c r="M19" s="1172"/>
      <c r="N19" s="1172"/>
      <c r="O19" s="1193"/>
      <c r="P19" s="1193"/>
      <c r="Q19" s="1193"/>
      <c r="R19" s="1193"/>
      <c r="S19" s="1193"/>
      <c r="T19" s="1193"/>
      <c r="U19" s="1193"/>
      <c r="V19" s="1193"/>
      <c r="W19" s="1193"/>
    </row>
    <row r="20" spans="2:23" s="177" customFormat="1" ht="21" customHeight="1">
      <c r="B20" s="190"/>
      <c r="C20"/>
      <c r="D20"/>
      <c r="H20" s="1172"/>
      <c r="I20" s="1172"/>
      <c r="J20" s="1172"/>
      <c r="K20" s="1172"/>
      <c r="L20" s="1172"/>
      <c r="M20" s="1172"/>
      <c r="N20" s="1172"/>
      <c r="O20" s="1193"/>
      <c r="P20" s="1193"/>
      <c r="Q20" s="1193"/>
      <c r="R20" s="1193"/>
      <c r="S20" s="1193"/>
      <c r="T20" s="1193"/>
      <c r="U20" s="1193"/>
      <c r="V20" s="1193"/>
      <c r="W20" s="1193"/>
    </row>
    <row r="21" spans="2:23" s="177" customFormat="1" ht="19.149999999999999" customHeight="1">
      <c r="B21" s="190"/>
      <c r="C21"/>
      <c r="D21"/>
      <c r="H21" s="1172"/>
      <c r="I21" s="1172"/>
      <c r="J21" s="1172"/>
      <c r="K21" s="1172"/>
      <c r="L21" s="1172"/>
      <c r="M21" s="1172"/>
      <c r="N21" s="1172"/>
      <c r="O21" s="1193"/>
      <c r="P21" s="1193"/>
      <c r="Q21" s="1193"/>
      <c r="R21" s="1193"/>
      <c r="S21" s="1193"/>
      <c r="T21" s="1193"/>
      <c r="U21" s="1193"/>
      <c r="V21" s="1193"/>
      <c r="W21" s="1193"/>
    </row>
    <row r="22" spans="2:23" s="177" customFormat="1">
      <c r="B22" s="190"/>
      <c r="C22"/>
      <c r="D22"/>
      <c r="E22"/>
      <c r="F22"/>
      <c r="G22"/>
      <c r="H22" s="1172"/>
      <c r="I22" s="1172"/>
      <c r="J22" s="1172"/>
      <c r="K22" s="1172"/>
      <c r="L22" s="1172"/>
      <c r="M22" s="1172"/>
      <c r="N22" s="1172"/>
      <c r="O22" s="1193"/>
      <c r="P22" s="1193"/>
      <c r="Q22" s="1193"/>
      <c r="R22" s="1193"/>
      <c r="S22" s="1193"/>
      <c r="T22" s="1193"/>
      <c r="U22" s="1193"/>
      <c r="V22" s="1193"/>
      <c r="W22" s="1193"/>
    </row>
    <row r="23" spans="2:23">
      <c r="B23" s="188"/>
      <c r="C23"/>
      <c r="D23"/>
      <c r="E23"/>
      <c r="F23"/>
      <c r="G23"/>
      <c r="H23" s="1172"/>
      <c r="I23" s="1172"/>
      <c r="J23" s="1172"/>
      <c r="K23" s="1172"/>
      <c r="L23" s="1172"/>
      <c r="M23" s="1172"/>
      <c r="N23" s="1172"/>
      <c r="O23" s="1188"/>
      <c r="P23" s="1188"/>
      <c r="Q23" s="1188"/>
      <c r="R23" s="1188"/>
      <c r="S23" s="1188"/>
      <c r="T23" s="1188"/>
      <c r="U23" s="1188"/>
      <c r="V23" s="1188"/>
      <c r="W23" s="1188"/>
    </row>
    <row r="24" spans="2:23">
      <c r="B24" s="188"/>
      <c r="G24"/>
      <c r="H24" s="1172"/>
      <c r="I24" s="1172"/>
      <c r="J24" s="1172"/>
      <c r="K24" s="1172"/>
      <c r="L24" s="1172"/>
      <c r="M24" s="1172"/>
      <c r="N24" s="1172"/>
      <c r="O24" s="1188"/>
      <c r="P24" s="1188"/>
      <c r="Q24" s="1188"/>
      <c r="R24" s="1188"/>
      <c r="S24" s="1188"/>
      <c r="T24" s="1188"/>
      <c r="U24" s="1188"/>
      <c r="V24" s="1188"/>
      <c r="W24" s="1188"/>
    </row>
    <row r="25" spans="2:23">
      <c r="B25" s="188"/>
      <c r="G25"/>
      <c r="H25"/>
      <c r="I25"/>
      <c r="J25"/>
      <c r="K25"/>
      <c r="L25"/>
      <c r="M25"/>
      <c r="N25"/>
    </row>
    <row r="26" spans="2:23" ht="15" customHeight="1">
      <c r="B26" s="188"/>
      <c r="G26"/>
      <c r="H26"/>
      <c r="I26"/>
      <c r="J26"/>
      <c r="K26"/>
      <c r="L26"/>
      <c r="M26"/>
      <c r="N26"/>
    </row>
    <row r="27" spans="2:23" ht="15" customHeight="1">
      <c r="B27" s="188"/>
      <c r="G27"/>
      <c r="H27"/>
      <c r="I27"/>
      <c r="J27"/>
      <c r="K27"/>
      <c r="L27"/>
      <c r="M27"/>
      <c r="N27"/>
    </row>
    <row r="28" spans="2:23" ht="15" customHeight="1">
      <c r="B28" s="188"/>
      <c r="G28"/>
      <c r="H28"/>
      <c r="I28"/>
      <c r="J28"/>
      <c r="K28"/>
      <c r="L28"/>
      <c r="M28"/>
      <c r="N28"/>
    </row>
    <row r="29" spans="2:23">
      <c r="B29" s="188"/>
      <c r="G29"/>
      <c r="H29"/>
      <c r="I29"/>
      <c r="J29"/>
      <c r="K29"/>
      <c r="L29"/>
      <c r="M29"/>
      <c r="N29"/>
    </row>
    <row r="30" spans="2:23">
      <c r="B30" s="188"/>
      <c r="C30"/>
      <c r="D30"/>
      <c r="E30"/>
      <c r="F30"/>
      <c r="G30"/>
      <c r="H30"/>
      <c r="I30"/>
      <c r="J30"/>
      <c r="K30"/>
      <c r="L30"/>
      <c r="M30"/>
      <c r="N30"/>
    </row>
    <row r="31" spans="2:23">
      <c r="B31" s="188"/>
      <c r="C31"/>
      <c r="D31"/>
      <c r="E31"/>
      <c r="F31"/>
      <c r="G31"/>
      <c r="H31"/>
      <c r="I31"/>
      <c r="J31"/>
      <c r="K31"/>
      <c r="L31"/>
      <c r="M31"/>
      <c r="N31"/>
    </row>
    <row r="32" spans="2:23">
      <c r="C32"/>
      <c r="D32"/>
      <c r="E32"/>
      <c r="F32"/>
      <c r="G32"/>
      <c r="H32"/>
      <c r="I32"/>
      <c r="J32"/>
      <c r="K32"/>
      <c r="L32"/>
      <c r="M32"/>
      <c r="N32"/>
    </row>
    <row r="33" spans="3:14">
      <c r="C33"/>
      <c r="D33"/>
      <c r="E33"/>
      <c r="F33"/>
      <c r="G33"/>
      <c r="H33"/>
      <c r="I33"/>
      <c r="J33"/>
      <c r="K33"/>
      <c r="L33"/>
      <c r="M33"/>
      <c r="N33"/>
    </row>
    <row r="34" spans="3:14">
      <c r="C34"/>
      <c r="D34"/>
      <c r="E34"/>
      <c r="F34"/>
      <c r="G34"/>
      <c r="H34"/>
      <c r="I34"/>
      <c r="J34"/>
      <c r="K34"/>
      <c r="L34"/>
      <c r="M34"/>
      <c r="N34"/>
    </row>
    <row r="35" spans="3:14">
      <c r="C35"/>
      <c r="D35"/>
      <c r="E35"/>
      <c r="F35"/>
      <c r="G35"/>
      <c r="H35"/>
      <c r="I35"/>
      <c r="J35"/>
      <c r="K35"/>
      <c r="L35"/>
      <c r="M35"/>
      <c r="N35"/>
    </row>
    <row r="36" spans="3:14">
      <c r="C36"/>
      <c r="D36"/>
      <c r="E36"/>
      <c r="F36"/>
      <c r="G36"/>
      <c r="H36"/>
      <c r="I36"/>
      <c r="J36"/>
      <c r="K36"/>
      <c r="L36"/>
      <c r="M36"/>
      <c r="N36"/>
    </row>
    <row r="37" spans="3:14">
      <c r="C37"/>
      <c r="D37"/>
      <c r="E37"/>
      <c r="F37"/>
      <c r="G37"/>
      <c r="H37"/>
      <c r="I37"/>
      <c r="J37"/>
      <c r="K37"/>
      <c r="L37"/>
      <c r="M37"/>
      <c r="N37"/>
    </row>
    <row r="38" spans="3:14" ht="15" customHeight="1">
      <c r="C38"/>
      <c r="D38"/>
      <c r="E38"/>
      <c r="F38"/>
      <c r="G38"/>
      <c r="H38"/>
      <c r="I38"/>
      <c r="J38"/>
      <c r="K38"/>
      <c r="L38"/>
      <c r="M38"/>
      <c r="N38"/>
    </row>
    <row r="39" spans="3:14" ht="15" customHeight="1">
      <c r="C39"/>
      <c r="D39"/>
      <c r="E39"/>
      <c r="F39"/>
      <c r="G39"/>
      <c r="H39"/>
      <c r="I39"/>
      <c r="J39"/>
      <c r="K39"/>
      <c r="L39"/>
      <c r="M39"/>
      <c r="N39"/>
    </row>
    <row r="40" spans="3:14">
      <c r="C40"/>
      <c r="D40"/>
      <c r="E40"/>
      <c r="F40"/>
      <c r="G40"/>
      <c r="H40"/>
      <c r="I40"/>
      <c r="J40"/>
      <c r="K40"/>
      <c r="L40"/>
      <c r="M40"/>
      <c r="N40"/>
    </row>
    <row r="41" spans="3:14">
      <c r="C41"/>
      <c r="D41"/>
      <c r="E41"/>
      <c r="F41"/>
      <c r="G41"/>
      <c r="H41"/>
      <c r="I41"/>
      <c r="J41"/>
      <c r="K41"/>
      <c r="L41"/>
      <c r="M41"/>
      <c r="N41"/>
    </row>
    <row r="42" spans="3:14" ht="15" customHeight="1">
      <c r="C42"/>
      <c r="D42"/>
      <c r="E42"/>
      <c r="F42"/>
      <c r="G42"/>
      <c r="H42"/>
      <c r="I42"/>
      <c r="J42"/>
      <c r="K42"/>
      <c r="L42"/>
      <c r="M42"/>
      <c r="N42"/>
    </row>
    <row r="43" spans="3:14" ht="15" customHeight="1">
      <c r="C43"/>
      <c r="D43"/>
      <c r="E43"/>
      <c r="F43"/>
      <c r="G43"/>
      <c r="H43"/>
      <c r="I43"/>
      <c r="J43"/>
      <c r="K43"/>
      <c r="L43"/>
      <c r="M43"/>
      <c r="N43"/>
    </row>
    <row r="44" spans="3:14" ht="15" customHeight="1">
      <c r="C44"/>
      <c r="D44"/>
      <c r="E44"/>
      <c r="F44"/>
      <c r="G44"/>
      <c r="H44"/>
      <c r="I44"/>
      <c r="J44"/>
      <c r="K44"/>
      <c r="L44"/>
      <c r="M44"/>
      <c r="N44"/>
    </row>
    <row r="45" spans="3:14" ht="15" customHeight="1">
      <c r="C45"/>
      <c r="D45"/>
      <c r="E45"/>
      <c r="F45"/>
      <c r="G45"/>
      <c r="H45"/>
      <c r="I45"/>
      <c r="J45"/>
      <c r="K45"/>
      <c r="L45"/>
      <c r="M45"/>
      <c r="N45"/>
    </row>
    <row r="46" spans="3:14" ht="15" customHeight="1">
      <c r="C46"/>
      <c r="D46"/>
      <c r="E46"/>
      <c r="F46"/>
      <c r="G46"/>
      <c r="H46"/>
      <c r="I46"/>
      <c r="J46"/>
      <c r="K46"/>
      <c r="L46"/>
      <c r="M46"/>
      <c r="N46"/>
    </row>
    <row r="47" spans="3:14" ht="15" customHeight="1">
      <c r="C47"/>
      <c r="D47"/>
      <c r="E47"/>
      <c r="F47"/>
      <c r="G47"/>
      <c r="H47"/>
      <c r="I47"/>
      <c r="J47"/>
      <c r="K47"/>
      <c r="L47"/>
      <c r="M47"/>
      <c r="N47"/>
    </row>
    <row r="48" spans="3:14" ht="15" customHeight="1">
      <c r="C48"/>
      <c r="D48"/>
      <c r="E48"/>
      <c r="F48"/>
      <c r="G48"/>
      <c r="H48"/>
      <c r="I48"/>
      <c r="J48"/>
      <c r="K48"/>
      <c r="L48"/>
      <c r="M48"/>
      <c r="N48"/>
    </row>
    <row r="49" spans="3:14" ht="15" customHeight="1">
      <c r="C49"/>
      <c r="D49"/>
      <c r="E49"/>
      <c r="F49"/>
      <c r="G49"/>
      <c r="H49"/>
      <c r="I49"/>
      <c r="J49"/>
      <c r="K49"/>
      <c r="L49"/>
      <c r="M49"/>
      <c r="N49"/>
    </row>
    <row r="50" spans="3:14" ht="15" customHeight="1">
      <c r="C50"/>
      <c r="D50"/>
      <c r="E50"/>
      <c r="F50"/>
      <c r="G50"/>
      <c r="H50"/>
      <c r="I50"/>
      <c r="J50"/>
      <c r="K50"/>
      <c r="L50"/>
      <c r="M50"/>
      <c r="N50"/>
    </row>
    <row r="51" spans="3:14" ht="15" customHeight="1">
      <c r="C51"/>
      <c r="D51"/>
      <c r="E51"/>
      <c r="F51"/>
      <c r="G51"/>
      <c r="H51"/>
      <c r="I51"/>
      <c r="J51"/>
      <c r="K51"/>
      <c r="L51"/>
      <c r="M51"/>
      <c r="N51"/>
    </row>
    <row r="52" spans="3:14" ht="15" customHeight="1">
      <c r="C52" s="2"/>
      <c r="D52" s="2"/>
      <c r="E52" s="42"/>
      <c r="F52" s="42"/>
      <c r="G52" s="42"/>
      <c r="H52" s="42"/>
      <c r="I52" s="42"/>
      <c r="J52" s="42"/>
      <c r="K52" s="187"/>
      <c r="L52" s="187"/>
      <c r="M52" s="2"/>
      <c r="N52" s="2"/>
    </row>
    <row r="53" spans="3:14" ht="15" customHeight="1">
      <c r="C53" s="2"/>
      <c r="D53" s="2"/>
      <c r="E53" s="42"/>
      <c r="F53" s="42"/>
      <c r="G53" s="42"/>
      <c r="H53" s="42"/>
      <c r="I53" s="42"/>
      <c r="J53" s="42"/>
      <c r="K53" s="187"/>
      <c r="L53" s="187"/>
      <c r="M53" s="2"/>
      <c r="N53" s="2"/>
    </row>
    <row r="54" spans="3:14" ht="15" customHeight="1">
      <c r="C54" s="2"/>
      <c r="D54" s="2"/>
      <c r="E54" s="42"/>
      <c r="F54" s="42"/>
      <c r="G54" s="42"/>
      <c r="H54" s="42"/>
      <c r="I54" s="42"/>
      <c r="J54" s="42"/>
      <c r="K54" s="187"/>
      <c r="L54" s="187"/>
      <c r="M54" s="2"/>
      <c r="N54" s="2"/>
    </row>
    <row r="55" spans="3:14" ht="15" customHeight="1">
      <c r="C55" s="2"/>
      <c r="D55" s="2"/>
      <c r="E55" s="42"/>
      <c r="F55" s="42"/>
      <c r="G55" s="42"/>
      <c r="H55" s="42"/>
      <c r="I55" s="42"/>
      <c r="J55" s="42"/>
      <c r="K55" s="187"/>
      <c r="L55" s="187"/>
      <c r="M55" s="2"/>
      <c r="N55" s="2"/>
    </row>
    <row r="56" spans="3:14" ht="15" customHeight="1">
      <c r="C56" s="2"/>
      <c r="D56" s="2"/>
      <c r="E56" s="42"/>
      <c r="F56" s="42"/>
      <c r="G56" s="42"/>
      <c r="H56" s="42"/>
      <c r="I56" s="42"/>
      <c r="J56" s="42"/>
      <c r="K56" s="187"/>
      <c r="L56" s="187"/>
      <c r="M56" s="2"/>
      <c r="N56" s="2"/>
    </row>
    <row r="57" spans="3:14" ht="15" customHeight="1">
      <c r="C57" s="2"/>
      <c r="D57" s="2"/>
      <c r="E57" s="42"/>
      <c r="F57" s="42"/>
      <c r="G57" s="42"/>
      <c r="H57" s="42"/>
      <c r="I57" s="42"/>
      <c r="J57" s="42"/>
      <c r="K57" s="187"/>
      <c r="L57" s="187"/>
      <c r="M57" s="2"/>
      <c r="N57" s="2"/>
    </row>
    <row r="58" spans="3:14" ht="15" customHeight="1">
      <c r="C58" s="2"/>
      <c r="D58" s="2"/>
      <c r="E58" s="42"/>
      <c r="F58" s="42"/>
      <c r="G58" s="42"/>
      <c r="H58" s="42"/>
      <c r="I58" s="42"/>
      <c r="J58" s="42"/>
      <c r="K58" s="187"/>
      <c r="L58" s="187"/>
      <c r="M58" s="2"/>
      <c r="N58" s="2"/>
    </row>
    <row r="59" spans="3:14" ht="15" customHeight="1">
      <c r="C59" s="2"/>
      <c r="D59" s="2"/>
      <c r="E59" s="42"/>
      <c r="F59" s="42"/>
      <c r="G59" s="42"/>
      <c r="H59" s="42"/>
      <c r="I59" s="42"/>
      <c r="J59" s="42"/>
      <c r="K59" s="187"/>
      <c r="L59" s="187"/>
      <c r="M59" s="2"/>
      <c r="N59" s="2"/>
    </row>
    <row r="60" spans="3:14" ht="15" customHeight="1">
      <c r="C60" s="2"/>
      <c r="D60" s="2"/>
      <c r="E60" s="42"/>
      <c r="F60" s="42"/>
      <c r="G60" s="42"/>
      <c r="H60" s="42"/>
      <c r="I60" s="42"/>
      <c r="J60" s="42"/>
      <c r="K60" s="187"/>
      <c r="L60" s="187"/>
      <c r="M60" s="2"/>
      <c r="N60" s="2"/>
    </row>
    <row r="61" spans="3:14" ht="15" customHeight="1">
      <c r="C61" s="2"/>
      <c r="D61" s="2"/>
      <c r="E61" s="42"/>
      <c r="F61" s="42"/>
      <c r="G61" s="42"/>
      <c r="H61" s="42"/>
      <c r="I61" s="42"/>
      <c r="J61" s="42"/>
      <c r="K61" s="187"/>
      <c r="L61" s="187"/>
      <c r="M61" s="2"/>
      <c r="N61" s="2"/>
    </row>
  </sheetData>
  <sheetProtection algorithmName="SHA-512" hashValue="/ga0d5+15SbpTftmNlPFoN66u7IkviPs/pdB4ItxPd7RT0GoDLJsDqIWgKTH6U6kym25aCGzzXH1MAAFDWI01g==" saltValue="G0GiOKOmGzK9KwRUPNt5Xw==" spinCount="100000" sheet="1" scenarios="1" insertHyperlinks="0"/>
  <mergeCells count="4">
    <mergeCell ref="C12:F12"/>
    <mergeCell ref="B2:E2"/>
    <mergeCell ref="F9:G9"/>
    <mergeCell ref="B1:R1"/>
  </mergeCells>
  <dataValidations count="2">
    <dataValidation type="list" allowBlank="1" showInputMessage="1" showErrorMessage="1" sqref="F4:F8" xr:uid="{00000000-0002-0000-1700-000000000000}">
      <formula1>$D$13:$F$13</formula1>
    </dataValidation>
    <dataValidation type="list" allowBlank="1" showInputMessage="1" showErrorMessage="1" sqref="D4:D8" xr:uid="{00000000-0002-0000-1700-000001000000}">
      <formula1>$C$14:$C$17</formula1>
    </dataValidation>
  </dataValidation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/>
  </sheetPr>
  <dimension ref="A1:T58"/>
  <sheetViews>
    <sheetView rightToLeft="1" zoomScale="115" zoomScaleNormal="115" workbookViewId="0">
      <selection activeCell="C18" sqref="C18"/>
    </sheetView>
  </sheetViews>
  <sheetFormatPr defaultColWidth="8.85546875" defaultRowHeight="15"/>
  <cols>
    <col min="1" max="1" width="2.140625" style="167" customWidth="1"/>
    <col min="2" max="2" width="14.42578125" style="167" customWidth="1"/>
    <col min="3" max="3" width="55.7109375" style="167" customWidth="1"/>
    <col min="4" max="4" width="6.42578125" style="167" customWidth="1"/>
    <col min="5" max="5" width="9.5703125" style="167" customWidth="1"/>
    <col min="6" max="6" width="10.5703125" style="167" bestFit="1" customWidth="1"/>
    <col min="7" max="7" width="9" style="167" customWidth="1"/>
    <col min="8" max="8" width="10.28515625" style="167" customWidth="1"/>
    <col min="9" max="9" width="3.5703125" style="167" bestFit="1" customWidth="1"/>
    <col min="10" max="10" width="9.5703125" style="167" bestFit="1" customWidth="1"/>
    <col min="11" max="14" width="13.42578125" style="167" bestFit="1" customWidth="1"/>
    <col min="15" max="17" width="12.42578125" style="167" bestFit="1" customWidth="1"/>
    <col min="18" max="18" width="9.7109375" style="167" bestFit="1" customWidth="1"/>
    <col min="19" max="16384" width="8.85546875" style="167"/>
  </cols>
  <sheetData>
    <row r="1" spans="1:20" ht="18" customHeight="1" thickBot="1">
      <c r="A1" s="188"/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1:20" ht="34.5" customHeight="1" thickBot="1">
      <c r="A2" s="225"/>
      <c r="B2" s="1453" t="s">
        <v>659</v>
      </c>
      <c r="C2" s="1452"/>
      <c r="D2" s="1452"/>
      <c r="E2" s="1452"/>
      <c r="F2" s="576" t="s">
        <v>129</v>
      </c>
      <c r="G2" s="638">
        <f>G12</f>
        <v>0</v>
      </c>
      <c r="H2" s="1188"/>
      <c r="I2" s="1188"/>
      <c r="J2" s="1188"/>
      <c r="K2" s="1188"/>
      <c r="L2" s="1188"/>
      <c r="M2" s="1188"/>
      <c r="N2" s="1188"/>
      <c r="O2" s="1188"/>
      <c r="P2" s="1188"/>
      <c r="Q2" s="1188"/>
      <c r="R2" s="1188"/>
      <c r="S2" s="1188"/>
      <c r="T2" s="1188"/>
    </row>
    <row r="3" spans="1:20" ht="28.5" customHeight="1">
      <c r="A3" s="188"/>
      <c r="B3" s="1763" t="s">
        <v>312</v>
      </c>
      <c r="C3" s="1763"/>
      <c r="D3" s="637" t="s">
        <v>313</v>
      </c>
      <c r="E3" s="637" t="s">
        <v>22</v>
      </c>
      <c r="F3" s="637" t="s">
        <v>29</v>
      </c>
      <c r="G3" s="637" t="s">
        <v>192</v>
      </c>
      <c r="H3" s="1174"/>
      <c r="I3" s="1174"/>
      <c r="J3" s="1174"/>
      <c r="K3" s="1190"/>
      <c r="L3" s="1190"/>
      <c r="M3" s="1188"/>
      <c r="N3" s="1188"/>
      <c r="O3" s="1188"/>
      <c r="P3" s="1188"/>
      <c r="Q3" s="1188"/>
      <c r="R3" s="1188"/>
      <c r="S3" s="1188"/>
      <c r="T3" s="1188"/>
    </row>
    <row r="4" spans="1:20" ht="19.149999999999999" customHeight="1">
      <c r="A4" s="212"/>
      <c r="B4" s="1764" t="s">
        <v>314</v>
      </c>
      <c r="C4" s="1764"/>
      <c r="D4" s="1764"/>
      <c r="E4" s="1764"/>
      <c r="F4" s="1764"/>
      <c r="G4" s="1764"/>
      <c r="H4" s="1174"/>
      <c r="I4" s="1174"/>
      <c r="J4" s="1174"/>
      <c r="K4" s="1190"/>
      <c r="L4" s="1190"/>
      <c r="M4" s="1188"/>
      <c r="N4" s="1188"/>
      <c r="O4" s="1188"/>
      <c r="P4" s="1188"/>
      <c r="Q4" s="1188"/>
      <c r="R4" s="1188"/>
      <c r="S4" s="1188"/>
      <c r="T4" s="1188"/>
    </row>
    <row r="5" spans="1:20" ht="19.149999999999999" customHeight="1">
      <c r="A5" s="188"/>
      <c r="B5" s="374">
        <v>1</v>
      </c>
      <c r="C5" s="371" t="s">
        <v>315</v>
      </c>
      <c r="D5" s="891" t="s">
        <v>202</v>
      </c>
      <c r="E5" s="372">
        <f>VLOOKUP(D5,$B$21:$C$23,2,FALSE)</f>
        <v>0</v>
      </c>
      <c r="F5" s="372">
        <v>0.25</v>
      </c>
      <c r="G5" s="373">
        <f>F5*E5</f>
        <v>0</v>
      </c>
      <c r="H5" s="1219"/>
      <c r="I5" s="1188"/>
      <c r="J5" s="1188"/>
      <c r="K5" s="1192"/>
      <c r="L5" s="1192"/>
      <c r="M5" s="1188"/>
      <c r="N5" s="1188"/>
      <c r="O5" s="1188"/>
      <c r="P5" s="1188"/>
      <c r="Q5" s="1188"/>
      <c r="R5" s="1188"/>
      <c r="S5" s="1188"/>
      <c r="T5" s="1188"/>
    </row>
    <row r="6" spans="1:20" s="177" customFormat="1" ht="19.149999999999999" customHeight="1">
      <c r="A6" s="190"/>
      <c r="B6" s="1764" t="s">
        <v>316</v>
      </c>
      <c r="C6" s="1764"/>
      <c r="D6" s="1764"/>
      <c r="E6" s="1764"/>
      <c r="F6" s="1764"/>
      <c r="G6" s="1764"/>
      <c r="H6" s="1174"/>
      <c r="I6" s="1193"/>
      <c r="J6" s="1193"/>
      <c r="K6" s="1192"/>
      <c r="L6" s="1192"/>
      <c r="M6" s="1193"/>
      <c r="N6" s="1193"/>
      <c r="O6" s="1193"/>
      <c r="P6" s="1193"/>
      <c r="Q6" s="1193"/>
      <c r="R6" s="1193"/>
      <c r="S6" s="1193"/>
      <c r="T6" s="1193"/>
    </row>
    <row r="7" spans="1:20" s="177" customFormat="1" ht="19.149999999999999" customHeight="1">
      <c r="A7" s="215"/>
      <c r="B7" s="374">
        <v>2</v>
      </c>
      <c r="C7" s="371" t="s">
        <v>632</v>
      </c>
      <c r="D7" s="1765">
        <f>IFERROR(C19,0)</f>
        <v>0</v>
      </c>
      <c r="E7" s="1765"/>
      <c r="F7" s="372">
        <v>0.3</v>
      </c>
      <c r="G7" s="373">
        <f>F7*D7</f>
        <v>0</v>
      </c>
      <c r="H7" s="1219"/>
      <c r="I7" s="1193"/>
      <c r="J7" s="1193"/>
      <c r="K7" s="1192"/>
      <c r="L7" s="1192"/>
      <c r="M7" s="1193"/>
      <c r="N7" s="1193"/>
      <c r="O7" s="1193"/>
      <c r="P7" s="1193"/>
      <c r="Q7" s="1193"/>
      <c r="R7" s="1193"/>
      <c r="S7" s="1193"/>
      <c r="T7" s="1193"/>
    </row>
    <row r="8" spans="1:20" s="177" customFormat="1" ht="19.149999999999999" customHeight="1">
      <c r="A8" s="190"/>
      <c r="B8" s="1764" t="s">
        <v>317</v>
      </c>
      <c r="C8" s="1764"/>
      <c r="D8" s="1764"/>
      <c r="E8" s="1764"/>
      <c r="F8" s="1764"/>
      <c r="G8" s="1764"/>
      <c r="H8" s="1174"/>
      <c r="I8" s="1174"/>
      <c r="J8" s="1174"/>
      <c r="K8" s="1192"/>
      <c r="L8" s="1192"/>
      <c r="M8" s="1193"/>
      <c r="N8" s="1193"/>
      <c r="O8" s="1193"/>
      <c r="P8" s="1193"/>
      <c r="Q8" s="1193"/>
      <c r="R8" s="1193"/>
      <c r="S8" s="1193"/>
      <c r="T8" s="1193"/>
    </row>
    <row r="9" spans="1:20" s="177" customFormat="1" ht="19.149999999999999" customHeight="1">
      <c r="A9" s="190"/>
      <c r="B9" s="374">
        <v>3</v>
      </c>
      <c r="C9" s="371" t="s">
        <v>318</v>
      </c>
      <c r="D9" s="891" t="s">
        <v>202</v>
      </c>
      <c r="E9" s="372">
        <f>VLOOKUP(D9,$B$21:$C$23,2,FALSE)</f>
        <v>0</v>
      </c>
      <c r="F9" s="372">
        <v>0.2</v>
      </c>
      <c r="G9" s="373">
        <f>F9*E9</f>
        <v>0</v>
      </c>
      <c r="H9" s="1219"/>
      <c r="I9" s="1219"/>
      <c r="J9" s="1219"/>
      <c r="K9" s="1192"/>
      <c r="L9" s="1192"/>
      <c r="M9" s="1193"/>
      <c r="N9" s="1193"/>
      <c r="O9" s="1193"/>
      <c r="P9" s="1193"/>
      <c r="Q9" s="1193"/>
      <c r="R9" s="1193"/>
      <c r="S9" s="1193"/>
      <c r="T9" s="1193"/>
    </row>
    <row r="10" spans="1:20" s="177" customFormat="1" ht="19.149999999999999" customHeight="1">
      <c r="A10" s="190"/>
      <c r="B10" s="1764" t="s">
        <v>319</v>
      </c>
      <c r="C10" s="1764"/>
      <c r="D10" s="1764"/>
      <c r="E10" s="1764"/>
      <c r="F10" s="1764"/>
      <c r="G10" s="1764"/>
      <c r="H10" s="1174"/>
      <c r="I10" s="1174"/>
      <c r="J10" s="1174"/>
      <c r="K10" s="1192"/>
      <c r="L10" s="1192"/>
      <c r="M10" s="1193"/>
      <c r="N10" s="1193"/>
      <c r="O10" s="1193"/>
      <c r="P10" s="1193"/>
      <c r="Q10" s="1193"/>
      <c r="R10" s="1193"/>
      <c r="S10" s="1193"/>
      <c r="T10" s="1193"/>
    </row>
    <row r="11" spans="1:20" s="177" customFormat="1" ht="36.6" customHeight="1">
      <c r="A11" s="190"/>
      <c r="B11" s="374">
        <v>4</v>
      </c>
      <c r="C11" s="375" t="s">
        <v>618</v>
      </c>
      <c r="D11" s="891" t="s">
        <v>202</v>
      </c>
      <c r="E11" s="372">
        <f>VLOOKUP(D11,$B$21:$C$23,2,FALSE)</f>
        <v>0</v>
      </c>
      <c r="F11" s="372">
        <v>0.25</v>
      </c>
      <c r="G11" s="373">
        <f>F11*E11</f>
        <v>0</v>
      </c>
      <c r="H11" s="1219"/>
      <c r="I11" s="1219"/>
      <c r="J11" s="1219"/>
      <c r="K11" s="1192"/>
      <c r="L11" s="1192"/>
      <c r="M11" s="1193"/>
      <c r="N11" s="1193"/>
      <c r="O11" s="1193"/>
      <c r="P11" s="1193"/>
      <c r="Q11" s="1193"/>
      <c r="R11" s="1193"/>
      <c r="S11" s="1193"/>
      <c r="T11" s="1193"/>
    </row>
    <row r="12" spans="1:20" s="177" customFormat="1" ht="19.149999999999999" customHeight="1">
      <c r="A12" s="190"/>
      <c r="B12" s="1762" t="s">
        <v>129</v>
      </c>
      <c r="C12" s="1762"/>
      <c r="D12" s="1762"/>
      <c r="E12" s="1762"/>
      <c r="F12" s="1762"/>
      <c r="G12" s="639">
        <f>SUM(G5,G7,G9,G11)</f>
        <v>0</v>
      </c>
      <c r="H12" s="1175"/>
      <c r="I12" s="1175"/>
      <c r="J12" s="1175"/>
      <c r="K12" s="1192"/>
      <c r="L12" s="1192"/>
      <c r="M12" s="1193"/>
      <c r="N12" s="1193"/>
      <c r="O12" s="1193"/>
      <c r="P12" s="1193"/>
      <c r="Q12" s="1193"/>
      <c r="R12" s="1193"/>
      <c r="S12" s="1193"/>
      <c r="T12" s="1193"/>
    </row>
    <row r="13" spans="1:20" s="177" customFormat="1" ht="19.149999999999999" customHeight="1">
      <c r="A13" s="190"/>
      <c r="B13" s="172"/>
      <c r="C13" s="172"/>
      <c r="D13" s="172"/>
      <c r="E13" s="172"/>
      <c r="F13" s="172"/>
      <c r="G13" s="172"/>
      <c r="H13" s="42"/>
      <c r="I13" s="1761" t="s">
        <v>508</v>
      </c>
      <c r="J13" s="1761"/>
      <c r="K13" s="1761"/>
      <c r="L13" s="1761"/>
      <c r="M13" s="1761"/>
      <c r="N13" s="1761"/>
      <c r="O13" s="1761"/>
      <c r="P13" s="1761"/>
      <c r="Q13" s="1761"/>
      <c r="R13" s="1761"/>
    </row>
    <row r="14" spans="1:20" s="177" customFormat="1" ht="19.149999999999999" customHeight="1">
      <c r="A14" s="190"/>
      <c r="B14" s="172"/>
      <c r="C14" s="172"/>
      <c r="D14" s="172"/>
      <c r="E14" s="172"/>
      <c r="F14" s="172"/>
      <c r="G14" s="172"/>
      <c r="H14" s="42"/>
      <c r="I14" s="385">
        <v>0</v>
      </c>
      <c r="J14" s="385">
        <v>5</v>
      </c>
      <c r="K14" s="385">
        <v>10</v>
      </c>
      <c r="L14" s="385">
        <v>20</v>
      </c>
      <c r="M14" s="385">
        <v>40</v>
      </c>
      <c r="N14" s="385">
        <v>50</v>
      </c>
      <c r="O14" s="385">
        <v>70</v>
      </c>
      <c r="P14" s="385">
        <v>80</v>
      </c>
      <c r="Q14" s="385">
        <v>90</v>
      </c>
      <c r="R14" s="385">
        <v>100</v>
      </c>
    </row>
    <row r="15" spans="1:20" s="177" customFormat="1" ht="19.149999999999999" customHeight="1" thickBot="1">
      <c r="A15" s="190"/>
      <c r="C15" s="177" t="s">
        <v>671</v>
      </c>
      <c r="D15" s="172"/>
      <c r="E15" s="172"/>
      <c r="F15" s="172"/>
      <c r="G15" s="172"/>
      <c r="H15" s="42"/>
      <c r="I15" s="384" t="s">
        <v>498</v>
      </c>
      <c r="J15" s="384" t="s">
        <v>499</v>
      </c>
      <c r="K15" s="384" t="s">
        <v>500</v>
      </c>
      <c r="L15" s="384" t="s">
        <v>501</v>
      </c>
      <c r="M15" s="384" t="s">
        <v>502</v>
      </c>
      <c r="N15" s="384" t="s">
        <v>503</v>
      </c>
      <c r="O15" s="384" t="s">
        <v>504</v>
      </c>
      <c r="P15" s="384" t="s">
        <v>505</v>
      </c>
      <c r="Q15" s="384" t="s">
        <v>506</v>
      </c>
      <c r="R15" s="384" t="s">
        <v>507</v>
      </c>
    </row>
    <row r="16" spans="1:20" s="177" customFormat="1">
      <c r="A16" s="190"/>
      <c r="B16" s="843" t="s">
        <v>321</v>
      </c>
      <c r="C16" s="893">
        <v>1364</v>
      </c>
      <c r="D16" s="172"/>
      <c r="E16" s="172"/>
      <c r="F16" s="172"/>
      <c r="G16" s="172"/>
      <c r="H16" s="42"/>
      <c r="I16" s="229"/>
      <c r="J16" s="229"/>
      <c r="K16" s="216"/>
      <c r="L16" s="216"/>
      <c r="M16" s="126"/>
      <c r="N16" s="126"/>
    </row>
    <row r="17" spans="1:15" s="177" customFormat="1">
      <c r="A17" s="190"/>
      <c r="B17" s="844" t="s">
        <v>322</v>
      </c>
      <c r="C17" s="892">
        <v>0</v>
      </c>
      <c r="D17" s="172"/>
      <c r="E17" s="172"/>
      <c r="F17" s="172"/>
      <c r="G17" s="172"/>
      <c r="H17" s="42"/>
      <c r="I17" s="229"/>
      <c r="J17" s="229"/>
      <c r="K17" s="216"/>
      <c r="L17" s="216"/>
      <c r="N17" s="126"/>
      <c r="O17" s="1032"/>
    </row>
    <row r="18" spans="1:15" s="177" customFormat="1" ht="15.75" thickBot="1">
      <c r="A18" s="190"/>
      <c r="B18" s="845" t="s">
        <v>323</v>
      </c>
      <c r="C18" s="846">
        <f>C17/C16</f>
        <v>0</v>
      </c>
      <c r="D18" s="172"/>
      <c r="E18" s="172"/>
      <c r="F18" s="172"/>
      <c r="G18" s="172"/>
      <c r="H18" s="42"/>
      <c r="I18" s="229"/>
      <c r="J18" s="229"/>
      <c r="K18" s="216"/>
      <c r="L18" s="216"/>
      <c r="N18" s="1031"/>
      <c r="O18" s="1030"/>
    </row>
    <row r="19" spans="1:15" s="177" customFormat="1" ht="15.75" thickBot="1">
      <c r="A19" s="190"/>
      <c r="B19" s="845" t="s">
        <v>29</v>
      </c>
      <c r="C19" s="847">
        <f>IF(C18=0,0,IF(C18&lt;0.0001,0.05,IF(C18&lt;0.0003,0.1,IF(C18&lt;0.0004,0.2,IF(C18&lt;0.0006,0.4,IF(C18&lt;0.0008,0.5,IF(C18&lt;0.001,0.7,IF(C18&lt;0.0015,0.8,IF(C18&lt;0.002,0.9,1)))))))))</f>
        <v>0</v>
      </c>
      <c r="D19" s="190"/>
      <c r="E19" s="190"/>
      <c r="F19" s="190"/>
      <c r="G19" s="190"/>
      <c r="N19" s="126"/>
    </row>
    <row r="20" spans="1:15" s="177" customFormat="1" ht="27.75" customHeight="1" thickBot="1">
      <c r="A20" s="190"/>
      <c r="D20" s="105"/>
      <c r="E20" s="105"/>
      <c r="F20" s="105"/>
      <c r="G20" s="105"/>
      <c r="H20" s="6"/>
      <c r="N20" s="126"/>
    </row>
    <row r="21" spans="1:15" ht="21.75" customHeight="1">
      <c r="A21" s="188"/>
      <c r="B21" s="230" t="s">
        <v>320</v>
      </c>
      <c r="C21" s="231">
        <v>1</v>
      </c>
      <c r="D21" s="188"/>
      <c r="E21" s="188"/>
      <c r="F21" s="188"/>
      <c r="G21" s="188"/>
      <c r="N21" s="126"/>
    </row>
    <row r="22" spans="1:15" ht="20.25" customHeight="1">
      <c r="A22" s="188"/>
      <c r="B22" s="232" t="s">
        <v>190</v>
      </c>
      <c r="C22" s="233">
        <v>0.5</v>
      </c>
      <c r="D22" s="188"/>
      <c r="E22" s="188"/>
      <c r="F22" s="188"/>
      <c r="G22" s="188"/>
      <c r="N22" s="126"/>
    </row>
    <row r="23" spans="1:15" ht="19.5" customHeight="1" thickBot="1">
      <c r="A23" s="188"/>
      <c r="B23" s="234" t="s">
        <v>202</v>
      </c>
      <c r="C23" s="235">
        <v>0</v>
      </c>
      <c r="D23" s="188"/>
      <c r="E23" s="188"/>
      <c r="F23" s="188"/>
      <c r="G23" s="188"/>
    </row>
    <row r="24" spans="1:15" ht="15" customHeight="1">
      <c r="A24" s="188"/>
      <c r="D24" s="104"/>
      <c r="E24" s="188"/>
      <c r="F24" s="188"/>
      <c r="G24" s="188"/>
    </row>
    <row r="25" spans="1:15" ht="15" customHeight="1">
      <c r="A25" s="188"/>
      <c r="D25" s="188"/>
      <c r="E25" s="188"/>
      <c r="F25" s="188"/>
      <c r="G25" s="188"/>
    </row>
    <row r="26" spans="1:15">
      <c r="A26" s="188"/>
      <c r="D26" s="188"/>
      <c r="E26" s="188"/>
      <c r="F26" s="188"/>
      <c r="G26" s="188"/>
    </row>
    <row r="27" spans="1:15">
      <c r="A27" s="188"/>
      <c r="B27" s="188"/>
      <c r="C27" s="188"/>
      <c r="D27" s="188"/>
      <c r="E27" s="188"/>
      <c r="F27" s="188"/>
      <c r="G27" s="188"/>
    </row>
    <row r="28" spans="1:15">
      <c r="A28" s="188"/>
      <c r="B28" s="188"/>
      <c r="C28" s="188"/>
      <c r="D28" s="188"/>
      <c r="E28" s="188"/>
      <c r="F28" s="188"/>
      <c r="G28" s="188"/>
    </row>
    <row r="29" spans="1:15">
      <c r="A29" s="188"/>
      <c r="B29" s="188"/>
      <c r="C29" s="188"/>
      <c r="D29" s="188"/>
      <c r="E29" s="188"/>
      <c r="F29" s="188"/>
      <c r="G29" s="188"/>
    </row>
    <row r="30" spans="1:15">
      <c r="A30" s="188"/>
      <c r="B30" s="188"/>
      <c r="C30" s="188"/>
      <c r="D30" s="188"/>
      <c r="E30" s="188"/>
      <c r="F30" s="188"/>
      <c r="G30" s="188"/>
    </row>
    <row r="31" spans="1:15">
      <c r="A31" s="188"/>
      <c r="B31" s="188"/>
      <c r="C31" s="188"/>
      <c r="D31" s="188"/>
      <c r="E31" s="188"/>
      <c r="F31" s="188"/>
      <c r="G31" s="188"/>
    </row>
    <row r="32" spans="1:15">
      <c r="A32" s="188"/>
      <c r="B32" s="188"/>
      <c r="C32" s="188"/>
      <c r="D32" s="188"/>
      <c r="E32" s="188"/>
      <c r="F32" s="188"/>
      <c r="G32" s="188"/>
    </row>
    <row r="33" spans="1:12">
      <c r="A33" s="188"/>
      <c r="B33" s="188"/>
      <c r="C33" s="188"/>
      <c r="D33" s="188"/>
      <c r="E33" s="188"/>
      <c r="F33" s="188"/>
      <c r="G33" s="188"/>
    </row>
    <row r="34" spans="1:12">
      <c r="A34" s="188"/>
      <c r="B34" s="188"/>
      <c r="C34" s="188"/>
      <c r="D34" s="188"/>
      <c r="E34" s="188"/>
      <c r="F34" s="188"/>
      <c r="G34" s="188"/>
    </row>
    <row r="35" spans="1:12" ht="15" customHeight="1">
      <c r="A35" s="188"/>
      <c r="B35" s="188"/>
      <c r="C35" s="188"/>
      <c r="D35" s="188"/>
      <c r="E35" s="188"/>
      <c r="F35" s="188"/>
      <c r="G35" s="188"/>
    </row>
    <row r="36" spans="1:12" ht="15" customHeight="1">
      <c r="A36" s="188"/>
      <c r="B36" s="188"/>
      <c r="C36" s="188"/>
      <c r="D36" s="188"/>
      <c r="E36" s="188"/>
      <c r="F36" s="188"/>
      <c r="G36" s="188"/>
    </row>
    <row r="39" spans="1:12" ht="15" customHeight="1">
      <c r="B39" s="199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>
      <c r="B40" s="185"/>
      <c r="C40" s="185"/>
      <c r="D40" s="185"/>
      <c r="E40" s="185"/>
      <c r="F40" s="185"/>
      <c r="G40" s="185"/>
      <c r="H40" s="185"/>
      <c r="I40" s="185"/>
      <c r="J40" s="185"/>
      <c r="K40" s="2"/>
      <c r="L40" s="2"/>
    </row>
    <row r="41" spans="1:12" ht="15" customHeight="1">
      <c r="B41" s="42"/>
      <c r="C41" s="42"/>
      <c r="D41" s="42"/>
      <c r="E41" s="42"/>
      <c r="F41" s="42"/>
      <c r="G41" s="42"/>
      <c r="H41" s="42"/>
      <c r="I41" s="187"/>
      <c r="J41" s="187"/>
      <c r="K41" s="2"/>
      <c r="L41" s="2"/>
    </row>
    <row r="42" spans="1:12" ht="15" customHeight="1">
      <c r="B42" s="42"/>
      <c r="C42" s="42"/>
      <c r="D42" s="42"/>
      <c r="E42" s="42"/>
      <c r="F42" s="42"/>
      <c r="G42" s="42"/>
      <c r="H42" s="42"/>
      <c r="I42" s="187"/>
      <c r="J42" s="187"/>
      <c r="K42" s="2"/>
      <c r="L42" s="2"/>
    </row>
    <row r="43" spans="1:12" ht="15" customHeight="1">
      <c r="B43" s="42"/>
      <c r="C43" s="42"/>
      <c r="D43" s="42"/>
      <c r="E43" s="42"/>
      <c r="F43" s="42"/>
      <c r="G43" s="42"/>
      <c r="H43" s="42"/>
      <c r="I43" s="187"/>
      <c r="J43" s="187"/>
      <c r="K43" s="2"/>
      <c r="L43" s="2"/>
    </row>
    <row r="44" spans="1:12" ht="15" customHeight="1">
      <c r="B44" s="42"/>
      <c r="C44" s="42"/>
      <c r="D44" s="42"/>
      <c r="E44" s="42"/>
      <c r="F44" s="42"/>
      <c r="G44" s="42"/>
      <c r="H44" s="42"/>
      <c r="I44" s="187"/>
      <c r="J44" s="187"/>
      <c r="K44" s="2"/>
      <c r="L44" s="2"/>
    </row>
    <row r="45" spans="1:12" ht="15" customHeight="1">
      <c r="B45" s="42"/>
      <c r="C45" s="42"/>
      <c r="D45" s="42"/>
      <c r="E45" s="42"/>
      <c r="F45" s="42"/>
      <c r="G45" s="42"/>
      <c r="H45" s="42"/>
      <c r="I45" s="187"/>
      <c r="J45" s="187"/>
      <c r="K45" s="2"/>
      <c r="L45" s="2"/>
    </row>
    <row r="46" spans="1:12" ht="15" customHeight="1">
      <c r="B46" s="42"/>
      <c r="C46" s="42"/>
      <c r="D46" s="42"/>
      <c r="E46" s="42"/>
      <c r="F46" s="42"/>
      <c r="G46" s="42"/>
      <c r="H46" s="42"/>
      <c r="I46" s="187"/>
      <c r="J46" s="187"/>
      <c r="K46" s="2"/>
      <c r="L46" s="2"/>
    </row>
    <row r="47" spans="1:12" ht="15" customHeight="1">
      <c r="B47" s="42"/>
      <c r="C47" s="42"/>
      <c r="D47" s="42"/>
      <c r="E47" s="42"/>
      <c r="F47" s="42"/>
      <c r="G47" s="42"/>
      <c r="H47" s="42"/>
      <c r="I47" s="187"/>
      <c r="J47" s="187"/>
      <c r="K47" s="2"/>
      <c r="L47" s="2"/>
    </row>
    <row r="48" spans="1:12" ht="15" customHeight="1">
      <c r="B48" s="42"/>
      <c r="C48" s="42"/>
      <c r="D48" s="42"/>
      <c r="E48" s="42"/>
      <c r="F48" s="42"/>
      <c r="G48" s="42"/>
      <c r="H48" s="42"/>
      <c r="I48" s="187"/>
      <c r="J48" s="187"/>
      <c r="K48" s="2"/>
      <c r="L48" s="2"/>
    </row>
    <row r="49" spans="2:12" ht="15" customHeight="1">
      <c r="B49" s="42"/>
      <c r="C49" s="42"/>
      <c r="D49" s="42"/>
      <c r="E49" s="42"/>
      <c r="F49" s="42"/>
      <c r="G49" s="42"/>
      <c r="H49" s="42"/>
      <c r="I49" s="187"/>
      <c r="J49" s="187"/>
      <c r="K49" s="2"/>
      <c r="L49" s="2"/>
    </row>
    <row r="50" spans="2:12" ht="15" customHeight="1">
      <c r="B50" s="42"/>
      <c r="C50" s="42"/>
      <c r="D50" s="42"/>
      <c r="E50" s="42"/>
      <c r="F50" s="42"/>
      <c r="G50" s="42"/>
      <c r="H50" s="42"/>
      <c r="I50" s="187"/>
      <c r="J50" s="187"/>
      <c r="K50" s="2"/>
      <c r="L50" s="2"/>
    </row>
    <row r="51" spans="2:12" ht="15" customHeight="1">
      <c r="B51" s="42"/>
      <c r="C51" s="42"/>
      <c r="D51" s="42"/>
      <c r="E51" s="42"/>
      <c r="F51" s="42"/>
      <c r="G51" s="42"/>
      <c r="H51" s="42"/>
      <c r="I51" s="187"/>
      <c r="J51" s="187"/>
      <c r="K51" s="2"/>
      <c r="L51" s="2"/>
    </row>
    <row r="52" spans="2:12" ht="15" customHeight="1">
      <c r="B52" s="42"/>
      <c r="C52" s="42"/>
      <c r="D52" s="42"/>
      <c r="E52" s="42"/>
      <c r="F52" s="42"/>
      <c r="G52" s="42"/>
      <c r="H52" s="42"/>
      <c r="I52" s="187"/>
      <c r="J52" s="187"/>
      <c r="K52" s="2"/>
      <c r="L52" s="2"/>
    </row>
    <row r="53" spans="2:12" ht="15" customHeight="1">
      <c r="B53" s="42"/>
      <c r="C53" s="42"/>
      <c r="D53" s="42"/>
      <c r="E53" s="42"/>
      <c r="F53" s="42"/>
      <c r="G53" s="42"/>
      <c r="H53" s="42"/>
      <c r="I53" s="187"/>
      <c r="J53" s="187"/>
      <c r="K53" s="2"/>
      <c r="L53" s="2"/>
    </row>
    <row r="54" spans="2:12" ht="15" customHeight="1">
      <c r="B54" s="42"/>
      <c r="C54" s="42"/>
      <c r="D54" s="42"/>
      <c r="E54" s="42"/>
      <c r="F54" s="42"/>
      <c r="G54" s="42"/>
      <c r="H54" s="42"/>
      <c r="I54" s="187"/>
      <c r="J54" s="187"/>
      <c r="K54" s="2"/>
      <c r="L54" s="2"/>
    </row>
    <row r="55" spans="2:12" ht="15" customHeight="1">
      <c r="B55" s="42"/>
      <c r="C55" s="42"/>
      <c r="D55" s="42"/>
      <c r="E55" s="42"/>
      <c r="F55" s="42"/>
      <c r="G55" s="42"/>
      <c r="H55" s="42"/>
      <c r="I55" s="187"/>
      <c r="J55" s="187"/>
      <c r="K55" s="2"/>
      <c r="L55" s="2"/>
    </row>
    <row r="56" spans="2:12" ht="15" customHeight="1">
      <c r="B56" s="42"/>
      <c r="C56" s="42"/>
      <c r="D56" s="42"/>
      <c r="E56" s="42"/>
      <c r="F56" s="42"/>
      <c r="G56" s="42"/>
      <c r="H56" s="42"/>
      <c r="I56" s="187"/>
      <c r="J56" s="187"/>
      <c r="K56" s="2"/>
      <c r="L56" s="2"/>
    </row>
    <row r="57" spans="2:12" ht="15" customHeight="1">
      <c r="B57" s="42"/>
      <c r="C57" s="42"/>
      <c r="D57" s="42"/>
      <c r="E57" s="42"/>
      <c r="F57" s="42"/>
      <c r="G57" s="42"/>
      <c r="H57" s="42"/>
      <c r="I57" s="187"/>
      <c r="J57" s="187"/>
      <c r="K57" s="2"/>
      <c r="L57" s="2"/>
    </row>
    <row r="58" spans="2:12" ht="15" customHeight="1">
      <c r="B58" s="42"/>
      <c r="C58" s="42"/>
      <c r="D58" s="42"/>
      <c r="E58" s="42"/>
      <c r="F58" s="42"/>
      <c r="G58" s="42"/>
      <c r="H58" s="42"/>
      <c r="I58" s="187"/>
      <c r="J58" s="187"/>
      <c r="K58" s="2"/>
      <c r="L58" s="2"/>
    </row>
  </sheetData>
  <sheetProtection algorithmName="SHA-512" hashValue="wXxXc+U6LyZKbAT/TiLF0SHcmoEYWsPnoeqKTvnuUAZ9S81Mz/T6Nkf3t+0f5W0OEdfvWff0Blji3/aMxJdsBg==" saltValue="3ep2E+rlhGyd4eb5BPO/gg==" spinCount="100000" sheet="1" scenarios="1" insertHyperlinks="0"/>
  <dataConsolidate/>
  <mergeCells count="10">
    <mergeCell ref="B1:R1"/>
    <mergeCell ref="B2:E2"/>
    <mergeCell ref="I13:R13"/>
    <mergeCell ref="B12:F12"/>
    <mergeCell ref="B3:C3"/>
    <mergeCell ref="B4:G4"/>
    <mergeCell ref="B6:G6"/>
    <mergeCell ref="B8:G8"/>
    <mergeCell ref="B10:G10"/>
    <mergeCell ref="D7:E7"/>
  </mergeCells>
  <dataValidations count="2">
    <dataValidation type="list" allowBlank="1" showInputMessage="1" showErrorMessage="1" sqref="D13:D15" xr:uid="{00000000-0002-0000-1800-000000000000}">
      <formula1>#REF!</formula1>
    </dataValidation>
    <dataValidation type="list" allowBlank="1" showInputMessage="1" showErrorMessage="1" sqref="D5 D11 D9" xr:uid="{00000000-0002-0000-1800-000001000000}">
      <formula1>$B$21:$B$23</formula1>
    </dataValidation>
  </dataValidation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/>
  </sheetPr>
  <dimension ref="A1:W41"/>
  <sheetViews>
    <sheetView rightToLeft="1" topLeftCell="C1" zoomScale="115" zoomScaleNormal="115" workbookViewId="0">
      <selection activeCell="G3" sqref="G3"/>
    </sheetView>
  </sheetViews>
  <sheetFormatPr defaultColWidth="10.140625" defaultRowHeight="15.75"/>
  <cols>
    <col min="1" max="1" width="3.42578125" customWidth="1"/>
    <col min="2" max="2" width="10.140625" style="236"/>
    <col min="3" max="3" width="32.42578125" style="236" customWidth="1"/>
    <col min="4" max="4" width="17.5703125" style="237" customWidth="1"/>
    <col min="5" max="5" width="18.140625" style="236" customWidth="1"/>
    <col min="6" max="6" width="31.85546875" style="238" bestFit="1" customWidth="1"/>
    <col min="7" max="7" width="12" style="236" customWidth="1"/>
    <col min="8" max="8" width="10.140625" style="236"/>
    <col min="9" max="9" width="19" style="236" customWidth="1"/>
    <col min="10" max="10" width="11.42578125" style="236" customWidth="1"/>
    <col min="11" max="11" width="13" style="236" bestFit="1" customWidth="1"/>
    <col min="12" max="15" width="10.140625" style="236"/>
    <col min="16" max="16" width="13" style="236" bestFit="1" customWidth="1"/>
    <col min="17" max="16384" width="10.140625" style="236"/>
  </cols>
  <sheetData>
    <row r="1" spans="2:18" ht="18" customHeight="1" thickBot="1">
      <c r="B1" s="1384" t="s">
        <v>735</v>
      </c>
      <c r="C1" s="1384"/>
      <c r="D1" s="1384"/>
      <c r="E1" s="1384"/>
      <c r="F1" s="1384"/>
      <c r="G1" s="1384"/>
      <c r="H1" s="1384"/>
      <c r="I1" s="1384"/>
      <c r="J1" s="1384"/>
      <c r="K1" s="1384"/>
      <c r="L1" s="1384"/>
      <c r="M1" s="1384"/>
      <c r="N1" s="1384"/>
      <c r="O1" s="1384"/>
      <c r="P1" s="1384"/>
      <c r="Q1" s="1384"/>
      <c r="R1" s="1384"/>
    </row>
    <row r="2" spans="2:18" ht="21" thickBot="1">
      <c r="B2" s="1776" t="s">
        <v>660</v>
      </c>
      <c r="C2" s="1777"/>
      <c r="D2" s="1777"/>
      <c r="E2" s="1777"/>
      <c r="F2" s="838" t="s">
        <v>129</v>
      </c>
      <c r="G2" s="839">
        <f>F38</f>
        <v>0.3155721393034826</v>
      </c>
    </row>
    <row r="3" spans="2:18" ht="27" customHeight="1">
      <c r="B3" s="1782" t="s">
        <v>461</v>
      </c>
      <c r="C3" s="1783"/>
      <c r="D3" s="894" t="s">
        <v>244</v>
      </c>
      <c r="E3"/>
      <c r="F3" s="299" t="s">
        <v>477</v>
      </c>
      <c r="G3" s="895">
        <f>1402-1397</f>
        <v>5</v>
      </c>
      <c r="H3" s="1220">
        <v>1397</v>
      </c>
      <c r="I3" s="1220"/>
      <c r="J3" s="1220"/>
    </row>
    <row r="4" spans="2:18" ht="20.25" customHeight="1">
      <c r="B4" s="640" t="s">
        <v>14</v>
      </c>
      <c r="C4" s="641" t="s">
        <v>201</v>
      </c>
      <c r="D4" s="641" t="s">
        <v>324</v>
      </c>
      <c r="E4" s="641" t="s">
        <v>325</v>
      </c>
      <c r="F4" s="641" t="s">
        <v>250</v>
      </c>
      <c r="G4" s="1784" t="s">
        <v>22</v>
      </c>
      <c r="H4" s="1220"/>
      <c r="I4" s="1220"/>
      <c r="J4" s="1220"/>
      <c r="L4" s="236">
        <f>MIN(IF('رونق فعالیت '!G3&gt;5,K4/5,K4),1)</f>
        <v>1</v>
      </c>
    </row>
    <row r="5" spans="2:18" ht="31.5">
      <c r="B5" s="1785" t="s">
        <v>326</v>
      </c>
      <c r="C5" s="1786"/>
      <c r="D5" s="898" t="s">
        <v>327</v>
      </c>
      <c r="E5" s="898" t="s">
        <v>328</v>
      </c>
      <c r="F5" s="899" t="s">
        <v>327</v>
      </c>
      <c r="G5" s="1784"/>
      <c r="H5" s="1220"/>
      <c r="I5" s="1220"/>
      <c r="J5" s="1220"/>
    </row>
    <row r="6" spans="2:18" ht="18.75" customHeight="1">
      <c r="B6" s="836">
        <v>1</v>
      </c>
      <c r="C6" s="836" t="s">
        <v>329</v>
      </c>
      <c r="D6" s="900">
        <v>0.7</v>
      </c>
      <c r="E6" s="901">
        <v>-0.5</v>
      </c>
      <c r="F6" s="902">
        <f>D6/SUM($D$6:$D$24)</f>
        <v>0.20895522388059701</v>
      </c>
      <c r="G6" s="837">
        <f>PRODUCT(E6:F6)</f>
        <v>-0.1044776119402985</v>
      </c>
      <c r="H6" s="1220"/>
      <c r="I6" s="1220"/>
      <c r="J6" s="1220"/>
      <c r="P6" s="239"/>
    </row>
    <row r="7" spans="2:18" ht="18.75" customHeight="1">
      <c r="B7" s="836">
        <v>2</v>
      </c>
      <c r="C7" s="836" t="s">
        <v>330</v>
      </c>
      <c r="D7" s="900">
        <v>0.2</v>
      </c>
      <c r="E7" s="901">
        <v>0.3</v>
      </c>
      <c r="F7" s="902">
        <f>D7/SUM($D$6:$D$24)</f>
        <v>5.9701492537313432E-2</v>
      </c>
      <c r="G7" s="837">
        <f t="shared" ref="G7:G24" si="0">PRODUCT(E7:F7)</f>
        <v>1.7910447761194027E-2</v>
      </c>
      <c r="P7" s="239"/>
    </row>
    <row r="8" spans="2:18" ht="18.75" customHeight="1">
      <c r="B8" s="836">
        <v>3</v>
      </c>
      <c r="C8" s="836" t="s">
        <v>331</v>
      </c>
      <c r="D8" s="900">
        <v>0</v>
      </c>
      <c r="E8" s="901">
        <v>0</v>
      </c>
      <c r="F8" s="902">
        <f>D8/SUM($D$6:$D$24)</f>
        <v>0</v>
      </c>
      <c r="G8" s="837">
        <f t="shared" si="0"/>
        <v>0</v>
      </c>
      <c r="I8"/>
      <c r="J8"/>
      <c r="K8"/>
      <c r="L8"/>
      <c r="M8"/>
      <c r="N8"/>
      <c r="P8" s="239"/>
    </row>
    <row r="9" spans="2:18" ht="18.75" customHeight="1">
      <c r="B9" s="836">
        <v>4</v>
      </c>
      <c r="C9" s="836" t="s">
        <v>332</v>
      </c>
      <c r="D9" s="903">
        <v>0</v>
      </c>
      <c r="E9" s="901">
        <v>0</v>
      </c>
      <c r="F9" s="902">
        <f>D9/SUM($D$6:$D$24)</f>
        <v>0</v>
      </c>
      <c r="G9" s="837">
        <f t="shared" si="0"/>
        <v>0</v>
      </c>
      <c r="P9" s="239"/>
    </row>
    <row r="10" spans="2:18" ht="18.75" customHeight="1">
      <c r="B10" s="836">
        <v>5</v>
      </c>
      <c r="C10" s="836" t="s">
        <v>474</v>
      </c>
      <c r="D10" s="904">
        <v>0.05</v>
      </c>
      <c r="E10" s="904">
        <v>0.05</v>
      </c>
      <c r="F10" s="902">
        <f t="shared" ref="F10:F11" si="1">D10/SUM($D$6:$D$24)</f>
        <v>1.4925373134328358E-2</v>
      </c>
      <c r="G10" s="837">
        <f t="shared" ref="G10:G11" si="2">PRODUCT(E10:F10)</f>
        <v>7.4626865671641792E-4</v>
      </c>
      <c r="P10" s="239"/>
    </row>
    <row r="11" spans="2:18" ht="18.75" customHeight="1" thickBot="1">
      <c r="B11" s="836">
        <v>6</v>
      </c>
      <c r="C11" s="836" t="s">
        <v>333</v>
      </c>
      <c r="D11" s="900">
        <v>0.5</v>
      </c>
      <c r="E11" s="901">
        <v>1</v>
      </c>
      <c r="F11" s="902">
        <f t="shared" si="1"/>
        <v>0.14925373134328357</v>
      </c>
      <c r="G11" s="837">
        <f t="shared" si="2"/>
        <v>0.14925373134328357</v>
      </c>
      <c r="P11" s="239"/>
    </row>
    <row r="12" spans="2:18" ht="19.5" customHeight="1">
      <c r="B12" s="836">
        <v>7</v>
      </c>
      <c r="C12" s="836" t="s">
        <v>334</v>
      </c>
      <c r="D12" s="900">
        <v>0.2</v>
      </c>
      <c r="E12" s="901">
        <v>0.2</v>
      </c>
      <c r="F12" s="902">
        <f t="shared" ref="F12:F24" si="3">D12/SUM($D$6:$D$24)</f>
        <v>5.9701492537313432E-2</v>
      </c>
      <c r="G12" s="837">
        <f t="shared" si="0"/>
        <v>1.1940298507462687E-2</v>
      </c>
      <c r="J12" s="1770" t="s">
        <v>476</v>
      </c>
      <c r="K12" s="1771"/>
      <c r="P12" s="239"/>
    </row>
    <row r="13" spans="2:18">
      <c r="B13" s="836">
        <v>8</v>
      </c>
      <c r="C13" s="836" t="s">
        <v>335</v>
      </c>
      <c r="D13" s="900">
        <v>0.7</v>
      </c>
      <c r="E13" s="901">
        <v>0.5</v>
      </c>
      <c r="F13" s="902">
        <f t="shared" si="3"/>
        <v>0.20895522388059701</v>
      </c>
      <c r="G13" s="837">
        <f t="shared" si="0"/>
        <v>0.1044776119402985</v>
      </c>
      <c r="I13"/>
      <c r="J13" s="347" t="s">
        <v>336</v>
      </c>
      <c r="K13" s="348" t="s">
        <v>22</v>
      </c>
      <c r="P13" s="239"/>
    </row>
    <row r="14" spans="2:18" ht="18.75" customHeight="1">
      <c r="B14" s="836">
        <v>9</v>
      </c>
      <c r="C14" s="836" t="s">
        <v>337</v>
      </c>
      <c r="D14" s="900">
        <v>0.2</v>
      </c>
      <c r="E14" s="901">
        <v>-0.2</v>
      </c>
      <c r="F14" s="902">
        <f t="shared" si="3"/>
        <v>5.9701492537313432E-2</v>
      </c>
      <c r="G14" s="837">
        <f t="shared" si="0"/>
        <v>-1.1940298507462687E-2</v>
      </c>
      <c r="I14"/>
      <c r="J14" s="347" t="s">
        <v>338</v>
      </c>
      <c r="K14" s="349">
        <v>-1</v>
      </c>
      <c r="P14" s="239"/>
    </row>
    <row r="15" spans="2:18">
      <c r="B15" s="836">
        <v>10</v>
      </c>
      <c r="C15" s="836" t="s">
        <v>339</v>
      </c>
      <c r="D15" s="900">
        <v>0.5</v>
      </c>
      <c r="E15" s="901">
        <v>0.5</v>
      </c>
      <c r="F15" s="902">
        <f t="shared" si="3"/>
        <v>0.14925373134328357</v>
      </c>
      <c r="G15" s="837">
        <f t="shared" si="0"/>
        <v>7.4626865671641784E-2</v>
      </c>
      <c r="I15"/>
      <c r="J15" s="347" t="s">
        <v>340</v>
      </c>
      <c r="K15" s="349">
        <v>-0.25</v>
      </c>
      <c r="P15" s="239"/>
    </row>
    <row r="16" spans="2:18">
      <c r="B16" s="836">
        <v>11</v>
      </c>
      <c r="C16" s="836" t="s">
        <v>341</v>
      </c>
      <c r="D16" s="900">
        <v>0.2</v>
      </c>
      <c r="E16" s="901">
        <v>-0.2</v>
      </c>
      <c r="F16" s="902">
        <f t="shared" si="3"/>
        <v>5.9701492537313432E-2</v>
      </c>
      <c r="G16" s="837">
        <f t="shared" si="0"/>
        <v>-1.1940298507462687E-2</v>
      </c>
      <c r="I16"/>
      <c r="J16" s="347" t="s">
        <v>342</v>
      </c>
      <c r="K16" s="349">
        <v>0.5</v>
      </c>
      <c r="P16" s="239"/>
    </row>
    <row r="17" spans="2:23">
      <c r="B17" s="836">
        <v>12</v>
      </c>
      <c r="C17" s="836" t="s">
        <v>343</v>
      </c>
      <c r="D17" s="900">
        <v>0</v>
      </c>
      <c r="E17" s="901">
        <v>-1</v>
      </c>
      <c r="F17" s="902">
        <f t="shared" si="3"/>
        <v>0</v>
      </c>
      <c r="G17" s="837">
        <f t="shared" si="0"/>
        <v>0</v>
      </c>
      <c r="I17"/>
      <c r="J17" s="347" t="s">
        <v>344</v>
      </c>
      <c r="K17" s="349">
        <v>1</v>
      </c>
      <c r="P17" s="239"/>
    </row>
    <row r="18" spans="2:23" ht="16.5" thickBot="1">
      <c r="B18" s="836">
        <v>13</v>
      </c>
      <c r="C18" s="836" t="s">
        <v>345</v>
      </c>
      <c r="D18" s="900">
        <v>0</v>
      </c>
      <c r="E18" s="901">
        <v>1</v>
      </c>
      <c r="F18" s="902">
        <f t="shared" si="3"/>
        <v>0</v>
      </c>
      <c r="G18" s="837">
        <f t="shared" si="0"/>
        <v>0</v>
      </c>
      <c r="I18"/>
      <c r="J18" s="350" t="s">
        <v>346</v>
      </c>
      <c r="K18" s="351">
        <v>-0.5</v>
      </c>
      <c r="P18" s="239"/>
    </row>
    <row r="19" spans="2:23" ht="16.5" thickBot="1">
      <c r="B19" s="836">
        <v>14</v>
      </c>
      <c r="C19" s="836" t="s">
        <v>347</v>
      </c>
      <c r="D19" s="900">
        <v>0</v>
      </c>
      <c r="E19" s="901">
        <v>1</v>
      </c>
      <c r="F19" s="902">
        <f t="shared" si="3"/>
        <v>0</v>
      </c>
      <c r="G19" s="837">
        <f t="shared" si="0"/>
        <v>0</v>
      </c>
      <c r="P19" s="239"/>
    </row>
    <row r="20" spans="2:23">
      <c r="B20" s="836">
        <v>15</v>
      </c>
      <c r="C20" s="836" t="s">
        <v>348</v>
      </c>
      <c r="D20" s="900">
        <v>0</v>
      </c>
      <c r="E20" s="901">
        <v>0</v>
      </c>
      <c r="F20" s="902">
        <f t="shared" si="3"/>
        <v>0</v>
      </c>
      <c r="G20" s="837">
        <f t="shared" si="0"/>
        <v>0</v>
      </c>
      <c r="I20"/>
      <c r="J20" s="1770" t="s">
        <v>475</v>
      </c>
      <c r="K20" s="1771"/>
      <c r="P20" s="239"/>
    </row>
    <row r="21" spans="2:23">
      <c r="B21" s="836">
        <v>16</v>
      </c>
      <c r="C21" s="836" t="s">
        <v>349</v>
      </c>
      <c r="D21" s="900">
        <v>0</v>
      </c>
      <c r="E21" s="901">
        <v>0</v>
      </c>
      <c r="F21" s="902">
        <f t="shared" si="3"/>
        <v>0</v>
      </c>
      <c r="G21" s="837">
        <f t="shared" si="0"/>
        <v>0</v>
      </c>
      <c r="I21"/>
      <c r="J21" s="347" t="s">
        <v>350</v>
      </c>
      <c r="K21" s="348" t="s">
        <v>22</v>
      </c>
      <c r="P21" s="239"/>
    </row>
    <row r="22" spans="2:23">
      <c r="B22" s="836">
        <v>17</v>
      </c>
      <c r="C22" s="836" t="s">
        <v>351</v>
      </c>
      <c r="D22" s="900">
        <v>0.1</v>
      </c>
      <c r="E22" s="901">
        <v>0</v>
      </c>
      <c r="F22" s="902">
        <f t="shared" si="3"/>
        <v>2.9850746268656716E-2</v>
      </c>
      <c r="G22" s="837">
        <f t="shared" si="0"/>
        <v>0</v>
      </c>
      <c r="I22"/>
      <c r="J22" s="347" t="s">
        <v>224</v>
      </c>
      <c r="K22" s="352">
        <v>1</v>
      </c>
      <c r="P22" s="239"/>
    </row>
    <row r="23" spans="2:23">
      <c r="B23" s="836">
        <v>18</v>
      </c>
      <c r="C23" s="836" t="s">
        <v>352</v>
      </c>
      <c r="D23" s="900">
        <v>0</v>
      </c>
      <c r="E23" s="901">
        <v>1</v>
      </c>
      <c r="F23" s="902">
        <f t="shared" si="3"/>
        <v>0</v>
      </c>
      <c r="G23" s="837">
        <f t="shared" si="0"/>
        <v>0</v>
      </c>
      <c r="I23"/>
      <c r="J23" s="347" t="s">
        <v>353</v>
      </c>
      <c r="K23" s="352">
        <v>0.75</v>
      </c>
      <c r="P23" s="239"/>
    </row>
    <row r="24" spans="2:23">
      <c r="B24" s="836">
        <v>19</v>
      </c>
      <c r="C24" s="836" t="s">
        <v>354</v>
      </c>
      <c r="D24" s="900">
        <v>0</v>
      </c>
      <c r="E24" s="901">
        <v>1</v>
      </c>
      <c r="F24" s="902">
        <f t="shared" si="3"/>
        <v>0</v>
      </c>
      <c r="G24" s="837">
        <f t="shared" si="0"/>
        <v>0</v>
      </c>
      <c r="I24"/>
      <c r="J24" s="347" t="s">
        <v>12</v>
      </c>
      <c r="K24" s="352">
        <v>0.5</v>
      </c>
      <c r="P24" s="239"/>
    </row>
    <row r="25" spans="2:23" ht="16.5" thickBot="1">
      <c r="B25" s="1787" t="s">
        <v>29</v>
      </c>
      <c r="C25" s="1788"/>
      <c r="D25" s="1789">
        <v>0.4</v>
      </c>
      <c r="E25" s="1790"/>
      <c r="F25" s="834" t="s">
        <v>95</v>
      </c>
      <c r="G25" s="835">
        <f>SUM(G6:G24)</f>
        <v>0.23059701492537307</v>
      </c>
      <c r="I25"/>
      <c r="J25" s="347" t="s">
        <v>223</v>
      </c>
      <c r="K25" s="352">
        <v>0.25</v>
      </c>
    </row>
    <row r="26" spans="2:23" ht="18.75" customHeight="1" thickBot="1">
      <c r="B26" s="1435" t="s">
        <v>14</v>
      </c>
      <c r="C26" s="360" t="s">
        <v>201</v>
      </c>
      <c r="D26" s="360" t="s">
        <v>313</v>
      </c>
      <c r="E26" s="360" t="s">
        <v>22</v>
      </c>
      <c r="F26" s="1779" t="s">
        <v>29</v>
      </c>
      <c r="G26" s="1436" t="s">
        <v>129</v>
      </c>
      <c r="I26"/>
      <c r="J26" s="350" t="s">
        <v>222</v>
      </c>
      <c r="K26" s="353">
        <v>0</v>
      </c>
    </row>
    <row r="27" spans="2:23" ht="19.5" customHeight="1" thickBot="1">
      <c r="B27" s="1778"/>
      <c r="C27" s="367" t="s">
        <v>326</v>
      </c>
      <c r="D27" s="1780" t="s">
        <v>327</v>
      </c>
      <c r="E27" s="1780"/>
      <c r="F27" s="1780"/>
      <c r="G27" s="1781"/>
    </row>
    <row r="28" spans="2:23">
      <c r="B28" s="358">
        <v>19</v>
      </c>
      <c r="C28" s="359" t="s">
        <v>355</v>
      </c>
      <c r="D28" s="896" t="str">
        <f>IF(G3&lt;3,"طفولیت",IF(G3&lt;7,"نوجوانی",IF(G3&lt;13,"رشد",IF(G3&lt;100,"بلوغ","FALSE"))))</f>
        <v>نوجوانی</v>
      </c>
      <c r="E28" s="361">
        <f>VLOOKUP(D28,$J$14:$K$18,2,FALSE)</f>
        <v>-0.25</v>
      </c>
      <c r="F28" s="361">
        <f>1/6</f>
        <v>0.16666666666666666</v>
      </c>
      <c r="G28" s="362">
        <f t="shared" ref="G28:G33" si="4">E28*F28</f>
        <v>-4.1666666666666664E-2</v>
      </c>
      <c r="I28"/>
      <c r="J28"/>
    </row>
    <row r="29" spans="2:23">
      <c r="B29" s="354">
        <v>20</v>
      </c>
      <c r="C29" s="369" t="s">
        <v>356</v>
      </c>
      <c r="D29" s="897" t="s">
        <v>344</v>
      </c>
      <c r="E29" s="355">
        <f>VLOOKUP(D29,$J$14:$K$18,2,FALSE)</f>
        <v>1</v>
      </c>
      <c r="F29" s="355">
        <f>F28</f>
        <v>0.16666666666666666</v>
      </c>
      <c r="G29" s="356">
        <f t="shared" si="4"/>
        <v>0.16666666666666666</v>
      </c>
      <c r="I29"/>
      <c r="J29"/>
    </row>
    <row r="30" spans="2:23">
      <c r="B30" s="354">
        <v>21</v>
      </c>
      <c r="C30" s="369" t="s">
        <v>357</v>
      </c>
      <c r="D30" s="897" t="s">
        <v>344</v>
      </c>
      <c r="E30" s="355">
        <f>VLOOKUP(D30,$J$14:$K$18,2,FALSE)</f>
        <v>1</v>
      </c>
      <c r="F30" s="355">
        <f>F29</f>
        <v>0.16666666666666666</v>
      </c>
      <c r="G30" s="356">
        <f t="shared" si="4"/>
        <v>0.16666666666666666</v>
      </c>
      <c r="I30"/>
      <c r="J30"/>
    </row>
    <row r="31" spans="2:23">
      <c r="B31" s="354">
        <v>22</v>
      </c>
      <c r="C31" s="369" t="s">
        <v>358</v>
      </c>
      <c r="D31" s="897" t="s">
        <v>223</v>
      </c>
      <c r="E31" s="355">
        <f>VLOOKUP(D31,$J$22:$K$26,2,FALSE)</f>
        <v>0.25</v>
      </c>
      <c r="F31" s="355">
        <f>F30</f>
        <v>0.16666666666666666</v>
      </c>
      <c r="G31" s="356">
        <f t="shared" si="4"/>
        <v>4.1666666666666664E-2</v>
      </c>
    </row>
    <row r="32" spans="2:23">
      <c r="B32" s="354">
        <v>23</v>
      </c>
      <c r="C32" s="369" t="s">
        <v>359</v>
      </c>
      <c r="D32" s="897" t="s">
        <v>223</v>
      </c>
      <c r="E32" s="355">
        <f>VLOOKUP(D32,$J$22:$K$26,2,FALSE)</f>
        <v>0.25</v>
      </c>
      <c r="F32" s="355">
        <f>F31</f>
        <v>0.16666666666666666</v>
      </c>
      <c r="G32" s="356">
        <f t="shared" si="4"/>
        <v>4.1666666666666664E-2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2:23" ht="16.5" thickBot="1">
      <c r="B33" s="354">
        <v>24</v>
      </c>
      <c r="C33" s="369" t="s">
        <v>360</v>
      </c>
      <c r="D33" s="897" t="s">
        <v>12</v>
      </c>
      <c r="E33" s="355">
        <f>VLOOKUP(D33,$J$22:$K$26,2,FALSE)</f>
        <v>0.5</v>
      </c>
      <c r="F33" s="355">
        <f>F32</f>
        <v>0.16666666666666666</v>
      </c>
      <c r="G33" s="356">
        <f t="shared" si="4"/>
        <v>8.3333333333333329E-2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2:23" ht="16.5" thickBot="1">
      <c r="B34" s="1772" t="s">
        <v>29</v>
      </c>
      <c r="C34" s="1773"/>
      <c r="D34" s="1774">
        <v>0.4</v>
      </c>
      <c r="E34" s="1775"/>
      <c r="F34" s="368" t="s">
        <v>95</v>
      </c>
      <c r="G34" s="357">
        <f>SUM(G28:G33)</f>
        <v>0.45833333333333331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2:23" ht="18.75" customHeight="1" thickBot="1">
      <c r="B35" s="642" t="s">
        <v>14</v>
      </c>
      <c r="C35" s="643" t="s">
        <v>201</v>
      </c>
      <c r="D35" s="645" t="s">
        <v>22</v>
      </c>
      <c r="E35" s="1766" t="s">
        <v>129</v>
      </c>
      <c r="F35" s="1766"/>
      <c r="G35" s="176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2:23" ht="18.75" customHeight="1">
      <c r="B36" s="646">
        <v>1</v>
      </c>
      <c r="C36" s="360" t="s">
        <v>361</v>
      </c>
      <c r="D36" s="1156">
        <f>'زمینه ها'!S18</f>
        <v>783.5</v>
      </c>
      <c r="E36" s="647" t="s">
        <v>362</v>
      </c>
      <c r="F36" s="905">
        <f>(D38-D37)/(D38-D37-D36)</f>
        <v>0.62065459475162221</v>
      </c>
      <c r="G36" s="64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2:23" ht="18.75" customHeight="1">
      <c r="B37" s="363">
        <v>2</v>
      </c>
      <c r="C37" s="370" t="s">
        <v>363</v>
      </c>
      <c r="D37" s="1157">
        <f>'زمینه ها'!S19</f>
        <v>54502.9</v>
      </c>
      <c r="E37" s="370" t="s">
        <v>364</v>
      </c>
      <c r="F37" s="906">
        <f>IF(AND(F36&gt;1,F36&lt;5),1/(F36),0.2)</f>
        <v>0.2</v>
      </c>
      <c r="G37" s="36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2:23" ht="18.75" customHeight="1" thickBot="1">
      <c r="B38" s="365">
        <v>3</v>
      </c>
      <c r="C38" s="367" t="s">
        <v>365</v>
      </c>
      <c r="D38" s="1158">
        <f>'زمینه ها'!O32</f>
        <v>53221</v>
      </c>
      <c r="E38" s="367" t="s">
        <v>129</v>
      </c>
      <c r="F38" s="907">
        <f>IFERROR(D25*G25+D34*G34+0.2*F37,0)</f>
        <v>0.3155721393034826</v>
      </c>
      <c r="G38" s="366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2:23"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>
      <c r="C40" s="1768"/>
      <c r="D40" s="1769"/>
      <c r="E40" s="1769"/>
      <c r="F40" s="1769"/>
      <c r="G40" s="1769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2:23" ht="18.75" customHeight="1">
      <c r="C41" s="346"/>
      <c r="D41" s="346"/>
      <c r="E41" s="346"/>
      <c r="F41" s="346"/>
      <c r="G41" s="346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</sheetData>
  <sheetProtection algorithmName="SHA-512" hashValue="MrFAhfI8y+RqeUn6yzpc6QswPKQlK/unLCEV2NXdYdOYHs17dlEHhAZ6rQw5SZoTMp6eLS26VUFA2xiMdoYExQ==" saltValue="LO5D/lTTFN2codIZFvyGHw==" spinCount="100000" sheet="1" scenarios="1" insertHyperlinks="0"/>
  <mergeCells count="17">
    <mergeCell ref="B1:R1"/>
    <mergeCell ref="B2:E2"/>
    <mergeCell ref="B26:B27"/>
    <mergeCell ref="F26:F27"/>
    <mergeCell ref="G26:G27"/>
    <mergeCell ref="D27:E27"/>
    <mergeCell ref="B3:C3"/>
    <mergeCell ref="G4:G5"/>
    <mergeCell ref="B5:C5"/>
    <mergeCell ref="B25:C25"/>
    <mergeCell ref="D25:E25"/>
    <mergeCell ref="J12:K12"/>
    <mergeCell ref="E35:G35"/>
    <mergeCell ref="C40:G40"/>
    <mergeCell ref="J20:K20"/>
    <mergeCell ref="B34:C34"/>
    <mergeCell ref="D34:E34"/>
  </mergeCells>
  <dataValidations count="2">
    <dataValidation type="list" allowBlank="1" showInputMessage="1" showErrorMessage="1" sqref="D31:D33" xr:uid="{00000000-0002-0000-1900-000000000000}">
      <formula1>$J$22:$J$26</formula1>
    </dataValidation>
    <dataValidation type="list" allowBlank="1" showInputMessage="1" showErrorMessage="1" sqref="D28:D30" xr:uid="{00000000-0002-0000-1900-000001000000}">
      <formula1>$J$14:$J$18</formula1>
    </dataValidation>
  </dataValidation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/>
    <pageSetUpPr fitToPage="1"/>
  </sheetPr>
  <dimension ref="A1:L48"/>
  <sheetViews>
    <sheetView rightToLeft="1" tabSelected="1" zoomScale="85" zoomScaleNormal="85" zoomScalePageLayoutView="80" workbookViewId="0">
      <selection activeCell="P13" sqref="P13"/>
    </sheetView>
  </sheetViews>
  <sheetFormatPr defaultColWidth="9.140625" defaultRowHeight="14.25"/>
  <cols>
    <col min="1" max="1" width="2.140625" style="216" customWidth="1"/>
    <col min="2" max="2" width="20.42578125" style="240" bestFit="1" customWidth="1"/>
    <col min="3" max="3" width="31.42578125" style="216" customWidth="1"/>
    <col min="4" max="5" width="10.140625" style="242" customWidth="1"/>
    <col min="6" max="6" width="18.42578125" style="242" customWidth="1"/>
    <col min="7" max="7" width="24.28515625" style="216" customWidth="1"/>
    <col min="8" max="16384" width="9.140625" style="216"/>
  </cols>
  <sheetData>
    <row r="1" spans="1:12" ht="11.25" customHeight="1" thickBot="1">
      <c r="D1" s="241"/>
      <c r="E1" s="241"/>
    </row>
    <row r="2" spans="1:12" customFormat="1" ht="46.5" customHeight="1" thickBot="1">
      <c r="A2" s="216"/>
      <c r="B2" s="1835" t="s">
        <v>366</v>
      </c>
      <c r="C2" s="1836"/>
      <c r="D2" s="1836"/>
      <c r="E2" s="1836"/>
      <c r="F2" s="1836"/>
      <c r="G2" s="243"/>
      <c r="H2" s="878"/>
      <c r="I2" s="878"/>
      <c r="J2" s="878"/>
      <c r="K2" s="878"/>
      <c r="L2" s="878"/>
    </row>
    <row r="3" spans="1:12" customFormat="1" ht="25.5" customHeight="1" thickBot="1">
      <c r="A3" s="216"/>
      <c r="B3" s="244" t="s">
        <v>367</v>
      </c>
      <c r="C3" s="1833">
        <f>Start!C7</f>
        <v>0</v>
      </c>
      <c r="D3" s="1833"/>
      <c r="E3" s="1834"/>
      <c r="F3" s="244" t="s">
        <v>368</v>
      </c>
      <c r="G3" s="245"/>
      <c r="H3" s="878"/>
      <c r="I3" s="878"/>
      <c r="J3" s="878"/>
      <c r="K3" s="878"/>
      <c r="L3" s="878"/>
    </row>
    <row r="4" spans="1:12" customFormat="1" ht="25.5" hidden="1" customHeight="1" thickBot="1">
      <c r="A4" s="216"/>
      <c r="B4" s="244" t="s">
        <v>810</v>
      </c>
      <c r="C4" s="1017">
        <f>[17]Start!C5</f>
        <v>0</v>
      </c>
      <c r="D4" s="1018" t="s">
        <v>811</v>
      </c>
      <c r="E4" s="1832"/>
      <c r="F4" s="1832"/>
      <c r="G4" s="1019" t="s">
        <v>812</v>
      </c>
      <c r="H4" s="878"/>
      <c r="I4" s="878"/>
      <c r="J4" s="878"/>
      <c r="K4" s="878"/>
      <c r="L4" s="878"/>
    </row>
    <row r="5" spans="1:12" customFormat="1" ht="30" customHeight="1" thickBot="1">
      <c r="A5" s="216"/>
      <c r="B5" s="246" t="s">
        <v>369</v>
      </c>
      <c r="C5" s="247" t="str">
        <f>Start!C5</f>
        <v>مهد تجارت زرین سگال</v>
      </c>
      <c r="D5" s="248" t="s">
        <v>0</v>
      </c>
      <c r="E5" s="1842">
        <f>Start!C6</f>
        <v>14007840550</v>
      </c>
      <c r="F5" s="1842"/>
      <c r="G5" s="249" t="s">
        <v>370</v>
      </c>
      <c r="H5" s="878"/>
      <c r="I5" s="878"/>
      <c r="J5" s="878"/>
      <c r="K5" s="878"/>
      <c r="L5" s="878"/>
    </row>
    <row r="6" spans="1:12" ht="34.5" customHeight="1" thickBot="1">
      <c r="B6" s="1839" t="s">
        <v>371</v>
      </c>
      <c r="C6" s="1840"/>
      <c r="D6" s="1840"/>
      <c r="E6" s="1840"/>
      <c r="F6" s="1840"/>
      <c r="G6" s="1841"/>
      <c r="H6" s="39"/>
      <c r="I6" s="39"/>
      <c r="J6" s="39"/>
      <c r="K6" s="39"/>
      <c r="L6" s="39"/>
    </row>
    <row r="7" spans="1:12" ht="20.25" hidden="1" customHeight="1" thickBot="1">
      <c r="B7" s="250"/>
      <c r="C7" s="251"/>
      <c r="D7" s="252"/>
      <c r="E7" s="252"/>
      <c r="F7" s="252"/>
      <c r="G7" s="253"/>
      <c r="H7" s="39"/>
      <c r="I7" s="39"/>
      <c r="J7" s="39"/>
      <c r="K7" s="39"/>
      <c r="L7" s="39"/>
    </row>
    <row r="8" spans="1:12" ht="38.25" customHeight="1" thickBot="1">
      <c r="B8" s="254" t="s">
        <v>372</v>
      </c>
      <c r="C8" s="254" t="s">
        <v>373</v>
      </c>
      <c r="D8" s="255" t="s">
        <v>192</v>
      </c>
      <c r="E8" s="255" t="s">
        <v>29</v>
      </c>
      <c r="F8" s="256" t="s">
        <v>374</v>
      </c>
      <c r="G8" s="257" t="s">
        <v>375</v>
      </c>
      <c r="H8" s="39"/>
      <c r="I8" s="39"/>
      <c r="J8" s="39"/>
      <c r="K8" s="39"/>
      <c r="L8" s="39"/>
    </row>
    <row r="9" spans="1:12" ht="22.5" customHeight="1">
      <c r="B9" s="1837" t="s">
        <v>2</v>
      </c>
      <c r="C9" s="258" t="s">
        <v>376</v>
      </c>
      <c r="D9" s="259">
        <f>IF('مدرک تحصیلی '!R2&gt;1,1,IF('مدرک تحصیلی '!R2&lt;0,0,'مدرک تحصیلی '!R2))</f>
        <v>0.48659909999999995</v>
      </c>
      <c r="E9" s="260">
        <v>0.55000000000000004</v>
      </c>
      <c r="F9" s="261">
        <f t="shared" ref="F9:F11" si="0">E9*D9</f>
        <v>0.26762950499999999</v>
      </c>
      <c r="G9" s="1838">
        <f>MIN(SUM(F9:F11),1)</f>
        <v>1</v>
      </c>
      <c r="H9" s="39"/>
      <c r="I9" s="39"/>
      <c r="J9" s="39"/>
      <c r="K9" s="39"/>
      <c r="L9" s="39"/>
    </row>
    <row r="10" spans="1:12" ht="22.5" customHeight="1">
      <c r="B10" s="1819"/>
      <c r="C10" s="262" t="s">
        <v>377</v>
      </c>
      <c r="D10" s="263">
        <f>IF('تجربه کاری '!N2&gt;1,1,IF('تجربه کاری '!N2&lt;0,0,'تجربه کاری '!N2))</f>
        <v>0.70003000000000004</v>
      </c>
      <c r="E10" s="264">
        <v>0.6</v>
      </c>
      <c r="F10" s="265">
        <f t="shared" si="0"/>
        <v>0.420018</v>
      </c>
      <c r="G10" s="1822"/>
      <c r="H10" s="39"/>
      <c r="I10" s="39"/>
      <c r="J10" s="39"/>
      <c r="K10" s="39"/>
      <c r="L10" s="39"/>
    </row>
    <row r="11" spans="1:12" ht="22.5" customHeight="1">
      <c r="B11" s="1819"/>
      <c r="C11" s="848" t="s">
        <v>378</v>
      </c>
      <c r="D11" s="270">
        <f>IF(آموزش!T2&gt;1,1,IF(آموزش!T2&lt;0,0,آموزش!T2))</f>
        <v>0.9</v>
      </c>
      <c r="E11" s="267">
        <v>0.35</v>
      </c>
      <c r="F11" s="265">
        <f t="shared" si="0"/>
        <v>0.315</v>
      </c>
      <c r="G11" s="1822"/>
      <c r="H11" s="39"/>
      <c r="I11" s="39"/>
      <c r="J11" s="39"/>
      <c r="K11" s="39"/>
      <c r="L11" s="39"/>
    </row>
    <row r="12" spans="1:12" ht="22.5" customHeight="1">
      <c r="B12" s="1828" t="s">
        <v>3</v>
      </c>
      <c r="C12" s="273" t="s">
        <v>379</v>
      </c>
      <c r="D12" s="849">
        <f>IF('نوع مالکیت '!L2&gt;1,1,IF('نوع مالکیت '!L2&lt;0,0,'نوع مالکیت '!L2))</f>
        <v>0.82624999999999993</v>
      </c>
      <c r="E12" s="268">
        <v>0.3</v>
      </c>
      <c r="F12" s="269">
        <f>E12*D12</f>
        <v>0.24787499999999996</v>
      </c>
      <c r="G12" s="1829">
        <f>MIN(SUM(F12:F15),1)</f>
        <v>0.24787499999999996</v>
      </c>
      <c r="H12" s="39"/>
      <c r="I12" s="39"/>
      <c r="J12" s="39"/>
      <c r="K12" s="39"/>
      <c r="L12" s="39"/>
    </row>
    <row r="13" spans="1:12" ht="22.5" customHeight="1">
      <c r="B13" s="1828"/>
      <c r="C13" s="262" t="s">
        <v>380</v>
      </c>
      <c r="D13" s="263">
        <f>IF('نظام نامه '!J2&gt;1,1,IF('نظام نامه '!J2&lt;0,0,'نظام نامه '!J2))</f>
        <v>0</v>
      </c>
      <c r="E13" s="264">
        <v>0.35</v>
      </c>
      <c r="F13" s="265">
        <f>E13*D13</f>
        <v>0</v>
      </c>
      <c r="G13" s="1830"/>
      <c r="H13" s="39"/>
      <c r="I13" s="39"/>
      <c r="J13" s="39"/>
      <c r="K13" s="39"/>
      <c r="L13" s="39"/>
    </row>
    <row r="14" spans="1:12" ht="22.5" customHeight="1">
      <c r="B14" s="1828"/>
      <c r="C14" s="262" t="s">
        <v>381</v>
      </c>
      <c r="D14" s="263">
        <f>IF('گواهینامه تاییدیه استاندار'!P2&gt;1,1,IF('گواهینامه تاییدیه استاندار'!P2&lt;0,0,'گواهینامه تاییدیه استاندار'!P2))</f>
        <v>0</v>
      </c>
      <c r="E14" s="264">
        <v>0.35</v>
      </c>
      <c r="F14" s="265">
        <f t="shared" ref="F14:F38" si="1">E14*D14</f>
        <v>0</v>
      </c>
      <c r="G14" s="1830"/>
      <c r="H14" s="878"/>
      <c r="I14" s="39"/>
      <c r="J14" s="39"/>
      <c r="K14" s="39"/>
      <c r="L14" s="39"/>
    </row>
    <row r="15" spans="1:12" ht="22.5" customHeight="1">
      <c r="B15" s="1828"/>
      <c r="C15" s="280" t="s">
        <v>382</v>
      </c>
      <c r="D15" s="266">
        <f>IF(جوایز!K2&gt;1,1,IF(جوایز!K2&lt;0,0,جوایز!K2))</f>
        <v>0</v>
      </c>
      <c r="E15" s="271">
        <v>0.1</v>
      </c>
      <c r="F15" s="272">
        <f t="shared" si="1"/>
        <v>0</v>
      </c>
      <c r="G15" s="1831"/>
      <c r="H15" s="39"/>
      <c r="I15" s="39"/>
      <c r="J15" s="39"/>
      <c r="K15" s="39"/>
      <c r="L15" s="39"/>
    </row>
    <row r="16" spans="1:12" ht="22.5" customHeight="1">
      <c r="B16" s="1819" t="s">
        <v>4</v>
      </c>
      <c r="C16" s="284" t="s">
        <v>383</v>
      </c>
      <c r="D16" s="285">
        <f>IF('حاکمیت شرکتی  '!F2&gt;1,1,IF('حاکمیت شرکتی  '!F2&lt;0,0,'حاکمیت شرکتی  '!F2))</f>
        <v>0.24675</v>
      </c>
      <c r="E16" s="291">
        <v>0.3</v>
      </c>
      <c r="F16" s="279">
        <f t="shared" si="1"/>
        <v>7.4024999999999994E-2</v>
      </c>
      <c r="G16" s="1824">
        <f>MIN(SUM(F16:F19),1)</f>
        <v>0.108025</v>
      </c>
      <c r="H16" s="39"/>
      <c r="I16" s="39"/>
      <c r="J16" s="39"/>
      <c r="K16" s="39"/>
      <c r="L16" s="39"/>
    </row>
    <row r="17" spans="2:12" ht="22.5" customHeight="1">
      <c r="B17" s="1819"/>
      <c r="C17" s="262" t="s">
        <v>384</v>
      </c>
      <c r="D17" s="277">
        <f>IF('زنجیره ارزش '!R2&gt;1,1,IF('زنجیره ارزش '!R2&lt;0,0,'زنجیره ارزش '!R2))</f>
        <v>8.5000000000000006E-2</v>
      </c>
      <c r="E17" s="278">
        <v>0.4</v>
      </c>
      <c r="F17" s="279">
        <f t="shared" si="1"/>
        <v>3.4000000000000002E-2</v>
      </c>
      <c r="G17" s="1822"/>
      <c r="H17" s="39"/>
      <c r="I17" s="39"/>
      <c r="J17" s="39"/>
      <c r="K17" s="39"/>
      <c r="L17" s="39"/>
    </row>
    <row r="18" spans="2:12" ht="22.5" customHeight="1">
      <c r="B18" s="1819"/>
      <c r="C18" s="262" t="s">
        <v>385</v>
      </c>
      <c r="D18" s="277">
        <f>IF('برنامه ریزی بلندمدت '!G2&gt;1,1,IF('برنامه ریزی بلندمدت '!G2&lt;0,0,'برنامه ریزی بلندمدت '!G2))</f>
        <v>0</v>
      </c>
      <c r="E18" s="278">
        <v>0.4</v>
      </c>
      <c r="F18" s="279">
        <f t="shared" si="1"/>
        <v>0</v>
      </c>
      <c r="G18" s="1822"/>
      <c r="H18" s="39"/>
      <c r="I18" s="39"/>
      <c r="J18" s="39"/>
      <c r="K18" s="39"/>
      <c r="L18" s="39"/>
    </row>
    <row r="19" spans="2:12" ht="22.5" customHeight="1">
      <c r="B19" s="1820"/>
      <c r="C19" s="280" t="s">
        <v>386</v>
      </c>
      <c r="D19" s="281">
        <f>IF('تحقیق و توسعه '!F2&gt;1,1,IF('تحقیق و توسعه '!F2&lt;0,0,'تحقیق و توسعه '!F2))</f>
        <v>0</v>
      </c>
      <c r="E19" s="282">
        <v>0.1</v>
      </c>
      <c r="F19" s="283">
        <f t="shared" si="1"/>
        <v>0</v>
      </c>
      <c r="G19" s="1823"/>
      <c r="H19" s="39"/>
      <c r="I19" s="39"/>
      <c r="J19" s="39"/>
      <c r="K19" s="39"/>
      <c r="L19" s="39"/>
    </row>
    <row r="20" spans="2:12" ht="22.5" customHeight="1">
      <c r="B20" s="1818" t="s">
        <v>5</v>
      </c>
      <c r="C20" s="273" t="s">
        <v>236</v>
      </c>
      <c r="D20" s="274">
        <f>IF(تولید!K3&gt;1,1,IF(تولید!K3&lt;0,0,تولید!K3))</f>
        <v>9.1093265563751052E-2</v>
      </c>
      <c r="E20" s="841">
        <v>0.3</v>
      </c>
      <c r="F20" s="279">
        <f t="shared" si="1"/>
        <v>2.7327979669125316E-2</v>
      </c>
      <c r="G20" s="1821">
        <f>MIN(SUM(F20:F24),1)</f>
        <v>0.26518886641114403</v>
      </c>
      <c r="H20" s="39"/>
      <c r="I20" s="39"/>
      <c r="J20" s="39"/>
      <c r="K20" s="39"/>
      <c r="L20" s="39"/>
    </row>
    <row r="21" spans="2:12" ht="22.5" customHeight="1">
      <c r="B21" s="1819"/>
      <c r="C21" s="284" t="s">
        <v>387</v>
      </c>
      <c r="D21" s="285">
        <f>IF(تولید!K9&gt;1,1,IF(تولید!K9&lt;0,0,تولید!K9))</f>
        <v>0</v>
      </c>
      <c r="E21" s="842">
        <v>0.2</v>
      </c>
      <c r="F21" s="279">
        <f t="shared" si="1"/>
        <v>0</v>
      </c>
      <c r="G21" s="1822"/>
      <c r="H21" s="39"/>
      <c r="I21" s="39"/>
      <c r="J21" s="39"/>
      <c r="K21" s="39"/>
      <c r="L21" s="39"/>
    </row>
    <row r="22" spans="2:12" ht="22.5" customHeight="1">
      <c r="B22" s="1819"/>
      <c r="C22" s="262" t="s">
        <v>246</v>
      </c>
      <c r="D22" s="277">
        <f>IF(تولید!K12&gt;1,1,IF(تولید!K12&lt;0,0,تولید!K12))</f>
        <v>0.82</v>
      </c>
      <c r="E22" s="278">
        <v>0.2</v>
      </c>
      <c r="F22" s="279">
        <f t="shared" si="1"/>
        <v>0.16400000000000001</v>
      </c>
      <c r="G22" s="1822"/>
      <c r="H22" s="39"/>
      <c r="I22" s="39"/>
      <c r="J22" s="39"/>
      <c r="K22" s="39"/>
      <c r="L22" s="39"/>
    </row>
    <row r="23" spans="2:12" ht="22.5" customHeight="1">
      <c r="B23" s="1819"/>
      <c r="C23" s="262" t="s">
        <v>249</v>
      </c>
      <c r="D23" s="277">
        <f>IF(تولید!K17&gt;1,1,IF(تولید!K17&lt;0,0,تولید!K17))</f>
        <v>0</v>
      </c>
      <c r="E23" s="278">
        <v>0.1</v>
      </c>
      <c r="F23" s="279">
        <f t="shared" si="1"/>
        <v>0</v>
      </c>
      <c r="G23" s="1822"/>
      <c r="H23" s="39"/>
      <c r="I23" s="39"/>
      <c r="J23" s="39"/>
      <c r="K23" s="39"/>
      <c r="L23" s="39"/>
    </row>
    <row r="24" spans="2:12" ht="22.5" customHeight="1">
      <c r="B24" s="1820"/>
      <c r="C24" s="280" t="s">
        <v>254</v>
      </c>
      <c r="D24" s="281">
        <f>IF(تولید!K25&gt;1,1,IF(تولید!K25&lt;0,0,تولید!K25))</f>
        <v>0.36930443371009342</v>
      </c>
      <c r="E24" s="282">
        <v>0.2</v>
      </c>
      <c r="F24" s="283">
        <f t="shared" si="1"/>
        <v>7.3860886742018683E-2</v>
      </c>
      <c r="G24" s="1823"/>
      <c r="H24" s="39"/>
      <c r="I24" s="39"/>
      <c r="J24" s="39"/>
      <c r="K24" s="39"/>
      <c r="L24" s="39"/>
    </row>
    <row r="25" spans="2:12" ht="22.5" customHeight="1">
      <c r="B25" s="1818" t="s">
        <v>6</v>
      </c>
      <c r="C25" s="273" t="s">
        <v>388</v>
      </c>
      <c r="D25" s="274">
        <f>IF(شاغلین!I2&gt;1,1,IF(شاغلین!I2&lt;0,0,شاغلین!I2))</f>
        <v>0.25</v>
      </c>
      <c r="E25" s="275">
        <v>0.3</v>
      </c>
      <c r="F25" s="276">
        <f t="shared" si="1"/>
        <v>7.4999999999999997E-2</v>
      </c>
      <c r="G25" s="1821">
        <f>MIN(SUM(F25:F29),1)</f>
        <v>0.61325363825363821</v>
      </c>
      <c r="H25" s="39"/>
      <c r="I25" s="39"/>
      <c r="J25" s="39"/>
      <c r="K25" s="39"/>
      <c r="L25" s="39"/>
    </row>
    <row r="26" spans="2:12" ht="22.5" customHeight="1">
      <c r="B26" s="1819"/>
      <c r="C26" s="262" t="s">
        <v>389</v>
      </c>
      <c r="D26" s="277">
        <f>IF('تحصیلات کارکنان'!G2&gt;1,1,IF('تحصیلات کارکنان'!G2&lt;0,0,'تحصیلات کارکنان'!G2))</f>
        <v>0.65999999999999992</v>
      </c>
      <c r="E26" s="278">
        <v>0.3</v>
      </c>
      <c r="F26" s="279">
        <f t="shared" si="1"/>
        <v>0.19799999999999998</v>
      </c>
      <c r="G26" s="1822"/>
      <c r="H26" s="39"/>
      <c r="I26" s="39"/>
      <c r="J26" s="39"/>
      <c r="K26" s="39"/>
      <c r="L26" s="39"/>
    </row>
    <row r="27" spans="2:12" ht="22.5" customHeight="1">
      <c r="B27" s="1819"/>
      <c r="C27" s="262" t="s">
        <v>390</v>
      </c>
      <c r="D27" s="277">
        <f>IF('آموزش کارکنان'!N2&gt;1,1,IF('آموزش کارکنان'!N2&lt;0,0,'آموزش کارکنان'!N2))</f>
        <v>0.6</v>
      </c>
      <c r="E27" s="278">
        <v>0.1</v>
      </c>
      <c r="F27" s="279">
        <f t="shared" si="1"/>
        <v>0.06</v>
      </c>
      <c r="G27" s="1822"/>
      <c r="H27" s="39"/>
      <c r="I27" s="39"/>
      <c r="J27" s="39"/>
      <c r="K27" s="39"/>
      <c r="L27" s="39"/>
    </row>
    <row r="28" spans="2:12" ht="22.5" customHeight="1">
      <c r="B28" s="1819"/>
      <c r="C28" s="262" t="s">
        <v>391</v>
      </c>
      <c r="D28" s="277">
        <f>IF('تجربه کارکنان'!G2&gt;1,1,IF('تجربه کارکنان'!G2&lt;0,0,'تجربه کارکنان'!G2))</f>
        <v>0.45999999999999996</v>
      </c>
      <c r="E28" s="278">
        <v>0.3</v>
      </c>
      <c r="F28" s="279">
        <f t="shared" si="1"/>
        <v>0.13799999999999998</v>
      </c>
      <c r="G28" s="1822"/>
      <c r="H28" s="39"/>
      <c r="I28" s="39"/>
      <c r="J28" s="39"/>
      <c r="K28" s="39"/>
      <c r="L28" s="39"/>
    </row>
    <row r="29" spans="2:12" ht="22.5" customHeight="1">
      <c r="B29" s="1820"/>
      <c r="C29" s="280" t="s">
        <v>392</v>
      </c>
      <c r="D29" s="281">
        <f>IF('دستمزد کارکنان '!K2&gt;1,1,IF('دستمزد کارکنان '!K2&lt;0,0,'دستمزد کارکنان '!K2))</f>
        <v>0.7112681912681913</v>
      </c>
      <c r="E29" s="282">
        <v>0.2</v>
      </c>
      <c r="F29" s="283">
        <f t="shared" si="1"/>
        <v>0.14225363825363826</v>
      </c>
      <c r="G29" s="1823"/>
      <c r="H29" s="39"/>
      <c r="I29" s="39"/>
      <c r="J29" s="39"/>
      <c r="K29" s="39"/>
      <c r="L29" s="39"/>
    </row>
    <row r="30" spans="2:12" ht="22.5" customHeight="1">
      <c r="B30" s="1818" t="s">
        <v>7</v>
      </c>
      <c r="C30" s="273" t="s">
        <v>310</v>
      </c>
      <c r="D30" s="274">
        <f>IF('بهره وری'!J9&gt;1,1,IF('بهره وری'!J9&lt;0,0,'بهره وری'!J9))</f>
        <v>0.97521552687526403</v>
      </c>
      <c r="E30" s="275">
        <v>0.4</v>
      </c>
      <c r="F30" s="276">
        <f t="shared" si="1"/>
        <v>0.39008621075010563</v>
      </c>
      <c r="G30" s="1821">
        <f>MIN(SUM(F30:F32),1)</f>
        <v>0.99008621075010561</v>
      </c>
      <c r="H30" s="39"/>
      <c r="I30" s="39"/>
      <c r="J30" s="39"/>
      <c r="K30" s="39"/>
      <c r="L30" s="39"/>
    </row>
    <row r="31" spans="2:12" ht="22.5" customHeight="1">
      <c r="B31" s="1819"/>
      <c r="C31" s="262" t="s">
        <v>393</v>
      </c>
      <c r="D31" s="277">
        <f>IF('بهره وری'!J15&gt;1,1,IF('بهره وری'!J15&lt;0,0,'بهره وری'!J15))</f>
        <v>1</v>
      </c>
      <c r="E31" s="278">
        <v>0.1</v>
      </c>
      <c r="F31" s="279">
        <f t="shared" si="1"/>
        <v>0.1</v>
      </c>
      <c r="G31" s="1822"/>
      <c r="H31" s="39"/>
      <c r="I31" s="39"/>
      <c r="J31" s="39"/>
      <c r="K31" s="39"/>
      <c r="L31" s="39"/>
    </row>
    <row r="32" spans="2:12" ht="22.5" customHeight="1">
      <c r="B32" s="1820"/>
      <c r="C32" s="280" t="s">
        <v>394</v>
      </c>
      <c r="D32" s="286">
        <f>IF('بهره وری'!J3&gt;1,1,IF('بهره وری'!J3&lt;0,0,'بهره وری'!J3))</f>
        <v>1</v>
      </c>
      <c r="E32" s="282">
        <v>0.5</v>
      </c>
      <c r="F32" s="283">
        <f t="shared" si="1"/>
        <v>0.5</v>
      </c>
      <c r="G32" s="1823"/>
      <c r="H32" s="39"/>
      <c r="I32" s="39"/>
      <c r="J32" s="39"/>
      <c r="K32" s="39"/>
      <c r="L32" s="39"/>
    </row>
    <row r="33" spans="2:12" ht="27.75" customHeight="1">
      <c r="B33" s="287" t="s">
        <v>8</v>
      </c>
      <c r="C33" s="288" t="s">
        <v>395</v>
      </c>
      <c r="D33" s="289">
        <f>IF('عضویت درتشکل'!G2&gt;1,1,IF('عضویت درتشکل'!G2&lt;0,0,'عضویت درتشکل'!G2))</f>
        <v>0.25</v>
      </c>
      <c r="E33" s="290">
        <v>0.64</v>
      </c>
      <c r="F33" s="279">
        <f t="shared" si="1"/>
        <v>0.16</v>
      </c>
      <c r="G33" s="1821">
        <f>MIN((F33+F34+F35+F36+F37),1)</f>
        <v>0.16</v>
      </c>
      <c r="H33" s="39"/>
      <c r="I33" s="39"/>
      <c r="J33" s="39"/>
      <c r="K33" s="39"/>
      <c r="L33" s="39"/>
    </row>
    <row r="34" spans="2:12" ht="21" customHeight="1">
      <c r="B34" s="1826" t="s">
        <v>312</v>
      </c>
      <c r="C34" s="284" t="s">
        <v>314</v>
      </c>
      <c r="D34" s="285">
        <f>IF('عام المنفعه'!E5&gt;1,1,IF('عام المنفعه'!E5&lt;0,0,'عام المنفعه'!E5))</f>
        <v>0</v>
      </c>
      <c r="E34" s="291">
        <v>0.06</v>
      </c>
      <c r="F34" s="279">
        <f t="shared" si="1"/>
        <v>0</v>
      </c>
      <c r="G34" s="1824"/>
      <c r="H34" s="878"/>
      <c r="I34" s="39"/>
      <c r="J34" s="39"/>
      <c r="K34" s="39"/>
      <c r="L34" s="39"/>
    </row>
    <row r="35" spans="2:12" ht="21" customHeight="1">
      <c r="B35" s="1826"/>
      <c r="C35" s="262" t="s">
        <v>316</v>
      </c>
      <c r="D35" s="277">
        <f>IF(_xlfn.SINGLE('عام المنفعه'!D7:E7)&gt;1,1,IF(_xlfn.SINGLE('عام المنفعه'!D7:E7)&lt;0,0,_xlfn.SINGLE('عام المنفعه'!D7:E7)))</f>
        <v>0</v>
      </c>
      <c r="E35" s="278">
        <v>0.12</v>
      </c>
      <c r="F35" s="279">
        <f t="shared" si="1"/>
        <v>0</v>
      </c>
      <c r="G35" s="1824"/>
      <c r="H35" s="39"/>
      <c r="I35" s="39"/>
      <c r="J35" s="39"/>
      <c r="K35" s="39"/>
      <c r="L35" s="39"/>
    </row>
    <row r="36" spans="2:12" ht="21" customHeight="1">
      <c r="B36" s="1826"/>
      <c r="C36" s="262" t="s">
        <v>317</v>
      </c>
      <c r="D36" s="277">
        <f>IF('عام المنفعه'!E9&gt;1,1,IF('عام المنفعه'!E9&lt;0,0,'عام المنفعه'!E9))</f>
        <v>0</v>
      </c>
      <c r="E36" s="278">
        <v>0.12</v>
      </c>
      <c r="F36" s="279">
        <f t="shared" si="1"/>
        <v>0</v>
      </c>
      <c r="G36" s="1824"/>
      <c r="H36" s="39"/>
      <c r="I36" s="39"/>
      <c r="J36" s="39"/>
      <c r="K36" s="39"/>
      <c r="L36" s="39"/>
    </row>
    <row r="37" spans="2:12" ht="21" customHeight="1">
      <c r="B37" s="1827"/>
      <c r="C37" s="280" t="s">
        <v>396</v>
      </c>
      <c r="D37" s="281">
        <f>IF('عام المنفعه'!E11&gt;1,1,IF('عام المنفعه'!E11&lt;0,0,'عام المنفعه'!E11))</f>
        <v>0</v>
      </c>
      <c r="E37" s="282">
        <v>0.06</v>
      </c>
      <c r="F37" s="283">
        <f t="shared" si="1"/>
        <v>0</v>
      </c>
      <c r="G37" s="1825"/>
      <c r="H37" s="39"/>
      <c r="I37" s="39"/>
      <c r="J37" s="39"/>
      <c r="K37" s="39"/>
      <c r="L37" s="39"/>
    </row>
    <row r="38" spans="2:12" ht="21" customHeight="1" thickBot="1">
      <c r="B38" s="292" t="s">
        <v>9</v>
      </c>
      <c r="C38" s="293" t="s">
        <v>397</v>
      </c>
      <c r="D38" s="294">
        <f>IF('رونق فعالیت '!G2&gt;1,1,IF('رونق فعالیت '!G2&lt;0,0,'رونق فعالیت '!G2))</f>
        <v>0.3155721393034826</v>
      </c>
      <c r="E38" s="295">
        <v>1</v>
      </c>
      <c r="F38" s="296">
        <f t="shared" si="1"/>
        <v>0.3155721393034826</v>
      </c>
      <c r="G38" s="297">
        <f>SUM(F38)</f>
        <v>0.3155721393034826</v>
      </c>
      <c r="H38" s="39"/>
      <c r="I38" s="39"/>
      <c r="J38" s="39"/>
      <c r="K38" s="39"/>
      <c r="L38" s="39"/>
    </row>
    <row r="39" spans="2:12" ht="15" thickBot="1">
      <c r="B39" s="298"/>
      <c r="G39" s="1020">
        <f>SUM(G9:G38)*100</f>
        <v>370.00008547183705</v>
      </c>
      <c r="H39" s="39"/>
      <c r="I39" s="39"/>
      <c r="J39" s="39"/>
      <c r="K39" s="39"/>
      <c r="L39" s="39"/>
    </row>
    <row r="40" spans="2:12" ht="15">
      <c r="B40" s="1021" t="s">
        <v>813</v>
      </c>
      <c r="C40" s="299" t="s">
        <v>870</v>
      </c>
      <c r="D40" s="1809" t="s">
        <v>814</v>
      </c>
      <c r="E40" s="1809"/>
      <c r="F40" s="1022" t="s">
        <v>815</v>
      </c>
      <c r="G40" s="1023" t="s">
        <v>816</v>
      </c>
      <c r="H40" s="39"/>
      <c r="I40" s="39"/>
      <c r="J40" s="39"/>
      <c r="K40" s="39"/>
      <c r="L40" s="39"/>
    </row>
    <row r="41" spans="2:12">
      <c r="B41" s="1810" t="s">
        <v>871</v>
      </c>
      <c r="C41" s="1812" t="s">
        <v>817</v>
      </c>
      <c r="D41" s="1797" t="s">
        <v>817</v>
      </c>
      <c r="E41" s="1798"/>
      <c r="F41" s="1816"/>
      <c r="G41" s="1795" t="s">
        <v>817</v>
      </c>
      <c r="H41" s="39"/>
      <c r="I41" s="39"/>
      <c r="J41" s="39"/>
      <c r="K41" s="39"/>
      <c r="L41" s="39"/>
    </row>
    <row r="42" spans="2:12">
      <c r="B42" s="1811"/>
      <c r="C42" s="1813"/>
      <c r="D42" s="1814"/>
      <c r="E42" s="1815"/>
      <c r="F42" s="1817"/>
      <c r="G42" s="1796"/>
      <c r="H42" s="39"/>
      <c r="I42" s="39"/>
      <c r="J42" s="39"/>
      <c r="K42" s="39"/>
      <c r="L42" s="39"/>
    </row>
    <row r="43" spans="2:12">
      <c r="B43" s="1811"/>
      <c r="C43" s="1813"/>
      <c r="D43" s="1814"/>
      <c r="E43" s="1815"/>
      <c r="F43" s="1817"/>
      <c r="G43" s="1796"/>
      <c r="H43" s="39"/>
      <c r="I43" s="39"/>
      <c r="J43" s="39"/>
      <c r="K43" s="39"/>
      <c r="L43" s="39"/>
    </row>
    <row r="44" spans="2:12">
      <c r="B44" s="1024" t="s">
        <v>818</v>
      </c>
      <c r="C44" s="1025" t="s">
        <v>819</v>
      </c>
      <c r="D44" s="1797" t="s">
        <v>819</v>
      </c>
      <c r="E44" s="1798"/>
      <c r="F44" s="1024" t="s">
        <v>818</v>
      </c>
      <c r="G44" s="1026" t="s">
        <v>820</v>
      </c>
      <c r="H44" s="39"/>
      <c r="I44" s="39"/>
      <c r="J44" s="39"/>
      <c r="K44" s="39"/>
      <c r="L44" s="39"/>
    </row>
    <row r="45" spans="2:12">
      <c r="B45" s="1799"/>
      <c r="C45" s="1800"/>
      <c r="D45" s="1801"/>
      <c r="E45" s="1802"/>
      <c r="F45" s="1027" t="s">
        <v>821</v>
      </c>
      <c r="G45" s="1803" t="s">
        <v>822</v>
      </c>
      <c r="H45" s="39"/>
      <c r="I45" s="39"/>
      <c r="J45" s="39"/>
      <c r="K45" s="39"/>
      <c r="L45" s="39"/>
    </row>
    <row r="46" spans="2:12" ht="15" thickBot="1">
      <c r="B46" s="1799"/>
      <c r="C46" s="1800"/>
      <c r="D46" s="1801"/>
      <c r="E46" s="1802"/>
      <c r="F46" s="1278"/>
      <c r="G46" s="1804"/>
      <c r="H46" s="39"/>
      <c r="I46" s="39"/>
      <c r="J46" s="39"/>
      <c r="K46" s="39"/>
      <c r="L46" s="39"/>
    </row>
    <row r="47" spans="2:12">
      <c r="B47" s="1279" t="s">
        <v>874</v>
      </c>
      <c r="C47" s="1805"/>
      <c r="D47" s="1806"/>
      <c r="E47" s="1791" t="s">
        <v>881</v>
      </c>
      <c r="F47" s="1792"/>
      <c r="G47" s="1037" t="s">
        <v>879</v>
      </c>
    </row>
    <row r="48" spans="2:12" ht="15" thickBot="1">
      <c r="B48" s="1280" t="s">
        <v>875</v>
      </c>
      <c r="C48" s="1807"/>
      <c r="D48" s="1808"/>
      <c r="E48" s="1793"/>
      <c r="F48" s="1794"/>
      <c r="G48" s="434" t="s">
        <v>880</v>
      </c>
    </row>
  </sheetData>
  <sheetProtection algorithmName="SHA-512" hashValue="MSymr9PYrGWJMhQSoMK3gitmluFGfJUm3Z0kvrF7qNolOoDcTQunjGWjX3WGDZlK2omQ9rjbrScauqj07n0+Uw==" saltValue="FHC0seV5VxSzalnooRm3Xw==" spinCount="100000" sheet="1" insertHyperlinks="0"/>
  <mergeCells count="33">
    <mergeCell ref="E4:F4"/>
    <mergeCell ref="C3:E3"/>
    <mergeCell ref="B2:F2"/>
    <mergeCell ref="B25:B29"/>
    <mergeCell ref="G25:G29"/>
    <mergeCell ref="B9:B11"/>
    <mergeCell ref="G9:G11"/>
    <mergeCell ref="B6:G6"/>
    <mergeCell ref="E5:F5"/>
    <mergeCell ref="B30:B32"/>
    <mergeCell ref="G30:G32"/>
    <mergeCell ref="G33:G37"/>
    <mergeCell ref="B34:B37"/>
    <mergeCell ref="B12:B15"/>
    <mergeCell ref="G12:G15"/>
    <mergeCell ref="B16:B19"/>
    <mergeCell ref="G16:G19"/>
    <mergeCell ref="B20:B24"/>
    <mergeCell ref="G20:G24"/>
    <mergeCell ref="D40:E40"/>
    <mergeCell ref="B41:B43"/>
    <mergeCell ref="C41:C43"/>
    <mergeCell ref="D41:E43"/>
    <mergeCell ref="F41:F43"/>
    <mergeCell ref="E47:F48"/>
    <mergeCell ref="G41:G43"/>
    <mergeCell ref="D44:E44"/>
    <mergeCell ref="B45:B46"/>
    <mergeCell ref="C45:C46"/>
    <mergeCell ref="D45:E46"/>
    <mergeCell ref="G45:G46"/>
    <mergeCell ref="C47:D47"/>
    <mergeCell ref="C48:D48"/>
  </mergeCells>
  <conditionalFormatting sqref="D9:D38">
    <cfRule type="cellIs" dxfId="1" priority="3" operator="notBetween">
      <formula>0</formula>
      <formula>1</formula>
    </cfRule>
  </conditionalFormatting>
  <pageMargins left="0.11811023622047245" right="0.31496062992125984" top="0.15748031496062992" bottom="0" header="0.31496062992125984" footer="0.31496062992125984"/>
  <pageSetup scale="78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E005E23C-DFC8-4EE3-AB84-1D35C5037910}">
            <xm:f>'\sadeghi\جمع بندی ارزیابی\[MainProcess (org)_V04.xlsx]Start'!#REF!</xm:f>
            <x14:dxf/>
          </x14:cfRule>
          <xm:sqref>B4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EDD8-9EC4-441B-BD80-8D1756772E25}">
  <dimension ref="A1:L48"/>
  <sheetViews>
    <sheetView rightToLeft="1" workbookViewId="0">
      <selection activeCell="J8" sqref="J8"/>
    </sheetView>
  </sheetViews>
  <sheetFormatPr defaultColWidth="9.140625" defaultRowHeight="14.25"/>
  <cols>
    <col min="1" max="1" width="2.140625" style="216" customWidth="1"/>
    <col min="2" max="2" width="20.42578125" style="240" bestFit="1" customWidth="1"/>
    <col min="3" max="3" width="40.28515625" style="216" customWidth="1"/>
    <col min="4" max="5" width="10.140625" style="242" hidden="1" customWidth="1"/>
    <col min="6" max="6" width="18.42578125" style="242" hidden="1" customWidth="1"/>
    <col min="7" max="7" width="24.28515625" style="216" customWidth="1"/>
    <col min="8" max="16384" width="9.140625" style="216"/>
  </cols>
  <sheetData>
    <row r="1" spans="1:12" ht="11.25" customHeight="1" thickBot="1">
      <c r="D1" s="241"/>
      <c r="E1" s="241"/>
    </row>
    <row r="2" spans="1:12" customFormat="1" ht="46.5" customHeight="1" thickBot="1">
      <c r="A2" s="216"/>
      <c r="B2" s="1835" t="s">
        <v>366</v>
      </c>
      <c r="C2" s="1836"/>
      <c r="D2" s="1836"/>
      <c r="E2" s="1836"/>
      <c r="F2" s="1836"/>
      <c r="G2" s="243"/>
      <c r="H2" s="878"/>
      <c r="I2" s="878"/>
      <c r="J2" s="878"/>
      <c r="K2" s="878"/>
      <c r="L2" s="878"/>
    </row>
    <row r="3" spans="1:12" customFormat="1" ht="25.5" customHeight="1" thickBot="1">
      <c r="A3" s="216"/>
      <c r="B3" s="244" t="s">
        <v>367</v>
      </c>
      <c r="C3" s="1833">
        <f>Start!C7</f>
        <v>0</v>
      </c>
      <c r="D3" s="1833"/>
      <c r="E3" s="1834"/>
      <c r="F3" s="244" t="s">
        <v>368</v>
      </c>
      <c r="G3" s="245"/>
      <c r="H3" s="878"/>
      <c r="I3" s="878"/>
      <c r="J3" s="878"/>
      <c r="K3" s="878"/>
      <c r="L3" s="878"/>
    </row>
    <row r="4" spans="1:12" customFormat="1" ht="25.5" hidden="1" customHeight="1">
      <c r="A4" s="216"/>
      <c r="B4" s="244" t="s">
        <v>810</v>
      </c>
      <c r="C4" s="1017">
        <f>[17]Start!C5</f>
        <v>0</v>
      </c>
      <c r="D4" s="1018" t="s">
        <v>811</v>
      </c>
      <c r="E4" s="1832"/>
      <c r="F4" s="1832"/>
      <c r="G4" s="1019" t="s">
        <v>812</v>
      </c>
      <c r="H4" s="878"/>
      <c r="I4" s="878"/>
      <c r="J4" s="878"/>
      <c r="K4" s="878"/>
      <c r="L4" s="878"/>
    </row>
    <row r="5" spans="1:12" customFormat="1" ht="30" customHeight="1" thickBot="1">
      <c r="A5" s="216"/>
      <c r="B5" s="246" t="s">
        <v>369</v>
      </c>
      <c r="C5" s="247" t="str">
        <f>Start!C5</f>
        <v>مهد تجارت زرین سگال</v>
      </c>
      <c r="D5" s="248" t="s">
        <v>0</v>
      </c>
      <c r="E5" s="1842">
        <f>Start!C6</f>
        <v>14007840550</v>
      </c>
      <c r="F5" s="1842"/>
      <c r="G5" s="249" t="s">
        <v>370</v>
      </c>
      <c r="H5" s="878"/>
      <c r="I5" s="878"/>
      <c r="J5" s="878"/>
      <c r="K5" s="878"/>
      <c r="L5" s="878"/>
    </row>
    <row r="6" spans="1:12" ht="34.5" customHeight="1" thickBot="1">
      <c r="B6" s="1839" t="s">
        <v>371</v>
      </c>
      <c r="C6" s="1840"/>
      <c r="D6" s="1840"/>
      <c r="E6" s="1840"/>
      <c r="F6" s="1840"/>
      <c r="G6" s="1841"/>
      <c r="H6" s="39"/>
      <c r="I6" s="39"/>
      <c r="J6" s="39"/>
      <c r="K6" s="39"/>
      <c r="L6" s="39"/>
    </row>
    <row r="7" spans="1:12" ht="20.25" hidden="1" customHeight="1">
      <c r="B7" s="250"/>
      <c r="C7" s="251"/>
      <c r="D7" s="252"/>
      <c r="E7" s="252"/>
      <c r="F7" s="252"/>
      <c r="G7" s="253"/>
      <c r="H7" s="39"/>
      <c r="I7" s="39"/>
      <c r="J7" s="39"/>
      <c r="K7" s="39"/>
      <c r="L7" s="39"/>
    </row>
    <row r="8" spans="1:12" ht="38.25" customHeight="1" thickBot="1">
      <c r="B8" s="254" t="s">
        <v>372</v>
      </c>
      <c r="C8" s="254" t="s">
        <v>373</v>
      </c>
      <c r="D8" s="255" t="s">
        <v>192</v>
      </c>
      <c r="E8" s="255" t="s">
        <v>29</v>
      </c>
      <c r="F8" s="256" t="s">
        <v>374</v>
      </c>
      <c r="G8" s="257" t="s">
        <v>375</v>
      </c>
      <c r="H8" s="39"/>
      <c r="I8" s="39"/>
      <c r="J8" s="39"/>
      <c r="K8" s="39"/>
      <c r="L8" s="39"/>
    </row>
    <row r="9" spans="1:12" ht="22.5" customHeight="1">
      <c r="B9" s="1837" t="s">
        <v>2</v>
      </c>
      <c r="C9" s="258" t="s">
        <v>376</v>
      </c>
      <c r="D9" s="259">
        <f>IF('مدرک تحصیلی '!R2&gt;1,1,IF('مدرک تحصیلی '!R2&lt;0,0,'مدرک تحصیلی '!R2))</f>
        <v>0.48659909999999995</v>
      </c>
      <c r="E9" s="260">
        <v>0.55000000000000004</v>
      </c>
      <c r="F9" s="261">
        <f t="shared" ref="F9:F11" si="0">E9*D9</f>
        <v>0.26762950499999999</v>
      </c>
      <c r="G9" s="1838">
        <f>MIN(SUM(F9:F11),1)</f>
        <v>1</v>
      </c>
      <c r="H9" s="39"/>
      <c r="I9" s="39"/>
      <c r="J9" s="39"/>
      <c r="K9" s="39"/>
      <c r="L9" s="39"/>
    </row>
    <row r="10" spans="1:12" ht="22.5" customHeight="1">
      <c r="B10" s="1819"/>
      <c r="C10" s="262" t="s">
        <v>377</v>
      </c>
      <c r="D10" s="263">
        <f>IF('تجربه کاری '!N2&gt;1,1,IF('تجربه کاری '!N2&lt;0,0,'تجربه کاری '!N2))</f>
        <v>0.70003000000000004</v>
      </c>
      <c r="E10" s="264">
        <v>0.6</v>
      </c>
      <c r="F10" s="265">
        <f t="shared" si="0"/>
        <v>0.420018</v>
      </c>
      <c r="G10" s="1822"/>
      <c r="H10" s="39"/>
      <c r="I10" s="39"/>
      <c r="J10" s="39"/>
      <c r="K10" s="39"/>
      <c r="L10" s="39"/>
    </row>
    <row r="11" spans="1:12" ht="22.5" customHeight="1">
      <c r="B11" s="1819"/>
      <c r="C11" s="848" t="s">
        <v>378</v>
      </c>
      <c r="D11" s="270">
        <f>IF(آموزش!T2&gt;1,1,IF(آموزش!T2&lt;0,0,آموزش!T2))</f>
        <v>0.9</v>
      </c>
      <c r="E11" s="267">
        <v>0.35</v>
      </c>
      <c r="F11" s="265">
        <f t="shared" si="0"/>
        <v>0.315</v>
      </c>
      <c r="G11" s="1822"/>
      <c r="H11" s="39"/>
      <c r="I11" s="39"/>
      <c r="J11" s="39"/>
      <c r="K11" s="39"/>
      <c r="L11" s="39"/>
    </row>
    <row r="12" spans="1:12" ht="22.5" customHeight="1">
      <c r="B12" s="1828" t="s">
        <v>3</v>
      </c>
      <c r="C12" s="273" t="s">
        <v>379</v>
      </c>
      <c r="D12" s="849">
        <f>IF('نوع مالکیت '!L2&gt;1,1,IF('نوع مالکیت '!L2&lt;0,0,'نوع مالکیت '!L2))</f>
        <v>0.82624999999999993</v>
      </c>
      <c r="E12" s="268">
        <v>0.3</v>
      </c>
      <c r="F12" s="269">
        <f>E12*D12</f>
        <v>0.24787499999999996</v>
      </c>
      <c r="G12" s="1829">
        <f>MIN(SUM(F12:F15),1)</f>
        <v>0.24787499999999996</v>
      </c>
      <c r="H12" s="39"/>
      <c r="I12" s="39"/>
      <c r="J12" s="39"/>
      <c r="K12" s="39"/>
      <c r="L12" s="39"/>
    </row>
    <row r="13" spans="1:12" ht="22.5" customHeight="1">
      <c r="B13" s="1828"/>
      <c r="C13" s="262" t="s">
        <v>380</v>
      </c>
      <c r="D13" s="263">
        <f>IF('نظام نامه '!J2&gt;1,1,IF('نظام نامه '!J2&lt;0,0,'نظام نامه '!J2))</f>
        <v>0</v>
      </c>
      <c r="E13" s="264">
        <v>0.35</v>
      </c>
      <c r="F13" s="265">
        <f>E13*D13</f>
        <v>0</v>
      </c>
      <c r="G13" s="1830"/>
      <c r="H13" s="39"/>
      <c r="I13" s="39"/>
      <c r="J13" s="39"/>
      <c r="K13" s="39"/>
      <c r="L13" s="39"/>
    </row>
    <row r="14" spans="1:12" ht="22.5" customHeight="1">
      <c r="B14" s="1828"/>
      <c r="C14" s="262" t="s">
        <v>381</v>
      </c>
      <c r="D14" s="263">
        <f>IF('گواهینامه تاییدیه استاندار'!P2&gt;1,1,IF('گواهینامه تاییدیه استاندار'!P2&lt;0,0,'گواهینامه تاییدیه استاندار'!P2))</f>
        <v>0</v>
      </c>
      <c r="E14" s="264">
        <v>0.35</v>
      </c>
      <c r="F14" s="265">
        <f t="shared" ref="F14:F38" si="1">E14*D14</f>
        <v>0</v>
      </c>
      <c r="G14" s="1830"/>
      <c r="H14" s="878"/>
      <c r="I14" s="39"/>
      <c r="J14" s="39"/>
      <c r="K14" s="39"/>
      <c r="L14" s="39"/>
    </row>
    <row r="15" spans="1:12" ht="22.5" customHeight="1">
      <c r="B15" s="1828"/>
      <c r="C15" s="280" t="s">
        <v>382</v>
      </c>
      <c r="D15" s="266">
        <f>IF(جوایز!K2&gt;1,1,IF(جوایز!K2&lt;0,0,جوایز!K2))</f>
        <v>0</v>
      </c>
      <c r="E15" s="271">
        <v>0.1</v>
      </c>
      <c r="F15" s="272">
        <f t="shared" si="1"/>
        <v>0</v>
      </c>
      <c r="G15" s="1831"/>
      <c r="H15" s="39"/>
      <c r="I15" s="39"/>
      <c r="J15" s="39"/>
      <c r="K15" s="39"/>
      <c r="L15" s="39"/>
    </row>
    <row r="16" spans="1:12" ht="22.5" customHeight="1">
      <c r="B16" s="1819" t="s">
        <v>4</v>
      </c>
      <c r="C16" s="284" t="s">
        <v>383</v>
      </c>
      <c r="D16" s="285">
        <f>IF('حاکمیت شرکتی  '!F2&gt;1,1,IF('حاکمیت شرکتی  '!F2&lt;0,0,'حاکمیت شرکتی  '!F2))</f>
        <v>0.24675</v>
      </c>
      <c r="E16" s="291">
        <v>0.3</v>
      </c>
      <c r="F16" s="279">
        <f t="shared" si="1"/>
        <v>7.4024999999999994E-2</v>
      </c>
      <c r="G16" s="1824">
        <f>MIN(SUM(F16:F19),1)</f>
        <v>0.108025</v>
      </c>
      <c r="H16" s="39"/>
      <c r="I16" s="39"/>
      <c r="J16" s="39"/>
      <c r="K16" s="39"/>
      <c r="L16" s="39"/>
    </row>
    <row r="17" spans="2:12" ht="22.5" customHeight="1">
      <c r="B17" s="1819"/>
      <c r="C17" s="262" t="s">
        <v>384</v>
      </c>
      <c r="D17" s="277">
        <f>IF('زنجیره ارزش '!R2&gt;1,1,IF('زنجیره ارزش '!R2&lt;0,0,'زنجیره ارزش '!R2))</f>
        <v>8.5000000000000006E-2</v>
      </c>
      <c r="E17" s="278">
        <v>0.4</v>
      </c>
      <c r="F17" s="279">
        <f t="shared" si="1"/>
        <v>3.4000000000000002E-2</v>
      </c>
      <c r="G17" s="1822"/>
      <c r="H17" s="39"/>
      <c r="I17" s="39"/>
      <c r="J17" s="39"/>
      <c r="K17" s="39"/>
      <c r="L17" s="39"/>
    </row>
    <row r="18" spans="2:12" ht="22.5" customHeight="1">
      <c r="B18" s="1819"/>
      <c r="C18" s="262" t="s">
        <v>385</v>
      </c>
      <c r="D18" s="277">
        <f>IF('برنامه ریزی بلندمدت '!G2&gt;1,1,IF('برنامه ریزی بلندمدت '!G2&lt;0,0,'برنامه ریزی بلندمدت '!G2))</f>
        <v>0</v>
      </c>
      <c r="E18" s="278">
        <v>0.4</v>
      </c>
      <c r="F18" s="279">
        <f t="shared" si="1"/>
        <v>0</v>
      </c>
      <c r="G18" s="1822"/>
      <c r="H18" s="39"/>
      <c r="I18" s="39"/>
      <c r="J18" s="39"/>
      <c r="K18" s="39"/>
      <c r="L18" s="39"/>
    </row>
    <row r="19" spans="2:12" ht="22.5" customHeight="1">
      <c r="B19" s="1820"/>
      <c r="C19" s="280" t="s">
        <v>386</v>
      </c>
      <c r="D19" s="281">
        <f>IF('تحقیق و توسعه '!F2&gt;1,1,IF('تحقیق و توسعه '!F2&lt;0,0,'تحقیق و توسعه '!F2))</f>
        <v>0</v>
      </c>
      <c r="E19" s="282">
        <v>0.1</v>
      </c>
      <c r="F19" s="283">
        <f t="shared" si="1"/>
        <v>0</v>
      </c>
      <c r="G19" s="1823"/>
      <c r="H19" s="39"/>
      <c r="I19" s="39"/>
      <c r="J19" s="39"/>
      <c r="K19" s="39"/>
      <c r="L19" s="39"/>
    </row>
    <row r="20" spans="2:12" ht="22.5" customHeight="1">
      <c r="B20" s="1818" t="s">
        <v>5</v>
      </c>
      <c r="C20" s="273" t="s">
        <v>236</v>
      </c>
      <c r="D20" s="274">
        <f>IF(تولید!K3&gt;1,1,IF(تولید!K3&lt;0,0,تولید!K3))</f>
        <v>9.1093265563751052E-2</v>
      </c>
      <c r="E20" s="841">
        <v>0.3</v>
      </c>
      <c r="F20" s="279">
        <f t="shared" si="1"/>
        <v>2.7327979669125316E-2</v>
      </c>
      <c r="G20" s="1821">
        <f>MIN(SUM(F20:F24),1)</f>
        <v>0.26518886641114403</v>
      </c>
      <c r="H20" s="39"/>
      <c r="I20" s="39"/>
      <c r="J20" s="39"/>
      <c r="K20" s="39"/>
      <c r="L20" s="39"/>
    </row>
    <row r="21" spans="2:12" ht="22.5" customHeight="1">
      <c r="B21" s="1819"/>
      <c r="C21" s="284" t="s">
        <v>387</v>
      </c>
      <c r="D21" s="285">
        <f>IF(تولید!K9&gt;1,1,IF(تولید!K9&lt;0,0,تولید!K9))</f>
        <v>0</v>
      </c>
      <c r="E21" s="842">
        <v>0.2</v>
      </c>
      <c r="F21" s="279">
        <f t="shared" si="1"/>
        <v>0</v>
      </c>
      <c r="G21" s="1822"/>
      <c r="H21" s="39"/>
      <c r="I21" s="39"/>
      <c r="J21" s="39"/>
      <c r="K21" s="39"/>
      <c r="L21" s="39"/>
    </row>
    <row r="22" spans="2:12" ht="22.5" customHeight="1">
      <c r="B22" s="1819"/>
      <c r="C22" s="262" t="s">
        <v>246</v>
      </c>
      <c r="D22" s="277">
        <f>IF(تولید!K12&gt;1,1,IF(تولید!K12&lt;0,0,تولید!K12))</f>
        <v>0.82</v>
      </c>
      <c r="E22" s="278">
        <v>0.2</v>
      </c>
      <c r="F22" s="279">
        <f t="shared" si="1"/>
        <v>0.16400000000000001</v>
      </c>
      <c r="G22" s="1822"/>
      <c r="H22" s="39"/>
      <c r="I22" s="39"/>
      <c r="J22" s="39"/>
      <c r="K22" s="39"/>
      <c r="L22" s="39"/>
    </row>
    <row r="23" spans="2:12" ht="22.5" customHeight="1">
      <c r="B23" s="1819"/>
      <c r="C23" s="262" t="s">
        <v>249</v>
      </c>
      <c r="D23" s="277">
        <f>IF(تولید!K17&gt;1,1,IF(تولید!K17&lt;0,0,تولید!K17))</f>
        <v>0</v>
      </c>
      <c r="E23" s="278">
        <v>0.1</v>
      </c>
      <c r="F23" s="279">
        <f t="shared" si="1"/>
        <v>0</v>
      </c>
      <c r="G23" s="1822"/>
      <c r="H23" s="39"/>
      <c r="I23" s="39"/>
      <c r="J23" s="39"/>
      <c r="K23" s="39"/>
      <c r="L23" s="39"/>
    </row>
    <row r="24" spans="2:12" ht="22.5" customHeight="1">
      <c r="B24" s="1820"/>
      <c r="C24" s="280" t="s">
        <v>254</v>
      </c>
      <c r="D24" s="281">
        <f>IF(تولید!K25&gt;1,1,IF(تولید!K25&lt;0,0,تولید!K25))</f>
        <v>0.36930443371009342</v>
      </c>
      <c r="E24" s="282">
        <v>0.2</v>
      </c>
      <c r="F24" s="283">
        <f t="shared" si="1"/>
        <v>7.3860886742018683E-2</v>
      </c>
      <c r="G24" s="1823"/>
      <c r="H24" s="39"/>
      <c r="I24" s="39"/>
      <c r="J24" s="39"/>
      <c r="K24" s="39"/>
      <c r="L24" s="39"/>
    </row>
    <row r="25" spans="2:12" ht="22.5" customHeight="1">
      <c r="B25" s="1818" t="s">
        <v>6</v>
      </c>
      <c r="C25" s="273" t="s">
        <v>388</v>
      </c>
      <c r="D25" s="274">
        <f>IF(شاغلین!I2&gt;1,1,IF(شاغلین!I2&lt;0,0,شاغلین!I2))</f>
        <v>0.25</v>
      </c>
      <c r="E25" s="275">
        <v>0.3</v>
      </c>
      <c r="F25" s="276">
        <f t="shared" si="1"/>
        <v>7.4999999999999997E-2</v>
      </c>
      <c r="G25" s="1821">
        <f>MIN(SUM(F25:F29),1)</f>
        <v>0.61325363825363821</v>
      </c>
      <c r="H25" s="39"/>
      <c r="I25" s="39"/>
      <c r="J25" s="39"/>
      <c r="K25" s="39"/>
      <c r="L25" s="39"/>
    </row>
    <row r="26" spans="2:12" ht="22.5" customHeight="1">
      <c r="B26" s="1819"/>
      <c r="C26" s="262" t="s">
        <v>389</v>
      </c>
      <c r="D26" s="277">
        <f>IF('تحصیلات کارکنان'!G2&gt;1,1,IF('تحصیلات کارکنان'!G2&lt;0,0,'تحصیلات کارکنان'!G2))</f>
        <v>0.65999999999999992</v>
      </c>
      <c r="E26" s="278">
        <v>0.3</v>
      </c>
      <c r="F26" s="279">
        <f t="shared" si="1"/>
        <v>0.19799999999999998</v>
      </c>
      <c r="G26" s="1822"/>
      <c r="H26" s="39"/>
      <c r="I26" s="39"/>
      <c r="J26" s="39"/>
      <c r="K26" s="39"/>
      <c r="L26" s="39"/>
    </row>
    <row r="27" spans="2:12" ht="22.5" customHeight="1">
      <c r="B27" s="1819"/>
      <c r="C27" s="262" t="s">
        <v>390</v>
      </c>
      <c r="D27" s="277">
        <f>IF('آموزش کارکنان'!N2&gt;1,1,IF('آموزش کارکنان'!N2&lt;0,0,'آموزش کارکنان'!N2))</f>
        <v>0.6</v>
      </c>
      <c r="E27" s="278">
        <v>0.1</v>
      </c>
      <c r="F27" s="279">
        <f t="shared" si="1"/>
        <v>0.06</v>
      </c>
      <c r="G27" s="1822"/>
      <c r="H27" s="39"/>
      <c r="I27" s="39"/>
      <c r="J27" s="39"/>
      <c r="K27" s="39"/>
      <c r="L27" s="39"/>
    </row>
    <row r="28" spans="2:12" ht="22.5" customHeight="1">
      <c r="B28" s="1819"/>
      <c r="C28" s="262" t="s">
        <v>391</v>
      </c>
      <c r="D28" s="277">
        <f>IF('تجربه کارکنان'!G2&gt;1,1,IF('تجربه کارکنان'!G2&lt;0,0,'تجربه کارکنان'!G2))</f>
        <v>0.45999999999999996</v>
      </c>
      <c r="E28" s="278">
        <v>0.3</v>
      </c>
      <c r="F28" s="279">
        <f t="shared" si="1"/>
        <v>0.13799999999999998</v>
      </c>
      <c r="G28" s="1822"/>
      <c r="H28" s="39"/>
      <c r="I28" s="39"/>
      <c r="J28" s="39"/>
      <c r="K28" s="39"/>
      <c r="L28" s="39"/>
    </row>
    <row r="29" spans="2:12" ht="22.5" customHeight="1">
      <c r="B29" s="1820"/>
      <c r="C29" s="280" t="s">
        <v>392</v>
      </c>
      <c r="D29" s="281">
        <f>IF('دستمزد کارکنان '!K2&gt;1,1,IF('دستمزد کارکنان '!K2&lt;0,0,'دستمزد کارکنان '!K2))</f>
        <v>0.7112681912681913</v>
      </c>
      <c r="E29" s="282">
        <v>0.2</v>
      </c>
      <c r="F29" s="283">
        <f t="shared" si="1"/>
        <v>0.14225363825363826</v>
      </c>
      <c r="G29" s="1823"/>
      <c r="H29" s="39"/>
      <c r="I29" s="39"/>
      <c r="J29" s="39"/>
      <c r="K29" s="39"/>
      <c r="L29" s="39"/>
    </row>
    <row r="30" spans="2:12" ht="22.5" customHeight="1">
      <c r="B30" s="1818" t="s">
        <v>7</v>
      </c>
      <c r="C30" s="273" t="s">
        <v>310</v>
      </c>
      <c r="D30" s="274">
        <f>IF('بهره وری'!J9&gt;1,1,IF('بهره وری'!J9&lt;0,0,'بهره وری'!J9))</f>
        <v>0.97521552687526403</v>
      </c>
      <c r="E30" s="275">
        <v>0.4</v>
      </c>
      <c r="F30" s="276">
        <f t="shared" si="1"/>
        <v>0.39008621075010563</v>
      </c>
      <c r="G30" s="1821">
        <f>MIN(SUM(F30:F32),1)</f>
        <v>0.99008621075010561</v>
      </c>
      <c r="H30" s="39"/>
      <c r="I30" s="39"/>
      <c r="J30" s="39"/>
      <c r="K30" s="39"/>
      <c r="L30" s="39"/>
    </row>
    <row r="31" spans="2:12" ht="22.5" customHeight="1">
      <c r="B31" s="1819"/>
      <c r="C31" s="262" t="s">
        <v>393</v>
      </c>
      <c r="D31" s="277">
        <f>IF('بهره وری'!J15&gt;1,1,IF('بهره وری'!J15&lt;0,0,'بهره وری'!J15))</f>
        <v>1</v>
      </c>
      <c r="E31" s="278">
        <v>0.1</v>
      </c>
      <c r="F31" s="279">
        <f t="shared" si="1"/>
        <v>0.1</v>
      </c>
      <c r="G31" s="1822"/>
      <c r="H31" s="39"/>
      <c r="I31" s="39"/>
      <c r="J31" s="39"/>
      <c r="K31" s="39"/>
      <c r="L31" s="39"/>
    </row>
    <row r="32" spans="2:12" ht="22.5" customHeight="1">
      <c r="B32" s="1820"/>
      <c r="C32" s="280" t="s">
        <v>394</v>
      </c>
      <c r="D32" s="286">
        <f>IF('بهره وری'!J3&gt;1,1,IF('بهره وری'!J3&lt;0,0,'بهره وری'!J3))</f>
        <v>1</v>
      </c>
      <c r="E32" s="282">
        <v>0.5</v>
      </c>
      <c r="F32" s="283">
        <f t="shared" si="1"/>
        <v>0.5</v>
      </c>
      <c r="G32" s="1823"/>
      <c r="H32" s="39"/>
      <c r="I32" s="39"/>
      <c r="J32" s="39"/>
      <c r="K32" s="39"/>
      <c r="L32" s="39"/>
    </row>
    <row r="33" spans="2:12" ht="27.75" customHeight="1">
      <c r="B33" s="287" t="s">
        <v>8</v>
      </c>
      <c r="C33" s="288" t="s">
        <v>395</v>
      </c>
      <c r="D33" s="289">
        <f>IF('عضویت درتشکل'!G2&gt;1,1,IF('عضویت درتشکل'!G2&lt;0,0,'عضویت درتشکل'!G2))</f>
        <v>0.25</v>
      </c>
      <c r="E33" s="290">
        <v>0.64</v>
      </c>
      <c r="F33" s="279">
        <f t="shared" si="1"/>
        <v>0.16</v>
      </c>
      <c r="G33" s="1821">
        <f>MIN((F33+F34+F35+F36+F37),1)</f>
        <v>0.16</v>
      </c>
      <c r="H33" s="39"/>
      <c r="I33" s="39"/>
      <c r="J33" s="39"/>
      <c r="K33" s="39"/>
      <c r="L33" s="39"/>
    </row>
    <row r="34" spans="2:12" ht="21" customHeight="1">
      <c r="B34" s="1826" t="s">
        <v>312</v>
      </c>
      <c r="C34" s="284" t="s">
        <v>314</v>
      </c>
      <c r="D34" s="285">
        <f>IF('عام المنفعه'!E5&gt;1,1,IF('عام المنفعه'!E5&lt;0,0,'عام المنفعه'!E5))</f>
        <v>0</v>
      </c>
      <c r="E34" s="291">
        <v>0.06</v>
      </c>
      <c r="F34" s="279">
        <f t="shared" si="1"/>
        <v>0</v>
      </c>
      <c r="G34" s="1824"/>
      <c r="H34" s="878"/>
      <c r="I34" s="39"/>
      <c r="J34" s="39"/>
      <c r="K34" s="39"/>
      <c r="L34" s="39"/>
    </row>
    <row r="35" spans="2:12" ht="21" customHeight="1">
      <c r="B35" s="1826"/>
      <c r="C35" s="262" t="s">
        <v>316</v>
      </c>
      <c r="D35" s="277">
        <f>IF(_xlfn.SINGLE('عام المنفعه'!D7:E7)&gt;1,1,IF(_xlfn.SINGLE('عام المنفعه'!D7:E7)&lt;0,0,_xlfn.SINGLE('عام المنفعه'!D7:E7)))</f>
        <v>0</v>
      </c>
      <c r="E35" s="278">
        <v>0.12</v>
      </c>
      <c r="F35" s="279">
        <f t="shared" si="1"/>
        <v>0</v>
      </c>
      <c r="G35" s="1824"/>
      <c r="H35" s="39"/>
      <c r="I35" s="39"/>
      <c r="J35" s="39"/>
      <c r="K35" s="39"/>
      <c r="L35" s="39"/>
    </row>
    <row r="36" spans="2:12" ht="21" customHeight="1">
      <c r="B36" s="1826"/>
      <c r="C36" s="262" t="s">
        <v>317</v>
      </c>
      <c r="D36" s="277">
        <f>IF('عام المنفعه'!E9&gt;1,1,IF('عام المنفعه'!E9&lt;0,0,'عام المنفعه'!E9))</f>
        <v>0</v>
      </c>
      <c r="E36" s="278">
        <v>0.12</v>
      </c>
      <c r="F36" s="279">
        <f t="shared" si="1"/>
        <v>0</v>
      </c>
      <c r="G36" s="1824"/>
      <c r="H36" s="39"/>
      <c r="I36" s="39"/>
      <c r="J36" s="39"/>
      <c r="K36" s="39"/>
      <c r="L36" s="39"/>
    </row>
    <row r="37" spans="2:12" ht="21" customHeight="1">
      <c r="B37" s="1827"/>
      <c r="C37" s="280" t="s">
        <v>396</v>
      </c>
      <c r="D37" s="281">
        <f>IF('عام المنفعه'!E11&gt;1,1,IF('عام المنفعه'!E11&lt;0,0,'عام المنفعه'!E11))</f>
        <v>0</v>
      </c>
      <c r="E37" s="282">
        <v>0.06</v>
      </c>
      <c r="F37" s="283">
        <f t="shared" si="1"/>
        <v>0</v>
      </c>
      <c r="G37" s="1825"/>
      <c r="H37" s="39"/>
      <c r="I37" s="39"/>
      <c r="J37" s="39"/>
      <c r="K37" s="39"/>
      <c r="L37" s="39"/>
    </row>
    <row r="38" spans="2:12" ht="21" customHeight="1" thickBot="1">
      <c r="B38" s="292" t="s">
        <v>9</v>
      </c>
      <c r="C38" s="293" t="s">
        <v>397</v>
      </c>
      <c r="D38" s="294">
        <f>IF('رونق فعالیت '!G2&gt;1,1,IF('رونق فعالیت '!G2&lt;0,0,'رونق فعالیت '!G2))</f>
        <v>0.3155721393034826</v>
      </c>
      <c r="E38" s="295">
        <v>1</v>
      </c>
      <c r="F38" s="296">
        <f t="shared" si="1"/>
        <v>0.3155721393034826</v>
      </c>
      <c r="G38" s="297">
        <f>SUM(F38)</f>
        <v>0.3155721393034826</v>
      </c>
      <c r="H38" s="39"/>
      <c r="I38" s="39"/>
      <c r="J38" s="39"/>
      <c r="K38" s="39"/>
      <c r="L38" s="39"/>
    </row>
    <row r="39" spans="2:12">
      <c r="B39" s="298"/>
      <c r="G39" s="1020">
        <f>SUM(G9:G38)*100</f>
        <v>370.00008547183705</v>
      </c>
      <c r="H39" s="39"/>
      <c r="I39" s="39"/>
      <c r="J39" s="39"/>
      <c r="K39" s="39"/>
      <c r="L39" s="39"/>
    </row>
    <row r="40" spans="2:12" ht="15" hidden="1">
      <c r="B40" s="1021" t="s">
        <v>813</v>
      </c>
      <c r="C40" s="299" t="s">
        <v>870</v>
      </c>
      <c r="D40" s="1809" t="s">
        <v>814</v>
      </c>
      <c r="E40" s="1809"/>
      <c r="F40" s="1022" t="s">
        <v>815</v>
      </c>
      <c r="G40" s="1023" t="s">
        <v>816</v>
      </c>
      <c r="H40" s="39"/>
      <c r="I40" s="39"/>
      <c r="J40" s="39"/>
      <c r="K40" s="39"/>
      <c r="L40" s="39"/>
    </row>
    <row r="41" spans="2:12" hidden="1">
      <c r="B41" s="1810" t="s">
        <v>871</v>
      </c>
      <c r="C41" s="1812" t="s">
        <v>817</v>
      </c>
      <c r="D41" s="1797" t="s">
        <v>817</v>
      </c>
      <c r="E41" s="1798"/>
      <c r="F41" s="1816"/>
      <c r="G41" s="1795" t="s">
        <v>817</v>
      </c>
      <c r="H41" s="39"/>
      <c r="I41" s="39"/>
      <c r="J41" s="39"/>
      <c r="K41" s="39"/>
      <c r="L41" s="39"/>
    </row>
    <row r="42" spans="2:12" hidden="1">
      <c r="B42" s="1811"/>
      <c r="C42" s="1813"/>
      <c r="D42" s="1814"/>
      <c r="E42" s="1815"/>
      <c r="F42" s="1817"/>
      <c r="G42" s="1796"/>
      <c r="H42" s="39"/>
      <c r="I42" s="39"/>
      <c r="J42" s="39"/>
      <c r="K42" s="39"/>
      <c r="L42" s="39"/>
    </row>
    <row r="43" spans="2:12" hidden="1">
      <c r="B43" s="1811"/>
      <c r="C43" s="1813"/>
      <c r="D43" s="1814"/>
      <c r="E43" s="1815"/>
      <c r="F43" s="1817"/>
      <c r="G43" s="1796"/>
      <c r="H43" s="39"/>
      <c r="I43" s="39"/>
      <c r="J43" s="39"/>
      <c r="K43" s="39"/>
      <c r="L43" s="39"/>
    </row>
    <row r="44" spans="2:12" hidden="1">
      <c r="B44" s="1024" t="s">
        <v>818</v>
      </c>
      <c r="C44" s="1025" t="s">
        <v>819</v>
      </c>
      <c r="D44" s="1797" t="s">
        <v>819</v>
      </c>
      <c r="E44" s="1798"/>
      <c r="F44" s="1024" t="s">
        <v>818</v>
      </c>
      <c r="G44" s="1026" t="s">
        <v>820</v>
      </c>
      <c r="H44" s="39"/>
      <c r="I44" s="39"/>
      <c r="J44" s="39"/>
      <c r="K44" s="39"/>
      <c r="L44" s="39"/>
    </row>
    <row r="45" spans="2:12" hidden="1">
      <c r="B45" s="1799"/>
      <c r="C45" s="1800"/>
      <c r="D45" s="1801"/>
      <c r="E45" s="1802"/>
      <c r="F45" s="1027" t="s">
        <v>821</v>
      </c>
      <c r="G45" s="1803" t="s">
        <v>822</v>
      </c>
      <c r="H45" s="39"/>
      <c r="I45" s="39"/>
      <c r="J45" s="39"/>
      <c r="K45" s="39"/>
      <c r="L45" s="39"/>
    </row>
    <row r="46" spans="2:12" ht="15" hidden="1" thickBot="1">
      <c r="B46" s="1799"/>
      <c r="C46" s="1800"/>
      <c r="D46" s="1801"/>
      <c r="E46" s="1802"/>
      <c r="F46" s="1278"/>
      <c r="G46" s="1804"/>
      <c r="H46" s="39"/>
      <c r="I46" s="39"/>
      <c r="J46" s="39"/>
      <c r="K46" s="39"/>
      <c r="L46" s="39"/>
    </row>
    <row r="47" spans="2:12" hidden="1">
      <c r="B47" s="1279" t="s">
        <v>874</v>
      </c>
      <c r="C47" s="1805"/>
      <c r="D47" s="1806"/>
      <c r="E47" s="1791" t="s">
        <v>881</v>
      </c>
      <c r="F47" s="1792"/>
      <c r="G47" s="1037" t="s">
        <v>879</v>
      </c>
    </row>
    <row r="48" spans="2:12" ht="15" hidden="1" thickBot="1">
      <c r="B48" s="1280" t="s">
        <v>875</v>
      </c>
      <c r="C48" s="1807"/>
      <c r="D48" s="1808"/>
      <c r="E48" s="1793"/>
      <c r="F48" s="1794"/>
      <c r="G48" s="434" t="s">
        <v>880</v>
      </c>
    </row>
  </sheetData>
  <mergeCells count="33">
    <mergeCell ref="G45:G46"/>
    <mergeCell ref="C47:D47"/>
    <mergeCell ref="E47:F48"/>
    <mergeCell ref="C48:D48"/>
    <mergeCell ref="D40:E40"/>
    <mergeCell ref="B41:B43"/>
    <mergeCell ref="C41:C43"/>
    <mergeCell ref="D41:E43"/>
    <mergeCell ref="F41:F43"/>
    <mergeCell ref="D44:E44"/>
    <mergeCell ref="B45:B46"/>
    <mergeCell ref="C45:C46"/>
    <mergeCell ref="D45:E46"/>
    <mergeCell ref="G41:G43"/>
    <mergeCell ref="B25:B29"/>
    <mergeCell ref="G25:G29"/>
    <mergeCell ref="B30:B32"/>
    <mergeCell ref="G30:G32"/>
    <mergeCell ref="G33:G37"/>
    <mergeCell ref="B34:B37"/>
    <mergeCell ref="B12:B15"/>
    <mergeCell ref="G12:G15"/>
    <mergeCell ref="B16:B19"/>
    <mergeCell ref="G16:G19"/>
    <mergeCell ref="B20:B24"/>
    <mergeCell ref="G20:G24"/>
    <mergeCell ref="B9:B11"/>
    <mergeCell ref="G9:G11"/>
    <mergeCell ref="B2:F2"/>
    <mergeCell ref="C3:E3"/>
    <mergeCell ref="E4:F4"/>
    <mergeCell ref="E5:F5"/>
    <mergeCell ref="B6:G6"/>
  </mergeCells>
  <conditionalFormatting sqref="D9:D38">
    <cfRule type="cellIs" dxfId="0" priority="2" operator="notBetween">
      <formula>0</formula>
      <formula>1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A1C6B41F-6A85-4FBB-8B15-57736FCA32C4}">
            <xm:f>'\sadeghi\جمع بندی ارزیابی\[MainProcess (org)_V04.xlsx]Start'!#REF!</xm:f>
            <x14:dxf/>
          </x14:cfRule>
          <xm:sqref>B4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Start</vt:lpstr>
      <vt:lpstr>چک لیست</vt:lpstr>
      <vt:lpstr>مدرک تحصیلی </vt:lpstr>
      <vt:lpstr>تجربه کاری </vt:lpstr>
      <vt:lpstr>آموزش</vt:lpstr>
      <vt:lpstr>نوع مالکیت </vt:lpstr>
      <vt:lpstr>نظام نامه </vt:lpstr>
      <vt:lpstr>گواهینامه تاییدیه استاندار</vt:lpstr>
      <vt:lpstr>جوایز</vt:lpstr>
      <vt:lpstr>حاکمیت شرکتی  </vt:lpstr>
      <vt:lpstr>زنجیره ارزش </vt:lpstr>
      <vt:lpstr>برنامه ریزی بلندمدت </vt:lpstr>
      <vt:lpstr>تحقیق و توسعه </vt:lpstr>
      <vt:lpstr>تولید</vt:lpstr>
      <vt:lpstr>زمینه ها</vt:lpstr>
      <vt:lpstr>curve (2)</vt:lpstr>
      <vt:lpstr>منابع انسانی</vt:lpstr>
      <vt:lpstr>شاغلین</vt:lpstr>
      <vt:lpstr>آموزش کارکنان</vt:lpstr>
      <vt:lpstr>تحصیلات کارکنان</vt:lpstr>
      <vt:lpstr>تجربه کارکنان</vt:lpstr>
      <vt:lpstr>دستمزد کارکنان </vt:lpstr>
      <vt:lpstr>بهره وری</vt:lpstr>
      <vt:lpstr>عضویت درتشکل</vt:lpstr>
      <vt:lpstr>عام المنفعه</vt:lpstr>
      <vt:lpstr>رونق فعالیت </vt:lpstr>
      <vt:lpstr>امتیاز نهایی</vt:lpstr>
      <vt:lpstr>Sheet1</vt:lpstr>
      <vt:lpstr>Column1</vt:lpstr>
      <vt:lpstr>'تجربه کاری '!Print_Area</vt:lpstr>
      <vt:lpstr>'مدرک تحصیلی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samimi golnar</dc:creator>
  <cp:lastModifiedBy>Hadi Pourdadash</cp:lastModifiedBy>
  <cp:lastPrinted>2023-04-25T05:22:22Z</cp:lastPrinted>
  <dcterms:created xsi:type="dcterms:W3CDTF">2022-07-09T04:47:04Z</dcterms:created>
  <dcterms:modified xsi:type="dcterms:W3CDTF">2023-05-01T10:30:43Z</dcterms:modified>
</cp:coreProperties>
</file>