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Excel/"/>
    </mc:Choice>
  </mc:AlternateContent>
  <xr:revisionPtr revIDLastSave="530" documentId="8_{243E83E1-EEF0-418F-888C-C1D251E976D2}" xr6:coauthVersionLast="47" xr6:coauthVersionMax="47" xr10:uidLastSave="{80993FB5-47EB-4BF1-84BB-24FECCE5FEBC}"/>
  <bookViews>
    <workbookView xWindow="-120" yWindow="-120" windowWidth="20730" windowHeight="11310" firstSheet="1" activeTab="3" xr2:uid="{157BE9C4-8696-41B1-8B39-586D78F44A99}"/>
  </bookViews>
  <sheets>
    <sheet name="INSTRUÇÕES GERAIS STOCK" sheetId="6" r:id="rId1"/>
    <sheet name="Movimentações" sheetId="4" r:id="rId2"/>
    <sheet name="TIPO - PRODUTOS" sheetId="10" state="hidden" r:id="rId3"/>
    <sheet name="Stock em Armazém" sheetId="5" r:id="rId4"/>
    <sheet name="Tabelas de Venda" sheetId="13" r:id="rId5"/>
    <sheet name="INSTRUÇÕES VENDA E POS" sheetId="8" r:id="rId6"/>
    <sheet name="POS" sheetId="9" r:id="rId7"/>
  </sheets>
  <definedNames>
    <definedName name="_xlchart.v1.0" hidden="1">Movimentações!$A$10:$C$10</definedName>
    <definedName name="_xlchart.v1.1" hidden="1">Movimentações!$A$11:$C$11</definedName>
    <definedName name="_xlchart.v1.10" hidden="1">Movimentações!$A$20:$C$20</definedName>
    <definedName name="_xlchart.v1.100" hidden="1">POS!$K$3:$K$20</definedName>
    <definedName name="_xlchart.v1.101" hidden="1">POS!$L$2</definedName>
    <definedName name="_xlchart.v1.102" hidden="1">POS!$L$3:$L$20</definedName>
    <definedName name="_xlchart.v1.103" hidden="1">POS!$M$2</definedName>
    <definedName name="_xlchart.v1.104" hidden="1">POS!$M$3:$M$20</definedName>
    <definedName name="_xlchart.v1.105" hidden="1">POS!$N$2</definedName>
    <definedName name="_xlchart.v1.106" hidden="1">POS!$N$3:$N$20</definedName>
    <definedName name="_xlchart.v1.107" hidden="1">POS!$O$2</definedName>
    <definedName name="_xlchart.v1.108" hidden="1">POS!$O$3:$O$20</definedName>
    <definedName name="_xlchart.v1.109" hidden="1">POS!$P$2</definedName>
    <definedName name="_xlchart.v1.11" hidden="1">Movimentações!$A$21:$C$21</definedName>
    <definedName name="_xlchart.v1.110" hidden="1">POS!$P$3:$P$20</definedName>
    <definedName name="_xlchart.v1.111" hidden="1">POS!$A$3:$A$20</definedName>
    <definedName name="_xlchart.v1.112" hidden="1">POS!$B$2</definedName>
    <definedName name="_xlchart.v1.113" hidden="1">POS!$B$3:$B$20</definedName>
    <definedName name="_xlchart.v1.114" hidden="1">POS!$C$2</definedName>
    <definedName name="_xlchart.v1.115" hidden="1">POS!$C$3:$C$20</definedName>
    <definedName name="_xlchart.v1.116" hidden="1">POS!$D$2</definedName>
    <definedName name="_xlchart.v1.117" hidden="1">POS!$D$3:$D$20</definedName>
    <definedName name="_xlchart.v1.118" hidden="1">POS!$E$2</definedName>
    <definedName name="_xlchart.v1.119" hidden="1">POS!$E$3:$E$20</definedName>
    <definedName name="_xlchart.v1.12" hidden="1">Movimentações!$A$22:$C$22</definedName>
    <definedName name="_xlchart.v1.120" hidden="1">POS!$F$2</definedName>
    <definedName name="_xlchart.v1.121" hidden="1">POS!$F$3:$F$20</definedName>
    <definedName name="_xlchart.v1.122" hidden="1">POS!$G$2</definedName>
    <definedName name="_xlchart.v1.123" hidden="1">POS!$G$3:$G$20</definedName>
    <definedName name="_xlchart.v1.124" hidden="1">POS!$H$2</definedName>
    <definedName name="_xlchart.v1.125" hidden="1">POS!$H$3:$H$20</definedName>
    <definedName name="_xlchart.v1.126" hidden="1">POS!$I$2</definedName>
    <definedName name="_xlchart.v1.127" hidden="1">POS!$I$3:$I$20</definedName>
    <definedName name="_xlchart.v1.128" hidden="1">POS!$J$2</definedName>
    <definedName name="_xlchart.v1.129" hidden="1">POS!$J$3:$J$20</definedName>
    <definedName name="_xlchart.v1.13" hidden="1">Movimentações!$A$23:$C$23</definedName>
    <definedName name="_xlchart.v1.130" hidden="1">POS!$K$2</definedName>
    <definedName name="_xlchart.v1.131" hidden="1">POS!$K$3:$K$20</definedName>
    <definedName name="_xlchart.v1.132" hidden="1">POS!$L$2</definedName>
    <definedName name="_xlchart.v1.133" hidden="1">POS!$L$3:$L$20</definedName>
    <definedName name="_xlchart.v1.134" hidden="1">POS!$M$2</definedName>
    <definedName name="_xlchart.v1.135" hidden="1">POS!$M$3:$M$20</definedName>
    <definedName name="_xlchart.v1.136" hidden="1">POS!$N$2</definedName>
    <definedName name="_xlchart.v1.137" hidden="1">POS!$N$3:$N$20</definedName>
    <definedName name="_xlchart.v1.138" hidden="1">POS!$O$2</definedName>
    <definedName name="_xlchart.v1.139" hidden="1">POS!$O$3:$O$20</definedName>
    <definedName name="_xlchart.v1.14" hidden="1">Movimentações!$A$24:$C$24</definedName>
    <definedName name="_xlchart.v1.140" hidden="1">POS!$P$2</definedName>
    <definedName name="_xlchart.v1.141" hidden="1">POS!$P$3:$P$20</definedName>
    <definedName name="_xlchart.v1.142" hidden="1">POS!$A$3:$A$20</definedName>
    <definedName name="_xlchart.v1.143" hidden="1">POS!$B$2</definedName>
    <definedName name="_xlchart.v1.144" hidden="1">POS!$B$3:$B$20</definedName>
    <definedName name="_xlchart.v1.145" hidden="1">POS!$C$2</definedName>
    <definedName name="_xlchart.v1.146" hidden="1">POS!$C$3:$C$20</definedName>
    <definedName name="_xlchart.v1.147" hidden="1">POS!$D$2</definedName>
    <definedName name="_xlchart.v1.148" hidden="1">POS!$D$3:$D$20</definedName>
    <definedName name="_xlchart.v1.149" hidden="1">POS!$E$2</definedName>
    <definedName name="_xlchart.v1.15" hidden="1">Movimentações!$A$25:$C$25</definedName>
    <definedName name="_xlchart.v1.150" hidden="1">POS!$E$3:$E$20</definedName>
    <definedName name="_xlchart.v1.151" hidden="1">POS!$F$2</definedName>
    <definedName name="_xlchart.v1.152" hidden="1">POS!$F$3:$F$20</definedName>
    <definedName name="_xlchart.v1.153" hidden="1">POS!$G$2</definedName>
    <definedName name="_xlchart.v1.154" hidden="1">POS!$G$3:$G$20</definedName>
    <definedName name="_xlchart.v1.155" hidden="1">POS!$H$2</definedName>
    <definedName name="_xlchart.v1.156" hidden="1">POS!$H$3:$H$20</definedName>
    <definedName name="_xlchart.v1.157" hidden="1">POS!$I$2</definedName>
    <definedName name="_xlchart.v1.158" hidden="1">POS!$I$3:$I$20</definedName>
    <definedName name="_xlchart.v1.159" hidden="1">POS!$J$2</definedName>
    <definedName name="_xlchart.v1.16" hidden="1">Movimentações!$A$26:$C$26</definedName>
    <definedName name="_xlchart.v1.160" hidden="1">POS!$J$3:$J$20</definedName>
    <definedName name="_xlchart.v1.161" hidden="1">POS!$K$2</definedName>
    <definedName name="_xlchart.v1.162" hidden="1">POS!$K$3:$K$20</definedName>
    <definedName name="_xlchart.v1.163" hidden="1">POS!$L$2</definedName>
    <definedName name="_xlchart.v1.164" hidden="1">POS!$L$3:$L$20</definedName>
    <definedName name="_xlchart.v1.165" hidden="1">POS!$M$2</definedName>
    <definedName name="_xlchart.v1.166" hidden="1">POS!$M$3:$M$20</definedName>
    <definedName name="_xlchart.v1.167" hidden="1">POS!$N$2</definedName>
    <definedName name="_xlchart.v1.168" hidden="1">POS!$N$3:$N$20</definedName>
    <definedName name="_xlchart.v1.169" hidden="1">POS!$O$2</definedName>
    <definedName name="_xlchart.v1.17" hidden="1">Movimentações!$A$3:$C$3</definedName>
    <definedName name="_xlchart.v1.170" hidden="1">POS!$O$3:$O$20</definedName>
    <definedName name="_xlchart.v1.171" hidden="1">POS!$P$2</definedName>
    <definedName name="_xlchart.v1.172" hidden="1">POS!$P$3:$P$20</definedName>
    <definedName name="_xlchart.v1.18" hidden="1">Movimentações!$A$4:$C$4</definedName>
    <definedName name="_xlchart.v1.19" hidden="1">Movimentações!$A$5:$C$5</definedName>
    <definedName name="_xlchart.v1.2" hidden="1">Movimentações!$A$12:$C$12</definedName>
    <definedName name="_xlchart.v1.20" hidden="1">Movimentações!$A$6:$C$6</definedName>
    <definedName name="_xlchart.v1.21" hidden="1">Movimentações!$A$7:$C$7</definedName>
    <definedName name="_xlchart.v1.22" hidden="1">Movimentações!$A$8:$C$8</definedName>
    <definedName name="_xlchart.v1.23" hidden="1">Movimentações!$A$9:$C$9</definedName>
    <definedName name="_xlchart.v1.24" hidden="1">Movimentações!$D$10</definedName>
    <definedName name="_xlchart.v1.25" hidden="1">Movimentações!$D$11</definedName>
    <definedName name="_xlchart.v1.26" hidden="1">Movimentações!$D$12</definedName>
    <definedName name="_xlchart.v1.27" hidden="1">Movimentações!$D$13</definedName>
    <definedName name="_xlchart.v1.28" hidden="1">Movimentações!$D$14</definedName>
    <definedName name="_xlchart.v1.29" hidden="1">Movimentações!$D$15</definedName>
    <definedName name="_xlchart.v1.3" hidden="1">Movimentações!$A$13:$C$13</definedName>
    <definedName name="_xlchart.v1.30" hidden="1">Movimentações!$D$16</definedName>
    <definedName name="_xlchart.v1.31" hidden="1">Movimentações!$D$17</definedName>
    <definedName name="_xlchart.v1.32" hidden="1">Movimentações!$D$18</definedName>
    <definedName name="_xlchart.v1.33" hidden="1">Movimentações!$D$19</definedName>
    <definedName name="_xlchart.v1.34" hidden="1">Movimentações!$D$2</definedName>
    <definedName name="_xlchart.v1.35" hidden="1">Movimentações!$D$20</definedName>
    <definedName name="_xlchart.v1.36" hidden="1">Movimentações!$D$21</definedName>
    <definedName name="_xlchart.v1.37" hidden="1">Movimentações!$D$22</definedName>
    <definedName name="_xlchart.v1.38" hidden="1">Movimentações!$D$23</definedName>
    <definedName name="_xlchart.v1.39" hidden="1">Movimentações!$D$24</definedName>
    <definedName name="_xlchart.v1.4" hidden="1">Movimentações!$A$14:$C$14</definedName>
    <definedName name="_xlchart.v1.40" hidden="1">Movimentações!$D$25</definedName>
    <definedName name="_xlchart.v1.41" hidden="1">Movimentações!$D$26</definedName>
    <definedName name="_xlchart.v1.42" hidden="1">Movimentações!$D$3</definedName>
    <definedName name="_xlchart.v1.43" hidden="1">Movimentações!$D$4</definedName>
    <definedName name="_xlchart.v1.44" hidden="1">Movimentações!$D$5</definedName>
    <definedName name="_xlchart.v1.45" hidden="1">Movimentações!$D$6</definedName>
    <definedName name="_xlchart.v1.46" hidden="1">Movimentações!$D$7</definedName>
    <definedName name="_xlchart.v1.47" hidden="1">Movimentações!$D$8</definedName>
    <definedName name="_xlchart.v1.48" hidden="1">Movimentações!$D$9</definedName>
    <definedName name="_xlchart.v1.49" hidden="1">POS!$A$3:$A$20</definedName>
    <definedName name="_xlchart.v1.5" hidden="1">Movimentações!$A$15:$C$15</definedName>
    <definedName name="_xlchart.v1.50" hidden="1">POS!$B$2</definedName>
    <definedName name="_xlchart.v1.51" hidden="1">POS!$B$3:$B$20</definedName>
    <definedName name="_xlchart.v1.52" hidden="1">POS!$C$2</definedName>
    <definedName name="_xlchart.v1.53" hidden="1">POS!$C$3:$C$20</definedName>
    <definedName name="_xlchart.v1.54" hidden="1">POS!$D$2</definedName>
    <definedName name="_xlchart.v1.55" hidden="1">POS!$D$3:$D$20</definedName>
    <definedName name="_xlchart.v1.56" hidden="1">POS!$E$2</definedName>
    <definedName name="_xlchart.v1.57" hidden="1">POS!$E$3:$E$20</definedName>
    <definedName name="_xlchart.v1.58" hidden="1">POS!$F$2</definedName>
    <definedName name="_xlchart.v1.59" hidden="1">POS!$F$3:$F$20</definedName>
    <definedName name="_xlchart.v1.6" hidden="1">Movimentações!$A$16:$C$16</definedName>
    <definedName name="_xlchart.v1.60" hidden="1">POS!$G$2</definedName>
    <definedName name="_xlchart.v1.61" hidden="1">POS!$G$3:$G$20</definedName>
    <definedName name="_xlchart.v1.62" hidden="1">POS!$H$2</definedName>
    <definedName name="_xlchart.v1.63" hidden="1">POS!$H$3:$H$20</definedName>
    <definedName name="_xlchart.v1.64" hidden="1">POS!$I$2</definedName>
    <definedName name="_xlchart.v1.65" hidden="1">POS!$I$3:$I$20</definedName>
    <definedName name="_xlchart.v1.66" hidden="1">POS!$J$2</definedName>
    <definedName name="_xlchart.v1.67" hidden="1">POS!$J$3:$J$20</definedName>
    <definedName name="_xlchart.v1.68" hidden="1">POS!$K$2</definedName>
    <definedName name="_xlchart.v1.69" hidden="1">POS!$K$3:$K$20</definedName>
    <definedName name="_xlchart.v1.7" hidden="1">Movimentações!$A$17:$C$17</definedName>
    <definedName name="_xlchart.v1.70" hidden="1">POS!$L$2</definedName>
    <definedName name="_xlchart.v1.71" hidden="1">POS!$L$3:$L$20</definedName>
    <definedName name="_xlchart.v1.72" hidden="1">POS!$M$2</definedName>
    <definedName name="_xlchart.v1.73" hidden="1">POS!$M$3:$M$20</definedName>
    <definedName name="_xlchart.v1.74" hidden="1">POS!$N$2</definedName>
    <definedName name="_xlchart.v1.75" hidden="1">POS!$N$3:$N$20</definedName>
    <definedName name="_xlchart.v1.76" hidden="1">POS!$O$2</definedName>
    <definedName name="_xlchart.v1.77" hidden="1">POS!$O$3:$O$20</definedName>
    <definedName name="_xlchart.v1.78" hidden="1">POS!$P$2</definedName>
    <definedName name="_xlchart.v1.79" hidden="1">POS!$P$3:$P$20</definedName>
    <definedName name="_xlchart.v1.8" hidden="1">Movimentações!$A$18:$C$18</definedName>
    <definedName name="_xlchart.v1.80" hidden="1">POS!$A$3:$A$20</definedName>
    <definedName name="_xlchart.v1.81" hidden="1">POS!$B$2</definedName>
    <definedName name="_xlchart.v1.82" hidden="1">POS!$B$3:$B$20</definedName>
    <definedName name="_xlchart.v1.83" hidden="1">POS!$C$2</definedName>
    <definedName name="_xlchart.v1.84" hidden="1">POS!$C$3:$C$20</definedName>
    <definedName name="_xlchart.v1.85" hidden="1">POS!$D$2</definedName>
    <definedName name="_xlchart.v1.86" hidden="1">POS!$D$3:$D$20</definedName>
    <definedName name="_xlchart.v1.87" hidden="1">POS!$E$2</definedName>
    <definedName name="_xlchart.v1.88" hidden="1">POS!$E$3:$E$20</definedName>
    <definedName name="_xlchart.v1.89" hidden="1">POS!$F$2</definedName>
    <definedName name="_xlchart.v1.9" hidden="1">Movimentações!$A$19:$C$19</definedName>
    <definedName name="_xlchart.v1.90" hidden="1">POS!$F$3:$F$20</definedName>
    <definedName name="_xlchart.v1.91" hidden="1">POS!$G$2</definedName>
    <definedName name="_xlchart.v1.92" hidden="1">POS!$G$3:$G$20</definedName>
    <definedName name="_xlchart.v1.93" hidden="1">POS!$H$2</definedName>
    <definedName name="_xlchart.v1.94" hidden="1">POS!$H$3:$H$20</definedName>
    <definedName name="_xlchart.v1.95" hidden="1">POS!$I$2</definedName>
    <definedName name="_xlchart.v1.96" hidden="1">POS!$I$3:$I$20</definedName>
    <definedName name="_xlchart.v1.97" hidden="1">POS!$J$2</definedName>
    <definedName name="_xlchart.v1.98" hidden="1">POS!$J$3:$J$20</definedName>
    <definedName name="_xlchart.v1.99" hidden="1">POS!$K$2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I3" i="13"/>
  <c r="I4" i="13"/>
  <c r="I5" i="13"/>
  <c r="I6" i="13"/>
  <c r="I7" i="13"/>
  <c r="I8" i="13"/>
  <c r="H3" i="13"/>
  <c r="H4" i="13"/>
  <c r="H5" i="13"/>
  <c r="H6" i="13"/>
  <c r="H7" i="13"/>
  <c r="H8" i="13"/>
  <c r="G3" i="13"/>
  <c r="G4" i="13"/>
  <c r="G5" i="13"/>
  <c r="G6" i="13"/>
  <c r="G7" i="13"/>
  <c r="G8" i="13"/>
  <c r="F4" i="13"/>
  <c r="F5" i="13"/>
  <c r="F6" i="13"/>
  <c r="F7" i="13"/>
  <c r="F8" i="13"/>
  <c r="F3" i="13"/>
  <c r="G10" i="9"/>
  <c r="G15" i="9" s="1"/>
  <c r="G16" i="9" s="1"/>
  <c r="D10" i="9"/>
  <c r="F2" i="5"/>
  <c r="G5" i="5"/>
  <c r="G7" i="5"/>
  <c r="G6" i="5"/>
  <c r="G4" i="5"/>
  <c r="G3" i="5"/>
  <c r="F3" i="5"/>
  <c r="F7" i="5"/>
  <c r="F6" i="5"/>
  <c r="F5" i="5"/>
  <c r="F4" i="5"/>
  <c r="G2" i="5"/>
  <c r="C3" i="5"/>
  <c r="C4" i="5"/>
  <c r="C5" i="5"/>
  <c r="C6" i="5"/>
  <c r="C7" i="5"/>
  <c r="C2" i="5"/>
  <c r="I10" i="9" l="1"/>
  <c r="H4" i="5"/>
  <c r="H3" i="5"/>
  <c r="H5" i="5"/>
  <c r="H6" i="5"/>
  <c r="H7" i="5"/>
  <c r="H2" i="5"/>
  <c r="K2" i="5" l="1"/>
</calcChain>
</file>

<file path=xl/sharedStrings.xml><?xml version="1.0" encoding="utf-8"?>
<sst xmlns="http://schemas.openxmlformats.org/spreadsheetml/2006/main" count="175" uniqueCount="88">
  <si>
    <t>Data</t>
  </si>
  <si>
    <t>Tipo</t>
  </si>
  <si>
    <t>Produto</t>
  </si>
  <si>
    <t>Quantidade</t>
  </si>
  <si>
    <t>Pão de Queijo</t>
  </si>
  <si>
    <t>Mini Pizza</t>
  </si>
  <si>
    <t>Coxinha</t>
  </si>
  <si>
    <t>Croissant</t>
  </si>
  <si>
    <t>Entradas</t>
  </si>
  <si>
    <t>Saídas</t>
  </si>
  <si>
    <t>Merenda Mista</t>
  </si>
  <si>
    <t>Folhado Misto</t>
  </si>
  <si>
    <t>Stock Inicial</t>
  </si>
  <si>
    <t>Stock Final</t>
  </si>
  <si>
    <t>Tabela de Stock em Armazém</t>
  </si>
  <si>
    <t>Tabela de Movimentações</t>
  </si>
  <si>
    <t xml:space="preserve">Aqui temos uma planilha vazia apenas com os cabeçalhos das informações que queremos inserir. Nesta tabela é possível observar que temos 4 informações: data da ocorrência, o tipo (poderá ser entrada ou saída), o produto e a quantidade dessa atividade. </t>
  </si>
  <si>
    <t xml:space="preserve">Na parte de tipo e produto vamos querer algo mais automatizado para evitar com que o utilizador escreva as informações de forma errada e atrapalhe nas análises futuras. Para isso vamos fazer uma lista de opções formatadas da seguinte forma: </t>
  </si>
  <si>
    <t>Para produto opções: Todos os produtos disponiveis.</t>
  </si>
  <si>
    <t>Para TIPO opções: "ENTRADA" e "SAÍDA".</t>
  </si>
  <si>
    <t>Não esquecer de deixar a tabela toda automatizada para caso haja inserção de novos dados, nessa tabela. Dica: talvez transformar a tabela de movimentações em tabela, não sei.</t>
  </si>
  <si>
    <t>Aqui temos uma tabela com os produtos e as quantidades de Stock inicial, ou seja, o Stock que temos no início para que possamos partir dele para obter o stock final e saber se a quantia final está boa ou se será necessário fazer compras.</t>
  </si>
  <si>
    <t>Para preencher a Entrada e saída vamos precisar saber quantos produtos referentes a Coxinha estão com o tipo entrada/saida, ou seja, nesta coluna vamos querer apenas os valores dos produtos que estão na Coluna produto que são referentes a entrada.
Isso quer dizer que não podemos ter dentro de coxinha o valor de entrada de Mini Pizza por exemplo e para fazer esse tipo de cálculo temos que utilizar uma formula automatizada que permite ao utilizador somar valores de acordo com alguns critérios (mais de 1 critério pode ser utilizado nesta fórmula).
Onde encontrar esta informação? Dica: TABELA DE MOVIMENTAÇÕES</t>
  </si>
  <si>
    <t>Para deixar o controlo de stock completo vamos inserir mais uma validação de dados na nossa tabela para impedir que o utilizador insira um valor que faça com que o stock final fique menor do que zero.
Isso quer dizer que vamos criar uma validação de dados para alertar o tilizador quando a saída de algum produto zerar o stock, ou seja, não será possível vender além, pois não teremos produto para vender.
Para isso vamos precisar de usar como referência a tabela de movimentações e a coluna de quantidade.</t>
  </si>
  <si>
    <t>Analise todas as páginas deste livro. Existe diversas tabela colocadas neste livro cada uma com a sua função especifica.</t>
  </si>
  <si>
    <t>Código</t>
  </si>
  <si>
    <t>CX</t>
  </si>
  <si>
    <t>CR</t>
  </si>
  <si>
    <t>MM</t>
  </si>
  <si>
    <t>MP</t>
  </si>
  <si>
    <t>FM</t>
  </si>
  <si>
    <t>PQ</t>
  </si>
  <si>
    <t xml:space="preserve">Insere na coluna código, o codígo do produto que está na coluna código a cinzento, lembra-te de que tens de juntar as letras com os numeros primeiro. </t>
  </si>
  <si>
    <t>Nº DE PRODUTOS A ENCOMENDAR</t>
  </si>
  <si>
    <t>Insere uma formula na célula por baixa de nº a encomendar, que indica a quantidade de produtos a baixo de 10 uni.</t>
  </si>
  <si>
    <t>Preço uni.</t>
  </si>
  <si>
    <t xml:space="preserve">STOCK </t>
  </si>
  <si>
    <t>P.O.S</t>
  </si>
  <si>
    <t>QTD</t>
  </si>
  <si>
    <r>
      <rPr>
        <b/>
        <sz val="11"/>
        <color theme="1"/>
        <rFont val="Calibri"/>
        <family val="2"/>
        <scheme val="minor"/>
      </rPr>
      <t>ACRESCENTA  NESTA NA FOLHA DE VENDAS, UM LOCAL ONDE POSSA SER FEITO O SEGUINTE:</t>
    </r>
    <r>
      <rPr>
        <sz val="11"/>
        <color theme="1"/>
        <rFont val="Calibri"/>
        <family val="2"/>
        <scheme val="minor"/>
      </rPr>
      <t xml:space="preserve"> </t>
    </r>
  </si>
  <si>
    <t xml:space="preserve">ESCOLHER O NOME DO VENDEDOR QUE FEZ A VENDA </t>
  </si>
  <si>
    <t>Insere uma formula, na  tabela que através do codigo apresente o nome deste produto e o preço, poderás acrescentar uma lista suspensa dos codigos disponiveis.</t>
  </si>
  <si>
    <t>PREÇO UNI</t>
  </si>
  <si>
    <t>ONDE APAREÇA O TOTAL DA COMPRA FEITA PELO CLIENTE</t>
  </si>
  <si>
    <t xml:space="preserve">VENDAS / POS </t>
  </si>
  <si>
    <t>Tabela de POS</t>
  </si>
  <si>
    <t>ADICIONA UM CAMPO ONDE CASO A COMPRA DO CLIENTE SEJA SUPERIOR A 10€ OFEREÇA UM DESCONTO DE 10% NA COMPRA</t>
  </si>
  <si>
    <t>Preenche a tabela, da forma que quiser.</t>
  </si>
  <si>
    <t>Será necessário um gráfico que mostre as movimentaçõs de entradas e saidas de produtos, com base na data</t>
  </si>
  <si>
    <t>NA TUA OPINIÃO, O QUE FARIA MAIS FALTA FAZER PARA QUE ESTE SISTEMA DE VENDAS FUNCIONE CORRETAMENTE?, COM BASE NO QUE APRENDES-TE NA AULA?</t>
  </si>
  <si>
    <t>SÊ CRIATIVO E SURPREENDE-ME!!!!</t>
  </si>
  <si>
    <t>ENTRADA</t>
  </si>
  <si>
    <t>SAÍDA</t>
  </si>
  <si>
    <t>jh.</t>
  </si>
  <si>
    <t>Vendedor</t>
  </si>
  <si>
    <t>Desconto</t>
  </si>
  <si>
    <t>Total</t>
  </si>
  <si>
    <t>Tabela de Vendas</t>
  </si>
  <si>
    <t xml:space="preserve">Paulo </t>
  </si>
  <si>
    <t>Francisco</t>
  </si>
  <si>
    <t>Nuno</t>
  </si>
  <si>
    <t>Thiago</t>
  </si>
  <si>
    <t>José</t>
  </si>
  <si>
    <t>Carlos</t>
  </si>
  <si>
    <t>Forma de 
Pagamento</t>
  </si>
  <si>
    <t>CR9381</t>
  </si>
  <si>
    <t>MP2573</t>
  </si>
  <si>
    <t>MM3274</t>
  </si>
  <si>
    <t>FM1135</t>
  </si>
  <si>
    <t>PQ4623</t>
  </si>
  <si>
    <t>CX9924</t>
  </si>
  <si>
    <t xml:space="preserve">Clientes </t>
  </si>
  <si>
    <t>António Liberado</t>
  </si>
  <si>
    <t>Bernardo Costa</t>
  </si>
  <si>
    <t>Rafaela Cristina</t>
  </si>
  <si>
    <t>Silveira Santos</t>
  </si>
  <si>
    <t>Rafael Nonato</t>
  </si>
  <si>
    <t>Clintes</t>
  </si>
  <si>
    <t>Dinheiro</t>
  </si>
  <si>
    <t>Bitcon</t>
  </si>
  <si>
    <t>Mbway</t>
  </si>
  <si>
    <t>Multibanco</t>
  </si>
  <si>
    <t>Desconto 10%</t>
  </si>
  <si>
    <t>Produtos</t>
  </si>
  <si>
    <t>Preço Unitário</t>
  </si>
  <si>
    <t>Subtotal</t>
  </si>
  <si>
    <t>Vendedores</t>
  </si>
  <si>
    <t>PREÇO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</si>
</sst>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4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0"/>
      <color rgb="FF202124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1" xfId="0" applyBorder="1"/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2" borderId="0" xfId="0" applyFill="1"/>
    <xf numFmtId="0" fontId="0" fillId="2" borderId="0" xfId="0" applyFill="1" applyAlignment="1"/>
    <xf numFmtId="0" fontId="0" fillId="2" borderId="11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7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Alignment="1">
      <alignment horizontal="left"/>
    </xf>
    <xf numFmtId="0" fontId="0" fillId="0" borderId="17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9" fillId="5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0" xfId="0" applyFont="1" applyFill="1" applyBorder="1"/>
    <xf numFmtId="14" fontId="3" fillId="0" borderId="4" xfId="0" applyNumberFormat="1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2" xfId="0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NumberFormat="1"/>
    <xf numFmtId="0" fontId="0" fillId="8" borderId="1" xfId="0" applyFill="1" applyBorder="1"/>
    <xf numFmtId="164" fontId="0" fillId="8" borderId="1" xfId="0" applyNumberFormat="1" applyFill="1" applyBorder="1"/>
    <xf numFmtId="0" fontId="12" fillId="0" borderId="1" xfId="0" applyFont="1" applyBorder="1"/>
    <xf numFmtId="164" fontId="0" fillId="0" borderId="0" xfId="0" applyNumberFormat="1"/>
    <xf numFmtId="164" fontId="0" fillId="2" borderId="0" xfId="0" applyNumberFormat="1" applyFill="1"/>
    <xf numFmtId="9" fontId="4" fillId="2" borderId="0" xfId="0" applyNumberFormat="1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/>
  </cellXfs>
  <cellStyles count="1">
    <cellStyle name="Normal" xfId="0" builtinId="0"/>
  </cellStyles>
  <dxfs count="15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P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Demostração de Movimentações dos 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Movimentações!$D$2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multiLvlStrRef>
              <c:f>Movimentações!$A$2:$C$26</c:f>
              <c:multiLvlStrCache>
                <c:ptCount val="25"/>
                <c:lvl>
                  <c:pt idx="0">
                    <c:v>Produto</c:v>
                  </c:pt>
                  <c:pt idx="1">
                    <c:v>Coxinha</c:v>
                  </c:pt>
                  <c:pt idx="2">
                    <c:v>Croissant</c:v>
                  </c:pt>
                  <c:pt idx="3">
                    <c:v>Merenda Mista</c:v>
                  </c:pt>
                  <c:pt idx="4">
                    <c:v>Mini Pizza</c:v>
                  </c:pt>
                  <c:pt idx="5">
                    <c:v>Folhado Misto</c:v>
                  </c:pt>
                  <c:pt idx="6">
                    <c:v>Pão de Queijo</c:v>
                  </c:pt>
                  <c:pt idx="7">
                    <c:v>Folhado Misto</c:v>
                  </c:pt>
                  <c:pt idx="8">
                    <c:v>Merenda Mista</c:v>
                  </c:pt>
                  <c:pt idx="9">
                    <c:v>Merenda Mista</c:v>
                  </c:pt>
                  <c:pt idx="10">
                    <c:v>Croissant</c:v>
                  </c:pt>
                  <c:pt idx="11">
                    <c:v>Coxinha</c:v>
                  </c:pt>
                  <c:pt idx="12">
                    <c:v>Coxinha</c:v>
                  </c:pt>
                  <c:pt idx="13">
                    <c:v>Folhado Misto</c:v>
                  </c:pt>
                  <c:pt idx="14">
                    <c:v>Croissant</c:v>
                  </c:pt>
                  <c:pt idx="15">
                    <c:v>Mini Pizza</c:v>
                  </c:pt>
                  <c:pt idx="16">
                    <c:v>Croissant</c:v>
                  </c:pt>
                  <c:pt idx="17">
                    <c:v>Mini Pizza</c:v>
                  </c:pt>
                  <c:pt idx="18">
                    <c:v>Coxinha</c:v>
                  </c:pt>
                  <c:pt idx="19">
                    <c:v>Folhado Misto</c:v>
                  </c:pt>
                  <c:pt idx="20">
                    <c:v>Pão de Queijo</c:v>
                  </c:pt>
                  <c:pt idx="21">
                    <c:v>Croissant</c:v>
                  </c:pt>
                  <c:pt idx="22">
                    <c:v>Coxinha</c:v>
                  </c:pt>
                  <c:pt idx="23">
                    <c:v>Mini Pizza</c:v>
                  </c:pt>
                  <c:pt idx="24">
                    <c:v>Pão de Queijo</c:v>
                  </c:pt>
                </c:lvl>
                <c:lvl>
                  <c:pt idx="0">
                    <c:v>Tipo</c:v>
                  </c:pt>
                  <c:pt idx="1">
                    <c:v>SAÍDA</c:v>
                  </c:pt>
                  <c:pt idx="2">
                    <c:v>SAÍDA</c:v>
                  </c:pt>
                  <c:pt idx="3">
                    <c:v>SAÍDA</c:v>
                  </c:pt>
                  <c:pt idx="4">
                    <c:v>SAÍDA</c:v>
                  </c:pt>
                  <c:pt idx="5">
                    <c:v>SAÍDA</c:v>
                  </c:pt>
                  <c:pt idx="6">
                    <c:v>SAÍDA</c:v>
                  </c:pt>
                  <c:pt idx="7">
                    <c:v>ENTRADA</c:v>
                  </c:pt>
                  <c:pt idx="8">
                    <c:v>ENTRADA</c:v>
                  </c:pt>
                  <c:pt idx="9">
                    <c:v>SAÍDA</c:v>
                  </c:pt>
                  <c:pt idx="10">
                    <c:v>SAÍDA</c:v>
                  </c:pt>
                  <c:pt idx="11">
                    <c:v>SAÍDA</c:v>
                  </c:pt>
                  <c:pt idx="12">
                    <c:v>ENTRADA</c:v>
                  </c:pt>
                  <c:pt idx="13">
                    <c:v>ENTRADA</c:v>
                  </c:pt>
                  <c:pt idx="14">
                    <c:v>ENTRADA</c:v>
                  </c:pt>
                  <c:pt idx="15">
                    <c:v>ENTRADA</c:v>
                  </c:pt>
                  <c:pt idx="16">
                    <c:v>SAÍDA</c:v>
                  </c:pt>
                  <c:pt idx="17">
                    <c:v>SAÍDA</c:v>
                  </c:pt>
                  <c:pt idx="18">
                    <c:v>SAÍDA</c:v>
                  </c:pt>
                  <c:pt idx="19">
                    <c:v>ENTRADA</c:v>
                  </c:pt>
                  <c:pt idx="20">
                    <c:v>SAÍDA</c:v>
                  </c:pt>
                  <c:pt idx="21">
                    <c:v>SAÍDA</c:v>
                  </c:pt>
                  <c:pt idx="22">
                    <c:v>SAÍDA</c:v>
                  </c:pt>
                  <c:pt idx="23">
                    <c:v>ENTRADA</c:v>
                  </c:pt>
                  <c:pt idx="24">
                    <c:v>ENTRADA</c:v>
                  </c:pt>
                </c:lvl>
                <c:lvl>
                  <c:pt idx="0">
                    <c:v>Data</c:v>
                  </c:pt>
                  <c:pt idx="1">
                    <c:v>01/02/2022</c:v>
                  </c:pt>
                  <c:pt idx="2">
                    <c:v>01/02/2022</c:v>
                  </c:pt>
                  <c:pt idx="3">
                    <c:v>01/02/2022</c:v>
                  </c:pt>
                  <c:pt idx="4">
                    <c:v>01/02/2022</c:v>
                  </c:pt>
                  <c:pt idx="5">
                    <c:v>01/02/2022</c:v>
                  </c:pt>
                  <c:pt idx="6">
                    <c:v>01/02/2022</c:v>
                  </c:pt>
                  <c:pt idx="7">
                    <c:v>01/02/2022</c:v>
                  </c:pt>
                  <c:pt idx="8">
                    <c:v>01/02/2022</c:v>
                  </c:pt>
                  <c:pt idx="9">
                    <c:v>01/02/2022</c:v>
                  </c:pt>
                  <c:pt idx="10">
                    <c:v>01/02/2022</c:v>
                  </c:pt>
                  <c:pt idx="11">
                    <c:v>05/03/2022</c:v>
                  </c:pt>
                  <c:pt idx="12">
                    <c:v>05/03/2022</c:v>
                  </c:pt>
                  <c:pt idx="13">
                    <c:v>05/03/2022</c:v>
                  </c:pt>
                  <c:pt idx="14">
                    <c:v>05/03/2022</c:v>
                  </c:pt>
                  <c:pt idx="15">
                    <c:v>05/03/2022</c:v>
                  </c:pt>
                  <c:pt idx="16">
                    <c:v>05/03/2022</c:v>
                  </c:pt>
                  <c:pt idx="17">
                    <c:v>05/03/2022</c:v>
                  </c:pt>
                  <c:pt idx="18">
                    <c:v>05/03/2022</c:v>
                  </c:pt>
                  <c:pt idx="19">
                    <c:v>05/03/2022</c:v>
                  </c:pt>
                  <c:pt idx="20">
                    <c:v>06/03/2022</c:v>
                  </c:pt>
                  <c:pt idx="21">
                    <c:v>06/03/2022</c:v>
                  </c:pt>
                  <c:pt idx="22">
                    <c:v>06/03/2022</c:v>
                  </c:pt>
                  <c:pt idx="23">
                    <c:v>06/03/2022</c:v>
                  </c:pt>
                  <c:pt idx="24">
                    <c:v>06/03/2022</c:v>
                  </c:pt>
                </c:lvl>
              </c:multiLvlStrCache>
            </c:multiLvlStrRef>
          </c:cat>
          <c:val>
            <c:numRef>
              <c:f>Movimentações!$D$3:$D$26</c:f>
              <c:numCache>
                <c:formatCode>General</c:formatCode>
                <c:ptCount val="24"/>
                <c:pt idx="0">
                  <c:v>150</c:v>
                </c:pt>
                <c:pt idx="1">
                  <c:v>18</c:v>
                </c:pt>
                <c:pt idx="2">
                  <c:v>120</c:v>
                </c:pt>
                <c:pt idx="3">
                  <c:v>100</c:v>
                </c:pt>
                <c:pt idx="4">
                  <c:v>15</c:v>
                </c:pt>
                <c:pt idx="5">
                  <c:v>250</c:v>
                </c:pt>
                <c:pt idx="6">
                  <c:v>80</c:v>
                </c:pt>
                <c:pt idx="7">
                  <c:v>100</c:v>
                </c:pt>
                <c:pt idx="8">
                  <c:v>52</c:v>
                </c:pt>
                <c:pt idx="9">
                  <c:v>14</c:v>
                </c:pt>
                <c:pt idx="10">
                  <c:v>150</c:v>
                </c:pt>
                <c:pt idx="11">
                  <c:v>120</c:v>
                </c:pt>
                <c:pt idx="12">
                  <c:v>190</c:v>
                </c:pt>
                <c:pt idx="13">
                  <c:v>150</c:v>
                </c:pt>
                <c:pt idx="14">
                  <c:v>200</c:v>
                </c:pt>
                <c:pt idx="15">
                  <c:v>68</c:v>
                </c:pt>
                <c:pt idx="16">
                  <c:v>31</c:v>
                </c:pt>
                <c:pt idx="17">
                  <c:v>15</c:v>
                </c:pt>
                <c:pt idx="18">
                  <c:v>120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200</c:v>
                </c:pt>
                <c:pt idx="2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8-45F3-8215-A4C0B5B6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68631655902719"/>
          <c:y val="0.49144455610128551"/>
          <c:w val="0.73683851221427032"/>
          <c:h val="0.42974178737303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Resumo</a:t>
            </a:r>
            <a:r>
              <a:rPr lang="pt-PT" baseline="0"/>
              <a:t> de suas  Vendas!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8560185185185185"/>
          <c:w val="0.89019685039370078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'Tabelas de Venda'!$F$1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'Tabelas de Venda'!$A$2:$E$8</c15:sqref>
                  </c15:fullRef>
                  <c15:levelRef>
                    <c15:sqref>'Tabelas de Venda'!$A$2:$A$8</c15:sqref>
                  </c15:levelRef>
                </c:ext>
              </c:extLst>
              <c:f>'Tabelas de Venda'!$A$2:$A$8</c:f>
              <c:strCache>
                <c:ptCount val="7"/>
                <c:pt idx="0">
                  <c:v>Código</c:v>
                </c:pt>
                <c:pt idx="1">
                  <c:v>CX9924</c:v>
                </c:pt>
                <c:pt idx="2">
                  <c:v>CR9381</c:v>
                </c:pt>
                <c:pt idx="3">
                  <c:v>MM3274</c:v>
                </c:pt>
                <c:pt idx="4">
                  <c:v>MP2573</c:v>
                </c:pt>
                <c:pt idx="5">
                  <c:v>FM1135</c:v>
                </c:pt>
                <c:pt idx="6">
                  <c:v>PQ4623</c:v>
                </c:pt>
              </c:strCache>
            </c:strRef>
          </c:cat>
          <c:val>
            <c:numRef>
              <c:f>'Tabelas de Venda'!$F$2:$F$8</c:f>
              <c:numCache>
                <c:formatCode>General</c:formatCode>
                <c:ptCount val="7"/>
                <c:pt idx="0">
                  <c:v>0</c:v>
                </c:pt>
                <c:pt idx="1">
                  <c:v>150</c:v>
                </c:pt>
                <c:pt idx="2">
                  <c:v>18</c:v>
                </c:pt>
                <c:pt idx="3">
                  <c:v>120</c:v>
                </c:pt>
                <c:pt idx="4">
                  <c:v>100</c:v>
                </c:pt>
                <c:pt idx="5">
                  <c:v>15</c:v>
                </c:pt>
                <c:pt idx="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B-42D2-90C7-2C19CE4A165F}"/>
            </c:ext>
          </c:extLst>
        </c:ser>
        <c:ser>
          <c:idx val="1"/>
          <c:order val="1"/>
          <c:tx>
            <c:strRef>
              <c:f>'Tabelas de Venda'!$G$1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'Tabelas de Venda'!$A$2:$E$8</c15:sqref>
                  </c15:fullRef>
                  <c15:levelRef>
                    <c15:sqref>'Tabelas de Venda'!$A$2:$A$8</c15:sqref>
                  </c15:levelRef>
                </c:ext>
              </c:extLst>
              <c:f>'Tabelas de Venda'!$A$2:$A$8</c:f>
              <c:strCache>
                <c:ptCount val="7"/>
                <c:pt idx="0">
                  <c:v>Código</c:v>
                </c:pt>
                <c:pt idx="1">
                  <c:v>CX9924</c:v>
                </c:pt>
                <c:pt idx="2">
                  <c:v>CR9381</c:v>
                </c:pt>
                <c:pt idx="3">
                  <c:v>MM3274</c:v>
                </c:pt>
                <c:pt idx="4">
                  <c:v>MP2573</c:v>
                </c:pt>
                <c:pt idx="5">
                  <c:v>FM1135</c:v>
                </c:pt>
                <c:pt idx="6">
                  <c:v>PQ4623</c:v>
                </c:pt>
              </c:strCache>
            </c:strRef>
          </c:cat>
          <c:val>
            <c:numRef>
              <c:f>'Tabelas de Venda'!$G$2:$G$8</c:f>
              <c:numCache>
                <c:formatCode>#\ ##0.00\ "€"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1.5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B-42D2-90C7-2C19CE4A165F}"/>
            </c:ext>
          </c:extLst>
        </c:ser>
        <c:ser>
          <c:idx val="2"/>
          <c:order val="2"/>
          <c:tx>
            <c:strRef>
              <c:f>'Tabelas de Venda'!$H$1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'Tabelas de Venda'!$A$2:$E$8</c15:sqref>
                  </c15:fullRef>
                  <c15:levelRef>
                    <c15:sqref>'Tabelas de Venda'!$A$2:$A$8</c15:sqref>
                  </c15:levelRef>
                </c:ext>
              </c:extLst>
              <c:f>'Tabelas de Venda'!$A$2:$A$8</c:f>
              <c:strCache>
                <c:ptCount val="7"/>
                <c:pt idx="0">
                  <c:v>Código</c:v>
                </c:pt>
                <c:pt idx="1">
                  <c:v>CX9924</c:v>
                </c:pt>
                <c:pt idx="2">
                  <c:v>CR9381</c:v>
                </c:pt>
                <c:pt idx="3">
                  <c:v>MM3274</c:v>
                </c:pt>
                <c:pt idx="4">
                  <c:v>MP2573</c:v>
                </c:pt>
                <c:pt idx="5">
                  <c:v>FM1135</c:v>
                </c:pt>
                <c:pt idx="6">
                  <c:v>PQ4623</c:v>
                </c:pt>
              </c:strCache>
            </c:strRef>
          </c:cat>
          <c:val>
            <c:numRef>
              <c:f>'Tabelas de Venda'!$H$2:$H$8</c:f>
              <c:numCache>
                <c:formatCode>#\ ##0.00\ "€"</c:formatCode>
                <c:ptCount val="7"/>
                <c:pt idx="0" formatCode="General">
                  <c:v>0</c:v>
                </c:pt>
                <c:pt idx="1">
                  <c:v>150</c:v>
                </c:pt>
                <c:pt idx="2">
                  <c:v>27</c:v>
                </c:pt>
                <c:pt idx="3">
                  <c:v>180</c:v>
                </c:pt>
                <c:pt idx="4">
                  <c:v>250</c:v>
                </c:pt>
                <c:pt idx="5">
                  <c:v>22.5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B-42D2-90C7-2C19CE4A165F}"/>
            </c:ext>
          </c:extLst>
        </c:ser>
        <c:ser>
          <c:idx val="3"/>
          <c:order val="3"/>
          <c:tx>
            <c:strRef>
              <c:f>'Tabelas de Venda'!$I$1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'Tabelas de Venda'!$A$2:$E$8</c15:sqref>
                  </c15:fullRef>
                  <c15:levelRef>
                    <c15:sqref>'Tabelas de Venda'!$A$2:$A$8</c15:sqref>
                  </c15:levelRef>
                </c:ext>
              </c:extLst>
              <c:f>'Tabelas de Venda'!$A$2:$A$8</c:f>
              <c:strCache>
                <c:ptCount val="7"/>
                <c:pt idx="0">
                  <c:v>Código</c:v>
                </c:pt>
                <c:pt idx="1">
                  <c:v>CX9924</c:v>
                </c:pt>
                <c:pt idx="2">
                  <c:v>CR9381</c:v>
                </c:pt>
                <c:pt idx="3">
                  <c:v>MM3274</c:v>
                </c:pt>
                <c:pt idx="4">
                  <c:v>MP2573</c:v>
                </c:pt>
                <c:pt idx="5">
                  <c:v>FM1135</c:v>
                </c:pt>
                <c:pt idx="6">
                  <c:v>PQ4623</c:v>
                </c:pt>
              </c:strCache>
            </c:strRef>
          </c:cat>
          <c:val>
            <c:numRef>
              <c:f>'Tabelas de Venda'!$I$2:$I$8</c:f>
              <c:numCache>
                <c:formatCode>#\ ##0.00\ "€"</c:formatCode>
                <c:ptCount val="7"/>
                <c:pt idx="0" formatCode="General">
                  <c:v>0</c:v>
                </c:pt>
                <c:pt idx="1">
                  <c:v>15</c:v>
                </c:pt>
                <c:pt idx="2">
                  <c:v>2.7</c:v>
                </c:pt>
                <c:pt idx="3">
                  <c:v>18</c:v>
                </c:pt>
                <c:pt idx="4">
                  <c:v>25</c:v>
                </c:pt>
                <c:pt idx="5">
                  <c:v>2.25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B-42D2-90C7-2C19CE4A165F}"/>
            </c:ext>
          </c:extLst>
        </c:ser>
        <c:ser>
          <c:idx val="4"/>
          <c:order val="4"/>
          <c:tx>
            <c:strRef>
              <c:f>'Tabelas de Venda'!$J$1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'Tabelas de Venda'!$A$2:$E$8</c15:sqref>
                  </c15:fullRef>
                  <c15:levelRef>
                    <c15:sqref>'Tabelas de Venda'!$A$2:$A$8</c15:sqref>
                  </c15:levelRef>
                </c:ext>
              </c:extLst>
              <c:f>'Tabelas de Venda'!$A$2:$A$8</c:f>
              <c:strCache>
                <c:ptCount val="7"/>
                <c:pt idx="0">
                  <c:v>Código</c:v>
                </c:pt>
                <c:pt idx="1">
                  <c:v>CX9924</c:v>
                </c:pt>
                <c:pt idx="2">
                  <c:v>CR9381</c:v>
                </c:pt>
                <c:pt idx="3">
                  <c:v>MM3274</c:v>
                </c:pt>
                <c:pt idx="4">
                  <c:v>MP2573</c:v>
                </c:pt>
                <c:pt idx="5">
                  <c:v>FM1135</c:v>
                </c:pt>
                <c:pt idx="6">
                  <c:v>PQ4623</c:v>
                </c:pt>
              </c:strCache>
            </c:strRef>
          </c:cat>
          <c:val>
            <c:numRef>
              <c:f>'Tabelas de Venda'!$J$2:$J$8</c:f>
              <c:numCache>
                <c:formatCode>#\ ##0.00\ "€"</c:formatCode>
                <c:ptCount val="7"/>
                <c:pt idx="0" formatCode="General">
                  <c:v>0</c:v>
                </c:pt>
                <c:pt idx="1">
                  <c:v>135</c:v>
                </c:pt>
                <c:pt idx="2">
                  <c:v>24.3</c:v>
                </c:pt>
                <c:pt idx="3">
                  <c:v>162</c:v>
                </c:pt>
                <c:pt idx="4">
                  <c:v>225</c:v>
                </c:pt>
                <c:pt idx="5">
                  <c:v>20.25</c:v>
                </c:pt>
                <c:pt idx="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B-42D2-90C7-2C19CE4A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50816"/>
        <c:axId val="832355392"/>
      </c:lineChart>
      <c:catAx>
        <c:axId val="8323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2355392"/>
        <c:crosses val="autoZero"/>
        <c:auto val="1"/>
        <c:lblAlgn val="ctr"/>
        <c:lblOffset val="100"/>
        <c:noMultiLvlLbl val="0"/>
      </c:catAx>
      <c:valAx>
        <c:axId val="8323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235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Resumo</a:t>
            </a:r>
            <a:r>
              <a:rPr lang="pt-PT" baseline="0"/>
              <a:t> de Pós Vendas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POS!$B$2:$B$19</c:f>
              <c:numCache>
                <c:formatCode>General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2-4EA9-BD55-BA80A54F60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POS!$C$2:$C$19</c:f>
              <c:numCache>
                <c:formatCode>General</c:formatCode>
                <c:ptCount val="18"/>
                <c:pt idx="3">
                  <c:v>0</c:v>
                </c:pt>
                <c:pt idx="4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2-4EA9-BD55-BA80A54F60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POS!$D$2:$D$19</c:f>
              <c:numCache>
                <c:formatCode>General</c:formatCode>
                <c:ptCount val="18"/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2-4EA9-BD55-BA80A54F60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POS!$E$2:$E$19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2-4EA9-BD55-BA80A54F60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POS!$F$2:$F$19</c:f>
              <c:numCache>
                <c:formatCode>General</c:formatCode>
                <c:ptCount val="18"/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2-4EA9-BD55-BA80A54F60B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POS!$G$2:$G$19</c:f>
              <c:numCache>
                <c:formatCode>General</c:formatCode>
                <c:ptCount val="18"/>
                <c:pt idx="7">
                  <c:v>0</c:v>
                </c:pt>
                <c:pt idx="8" formatCode="#\ ##0.00\ &quot;€&quot;">
                  <c:v>1</c:v>
                </c:pt>
                <c:pt idx="13" formatCode="#\ ##0.00\ &quot;€&quot;">
                  <c:v>10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2-4EA9-BD55-BA80A54F60B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POS!$H$2:$H$19</c:f>
              <c:numCache>
                <c:formatCode>General</c:formatCode>
                <c:ptCount val="18"/>
                <c:pt idx="7">
                  <c:v>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2-4EA9-BD55-BA80A54F60B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POS!$I$2:$I$19</c:f>
              <c:numCache>
                <c:formatCode>General</c:formatCode>
                <c:ptCount val="18"/>
                <c:pt idx="7">
                  <c:v>0</c:v>
                </c:pt>
                <c:pt idx="8" formatCode="#\ ##0.00\ &quot;€&quot;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2-4EA9-BD55-BA80A54F60B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POS!$J$2:$J$19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2-4EA9-BD55-BA80A54F60B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POS!$K$2:$K$19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2-4EA9-BD55-BA80A54F60B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POS!$L$2:$L$19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2-4EA9-BD55-BA80A54F60B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POS!$M$2:$M$19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2-4EA9-BD55-BA80A54F60B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POS!$N$2:$N$19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02-4EA9-BD55-BA80A54F60B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POS!$O$2:$O$19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02-4EA9-BD55-BA80A54F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35744"/>
        <c:axId val="1252225344"/>
      </c:lineChart>
      <c:catAx>
        <c:axId val="12522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2225344"/>
        <c:crosses val="autoZero"/>
        <c:auto val="1"/>
        <c:lblAlgn val="ctr"/>
        <c:lblOffset val="100"/>
        <c:noMultiLvlLbl val="0"/>
      </c:catAx>
      <c:valAx>
        <c:axId val="1252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22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356153</xdr:colOff>
      <xdr:row>2</xdr:row>
      <xdr:rowOff>149087</xdr:rowOff>
    </xdr:from>
    <xdr:to>
      <xdr:col>14</xdr:col>
      <xdr:colOff>190502</xdr:colOff>
      <xdr:row>25</xdr:row>
      <xdr:rowOff>173935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876261-07DA-C392-7913-4F7E934B9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170159</xdr:rowOff>
    </xdr:from>
    <xdr:to>
      <xdr:col>6</xdr:col>
      <xdr:colOff>694195</xdr:colOff>
      <xdr:row>24</xdr:row>
      <xdr:rowOff>7427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F27CF-E865-A193-3E8C-A2B68984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204786</xdr:rowOff>
    </xdr:from>
    <xdr:to>
      <xdr:col>22</xdr:col>
      <xdr:colOff>457200</xdr:colOff>
      <xdr:row>16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436CC4-25E0-0987-029D-CEAC5D5A2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2E112-5821-416A-9524-08057B0D122A}" name="Tabela1" displayName="Tabela1" ref="A2:D26" totalsRowShown="0" headerRowDxfId="14" headerRowBorderDxfId="13" tableBorderDxfId="12" totalsRowBorderDxfId="11">
  <autoFilter ref="A2:D26" xr:uid="{4EA2E112-5821-416A-9524-08057B0D122A}"/>
  <tableColumns count="4">
    <tableColumn id="1" xr3:uid="{6C80949A-DFDE-4721-8A26-4633EC7A0229}" name="Data" dataDxfId="10"/>
    <tableColumn id="2" xr3:uid="{BA0C11D5-B50A-4D79-90DA-8BC6AD5A5A5E}" name="Tipo" dataDxfId="9"/>
    <tableColumn id="3" xr3:uid="{FA2F0731-D4A0-4A8D-9326-F406DFB3652F}" name="Produto" dataDxfId="8"/>
    <tableColumn id="4" xr3:uid="{AD13ECF3-4778-417C-B941-D997E958D7EE}" name="Quantidade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F35625-0AC1-48EC-980D-C9564D477D67}" name="Tabela5" displayName="Tabela5" ref="A2:J8" totalsRowShown="0" headerRowDxfId="6">
  <tableColumns count="10">
    <tableColumn id="1" xr3:uid="{3B02D931-48CD-42F4-9D29-D26B687564E2}" name="Código"/>
    <tableColumn id="2" xr3:uid="{2CB19565-9060-491E-8261-732A33D70C0E}" name="Produtos" dataDxfId="5"/>
    <tableColumn id="9" xr3:uid="{4C9B194F-C978-4F26-8EA9-8CC99CC071FD}" name="Clintes"/>
    <tableColumn id="3" xr3:uid="{14248282-1BA0-4D9D-BA71-EF13699D9C5E}" name="Vendedor"/>
    <tableColumn id="8" xr3:uid="{27E16F16-C837-4339-868B-78DEAA40DAE9}" name="Forma de _x000a_Pagamento"/>
    <tableColumn id="4" xr3:uid="{F136E4A1-E49A-4012-A58A-244C03C4353D}" name="Quantidade" dataDxfId="4">
      <calculatedColumnFormula>IF(AND(Tabela5[[#This Row],[Produtos]]=Tabela1[[#This Row],[Produto]],Tabela1[[#This Row],[Tipo]]="SAÍDA"),Tabela1[[#This Row],[Quantidade]],0)</calculatedColumnFormula>
    </tableColumn>
    <tableColumn id="7" xr3:uid="{CF3F855F-AC62-473B-8D36-DA3765F40FC6}" name="Preço Unitário" dataDxfId="2">
      <calculatedColumnFormula>VLOOKUP(Tabela5[[#This Row],[Produtos]],'Stock em Armazém'!D1:I7,6,0)</calculatedColumnFormula>
    </tableColumn>
    <tableColumn id="11" xr3:uid="{0225DD11-3F49-4E37-AF49-D9DD79A58F00}" name="Subtotal" dataDxfId="3">
      <calculatedColumnFormula>Tabela5[[#This Row],[Quantidade]]*Tabela5[[#This Row],[Preço Unitário]]</calculatedColumnFormula>
    </tableColumn>
    <tableColumn id="5" xr3:uid="{1F1D2439-852A-4C10-A241-630A41E77BA5}" name="Desconto 10%" dataDxfId="1">
      <calculatedColumnFormula>Tabela5[[#This Row],[Subtotal]]*$L$2</calculatedColumnFormula>
    </tableColumn>
    <tableColumn id="6" xr3:uid="{E8B6AF5B-9673-4205-B6B1-30EDC4B765B9}" name="Total" dataDxfId="0">
      <calculatedColumnFormula>Tabela5[[#This Row],[Subtotal]]-Tabela5[[#This Row],[Desconto 10%]]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DB4C-EDEE-494B-A52F-27D60AAF2AC8}">
  <sheetPr>
    <tabColor theme="6" tint="0.59999389629810485"/>
  </sheetPr>
  <dimension ref="A1:P64"/>
  <sheetViews>
    <sheetView topLeftCell="A34" zoomScale="130" zoomScaleNormal="130" workbookViewId="0">
      <selection activeCell="A54" sqref="A54:P64"/>
    </sheetView>
  </sheetViews>
  <sheetFormatPr defaultRowHeight="15" x14ac:dyDescent="0.25"/>
  <sheetData>
    <row r="1" spans="1:1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51" t="s">
        <v>36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7"/>
      <c r="P2" s="7"/>
    </row>
    <row r="3" spans="1:16" x14ac:dyDescent="0.25">
      <c r="A3" s="7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7"/>
      <c r="P3" s="7"/>
    </row>
    <row r="4" spans="1:16" x14ac:dyDescent="0.25">
      <c r="A4" s="7"/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6"/>
      <c r="O4" s="7"/>
      <c r="P4" s="7"/>
    </row>
    <row r="5" spans="1:16" x14ac:dyDescent="0.25">
      <c r="A5" s="7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9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60" t="s">
        <v>24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1:16" x14ac:dyDescent="0.25">
      <c r="A9" s="8"/>
      <c r="B9" s="61" t="s">
        <v>15</v>
      </c>
      <c r="C9" s="62"/>
      <c r="D9" s="62"/>
      <c r="E9" s="62"/>
      <c r="F9" s="62"/>
      <c r="G9" s="63"/>
      <c r="H9" s="7"/>
      <c r="I9" s="7"/>
      <c r="J9" s="61" t="s">
        <v>14</v>
      </c>
      <c r="K9" s="62"/>
      <c r="L9" s="62"/>
      <c r="M9" s="62"/>
      <c r="N9" s="63"/>
      <c r="O9" s="8"/>
      <c r="P9" s="7"/>
    </row>
    <row r="10" spans="1:16" x14ac:dyDescent="0.25">
      <c r="A10" s="8"/>
      <c r="B10" s="18"/>
      <c r="C10" s="18"/>
      <c r="D10" s="18"/>
      <c r="E10" s="18"/>
      <c r="F10" s="18"/>
      <c r="G10" s="18"/>
      <c r="H10" s="7"/>
      <c r="I10" s="7"/>
      <c r="J10" s="18"/>
      <c r="K10" s="18"/>
      <c r="L10" s="18"/>
      <c r="M10" s="18"/>
      <c r="N10" s="18"/>
      <c r="O10" s="8"/>
      <c r="P10" s="7"/>
    </row>
    <row r="11" spans="1:16" x14ac:dyDescent="0.25">
      <c r="A11" s="8"/>
      <c r="B11" s="64" t="s">
        <v>16</v>
      </c>
      <c r="C11" s="65"/>
      <c r="D11" s="65"/>
      <c r="E11" s="65"/>
      <c r="F11" s="65"/>
      <c r="G11" s="66"/>
      <c r="H11" s="7"/>
      <c r="I11" s="7"/>
      <c r="J11" s="64" t="s">
        <v>32</v>
      </c>
      <c r="K11" s="65"/>
      <c r="L11" s="65"/>
      <c r="M11" s="65"/>
      <c r="N11" s="66"/>
      <c r="O11" s="8"/>
      <c r="P11" s="7"/>
    </row>
    <row r="12" spans="1:16" x14ac:dyDescent="0.25">
      <c r="A12" s="8"/>
      <c r="B12" s="67"/>
      <c r="C12" s="68"/>
      <c r="D12" s="68"/>
      <c r="E12" s="68"/>
      <c r="F12" s="68"/>
      <c r="G12" s="69"/>
      <c r="H12" s="7"/>
      <c r="I12" s="7"/>
      <c r="J12" s="67"/>
      <c r="K12" s="68"/>
      <c r="L12" s="68"/>
      <c r="M12" s="68"/>
      <c r="N12" s="69"/>
      <c r="O12" s="8"/>
      <c r="P12" s="7"/>
    </row>
    <row r="13" spans="1:16" x14ac:dyDescent="0.25">
      <c r="A13" s="8"/>
      <c r="B13" s="67"/>
      <c r="C13" s="68"/>
      <c r="D13" s="68"/>
      <c r="E13" s="68"/>
      <c r="F13" s="68"/>
      <c r="G13" s="69"/>
      <c r="H13" s="7"/>
      <c r="I13" s="7"/>
      <c r="J13" s="70"/>
      <c r="K13" s="71"/>
      <c r="L13" s="71"/>
      <c r="M13" s="71"/>
      <c r="N13" s="72"/>
      <c r="O13" s="8"/>
      <c r="P13" s="7"/>
    </row>
    <row r="14" spans="1:16" x14ac:dyDescent="0.25">
      <c r="A14" s="8"/>
      <c r="B14" s="67"/>
      <c r="C14" s="68"/>
      <c r="D14" s="68"/>
      <c r="E14" s="68"/>
      <c r="F14" s="68"/>
      <c r="G14" s="69"/>
      <c r="H14" s="7"/>
      <c r="I14" s="7"/>
      <c r="J14" s="8"/>
      <c r="K14" s="8"/>
      <c r="L14" s="8"/>
      <c r="M14" s="8"/>
      <c r="N14" s="8"/>
      <c r="O14" s="8"/>
      <c r="P14" s="7"/>
    </row>
    <row r="15" spans="1:16" ht="14.45" customHeight="1" x14ac:dyDescent="0.25">
      <c r="A15" s="8"/>
      <c r="B15" s="67"/>
      <c r="C15" s="68"/>
      <c r="D15" s="68"/>
      <c r="E15" s="68"/>
      <c r="F15" s="68"/>
      <c r="G15" s="69"/>
      <c r="H15" s="7"/>
      <c r="I15" s="7"/>
      <c r="J15" s="64" t="s">
        <v>21</v>
      </c>
      <c r="K15" s="65"/>
      <c r="L15" s="65"/>
      <c r="M15" s="65"/>
      <c r="N15" s="66"/>
      <c r="O15" s="8"/>
      <c r="P15" s="7"/>
    </row>
    <row r="16" spans="1:16" x14ac:dyDescent="0.25">
      <c r="A16" s="8"/>
      <c r="B16" s="70"/>
      <c r="C16" s="71"/>
      <c r="D16" s="71"/>
      <c r="E16" s="71"/>
      <c r="F16" s="71"/>
      <c r="G16" s="72"/>
      <c r="H16" s="7"/>
      <c r="I16" s="7"/>
      <c r="J16" s="67"/>
      <c r="K16" s="68"/>
      <c r="L16" s="68"/>
      <c r="M16" s="68"/>
      <c r="N16" s="69"/>
      <c r="O16" s="8"/>
      <c r="P16" s="7"/>
    </row>
    <row r="17" spans="1:16" x14ac:dyDescent="0.25">
      <c r="A17" s="8"/>
      <c r="B17" s="64" t="s">
        <v>17</v>
      </c>
      <c r="C17" s="65"/>
      <c r="D17" s="65"/>
      <c r="E17" s="65"/>
      <c r="F17" s="65"/>
      <c r="G17" s="66"/>
      <c r="H17" s="7"/>
      <c r="I17" s="7"/>
      <c r="J17" s="67"/>
      <c r="K17" s="68"/>
      <c r="L17" s="68"/>
      <c r="M17" s="68"/>
      <c r="N17" s="69"/>
      <c r="O17" s="8"/>
      <c r="P17" s="7"/>
    </row>
    <row r="18" spans="1:16" x14ac:dyDescent="0.25">
      <c r="A18" s="7"/>
      <c r="B18" s="67"/>
      <c r="C18" s="68"/>
      <c r="D18" s="68"/>
      <c r="E18" s="68"/>
      <c r="F18" s="68"/>
      <c r="G18" s="69"/>
      <c r="H18" s="7"/>
      <c r="I18" s="7"/>
      <c r="J18" s="67"/>
      <c r="K18" s="68"/>
      <c r="L18" s="68"/>
      <c r="M18" s="68"/>
      <c r="N18" s="69"/>
      <c r="O18" s="7"/>
      <c r="P18" s="7"/>
    </row>
    <row r="19" spans="1:16" x14ac:dyDescent="0.25">
      <c r="A19" s="7"/>
      <c r="B19" s="67"/>
      <c r="C19" s="68"/>
      <c r="D19" s="68"/>
      <c r="E19" s="68"/>
      <c r="F19" s="68"/>
      <c r="G19" s="69"/>
      <c r="H19" s="7"/>
      <c r="I19" s="7"/>
      <c r="J19" s="67"/>
      <c r="K19" s="68"/>
      <c r="L19" s="68"/>
      <c r="M19" s="68"/>
      <c r="N19" s="69"/>
      <c r="O19" s="7"/>
      <c r="P19" s="7"/>
    </row>
    <row r="20" spans="1:16" x14ac:dyDescent="0.25">
      <c r="A20" s="7"/>
      <c r="B20" s="67"/>
      <c r="C20" s="68"/>
      <c r="D20" s="68"/>
      <c r="E20" s="68"/>
      <c r="F20" s="68"/>
      <c r="G20" s="69"/>
      <c r="H20" s="7"/>
      <c r="I20" s="7"/>
      <c r="J20" s="67"/>
      <c r="K20" s="68"/>
      <c r="L20" s="68"/>
      <c r="M20" s="68"/>
      <c r="N20" s="69"/>
      <c r="O20" s="7"/>
      <c r="P20" s="7"/>
    </row>
    <row r="21" spans="1:16" ht="14.45" customHeight="1" x14ac:dyDescent="0.25">
      <c r="A21" s="7"/>
      <c r="B21" s="67"/>
      <c r="C21" s="68"/>
      <c r="D21" s="68"/>
      <c r="E21" s="68"/>
      <c r="F21" s="68"/>
      <c r="G21" s="69"/>
      <c r="H21" s="7"/>
      <c r="I21" s="7"/>
      <c r="J21" s="67"/>
      <c r="K21" s="68"/>
      <c r="L21" s="68"/>
      <c r="M21" s="68"/>
      <c r="N21" s="69"/>
      <c r="O21" s="7"/>
      <c r="P21" s="7"/>
    </row>
    <row r="22" spans="1:16" x14ac:dyDescent="0.25">
      <c r="A22" s="7"/>
      <c r="B22" s="67"/>
      <c r="C22" s="68"/>
      <c r="D22" s="68"/>
      <c r="E22" s="68"/>
      <c r="F22" s="68"/>
      <c r="G22" s="69"/>
      <c r="H22" s="7"/>
      <c r="I22" s="7"/>
      <c r="J22" s="67"/>
      <c r="K22" s="68"/>
      <c r="L22" s="68"/>
      <c r="M22" s="68"/>
      <c r="N22" s="69"/>
      <c r="O22" s="7"/>
      <c r="P22" s="7"/>
    </row>
    <row r="23" spans="1:16" x14ac:dyDescent="0.25">
      <c r="A23" s="7"/>
      <c r="B23" s="70"/>
      <c r="C23" s="71"/>
      <c r="D23" s="71"/>
      <c r="E23" s="71"/>
      <c r="F23" s="71"/>
      <c r="G23" s="72"/>
      <c r="H23" s="7"/>
      <c r="I23" s="7"/>
      <c r="J23" s="70"/>
      <c r="K23" s="71"/>
      <c r="L23" s="71"/>
      <c r="M23" s="71"/>
      <c r="N23" s="72"/>
      <c r="O23" s="7"/>
      <c r="P23" s="7"/>
    </row>
    <row r="24" spans="1:16" ht="14.45" customHeight="1" x14ac:dyDescent="0.25">
      <c r="A24" s="7"/>
      <c r="B24" s="9"/>
      <c r="C24" s="9"/>
      <c r="D24" s="9"/>
      <c r="E24" s="9"/>
      <c r="F24" s="9"/>
      <c r="G24" s="9"/>
      <c r="H24" s="7"/>
      <c r="I24" s="7"/>
      <c r="J24" s="64" t="s">
        <v>53</v>
      </c>
      <c r="K24" s="65"/>
      <c r="L24" s="65"/>
      <c r="M24" s="65"/>
      <c r="N24" s="66"/>
      <c r="O24" s="7"/>
      <c r="P24" s="7"/>
    </row>
    <row r="25" spans="1:16" x14ac:dyDescent="0.25">
      <c r="A25" s="7"/>
      <c r="B25" s="61" t="s">
        <v>19</v>
      </c>
      <c r="C25" s="62"/>
      <c r="D25" s="62"/>
      <c r="E25" s="62"/>
      <c r="F25" s="62"/>
      <c r="G25" s="63"/>
      <c r="H25" s="7"/>
      <c r="I25" s="7"/>
      <c r="J25" s="67"/>
      <c r="K25" s="68"/>
      <c r="L25" s="68"/>
      <c r="M25" s="68"/>
      <c r="N25" s="69"/>
      <c r="O25" s="7"/>
      <c r="P25" s="7"/>
    </row>
    <row r="26" spans="1:16" x14ac:dyDescent="0.25">
      <c r="A26" s="7"/>
      <c r="B26" s="61" t="s">
        <v>18</v>
      </c>
      <c r="C26" s="62"/>
      <c r="D26" s="62"/>
      <c r="E26" s="62"/>
      <c r="F26" s="62"/>
      <c r="G26" s="63"/>
      <c r="H26" s="7"/>
      <c r="I26" s="7"/>
      <c r="J26" s="67"/>
      <c r="K26" s="68"/>
      <c r="L26" s="68"/>
      <c r="M26" s="68"/>
      <c r="N26" s="69"/>
      <c r="O26" s="7"/>
      <c r="P26" s="7"/>
    </row>
    <row r="27" spans="1:16" x14ac:dyDescent="0.25">
      <c r="A27" s="7"/>
      <c r="B27" s="7"/>
      <c r="C27" s="7"/>
      <c r="D27" s="7"/>
      <c r="E27" s="7"/>
      <c r="F27" s="7"/>
      <c r="G27" s="7"/>
      <c r="H27" s="7"/>
      <c r="I27" s="7"/>
      <c r="J27" s="67"/>
      <c r="K27" s="68"/>
      <c r="L27" s="68"/>
      <c r="M27" s="68"/>
      <c r="N27" s="69"/>
      <c r="O27" s="7"/>
      <c r="P27" s="7"/>
    </row>
    <row r="28" spans="1:16" x14ac:dyDescent="0.25">
      <c r="A28" s="7"/>
      <c r="B28" s="74" t="s">
        <v>20</v>
      </c>
      <c r="C28" s="74"/>
      <c r="D28" s="74"/>
      <c r="E28" s="74"/>
      <c r="F28" s="74"/>
      <c r="G28" s="74"/>
      <c r="H28" s="7"/>
      <c r="I28" s="7"/>
      <c r="J28" s="70"/>
      <c r="K28" s="71"/>
      <c r="L28" s="71"/>
      <c r="M28" s="71"/>
      <c r="N28" s="72"/>
      <c r="O28" s="7"/>
      <c r="P28" s="7"/>
    </row>
    <row r="29" spans="1:16" x14ac:dyDescent="0.25">
      <c r="A29" s="7"/>
      <c r="B29" s="74"/>
      <c r="C29" s="74"/>
      <c r="D29" s="74"/>
      <c r="E29" s="74"/>
      <c r="F29" s="74"/>
      <c r="G29" s="74"/>
      <c r="H29" s="7"/>
      <c r="I29" s="7"/>
      <c r="J29" s="7"/>
      <c r="K29" s="7"/>
      <c r="L29" s="7"/>
      <c r="M29" s="7"/>
      <c r="N29" s="7"/>
      <c r="O29" s="7"/>
      <c r="P29" s="7"/>
    </row>
    <row r="30" spans="1:16" ht="14.45" customHeight="1" x14ac:dyDescent="0.25">
      <c r="A30" s="7"/>
      <c r="B30" s="74"/>
      <c r="C30" s="74"/>
      <c r="D30" s="74"/>
      <c r="E30" s="74"/>
      <c r="F30" s="74"/>
      <c r="G30" s="74"/>
      <c r="H30" s="7"/>
      <c r="I30" s="7"/>
      <c r="J30" s="78" t="s">
        <v>22</v>
      </c>
      <c r="K30" s="79"/>
      <c r="L30" s="79"/>
      <c r="M30" s="79"/>
      <c r="N30" s="80"/>
      <c r="O30" s="7"/>
      <c r="P30" s="7"/>
    </row>
    <row r="31" spans="1:16" x14ac:dyDescent="0.25">
      <c r="A31" s="7"/>
      <c r="B31" s="74"/>
      <c r="C31" s="74"/>
      <c r="D31" s="74"/>
      <c r="E31" s="74"/>
      <c r="F31" s="74"/>
      <c r="G31" s="74"/>
      <c r="H31" s="7"/>
      <c r="I31" s="7"/>
      <c r="J31" s="81"/>
      <c r="K31" s="82"/>
      <c r="L31" s="82"/>
      <c r="M31" s="82"/>
      <c r="N31" s="83"/>
      <c r="O31" s="7"/>
      <c r="P31" s="7"/>
    </row>
    <row r="32" spans="1:16" x14ac:dyDescent="0.25">
      <c r="A32" s="7"/>
      <c r="B32" s="74"/>
      <c r="C32" s="74"/>
      <c r="D32" s="74"/>
      <c r="E32" s="74"/>
      <c r="F32" s="74"/>
      <c r="G32" s="74"/>
      <c r="H32" s="7"/>
      <c r="I32" s="7"/>
      <c r="J32" s="81"/>
      <c r="K32" s="82"/>
      <c r="L32" s="82"/>
      <c r="M32" s="82"/>
      <c r="N32" s="83"/>
      <c r="O32" s="7"/>
      <c r="P32" s="7"/>
    </row>
    <row r="33" spans="1:16" x14ac:dyDescent="0.25">
      <c r="A33" s="7"/>
      <c r="B33" s="74"/>
      <c r="C33" s="74"/>
      <c r="D33" s="74"/>
      <c r="E33" s="74"/>
      <c r="F33" s="74"/>
      <c r="G33" s="74"/>
      <c r="H33" s="7"/>
      <c r="I33" s="7"/>
      <c r="J33" s="81"/>
      <c r="K33" s="82"/>
      <c r="L33" s="82"/>
      <c r="M33" s="82"/>
      <c r="N33" s="83"/>
      <c r="O33" s="7"/>
      <c r="P33" s="7"/>
    </row>
    <row r="34" spans="1:16" x14ac:dyDescent="0.25">
      <c r="A34" s="7"/>
      <c r="B34" s="74"/>
      <c r="C34" s="74"/>
      <c r="D34" s="74"/>
      <c r="E34" s="74"/>
      <c r="F34" s="74"/>
      <c r="G34" s="74"/>
      <c r="H34" s="7"/>
      <c r="I34" s="7"/>
      <c r="J34" s="81"/>
      <c r="K34" s="82"/>
      <c r="L34" s="82"/>
      <c r="M34" s="82"/>
      <c r="N34" s="83"/>
      <c r="O34" s="7"/>
      <c r="P34" s="7"/>
    </row>
    <row r="35" spans="1:16" x14ac:dyDescent="0.25">
      <c r="A35" s="7"/>
      <c r="B35" s="74"/>
      <c r="C35" s="74"/>
      <c r="D35" s="74"/>
      <c r="E35" s="74"/>
      <c r="F35" s="74"/>
      <c r="G35" s="74"/>
      <c r="H35" s="7"/>
      <c r="I35" s="7"/>
      <c r="J35" s="81"/>
      <c r="K35" s="82"/>
      <c r="L35" s="82"/>
      <c r="M35" s="82"/>
      <c r="N35" s="83"/>
      <c r="O35" s="7"/>
      <c r="P35" s="7"/>
    </row>
    <row r="36" spans="1:16" x14ac:dyDescent="0.25">
      <c r="A36" s="7"/>
      <c r="B36" s="74" t="s">
        <v>47</v>
      </c>
      <c r="C36" s="74"/>
      <c r="D36" s="74"/>
      <c r="E36" s="74"/>
      <c r="F36" s="74"/>
      <c r="G36" s="74"/>
      <c r="H36" s="7"/>
      <c r="I36" s="7"/>
      <c r="J36" s="81"/>
      <c r="K36" s="82"/>
      <c r="L36" s="82"/>
      <c r="M36" s="82"/>
      <c r="N36" s="83"/>
      <c r="O36" s="7"/>
      <c r="P36" s="7"/>
    </row>
    <row r="37" spans="1:16" x14ac:dyDescent="0.25">
      <c r="A37" s="7"/>
      <c r="B37" s="74"/>
      <c r="C37" s="74"/>
      <c r="D37" s="74"/>
      <c r="E37" s="74"/>
      <c r="F37" s="74"/>
      <c r="G37" s="74"/>
      <c r="H37" s="7"/>
      <c r="I37" s="7"/>
      <c r="J37" s="81"/>
      <c r="K37" s="82"/>
      <c r="L37" s="82"/>
      <c r="M37" s="82"/>
      <c r="N37" s="83"/>
      <c r="O37" s="7"/>
      <c r="P37" s="7"/>
    </row>
    <row r="38" spans="1:16" x14ac:dyDescent="0.25">
      <c r="A38" s="7"/>
      <c r="B38" s="74"/>
      <c r="C38" s="74"/>
      <c r="D38" s="74"/>
      <c r="E38" s="74"/>
      <c r="F38" s="74"/>
      <c r="G38" s="74"/>
      <c r="H38" s="7"/>
      <c r="I38" s="7"/>
      <c r="J38" s="81"/>
      <c r="K38" s="82"/>
      <c r="L38" s="82"/>
      <c r="M38" s="82"/>
      <c r="N38" s="83"/>
      <c r="O38" s="7"/>
      <c r="P38" s="7"/>
    </row>
    <row r="39" spans="1:16" x14ac:dyDescent="0.25">
      <c r="A39" s="7"/>
      <c r="B39" s="74"/>
      <c r="C39" s="74"/>
      <c r="D39" s="74"/>
      <c r="E39" s="74"/>
      <c r="F39" s="74"/>
      <c r="G39" s="74"/>
      <c r="H39" s="7"/>
      <c r="I39" s="7"/>
      <c r="J39" s="81"/>
      <c r="K39" s="82"/>
      <c r="L39" s="82"/>
      <c r="M39" s="82"/>
      <c r="N39" s="83"/>
      <c r="O39" s="7"/>
      <c r="P39" s="7"/>
    </row>
    <row r="40" spans="1:16" x14ac:dyDescent="0.25">
      <c r="B40" s="7"/>
      <c r="C40" s="7"/>
      <c r="D40" s="7"/>
      <c r="E40" s="7"/>
      <c r="F40" s="7"/>
      <c r="G40" s="7"/>
      <c r="H40" s="7"/>
      <c r="I40" s="7"/>
      <c r="J40" s="81"/>
      <c r="K40" s="82"/>
      <c r="L40" s="82"/>
      <c r="M40" s="82"/>
      <c r="N40" s="83"/>
      <c r="O40" s="7"/>
      <c r="P40" s="7"/>
    </row>
    <row r="41" spans="1:16" ht="14.45" customHeight="1" x14ac:dyDescent="0.25">
      <c r="A41" s="7"/>
      <c r="B41" s="75" t="s">
        <v>48</v>
      </c>
      <c r="C41" s="75"/>
      <c r="D41" s="75"/>
      <c r="E41" s="75"/>
      <c r="F41" s="75"/>
      <c r="G41" s="75"/>
      <c r="H41" s="7"/>
      <c r="I41" s="7"/>
      <c r="J41" s="81"/>
      <c r="K41" s="82"/>
      <c r="L41" s="82"/>
      <c r="M41" s="82"/>
      <c r="N41" s="83"/>
      <c r="O41" s="7"/>
      <c r="P41" s="7"/>
    </row>
    <row r="42" spans="1:16" x14ac:dyDescent="0.25">
      <c r="A42" s="7"/>
      <c r="B42" s="75"/>
      <c r="C42" s="75"/>
      <c r="D42" s="75"/>
      <c r="E42" s="75"/>
      <c r="F42" s="75"/>
      <c r="G42" s="75"/>
      <c r="H42" s="7"/>
      <c r="I42" s="7"/>
      <c r="J42" s="81"/>
      <c r="K42" s="82"/>
      <c r="L42" s="82"/>
      <c r="M42" s="82"/>
      <c r="N42" s="83"/>
      <c r="O42" s="7"/>
      <c r="P42" s="7"/>
    </row>
    <row r="43" spans="1:16" x14ac:dyDescent="0.25">
      <c r="A43" s="7"/>
      <c r="B43" s="75"/>
      <c r="C43" s="75"/>
      <c r="D43" s="75"/>
      <c r="E43" s="75"/>
      <c r="F43" s="75"/>
      <c r="G43" s="75"/>
      <c r="H43" s="7"/>
      <c r="I43" s="7"/>
      <c r="J43" s="81"/>
      <c r="K43" s="82"/>
      <c r="L43" s="82"/>
      <c r="M43" s="82"/>
      <c r="N43" s="83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  <c r="J44" s="81"/>
      <c r="K44" s="82"/>
      <c r="L44" s="82"/>
      <c r="M44" s="82"/>
      <c r="N44" s="83"/>
      <c r="O44" s="7"/>
      <c r="P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  <c r="J45" s="81"/>
      <c r="K45" s="82"/>
      <c r="L45" s="82"/>
      <c r="M45" s="82"/>
      <c r="N45" s="83"/>
      <c r="O45" s="7"/>
      <c r="P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  <c r="J46" s="84"/>
      <c r="K46" s="85"/>
      <c r="L46" s="85"/>
      <c r="M46" s="85"/>
      <c r="N46" s="86"/>
      <c r="O46" s="7"/>
      <c r="P46" s="7"/>
    </row>
    <row r="47" spans="1:1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4.4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3" t="s">
        <v>34</v>
      </c>
      <c r="K48" s="73"/>
      <c r="L48" s="73"/>
      <c r="M48" s="73"/>
      <c r="N48" s="73"/>
      <c r="O48" s="7"/>
      <c r="P48" s="7"/>
    </row>
    <row r="49" spans="1:16" x14ac:dyDescent="0.25">
      <c r="A49" s="7"/>
      <c r="B49" s="7"/>
      <c r="C49" s="7"/>
      <c r="D49" s="7"/>
      <c r="E49" s="7"/>
      <c r="F49" s="7"/>
      <c r="G49" s="7"/>
      <c r="H49" s="7"/>
      <c r="I49" s="7"/>
      <c r="J49" s="73"/>
      <c r="K49" s="73"/>
      <c r="L49" s="73"/>
      <c r="M49" s="73"/>
      <c r="N49" s="73"/>
      <c r="O49" s="7"/>
      <c r="P49" s="7"/>
    </row>
    <row r="50" spans="1:16" x14ac:dyDescent="0.25">
      <c r="A50" s="7"/>
      <c r="B50" s="7"/>
      <c r="C50" s="7"/>
      <c r="D50" s="7"/>
      <c r="E50" s="7"/>
      <c r="F50" s="7"/>
      <c r="G50" s="7"/>
      <c r="H50" s="7"/>
      <c r="I50" s="7"/>
      <c r="J50" s="73"/>
      <c r="K50" s="73"/>
      <c r="L50" s="73"/>
      <c r="M50" s="73"/>
      <c r="N50" s="73"/>
      <c r="O50" s="7"/>
      <c r="P50" s="7"/>
    </row>
    <row r="51" spans="1:16" x14ac:dyDescent="0.25">
      <c r="A51" s="7"/>
      <c r="B51" s="7"/>
      <c r="C51" s="7"/>
      <c r="D51" s="7"/>
      <c r="E51" s="7"/>
      <c r="F51" s="7"/>
      <c r="G51" s="7"/>
      <c r="H51" s="7"/>
      <c r="I51" s="7"/>
      <c r="J51" s="73"/>
      <c r="K51" s="73"/>
      <c r="L51" s="73"/>
      <c r="M51" s="73"/>
      <c r="N51" s="73"/>
      <c r="O51" s="7"/>
      <c r="P51" s="7"/>
    </row>
    <row r="52" spans="1:16" x14ac:dyDescent="0.25">
      <c r="A52" s="7"/>
      <c r="B52" s="7"/>
      <c r="C52" s="7"/>
      <c r="D52" s="7"/>
      <c r="E52" s="7"/>
      <c r="F52" s="7"/>
      <c r="G52" s="7"/>
      <c r="H52" s="7"/>
      <c r="I52" s="7"/>
      <c r="J52" s="73"/>
      <c r="K52" s="73"/>
      <c r="L52" s="73"/>
      <c r="M52" s="73"/>
      <c r="N52" s="73"/>
      <c r="O52" s="7"/>
      <c r="P52" s="7"/>
    </row>
    <row r="53" spans="1:1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76" t="s">
        <v>23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1:16" x14ac:dyDescent="0.25">
      <c r="A55" s="76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1:16" x14ac:dyDescent="0.25">
      <c r="A56" s="76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1:16" x14ac:dyDescent="0.25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x14ac:dyDescent="0.25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1:16" x14ac:dyDescent="0.25">
      <c r="A59" s="76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1:16" x14ac:dyDescent="0.25">
      <c r="A60" s="76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1:16" x14ac:dyDescent="0.25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1:16" x14ac:dyDescent="0.25">
      <c r="A62" s="76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1:16" x14ac:dyDescent="0.25">
      <c r="A63" s="76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1:16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</sheetData>
  <mergeCells count="17">
    <mergeCell ref="J48:N52"/>
    <mergeCell ref="B36:G39"/>
    <mergeCell ref="B41:G43"/>
    <mergeCell ref="A54:P64"/>
    <mergeCell ref="J11:N13"/>
    <mergeCell ref="J15:N23"/>
    <mergeCell ref="J24:N28"/>
    <mergeCell ref="J30:N46"/>
    <mergeCell ref="B17:G23"/>
    <mergeCell ref="B25:G25"/>
    <mergeCell ref="B26:G26"/>
    <mergeCell ref="B28:G35"/>
    <mergeCell ref="B2:N5"/>
    <mergeCell ref="A7:P7"/>
    <mergeCell ref="J9:N9"/>
    <mergeCell ref="B11:G16"/>
    <mergeCell ref="B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CAA5-E911-4EF1-B71D-2FB10CF171AB}">
  <sheetPr>
    <tabColor theme="4" tint="0.39997558519241921"/>
  </sheetPr>
  <dimension ref="A2:I36"/>
  <sheetViews>
    <sheetView showGridLines="0" zoomScale="115" zoomScaleNormal="115" workbookViewId="0">
      <selection activeCell="A28" sqref="A28"/>
    </sheetView>
  </sheetViews>
  <sheetFormatPr defaultRowHeight="15" x14ac:dyDescent="0.25"/>
  <cols>
    <col min="1" max="1" width="16" style="2" customWidth="1"/>
    <col min="2" max="2" width="9.42578125" bestFit="1" customWidth="1"/>
    <col min="3" max="3" width="13.5703125" bestFit="1" customWidth="1"/>
    <col min="4" max="4" width="16" bestFit="1" customWidth="1"/>
    <col min="6" max="6" width="6.85546875" bestFit="1" customWidth="1"/>
    <col min="8" max="8" width="2.28515625" bestFit="1" customWidth="1"/>
    <col min="9" max="9" width="7.85546875" bestFit="1" customWidth="1"/>
    <col min="10" max="10" width="13.5703125" bestFit="1" customWidth="1"/>
  </cols>
  <sheetData>
    <row r="2" spans="1:9" x14ac:dyDescent="0.25">
      <c r="A2" s="41" t="s">
        <v>0</v>
      </c>
      <c r="B2" s="42" t="s">
        <v>1</v>
      </c>
      <c r="C2" s="42" t="s">
        <v>2</v>
      </c>
      <c r="D2" s="43" t="s">
        <v>3</v>
      </c>
    </row>
    <row r="3" spans="1:9" x14ac:dyDescent="0.25">
      <c r="A3" s="44">
        <v>44593</v>
      </c>
      <c r="B3" s="45" t="s">
        <v>52</v>
      </c>
      <c r="C3" s="46" t="s">
        <v>6</v>
      </c>
      <c r="D3" s="47">
        <v>150</v>
      </c>
      <c r="F3" s="1"/>
      <c r="G3" s="7"/>
      <c r="H3" s="7"/>
      <c r="I3" s="7"/>
    </row>
    <row r="4" spans="1:9" x14ac:dyDescent="0.25">
      <c r="A4" s="44">
        <v>44593</v>
      </c>
      <c r="B4" s="45" t="s">
        <v>52</v>
      </c>
      <c r="C4" s="46" t="s">
        <v>7</v>
      </c>
      <c r="D4" s="47">
        <v>18</v>
      </c>
      <c r="F4" s="1"/>
      <c r="G4" s="7"/>
      <c r="H4" s="7"/>
      <c r="I4" s="7"/>
    </row>
    <row r="5" spans="1:9" x14ac:dyDescent="0.25">
      <c r="A5" s="44">
        <v>44593</v>
      </c>
      <c r="B5" s="45" t="s">
        <v>52</v>
      </c>
      <c r="C5" s="46" t="s">
        <v>10</v>
      </c>
      <c r="D5" s="47">
        <v>120</v>
      </c>
    </row>
    <row r="6" spans="1:9" x14ac:dyDescent="0.25">
      <c r="A6" s="44">
        <v>44593</v>
      </c>
      <c r="B6" s="45" t="s">
        <v>52</v>
      </c>
      <c r="C6" s="46" t="s">
        <v>5</v>
      </c>
      <c r="D6" s="47">
        <v>100</v>
      </c>
    </row>
    <row r="7" spans="1:9" x14ac:dyDescent="0.25">
      <c r="A7" s="44">
        <v>44593</v>
      </c>
      <c r="B7" s="45" t="s">
        <v>52</v>
      </c>
      <c r="C7" s="46" t="s">
        <v>11</v>
      </c>
      <c r="D7" s="47">
        <v>15</v>
      </c>
    </row>
    <row r="8" spans="1:9" x14ac:dyDescent="0.25">
      <c r="A8" s="44">
        <v>44593</v>
      </c>
      <c r="B8" s="45" t="s">
        <v>52</v>
      </c>
      <c r="C8" s="46" t="s">
        <v>4</v>
      </c>
      <c r="D8" s="47">
        <v>250</v>
      </c>
    </row>
    <row r="9" spans="1:9" x14ac:dyDescent="0.25">
      <c r="A9" s="44">
        <v>44593</v>
      </c>
      <c r="B9" s="45" t="s">
        <v>51</v>
      </c>
      <c r="C9" s="46" t="s">
        <v>11</v>
      </c>
      <c r="D9" s="47">
        <v>80</v>
      </c>
    </row>
    <row r="10" spans="1:9" x14ac:dyDescent="0.25">
      <c r="A10" s="44">
        <v>44593</v>
      </c>
      <c r="B10" s="45" t="s">
        <v>51</v>
      </c>
      <c r="C10" s="46" t="s">
        <v>10</v>
      </c>
      <c r="D10" s="47">
        <v>100</v>
      </c>
    </row>
    <row r="11" spans="1:9" x14ac:dyDescent="0.25">
      <c r="A11" s="44">
        <v>44593</v>
      </c>
      <c r="B11" s="45" t="s">
        <v>52</v>
      </c>
      <c r="C11" s="46" t="s">
        <v>10</v>
      </c>
      <c r="D11" s="47">
        <v>52</v>
      </c>
    </row>
    <row r="12" spans="1:9" x14ac:dyDescent="0.25">
      <c r="A12" s="44">
        <v>44593</v>
      </c>
      <c r="B12" s="45" t="s">
        <v>52</v>
      </c>
      <c r="C12" s="46" t="s">
        <v>7</v>
      </c>
      <c r="D12" s="47">
        <v>14</v>
      </c>
    </row>
    <row r="13" spans="1:9" x14ac:dyDescent="0.25">
      <c r="A13" s="44">
        <v>44625</v>
      </c>
      <c r="B13" s="45" t="s">
        <v>52</v>
      </c>
      <c r="C13" s="46" t="s">
        <v>6</v>
      </c>
      <c r="D13" s="47">
        <v>150</v>
      </c>
    </row>
    <row r="14" spans="1:9" x14ac:dyDescent="0.25">
      <c r="A14" s="44">
        <v>44625</v>
      </c>
      <c r="B14" s="45" t="s">
        <v>51</v>
      </c>
      <c r="C14" s="46" t="s">
        <v>6</v>
      </c>
      <c r="D14" s="47">
        <v>120</v>
      </c>
    </row>
    <row r="15" spans="1:9" x14ac:dyDescent="0.25">
      <c r="A15" s="44">
        <v>44625</v>
      </c>
      <c r="B15" s="45" t="s">
        <v>51</v>
      </c>
      <c r="C15" s="46" t="s">
        <v>11</v>
      </c>
      <c r="D15" s="47">
        <v>190</v>
      </c>
    </row>
    <row r="16" spans="1:9" x14ac:dyDescent="0.25">
      <c r="A16" s="44">
        <v>44625</v>
      </c>
      <c r="B16" s="45" t="s">
        <v>51</v>
      </c>
      <c r="C16" s="46" t="s">
        <v>7</v>
      </c>
      <c r="D16" s="47">
        <v>150</v>
      </c>
    </row>
    <row r="17" spans="1:4" x14ac:dyDescent="0.25">
      <c r="A17" s="44">
        <v>44625</v>
      </c>
      <c r="B17" s="45" t="s">
        <v>51</v>
      </c>
      <c r="C17" s="46" t="s">
        <v>5</v>
      </c>
      <c r="D17" s="47">
        <v>200</v>
      </c>
    </row>
    <row r="18" spans="1:4" x14ac:dyDescent="0.25">
      <c r="A18" s="44">
        <v>44625</v>
      </c>
      <c r="B18" s="45" t="s">
        <v>52</v>
      </c>
      <c r="C18" s="46" t="s">
        <v>7</v>
      </c>
      <c r="D18" s="47">
        <v>68</v>
      </c>
    </row>
    <row r="19" spans="1:4" x14ac:dyDescent="0.25">
      <c r="A19" s="44">
        <v>44625</v>
      </c>
      <c r="B19" s="45" t="s">
        <v>52</v>
      </c>
      <c r="C19" s="46" t="s">
        <v>5</v>
      </c>
      <c r="D19" s="47">
        <v>31</v>
      </c>
    </row>
    <row r="20" spans="1:4" x14ac:dyDescent="0.25">
      <c r="A20" s="44">
        <v>44625</v>
      </c>
      <c r="B20" s="45" t="s">
        <v>52</v>
      </c>
      <c r="C20" s="46" t="s">
        <v>6</v>
      </c>
      <c r="D20" s="47">
        <v>15</v>
      </c>
    </row>
    <row r="21" spans="1:4" x14ac:dyDescent="0.25">
      <c r="A21" s="44">
        <v>44625</v>
      </c>
      <c r="B21" s="45" t="s">
        <v>51</v>
      </c>
      <c r="C21" s="46" t="s">
        <v>11</v>
      </c>
      <c r="D21" s="47">
        <v>120</v>
      </c>
    </row>
    <row r="22" spans="1:4" x14ac:dyDescent="0.25">
      <c r="A22" s="44">
        <v>44626</v>
      </c>
      <c r="B22" s="45" t="s">
        <v>52</v>
      </c>
      <c r="C22" s="46" t="s">
        <v>4</v>
      </c>
      <c r="D22" s="47">
        <v>15</v>
      </c>
    </row>
    <row r="23" spans="1:4" x14ac:dyDescent="0.25">
      <c r="A23" s="44">
        <v>44626</v>
      </c>
      <c r="B23" s="45" t="s">
        <v>52</v>
      </c>
      <c r="C23" s="46" t="s">
        <v>7</v>
      </c>
      <c r="D23" s="47">
        <v>15</v>
      </c>
    </row>
    <row r="24" spans="1:4" x14ac:dyDescent="0.25">
      <c r="A24" s="44">
        <v>44626</v>
      </c>
      <c r="B24" s="45" t="s">
        <v>52</v>
      </c>
      <c r="C24" s="46" t="s">
        <v>6</v>
      </c>
      <c r="D24" s="47">
        <v>15</v>
      </c>
    </row>
    <row r="25" spans="1:4" x14ac:dyDescent="0.25">
      <c r="A25" s="44">
        <v>44626</v>
      </c>
      <c r="B25" s="45" t="s">
        <v>51</v>
      </c>
      <c r="C25" s="46" t="s">
        <v>5</v>
      </c>
      <c r="D25" s="47">
        <v>200</v>
      </c>
    </row>
    <row r="26" spans="1:4" x14ac:dyDescent="0.25">
      <c r="A26" s="48">
        <v>44626</v>
      </c>
      <c r="B26" s="49" t="s">
        <v>51</v>
      </c>
      <c r="C26" s="50" t="s">
        <v>4</v>
      </c>
      <c r="D26" s="47">
        <v>180</v>
      </c>
    </row>
    <row r="27" spans="1:4" x14ac:dyDescent="0.25">
      <c r="A27" s="4"/>
      <c r="B27" s="5"/>
      <c r="C27" s="6"/>
      <c r="D27" s="6"/>
    </row>
    <row r="28" spans="1:4" x14ac:dyDescent="0.25">
      <c r="A28" s="4"/>
      <c r="B28" s="5"/>
      <c r="C28" s="6"/>
      <c r="D28" s="6"/>
    </row>
    <row r="29" spans="1:4" x14ac:dyDescent="0.25">
      <c r="A29" s="4"/>
      <c r="B29" s="5"/>
      <c r="C29" s="6"/>
      <c r="D29" s="6"/>
    </row>
    <row r="30" spans="1:4" x14ac:dyDescent="0.25">
      <c r="A30" s="4"/>
      <c r="B30" s="5"/>
      <c r="C30" s="6"/>
      <c r="D30" s="6"/>
    </row>
    <row r="31" spans="1:4" x14ac:dyDescent="0.25">
      <c r="A31" s="4"/>
      <c r="B31" s="5"/>
      <c r="C31" s="6"/>
      <c r="D31" s="6"/>
    </row>
    <row r="32" spans="1:4" x14ac:dyDescent="0.25">
      <c r="A32" s="4"/>
      <c r="B32" s="5"/>
      <c r="C32" s="6"/>
      <c r="D32" s="6"/>
    </row>
    <row r="33" spans="1:4" x14ac:dyDescent="0.25">
      <c r="A33" s="4"/>
      <c r="B33" s="5"/>
      <c r="C33" s="6"/>
      <c r="D33" s="6"/>
    </row>
    <row r="34" spans="1:4" x14ac:dyDescent="0.25">
      <c r="A34" s="4"/>
      <c r="B34" s="5"/>
      <c r="C34" s="6"/>
      <c r="D34" s="6"/>
    </row>
    <row r="35" spans="1:4" x14ac:dyDescent="0.25">
      <c r="A35" s="4"/>
      <c r="B35" s="5"/>
      <c r="C35" s="6"/>
      <c r="D35" s="6"/>
    </row>
    <row r="36" spans="1:4" x14ac:dyDescent="0.25">
      <c r="A36" s="4"/>
      <c r="B36" s="5"/>
      <c r="C36" s="6"/>
      <c r="D36" s="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F2E497-04B9-4D0B-8CE1-3FE4DBF41172}">
          <x14:formula1>
            <xm:f>'TIPO - PRODUTOS'!$A$2:$A$3</xm:f>
          </x14:formula1>
          <xm:sqref>B3:B26</xm:sqref>
        </x14:dataValidation>
        <x14:dataValidation type="list" allowBlank="1" showInputMessage="1" showErrorMessage="1" xr:uid="{D722AAB5-C7E1-43F0-9F93-20449C975EEA}">
          <x14:formula1>
            <xm:f>'TIPO - PRODUTOS'!$C$2:$C$7</xm:f>
          </x14:formula1>
          <xm:sqref>C3:C26</xm:sqref>
        </x14:dataValidation>
        <x14:dataValidation type="custom" allowBlank="1" showInputMessage="1" showErrorMessage="1" errorTitle="SEM PRODUTO" error="Em falta no momento!" xr:uid="{3B7C51E7-42A5-40D3-9923-ACF98DF6065F}">
          <x14:formula1>
            <xm:f>COUNTIF('Stock em Armazém'!H:H, "&lt;0")=0</xm:f>
          </x14:formula1>
          <xm:sqref>D3:D26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A28D-2804-4D1D-92C5-09C5E147378B}">
  <dimension ref="A2:G24"/>
  <sheetViews>
    <sheetView workbookViewId="0">
      <selection activeCell="A14" sqref="A9:A14"/>
    </sheetView>
  </sheetViews>
  <sheetFormatPr defaultRowHeight="15" x14ac:dyDescent="0.25"/>
  <cols>
    <col min="3" max="3" width="13.42578125" bestFit="1" customWidth="1"/>
    <col min="7" max="7" width="11" bestFit="1" customWidth="1"/>
  </cols>
  <sheetData>
    <row r="2" spans="1:3" x14ac:dyDescent="0.25">
      <c r="A2" t="s">
        <v>51</v>
      </c>
      <c r="C2" s="3" t="s">
        <v>6</v>
      </c>
    </row>
    <row r="3" spans="1:3" x14ac:dyDescent="0.25">
      <c r="A3" t="s">
        <v>52</v>
      </c>
      <c r="C3" s="3" t="s">
        <v>7</v>
      </c>
    </row>
    <row r="4" spans="1:3" x14ac:dyDescent="0.25">
      <c r="C4" s="3" t="s">
        <v>10</v>
      </c>
    </row>
    <row r="5" spans="1:3" x14ac:dyDescent="0.25">
      <c r="C5" s="3" t="s">
        <v>5</v>
      </c>
    </row>
    <row r="6" spans="1:3" x14ac:dyDescent="0.25">
      <c r="C6" s="3" t="s">
        <v>11</v>
      </c>
    </row>
    <row r="7" spans="1:3" x14ac:dyDescent="0.25">
      <c r="C7" s="3" t="s">
        <v>4</v>
      </c>
    </row>
    <row r="8" spans="1:3" x14ac:dyDescent="0.25">
      <c r="C8" s="111"/>
    </row>
    <row r="9" spans="1:3" x14ac:dyDescent="0.25">
      <c r="A9" t="s">
        <v>63</v>
      </c>
    </row>
    <row r="10" spans="1:3" x14ac:dyDescent="0.25">
      <c r="A10" t="s">
        <v>59</v>
      </c>
    </row>
    <row r="11" spans="1:3" x14ac:dyDescent="0.25">
      <c r="A11" t="s">
        <v>58</v>
      </c>
    </row>
    <row r="12" spans="1:3" x14ac:dyDescent="0.25">
      <c r="A12" t="s">
        <v>60</v>
      </c>
    </row>
    <row r="13" spans="1:3" x14ac:dyDescent="0.25">
      <c r="A13" t="s">
        <v>61</v>
      </c>
    </row>
    <row r="14" spans="1:3" x14ac:dyDescent="0.25">
      <c r="A14" t="s">
        <v>62</v>
      </c>
    </row>
    <row r="18" spans="3:7" x14ac:dyDescent="0.25">
      <c r="C18" t="s">
        <v>71</v>
      </c>
    </row>
    <row r="19" spans="3:7" x14ac:dyDescent="0.25">
      <c r="C19" t="s">
        <v>72</v>
      </c>
    </row>
    <row r="20" spans="3:7" x14ac:dyDescent="0.25">
      <c r="C20" t="s">
        <v>73</v>
      </c>
    </row>
    <row r="21" spans="3:7" x14ac:dyDescent="0.25">
      <c r="C21" t="s">
        <v>74</v>
      </c>
      <c r="G21" t="s">
        <v>78</v>
      </c>
    </row>
    <row r="22" spans="3:7" x14ac:dyDescent="0.25">
      <c r="C22" t="s">
        <v>75</v>
      </c>
      <c r="G22" t="s">
        <v>79</v>
      </c>
    </row>
    <row r="23" spans="3:7" x14ac:dyDescent="0.25">
      <c r="C23" t="s">
        <v>76</v>
      </c>
      <c r="G23" t="s">
        <v>80</v>
      </c>
    </row>
    <row r="24" spans="3:7" x14ac:dyDescent="0.25">
      <c r="G2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7184-47C4-4A9D-A084-4480FFACFA3E}">
  <sheetPr>
    <tabColor theme="7" tint="0.39997558519241921"/>
  </sheetPr>
  <dimension ref="A1:M19"/>
  <sheetViews>
    <sheetView showGridLines="0" tabSelected="1" topLeftCell="B1" zoomScale="110" zoomScaleNormal="110" workbookViewId="0">
      <selection activeCell="E13" sqref="E13"/>
    </sheetView>
  </sheetViews>
  <sheetFormatPr defaultRowHeight="15" x14ac:dyDescent="0.25"/>
  <cols>
    <col min="1" max="1" width="6.42578125" customWidth="1"/>
    <col min="2" max="2" width="6.7109375" customWidth="1"/>
    <col min="3" max="3" width="15.7109375" customWidth="1"/>
    <col min="4" max="5" width="14" bestFit="1" customWidth="1"/>
    <col min="6" max="6" width="19.5703125" customWidth="1"/>
    <col min="7" max="7" width="8.85546875" customWidth="1"/>
    <col min="8" max="8" width="12.85546875" bestFit="1" customWidth="1"/>
    <col min="9" max="9" width="13.28515625" customWidth="1"/>
    <col min="11" max="11" width="26.7109375" customWidth="1"/>
  </cols>
  <sheetData>
    <row r="1" spans="1:13" ht="24.95" customHeight="1" x14ac:dyDescent="0.25">
      <c r="A1" s="110" t="s">
        <v>25</v>
      </c>
      <c r="B1" s="110"/>
      <c r="C1" s="106" t="s">
        <v>25</v>
      </c>
      <c r="D1" s="106" t="s">
        <v>2</v>
      </c>
      <c r="E1" s="106" t="s">
        <v>12</v>
      </c>
      <c r="F1" s="106" t="s">
        <v>8</v>
      </c>
      <c r="G1" s="106" t="s">
        <v>9</v>
      </c>
      <c r="H1" s="106" t="s">
        <v>13</v>
      </c>
      <c r="I1" s="109" t="s">
        <v>35</v>
      </c>
      <c r="K1" s="20" t="s">
        <v>33</v>
      </c>
    </row>
    <row r="2" spans="1:13" x14ac:dyDescent="0.25">
      <c r="A2" s="12" t="s">
        <v>26</v>
      </c>
      <c r="B2" s="13">
        <v>9924</v>
      </c>
      <c r="C2" s="3" t="str">
        <f>_xlfn.CONCAT(A2:B2)</f>
        <v>CX9924</v>
      </c>
      <c r="D2" s="3" t="s">
        <v>6</v>
      </c>
      <c r="E2" s="3">
        <v>50</v>
      </c>
      <c r="F2" s="3">
        <f>SUMIFS(Movimentações!$D:$D,Movimentações!$C:$C,"Coxinha",Movimentações!$B:$B,"ENTRADA")</f>
        <v>120</v>
      </c>
      <c r="G2" s="3">
        <f>SUMIFS(Movimentações!$D:$D,Movimentações!$C:$C,"Coxinha",Movimentações!$B:$B,"SAÍDA")</f>
        <v>330</v>
      </c>
      <c r="H2" s="3">
        <f>(E2+F2)-G2</f>
        <v>-160</v>
      </c>
      <c r="I2" s="21">
        <v>1</v>
      </c>
      <c r="K2" s="115">
        <f>COUNTIF(H2:H7,"&lt;10")</f>
        <v>3</v>
      </c>
    </row>
    <row r="3" spans="1:13" x14ac:dyDescent="0.25">
      <c r="A3" s="14" t="s">
        <v>27</v>
      </c>
      <c r="B3" s="15">
        <v>9381</v>
      </c>
      <c r="C3" s="113" t="str">
        <f t="shared" ref="C3:C7" si="0">_xlfn.CONCAT(A3:B3)</f>
        <v>CR9381</v>
      </c>
      <c r="D3" s="113" t="s">
        <v>7</v>
      </c>
      <c r="E3" s="113">
        <v>25</v>
      </c>
      <c r="F3" s="113">
        <f>SUMIFS(Movimentações!$D:$D,Movimentações!$C:$C,"Croissant",Movimentações!$B:$B,"ENTRADA")</f>
        <v>150</v>
      </c>
      <c r="G3" s="113">
        <f>SUMIFS(Movimentações!$D:$D,Movimentações!$C:$C,"Croissant",Movimentações!$B:$B,"SAÍDA")</f>
        <v>115</v>
      </c>
      <c r="H3" s="113">
        <f t="shared" ref="H3:H7" si="1">(E3+F3)-G3</f>
        <v>60</v>
      </c>
      <c r="I3" s="114">
        <v>1.5</v>
      </c>
    </row>
    <row r="4" spans="1:13" x14ac:dyDescent="0.25">
      <c r="A4" s="14" t="s">
        <v>28</v>
      </c>
      <c r="B4" s="15">
        <v>3274</v>
      </c>
      <c r="C4" s="3" t="str">
        <f t="shared" si="0"/>
        <v>MM3274</v>
      </c>
      <c r="D4" s="3" t="s">
        <v>10</v>
      </c>
      <c r="E4" s="3">
        <v>12</v>
      </c>
      <c r="F4" s="3">
        <f>SUMIFS(Movimentações!$D:$D,Movimentações!$C:$C,"Merenda Mista",Movimentações!$B:$B,"ENTRADA")</f>
        <v>100</v>
      </c>
      <c r="G4" s="3">
        <f>SUMIFS(Movimentações!$D:$D,Movimentações!$C:$C,"Merenda Mista",Movimentações!$B:$B,"SAÍDA")</f>
        <v>172</v>
      </c>
      <c r="H4" s="3">
        <f t="shared" si="1"/>
        <v>-60</v>
      </c>
      <c r="I4" s="21">
        <v>1.5</v>
      </c>
    </row>
    <row r="5" spans="1:13" x14ac:dyDescent="0.25">
      <c r="A5" s="14" t="s">
        <v>29</v>
      </c>
      <c r="B5" s="15">
        <v>2573</v>
      </c>
      <c r="C5" s="113" t="str">
        <f t="shared" si="0"/>
        <v>MP2573</v>
      </c>
      <c r="D5" s="113" t="s">
        <v>5</v>
      </c>
      <c r="E5" s="113">
        <v>18</v>
      </c>
      <c r="F5" s="113">
        <f>SUMIFS(Movimentações!$D:$D,Movimentações!$C:$C,"Mini Pizza",Movimentações!$B:$B,"ENTRADA")</f>
        <v>400</v>
      </c>
      <c r="G5" s="113">
        <f>SUMIFS(Movimentações!$D:$D,Movimentações!$C:$C,"Mini Pizza",Movimentações!$B:$B,"SAÍDA")</f>
        <v>131</v>
      </c>
      <c r="H5" s="113">
        <f t="shared" si="1"/>
        <v>287</v>
      </c>
      <c r="I5" s="114">
        <v>2.5</v>
      </c>
    </row>
    <row r="6" spans="1:13" x14ac:dyDescent="0.25">
      <c r="A6" s="14" t="s">
        <v>30</v>
      </c>
      <c r="B6" s="15">
        <v>1135</v>
      </c>
      <c r="C6" s="3" t="str">
        <f t="shared" si="0"/>
        <v>FM1135</v>
      </c>
      <c r="D6" s="3" t="s">
        <v>11</v>
      </c>
      <c r="E6" s="3">
        <v>19</v>
      </c>
      <c r="F6" s="3">
        <f>SUMIFS(Movimentações!$D:$D,Movimentações!$C:$C,"Folhado Misto",Movimentações!$B:$B,"ENTRADA")</f>
        <v>390</v>
      </c>
      <c r="G6" s="3">
        <f>SUMIFS(Movimentações!$D:$D,Movimentações!$C:$C,"Folhado Misto",Movimentações!$B:$B,"SAÍDA")</f>
        <v>15</v>
      </c>
      <c r="H6" s="3">
        <f t="shared" si="1"/>
        <v>394</v>
      </c>
      <c r="I6" s="21">
        <v>1.5</v>
      </c>
    </row>
    <row r="7" spans="1:13" x14ac:dyDescent="0.25">
      <c r="A7" s="16" t="s">
        <v>31</v>
      </c>
      <c r="B7" s="17">
        <v>4623</v>
      </c>
      <c r="C7" s="113" t="str">
        <f t="shared" si="0"/>
        <v>PQ4623</v>
      </c>
      <c r="D7" s="113" t="s">
        <v>4</v>
      </c>
      <c r="E7" s="113">
        <v>20</v>
      </c>
      <c r="F7" s="113">
        <f>SUMIFS(Movimentações!$D:$D,Movimentações!$C:$C,"Pão de Queijo",Movimentações!$B:$B,"ENTRADA")</f>
        <v>180</v>
      </c>
      <c r="G7" s="113">
        <f>SUMIFS(Movimentações!$D:$D,Movimentações!$C:$C,"Pão de Queijo",Movimentações!$B:$B,"SAÍDA")</f>
        <v>265</v>
      </c>
      <c r="H7" s="113">
        <f t="shared" si="1"/>
        <v>-65</v>
      </c>
      <c r="I7" s="114">
        <v>0.6</v>
      </c>
    </row>
    <row r="8" spans="1:13" x14ac:dyDescent="0.25">
      <c r="M8" s="11"/>
    </row>
    <row r="9" spans="1:13" x14ac:dyDescent="0.25">
      <c r="M9" s="11"/>
    </row>
    <row r="10" spans="1:13" x14ac:dyDescent="0.25">
      <c r="C10" s="87"/>
      <c r="D10" s="87"/>
      <c r="M10" s="11"/>
    </row>
    <row r="11" spans="1:13" x14ac:dyDescent="0.25">
      <c r="C11" s="87"/>
      <c r="D11" s="87"/>
      <c r="M11" s="11"/>
    </row>
    <row r="12" spans="1:13" x14ac:dyDescent="0.25">
      <c r="C12" s="87"/>
      <c r="D12" s="87"/>
      <c r="M12" s="11"/>
    </row>
    <row r="13" spans="1:13" x14ac:dyDescent="0.25">
      <c r="C13" s="87"/>
      <c r="D13" s="87"/>
      <c r="M13" s="11"/>
    </row>
    <row r="14" spans="1:13" x14ac:dyDescent="0.25">
      <c r="M14" s="11"/>
    </row>
    <row r="15" spans="1:13" x14ac:dyDescent="0.25">
      <c r="M15" s="11"/>
    </row>
    <row r="16" spans="1:13" x14ac:dyDescent="0.25">
      <c r="M16" s="11"/>
    </row>
    <row r="17" spans="13:13" x14ac:dyDescent="0.25">
      <c r="M17" s="11"/>
    </row>
    <row r="18" spans="13:13" x14ac:dyDescent="0.25">
      <c r="M18" s="11"/>
    </row>
    <row r="19" spans="13:13" x14ac:dyDescent="0.25">
      <c r="M19" s="11"/>
    </row>
  </sheetData>
  <mergeCells count="2">
    <mergeCell ref="A1:B1"/>
    <mergeCell ref="C10:D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59D1-12CF-4B27-BB69-20E5B840D1F9}">
  <sheetPr>
    <tabColor theme="9" tint="0.39997558519241921"/>
  </sheetPr>
  <dimension ref="A1:L17"/>
  <sheetViews>
    <sheetView topLeftCell="A16" zoomScale="118" zoomScaleNormal="118" workbookViewId="0">
      <selection activeCell="H12" sqref="H12"/>
    </sheetView>
  </sheetViews>
  <sheetFormatPr defaultRowHeight="15" x14ac:dyDescent="0.25"/>
  <cols>
    <col min="1" max="1" width="16.140625" customWidth="1"/>
    <col min="2" max="3" width="18" customWidth="1"/>
    <col min="4" max="5" width="17.140625" customWidth="1"/>
    <col min="6" max="6" width="13.85546875" customWidth="1"/>
    <col min="7" max="8" width="22.140625" customWidth="1"/>
    <col min="9" max="9" width="15.85546875" customWidth="1"/>
    <col min="10" max="10" width="15.28515625" customWidth="1"/>
  </cols>
  <sheetData>
    <row r="1" spans="1:12" ht="35.1" customHeight="1" x14ac:dyDescent="0.25">
      <c r="A1" s="108" t="s">
        <v>57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30" x14ac:dyDescent="0.25">
      <c r="A2" s="39" t="s">
        <v>25</v>
      </c>
      <c r="B2" s="107" t="s">
        <v>83</v>
      </c>
      <c r="C2" s="107" t="s">
        <v>77</v>
      </c>
      <c r="D2" s="39" t="s">
        <v>54</v>
      </c>
      <c r="E2" s="107" t="s">
        <v>64</v>
      </c>
      <c r="F2" s="107" t="s">
        <v>3</v>
      </c>
      <c r="G2" s="107" t="s">
        <v>84</v>
      </c>
      <c r="H2" s="107" t="s">
        <v>85</v>
      </c>
      <c r="I2" s="39" t="s">
        <v>82</v>
      </c>
      <c r="J2" s="39" t="s">
        <v>56</v>
      </c>
      <c r="L2" s="118">
        <v>0.1</v>
      </c>
    </row>
    <row r="3" spans="1:12" x14ac:dyDescent="0.25">
      <c r="A3" t="s">
        <v>70</v>
      </c>
      <c r="B3" t="s">
        <v>6</v>
      </c>
      <c r="C3" t="s">
        <v>72</v>
      </c>
      <c r="D3" t="s">
        <v>60</v>
      </c>
      <c r="E3" t="s">
        <v>79</v>
      </c>
      <c r="F3">
        <f>IF(AND(Tabela5[[#This Row],[Produtos]]=Tabela1[[#This Row],[Produto]],Tabela1[[#This Row],[Tipo]]="SAÍDA"),Tabela1[[#This Row],[Quantidade]],0)</f>
        <v>150</v>
      </c>
      <c r="G3" s="116">
        <f>VLOOKUP(Tabela5[[#This Row],[Produtos]],'Stock em Armazém'!D1:I7,6,0)</f>
        <v>1</v>
      </c>
      <c r="H3" s="116">
        <f>Tabela5[[#This Row],[Quantidade]]*Tabela5[[#This Row],[Preço Unitário]]</f>
        <v>150</v>
      </c>
      <c r="I3" s="116">
        <f>Tabela5[[#This Row],[Subtotal]]*$L$2</f>
        <v>15</v>
      </c>
      <c r="J3" s="116">
        <f>Tabela5[[#This Row],[Subtotal]]-Tabela5[[#This Row],[Desconto 10%]]</f>
        <v>135</v>
      </c>
    </row>
    <row r="4" spans="1:12" x14ac:dyDescent="0.25">
      <c r="A4" s="7" t="s">
        <v>65</v>
      </c>
      <c r="B4" s="7" t="s">
        <v>7</v>
      </c>
      <c r="C4" s="7" t="s">
        <v>73</v>
      </c>
      <c r="D4" s="7" t="s">
        <v>59</v>
      </c>
      <c r="E4" s="7" t="s">
        <v>78</v>
      </c>
      <c r="F4" s="7">
        <f>IF(AND(Tabela5[[#This Row],[Produtos]]=Tabela1[[#This Row],[Produto]],Tabela1[[#This Row],[Tipo]]="SAÍDA"),Tabela1[[#This Row],[Quantidade]],0)</f>
        <v>18</v>
      </c>
      <c r="G4" s="117">
        <f>VLOOKUP(Tabela5[[#This Row],[Produtos]],'Stock em Armazém'!D2:I8,6,0)</f>
        <v>1.5</v>
      </c>
      <c r="H4" s="117">
        <f>Tabela5[[#This Row],[Quantidade]]*Tabela5[[#This Row],[Preço Unitário]]</f>
        <v>27</v>
      </c>
      <c r="I4" s="117">
        <f>Tabela5[[#This Row],[Subtotal]]*$L$2</f>
        <v>2.7</v>
      </c>
      <c r="J4" s="117">
        <f>Tabela5[[#This Row],[Subtotal]]-Tabela5[[#This Row],[Desconto 10%]]</f>
        <v>24.3</v>
      </c>
    </row>
    <row r="5" spans="1:12" x14ac:dyDescent="0.25">
      <c r="A5" t="s">
        <v>67</v>
      </c>
      <c r="B5" t="s">
        <v>10</v>
      </c>
      <c r="C5" t="s">
        <v>74</v>
      </c>
      <c r="D5" t="s">
        <v>58</v>
      </c>
      <c r="E5" t="s">
        <v>81</v>
      </c>
      <c r="F5">
        <f>IF(AND(Tabela5[[#This Row],[Produtos]]=Tabela1[[#This Row],[Produto]],Tabela1[[#This Row],[Tipo]]="SAÍDA"),Tabela1[[#This Row],[Quantidade]],0)</f>
        <v>120</v>
      </c>
      <c r="G5" s="116">
        <f>VLOOKUP(Tabela5[[#This Row],[Produtos]],'Stock em Armazém'!D3:I9,6,0)</f>
        <v>1.5</v>
      </c>
      <c r="H5" s="116">
        <f>Tabela5[[#This Row],[Quantidade]]*Tabela5[[#This Row],[Preço Unitário]]</f>
        <v>180</v>
      </c>
      <c r="I5" s="116">
        <f>Tabela5[[#This Row],[Subtotal]]*$L$2</f>
        <v>18</v>
      </c>
      <c r="J5" s="116">
        <f>Tabela5[[#This Row],[Subtotal]]-Tabela5[[#This Row],[Desconto 10%]]</f>
        <v>162</v>
      </c>
    </row>
    <row r="6" spans="1:12" x14ac:dyDescent="0.25">
      <c r="A6" s="7" t="s">
        <v>66</v>
      </c>
      <c r="B6" s="7" t="s">
        <v>5</v>
      </c>
      <c r="C6" s="7" t="s">
        <v>75</v>
      </c>
      <c r="D6" s="7" t="s">
        <v>60</v>
      </c>
      <c r="E6" s="7" t="s">
        <v>80</v>
      </c>
      <c r="F6" s="7">
        <f>IF(AND(Tabela5[[#This Row],[Produtos]]=Tabela1[[#This Row],[Produto]],Tabela1[[#This Row],[Tipo]]="SAÍDA"),Tabela1[[#This Row],[Quantidade]],0)</f>
        <v>100</v>
      </c>
      <c r="G6" s="117">
        <f>VLOOKUP(Tabela5[[#This Row],[Produtos]],'Stock em Armazém'!D4:I10,6,0)</f>
        <v>2.5</v>
      </c>
      <c r="H6" s="117">
        <f>Tabela5[[#This Row],[Quantidade]]*Tabela5[[#This Row],[Preço Unitário]]</f>
        <v>250</v>
      </c>
      <c r="I6" s="117">
        <f>Tabela5[[#This Row],[Subtotal]]*$L$2</f>
        <v>25</v>
      </c>
      <c r="J6" s="117">
        <f>Tabela5[[#This Row],[Subtotal]]-Tabela5[[#This Row],[Desconto 10%]]</f>
        <v>225</v>
      </c>
    </row>
    <row r="7" spans="1:12" x14ac:dyDescent="0.25">
      <c r="A7" t="s">
        <v>68</v>
      </c>
      <c r="B7" t="s">
        <v>11</v>
      </c>
      <c r="C7" t="s">
        <v>76</v>
      </c>
      <c r="D7" t="s">
        <v>61</v>
      </c>
      <c r="E7" t="s">
        <v>80</v>
      </c>
      <c r="F7">
        <f>IF(AND(Tabela5[[#This Row],[Produtos]]=Tabela1[[#This Row],[Produto]],Tabela1[[#This Row],[Tipo]]="SAÍDA"),Tabela1[[#This Row],[Quantidade]],0)</f>
        <v>15</v>
      </c>
      <c r="G7" s="116">
        <f>VLOOKUP(Tabela5[[#This Row],[Produtos]],'Stock em Armazém'!D5:I11,6,0)</f>
        <v>1.5</v>
      </c>
      <c r="H7" s="116">
        <f>Tabela5[[#This Row],[Quantidade]]*Tabela5[[#This Row],[Preço Unitário]]</f>
        <v>22.5</v>
      </c>
      <c r="I7" s="116">
        <f>Tabela5[[#This Row],[Subtotal]]*$L$2</f>
        <v>2.25</v>
      </c>
      <c r="J7" s="116">
        <f>Tabela5[[#This Row],[Subtotal]]-Tabela5[[#This Row],[Desconto 10%]]</f>
        <v>20.25</v>
      </c>
    </row>
    <row r="8" spans="1:12" x14ac:dyDescent="0.25">
      <c r="A8" s="7" t="s">
        <v>69</v>
      </c>
      <c r="B8" s="7" t="s">
        <v>4</v>
      </c>
      <c r="C8" s="7" t="s">
        <v>73</v>
      </c>
      <c r="D8" s="7" t="s">
        <v>62</v>
      </c>
      <c r="E8" s="7" t="s">
        <v>81</v>
      </c>
      <c r="F8" s="7">
        <f>IF(AND(Tabela5[[#This Row],[Produtos]]=Tabela1[[#This Row],[Produto]],Tabela1[[#This Row],[Tipo]]="SAÍDA"),Tabela1[[#This Row],[Quantidade]],0)</f>
        <v>250</v>
      </c>
      <c r="G8" s="117">
        <f>VLOOKUP(Tabela5[[#This Row],[Produtos]],'Stock em Armazém'!D6:I12,6,0)</f>
        <v>0.6</v>
      </c>
      <c r="H8" s="117">
        <f>Tabela5[[#This Row],[Quantidade]]*Tabela5[[#This Row],[Preço Unitário]]</f>
        <v>150</v>
      </c>
      <c r="I8" s="117">
        <f>Tabela5[[#This Row],[Subtotal]]*$L$2</f>
        <v>15</v>
      </c>
      <c r="J8" s="117">
        <f>Tabela5[[#This Row],[Subtotal]]-Tabela5[[#This Row],[Desconto 10%]]</f>
        <v>135</v>
      </c>
    </row>
    <row r="9" spans="1:12" x14ac:dyDescent="0.25">
      <c r="G9" s="112"/>
      <c r="H9" s="112"/>
    </row>
    <row r="10" spans="1:12" x14ac:dyDescent="0.25">
      <c r="G10" s="112"/>
      <c r="H10" s="112"/>
    </row>
    <row r="11" spans="1:12" x14ac:dyDescent="0.25">
      <c r="G11" s="112"/>
      <c r="H11" s="112"/>
    </row>
    <row r="12" spans="1:12" x14ac:dyDescent="0.25">
      <c r="G12" s="112"/>
      <c r="H12" s="112"/>
    </row>
    <row r="13" spans="1:12" x14ac:dyDescent="0.25">
      <c r="G13" s="112"/>
      <c r="H13" s="112"/>
    </row>
    <row r="14" spans="1:12" x14ac:dyDescent="0.25">
      <c r="G14" s="112"/>
      <c r="H14" s="112"/>
    </row>
    <row r="15" spans="1:12" x14ac:dyDescent="0.25">
      <c r="G15" s="112"/>
      <c r="H15" s="112"/>
    </row>
    <row r="16" spans="1:12" x14ac:dyDescent="0.25">
      <c r="G16" s="112"/>
      <c r="H16" s="112"/>
    </row>
    <row r="17" spans="7:8" x14ac:dyDescent="0.25">
      <c r="G17" s="112"/>
      <c r="H17" s="112"/>
    </row>
  </sheetData>
  <mergeCells count="1">
    <mergeCell ref="A1:J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3A910BB-0F97-40C1-9DDD-0F0DC7CA81A9}">
          <x14:formula1>
            <xm:f>'TIPO - PRODUTOS'!$A$8:$A$14</xm:f>
          </x14:formula1>
          <xm:sqref>D3:D17 E9:E17</xm:sqref>
        </x14:dataValidation>
        <x14:dataValidation type="list" allowBlank="1" showInputMessage="1" showErrorMessage="1" xr:uid="{1808599D-F76A-400A-92B3-7791B24DDEC5}">
          <x14:formula1>
            <xm:f>'TIPO - PRODUTOS'!$C$1:$C$7</xm:f>
          </x14:formula1>
          <xm:sqref>A10:A17</xm:sqref>
        </x14:dataValidation>
        <x14:dataValidation type="list" allowBlank="1" showInputMessage="1" showErrorMessage="1" xr:uid="{5646DC92-5EC7-4FAB-AD84-57DDBA8078FF}">
          <x14:formula1>
            <xm:f>'TIPO - PRODUTOS'!$C$19:$C$23</xm:f>
          </x14:formula1>
          <xm:sqref>C3:C8</xm:sqref>
        </x14:dataValidation>
        <x14:dataValidation type="list" allowBlank="1" showInputMessage="1" showErrorMessage="1" xr:uid="{43A5B2B9-9138-41DC-8B00-16378EA56166}">
          <x14:formula1>
            <xm:f>'TIPO - PRODUTOS'!$G$21:$G$24</xm:f>
          </x14:formula1>
          <xm:sqref>E3:E8</xm:sqref>
        </x14:dataValidation>
        <x14:dataValidation type="list" allowBlank="1" showInputMessage="1" showErrorMessage="1" xr:uid="{D65BB3F9-A257-443E-8CAF-2397CDE2DB5F}">
          <x14:formula1>
            <xm:f>'Stock em Armazém'!$D$2:$D$7</xm:f>
          </x14:formula1>
          <xm:sqref>B3:B8</xm:sqref>
        </x14:dataValidation>
        <x14:dataValidation type="list" allowBlank="1" showInputMessage="1" showErrorMessage="1" xr:uid="{B5D18935-7AC0-44AD-8008-F538BCA39C12}">
          <x14:formula1>
            <xm:f>'Stock em Armazém'!$C$2:$C$7</xm:f>
          </x14:formula1>
          <xm:sqref>A3:A9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FFB9-B631-4751-9EBC-BBCA094771EE}">
  <dimension ref="A1:O217"/>
  <sheetViews>
    <sheetView topLeftCell="A13" workbookViewId="0">
      <selection activeCell="A23" sqref="A23:O24"/>
    </sheetView>
  </sheetViews>
  <sheetFormatPr defaultRowHeight="15" x14ac:dyDescent="0.25"/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89" t="s">
        <v>44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  <c r="O2" s="7"/>
    </row>
    <row r="3" spans="1:15" x14ac:dyDescent="0.25">
      <c r="A3" s="7"/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O3" s="7"/>
    </row>
    <row r="4" spans="1:15" x14ac:dyDescent="0.25">
      <c r="A4" s="7"/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4"/>
      <c r="O4" s="7"/>
    </row>
    <row r="5" spans="1:15" x14ac:dyDescent="0.25">
      <c r="A5" s="7"/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99" t="s">
        <v>45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4.45" customHeight="1" x14ac:dyDescent="0.25">
      <c r="A9" s="7"/>
      <c r="B9" s="74" t="s">
        <v>41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"/>
    </row>
    <row r="10" spans="1:15" x14ac:dyDescent="0.25">
      <c r="A10" s="7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"/>
    </row>
    <row r="11" spans="1:15" x14ac:dyDescent="0.25">
      <c r="A11" s="7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"/>
    </row>
    <row r="12" spans="1:15" x14ac:dyDescent="0.25">
      <c r="A12" s="7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98" t="s">
        <v>39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37"/>
      <c r="N14" s="7"/>
      <c r="O14" s="7"/>
    </row>
    <row r="15" spans="1:15" x14ac:dyDescent="0.25">
      <c r="A15" s="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"/>
      <c r="O15" s="7"/>
    </row>
    <row r="16" spans="1:15" x14ac:dyDescent="0.25">
      <c r="A16" s="7"/>
      <c r="B16" s="88" t="s">
        <v>40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7"/>
    </row>
    <row r="17" spans="1:15" x14ac:dyDescent="0.25">
      <c r="A17" s="7"/>
      <c r="B17" s="88" t="s">
        <v>43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7"/>
    </row>
    <row r="18" spans="1:15" x14ac:dyDescent="0.25">
      <c r="A18" s="7"/>
      <c r="B18" s="88" t="s">
        <v>46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4.45" customHeight="1" x14ac:dyDescent="0.25">
      <c r="A23" s="100" t="s">
        <v>49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1:15" x14ac:dyDescent="0.25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1:15" x14ac:dyDescent="0.25">
      <c r="A25" s="7"/>
      <c r="B25" s="7"/>
      <c r="C25" s="7"/>
      <c r="D25" s="7"/>
      <c r="E25" s="60"/>
      <c r="F25" s="60"/>
      <c r="G25" s="60"/>
      <c r="H25" s="60"/>
      <c r="I25" s="60"/>
      <c r="J25" s="60"/>
      <c r="K25" s="60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60" t="s">
        <v>50</v>
      </c>
      <c r="F27" s="60"/>
      <c r="G27" s="60"/>
      <c r="H27" s="60"/>
      <c r="I27" s="60"/>
      <c r="J27" s="60"/>
      <c r="K27" s="60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</sheetData>
  <mergeCells count="10">
    <mergeCell ref="E27:K27"/>
    <mergeCell ref="B18:N18"/>
    <mergeCell ref="A23:O24"/>
    <mergeCell ref="E25:K25"/>
    <mergeCell ref="B17:N17"/>
    <mergeCell ref="B16:N16"/>
    <mergeCell ref="B2:N5"/>
    <mergeCell ref="B14:L14"/>
    <mergeCell ref="B7:N7"/>
    <mergeCell ref="B9:N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4204-B41A-4A13-8D6F-478D01886840}">
  <sheetPr>
    <tabColor rgb="FF7030A0"/>
  </sheetPr>
  <dimension ref="A1:P23"/>
  <sheetViews>
    <sheetView topLeftCell="B1" workbookViewId="0">
      <selection activeCell="O9" sqref="O9"/>
    </sheetView>
  </sheetViews>
  <sheetFormatPr defaultRowHeight="15" x14ac:dyDescent="0.25"/>
  <cols>
    <col min="2" max="2" width="4.140625" customWidth="1"/>
    <col min="3" max="3" width="15.140625" bestFit="1" customWidth="1"/>
    <col min="4" max="4" width="6.85546875" customWidth="1"/>
    <col min="5" max="5" width="5" customWidth="1"/>
    <col min="6" max="6" width="15.140625" customWidth="1"/>
    <col min="7" max="7" width="11.42578125" customWidth="1"/>
    <col min="8" max="8" width="5.85546875" customWidth="1"/>
    <col min="9" max="9" width="16.85546875" bestFit="1" customWidth="1"/>
    <col min="12" max="12" width="1.5703125" customWidth="1"/>
    <col min="13" max="13" width="7.140625" customWidth="1"/>
    <col min="14" max="14" width="2.28515625" customWidth="1"/>
    <col min="15" max="15" width="0.28515625" customWidth="1"/>
  </cols>
  <sheetData>
    <row r="1" spans="1:1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31.5" x14ac:dyDescent="0.25">
      <c r="A2" s="7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7"/>
      <c r="B4" s="30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8"/>
      <c r="P4" s="7"/>
    </row>
    <row r="5" spans="1:16" ht="27" customHeight="1" x14ac:dyDescent="0.25">
      <c r="A5" s="7"/>
      <c r="B5" s="27"/>
      <c r="C5" s="36" t="s">
        <v>25</v>
      </c>
      <c r="D5" s="7"/>
      <c r="E5" s="7"/>
      <c r="F5" s="7"/>
      <c r="G5" s="32"/>
      <c r="H5" s="10"/>
      <c r="I5" s="10"/>
      <c r="J5" s="10"/>
      <c r="K5" s="10"/>
      <c r="L5" s="10"/>
      <c r="M5" s="10"/>
      <c r="N5" s="10"/>
      <c r="O5" s="24"/>
      <c r="P5" s="7"/>
    </row>
    <row r="6" spans="1:16" ht="19.899999999999999" customHeight="1" x14ac:dyDescent="0.25">
      <c r="A6" s="7"/>
      <c r="B6" s="25"/>
      <c r="C6" s="123" t="s">
        <v>70</v>
      </c>
      <c r="D6" s="7"/>
      <c r="E6" s="7"/>
      <c r="F6" s="7"/>
      <c r="G6" s="7"/>
      <c r="H6" s="7"/>
      <c r="I6" s="7"/>
      <c r="J6" s="32"/>
      <c r="K6" s="32"/>
      <c r="L6" s="32"/>
      <c r="M6" s="32"/>
      <c r="N6" s="32"/>
      <c r="O6" s="24"/>
      <c r="P6" s="7"/>
    </row>
    <row r="7" spans="1:16" ht="29.45" customHeight="1" x14ac:dyDescent="0.25">
      <c r="A7" s="7"/>
      <c r="B7" s="25"/>
      <c r="C7" s="26"/>
      <c r="D7" s="26"/>
      <c r="E7" s="7"/>
      <c r="F7" s="7"/>
      <c r="G7" s="7"/>
      <c r="H7" s="7"/>
      <c r="I7" s="7"/>
      <c r="J7" s="10"/>
      <c r="K7" s="10"/>
      <c r="L7" s="10"/>
      <c r="M7" s="10"/>
      <c r="N7" s="10"/>
      <c r="O7" s="24"/>
      <c r="P7" s="7"/>
    </row>
    <row r="8" spans="1:16" x14ac:dyDescent="0.25">
      <c r="A8" s="7"/>
      <c r="B8" s="25"/>
      <c r="C8" s="26"/>
      <c r="D8" s="26"/>
      <c r="E8" s="7"/>
      <c r="F8" s="10"/>
      <c r="G8" s="10"/>
      <c r="H8" s="10"/>
      <c r="I8" s="10"/>
      <c r="J8" s="10"/>
      <c r="K8" s="10"/>
      <c r="L8" s="10"/>
      <c r="M8" s="10"/>
      <c r="N8" s="10"/>
      <c r="O8" s="24"/>
      <c r="P8" s="7"/>
    </row>
    <row r="9" spans="1:16" ht="18.75" x14ac:dyDescent="0.25">
      <c r="A9" s="7"/>
      <c r="B9" s="25"/>
      <c r="C9" s="7"/>
      <c r="D9" s="104" t="s">
        <v>2</v>
      </c>
      <c r="E9" s="104"/>
      <c r="F9" s="104"/>
      <c r="G9" s="38" t="s">
        <v>42</v>
      </c>
      <c r="H9" s="38" t="s">
        <v>38</v>
      </c>
      <c r="I9" s="121" t="s">
        <v>87</v>
      </c>
      <c r="J9" s="19"/>
      <c r="K9" s="19"/>
      <c r="L9" s="19"/>
      <c r="M9" s="19"/>
      <c r="N9" s="24"/>
      <c r="O9" s="7"/>
    </row>
    <row r="10" spans="1:16" x14ac:dyDescent="0.25">
      <c r="A10" s="7"/>
      <c r="B10" s="25"/>
      <c r="C10" s="7"/>
      <c r="D10" s="105" t="str">
        <f>VLOOKUP(C6,'Stock em Armazém'!C:D,2,0)</f>
        <v>Coxinha</v>
      </c>
      <c r="E10" s="105"/>
      <c r="F10" s="105"/>
      <c r="G10" s="122">
        <f>VLOOKUP(C6,'Stock em Armazém'!C1:I7,7,0)</f>
        <v>1</v>
      </c>
      <c r="H10" s="40">
        <v>10</v>
      </c>
      <c r="I10" s="124">
        <f>H10*G10</f>
        <v>10</v>
      </c>
      <c r="J10" s="10"/>
      <c r="K10" s="10"/>
      <c r="L10" s="10"/>
      <c r="M10" s="10"/>
      <c r="N10" s="24"/>
      <c r="O10" s="7"/>
    </row>
    <row r="11" spans="1:16" x14ac:dyDescent="0.25">
      <c r="A11" s="7"/>
      <c r="B11" s="25"/>
      <c r="C11" s="26"/>
      <c r="D11" s="26"/>
      <c r="E11" s="7"/>
      <c r="F11" s="10"/>
      <c r="G11" s="10"/>
      <c r="H11" s="10"/>
      <c r="I11" s="10"/>
      <c r="J11" s="10"/>
      <c r="K11" s="10"/>
      <c r="L11" s="10"/>
      <c r="M11" s="10"/>
      <c r="N11" s="10"/>
      <c r="O11" s="24"/>
      <c r="P11" s="7"/>
    </row>
    <row r="12" spans="1:16" x14ac:dyDescent="0.25">
      <c r="A12" s="7"/>
      <c r="B12" s="33"/>
      <c r="C12" s="31"/>
      <c r="D12" s="3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34"/>
      <c r="P12" s="7"/>
    </row>
    <row r="13" spans="1:16" ht="27" customHeight="1" x14ac:dyDescent="0.25">
      <c r="A13" s="7"/>
      <c r="B13" s="33"/>
      <c r="C13" s="121" t="s">
        <v>86</v>
      </c>
      <c r="D13" s="32"/>
      <c r="E13" s="7"/>
      <c r="F13" s="7"/>
      <c r="G13" s="7"/>
      <c r="H13" s="7"/>
      <c r="I13" s="18"/>
      <c r="J13" s="18"/>
      <c r="K13" s="18"/>
      <c r="L13" s="18"/>
      <c r="M13" s="18"/>
      <c r="N13" s="18"/>
      <c r="O13" s="34"/>
      <c r="P13" s="7"/>
    </row>
    <row r="14" spans="1:16" x14ac:dyDescent="0.25">
      <c r="A14" s="7"/>
      <c r="B14" s="33"/>
      <c r="C14" s="120" t="s">
        <v>59</v>
      </c>
      <c r="D14" s="10"/>
      <c r="E14" s="7"/>
      <c r="F14" s="7"/>
      <c r="G14" s="7"/>
      <c r="H14" s="7"/>
      <c r="I14" s="7"/>
      <c r="J14" s="7"/>
      <c r="K14" s="7"/>
      <c r="L14" s="7"/>
      <c r="M14" s="10"/>
      <c r="N14" s="10"/>
      <c r="O14" s="34"/>
      <c r="P14" s="7"/>
    </row>
    <row r="15" spans="1:16" ht="18.75" x14ac:dyDescent="0.25">
      <c r="A15" s="7"/>
      <c r="B15" s="25"/>
      <c r="C15" s="7"/>
      <c r="D15" s="7"/>
      <c r="E15" s="7"/>
      <c r="F15" s="121" t="s">
        <v>56</v>
      </c>
      <c r="G15" s="124">
        <f>H10*G10</f>
        <v>10</v>
      </c>
      <c r="H15" s="7"/>
      <c r="I15" s="7"/>
      <c r="J15" s="7"/>
      <c r="K15" s="7"/>
      <c r="L15" s="7"/>
      <c r="M15" s="7"/>
      <c r="N15" s="7"/>
      <c r="O15" s="24"/>
      <c r="P15" s="7"/>
    </row>
    <row r="16" spans="1:16" ht="18.75" x14ac:dyDescent="0.25">
      <c r="A16" s="7"/>
      <c r="B16" s="25"/>
      <c r="C16" s="7"/>
      <c r="D16" s="7"/>
      <c r="E16" s="7"/>
      <c r="F16" s="121" t="s">
        <v>55</v>
      </c>
      <c r="G16" s="119">
        <f>IF(G15&gt;10,G15*0.1,G15*0)</f>
        <v>0</v>
      </c>
      <c r="H16" s="7"/>
      <c r="I16" s="7"/>
      <c r="J16" s="7"/>
      <c r="K16" s="7"/>
      <c r="L16" s="7"/>
      <c r="M16" s="7"/>
      <c r="N16" s="7"/>
      <c r="O16" s="24"/>
      <c r="P16" s="7"/>
    </row>
    <row r="17" spans="1:16" x14ac:dyDescent="0.25">
      <c r="A17" s="7"/>
      <c r="B17" s="23"/>
      <c r="C17" s="22"/>
      <c r="D17" s="22"/>
      <c r="E17" s="22"/>
      <c r="F17" s="22"/>
      <c r="G17" s="22"/>
      <c r="H17" s="35"/>
      <c r="I17" s="101"/>
      <c r="J17" s="101"/>
      <c r="K17" s="101"/>
      <c r="L17" s="101"/>
      <c r="M17" s="101"/>
      <c r="N17" s="101"/>
      <c r="O17" s="102"/>
      <c r="P17" s="7"/>
    </row>
    <row r="18" spans="1:1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</sheetData>
  <mergeCells count="4">
    <mergeCell ref="I17:O17"/>
    <mergeCell ref="B2:O2"/>
    <mergeCell ref="D9:F9"/>
    <mergeCell ref="D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3ECDBA-F3B1-4DFD-BD7C-E9FCE53EF0B7}">
          <x14:formula1>
            <xm:f>'Stock em Armazém'!$C$2:$C$7</xm:f>
          </x14:formula1>
          <xm:sqref>C6</xm:sqref>
        </x14:dataValidation>
        <x14:dataValidation type="list" allowBlank="1" showInputMessage="1" showErrorMessage="1" xr:uid="{2E3B2254-DD67-43E0-B9EA-22179D9E23A6}">
          <x14:formula1>
            <xm:f>'TIPO - PRODUTOS'!$A$9:$A$14</xm:f>
          </x14:formula1>
          <xm:sqref>C14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1c0cbc6-a5f5-4eba-a98d-88ed7531d1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BE02CADFC5884DA63AB8ED0EA09677" ma:contentTypeVersion="3" ma:contentTypeDescription="Criar um novo documento." ma:contentTypeScope="" ma:versionID="0a2fa832cd9bdfab8551f6bb34b56fbb">
  <xsd:schema xmlns:xsd="http://www.w3.org/2001/XMLSchema" xmlns:xs="http://www.w3.org/2001/XMLSchema" xmlns:p="http://schemas.microsoft.com/office/2006/metadata/properties" xmlns:ns2="31c0cbc6-a5f5-4eba-a98d-88ed7531d10e" targetNamespace="http://schemas.microsoft.com/office/2006/metadata/properties" ma:root="true" ma:fieldsID="c94080eae94ae27a65835d7e349e5089" ns2:_="">
    <xsd:import namespace="31c0cbc6-a5f5-4eba-a98d-88ed7531d10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0cbc6-a5f5-4eba-a98d-88ed7531d1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49BF6-A0C6-47F1-9927-5F426EDCABA7}">
  <ds:schemaRefs>
    <ds:schemaRef ds:uri="http://www.w3.org/XML/1998/namespace"/>
    <ds:schemaRef ds:uri="31c0cbc6-a5f5-4eba-a98d-88ed7531d10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6C38E5-4347-407F-A268-C75267168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c0cbc6-a5f5-4eba-a98d-88ed7531d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E9CB64-5701-4B16-9B49-9A21181E84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INSTRUÇÕES GERAIS STOCK</vt:lpstr>
      <vt:lpstr>Movimentações</vt:lpstr>
      <vt:lpstr>TIPO - PRODUTOS</vt:lpstr>
      <vt:lpstr>Stock em Armazém</vt:lpstr>
      <vt:lpstr>Tabelas de Venda</vt:lpstr>
      <vt:lpstr>INSTRUÇÕES VENDA E POS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Cleidiana Barbosa</cp:lastModifiedBy>
  <dcterms:created xsi:type="dcterms:W3CDTF">2020-04-07T18:31:44Z</dcterms:created>
  <dcterms:modified xsi:type="dcterms:W3CDTF">2022-05-26T17:02:28Z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0x010100A9BE02CADFC5884DA63AB8ED0EA09677</vt:lpwstr>
  </property>
</Properties>
</file>