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caoiefp-my.sharepoint.com/personal/7154190_formacao_iefp_pt/Documents/"/>
    </mc:Choice>
  </mc:AlternateContent>
  <xr:revisionPtr revIDLastSave="2" documentId="14_{9CAA949A-0199-4B61-B23D-2F13270203FA}" xr6:coauthVersionLast="47" xr6:coauthVersionMax="47" xr10:uidLastSave="{2E522579-E1D4-4DE6-A0F7-B73E31D4A1E8}"/>
  <bookViews>
    <workbookView xWindow="-120" yWindow="-120" windowWidth="20730" windowHeight="11310" activeTab="1" xr2:uid="{621C1628-AE8D-47C5-BEDE-A6B724DDB431}"/>
  </bookViews>
  <sheets>
    <sheet name="ORÇAMENTO FAMILIAR" sheetId="1" r:id="rId1"/>
    <sheet name="RESUMO" sheetId="2" r:id="rId2"/>
    <sheet name="DADOS LISTA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  <c r="F10" i="2"/>
  <c r="F9" i="2"/>
  <c r="F8" i="2"/>
  <c r="F7" i="2"/>
  <c r="F6" i="2"/>
  <c r="E9" i="2"/>
  <c r="E10" i="2"/>
  <c r="E8" i="2"/>
  <c r="E7" i="2"/>
  <c r="E6" i="2"/>
  <c r="D10" i="2"/>
  <c r="D9" i="2"/>
  <c r="D8" i="2"/>
  <c r="D7" i="2"/>
  <c r="D6" i="2"/>
  <c r="C10" i="2"/>
  <c r="G10" i="2" s="1"/>
  <c r="C9" i="2"/>
  <c r="C8" i="2"/>
  <c r="C7" i="2"/>
  <c r="C6" i="2"/>
  <c r="D48" i="1"/>
  <c r="E48" i="1"/>
  <c r="F48" i="1"/>
  <c r="G48" i="1"/>
  <c r="H48" i="1"/>
  <c r="I48" i="1"/>
  <c r="J48" i="1"/>
  <c r="K48" i="1"/>
  <c r="L48" i="1"/>
  <c r="M48" i="1"/>
  <c r="N48" i="1"/>
  <c r="C48" i="1"/>
  <c r="D47" i="1"/>
  <c r="D49" i="1" s="1"/>
  <c r="E47" i="1"/>
  <c r="E49" i="1" s="1"/>
  <c r="F47" i="1"/>
  <c r="F49" i="1" s="1"/>
  <c r="G47" i="1"/>
  <c r="G49" i="1" s="1"/>
  <c r="H47" i="1"/>
  <c r="H49" i="1" s="1"/>
  <c r="I47" i="1"/>
  <c r="I49" i="1" s="1"/>
  <c r="J47" i="1"/>
  <c r="J49" i="1" s="1"/>
  <c r="K47" i="1"/>
  <c r="K49" i="1" s="1"/>
  <c r="L47" i="1"/>
  <c r="L49" i="1" s="1"/>
  <c r="M47" i="1"/>
  <c r="M49" i="1" s="1"/>
  <c r="N47" i="1"/>
  <c r="N49" i="1" s="1"/>
  <c r="C47" i="1"/>
  <c r="O47" i="1" s="1"/>
  <c r="O40" i="1"/>
  <c r="O44" i="1" s="1"/>
  <c r="O41" i="1"/>
  <c r="O42" i="1"/>
  <c r="O43" i="1"/>
  <c r="O36" i="1"/>
  <c r="O37" i="1" s="1"/>
  <c r="O32" i="1"/>
  <c r="O31" i="1"/>
  <c r="O30" i="1"/>
  <c r="O21" i="1"/>
  <c r="O20" i="1"/>
  <c r="O19" i="1"/>
  <c r="O18" i="1"/>
  <c r="O17" i="1"/>
  <c r="O22" i="1"/>
  <c r="O23" i="1"/>
  <c r="O24" i="1"/>
  <c r="O25" i="1"/>
  <c r="O26" i="1"/>
  <c r="O13" i="1"/>
  <c r="O12" i="1"/>
  <c r="O11" i="1"/>
  <c r="O10" i="1"/>
  <c r="G7" i="2" l="1"/>
  <c r="D11" i="2"/>
  <c r="C11" i="2"/>
  <c r="O33" i="1"/>
  <c r="E11" i="2"/>
  <c r="F11" i="2"/>
  <c r="G8" i="2"/>
  <c r="G9" i="2"/>
  <c r="C49" i="1"/>
  <c r="O49" i="1" s="1"/>
  <c r="O48" i="1"/>
  <c r="O14" i="1"/>
  <c r="O27" i="1"/>
  <c r="G11" i="2" l="1"/>
</calcChain>
</file>

<file path=xl/sharedStrings.xml><?xml version="1.0" encoding="utf-8"?>
<sst xmlns="http://schemas.openxmlformats.org/spreadsheetml/2006/main" count="129" uniqueCount="49">
  <si>
    <t>RENDA FAMILIAR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</si>
  <si>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</si>
  <si>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</si>
  <si>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</si>
  <si>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</si>
  <si>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</si>
  <si>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</si>
  <si>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</si>
  <si>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</si>
  <si>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</si>
  <si>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</si>
  <si>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</si>
  <si>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</si>
  <si>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</si>
  <si>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SALÁRIO 1</t>
  </si>
  <si>
    <t>SALÁRIO 2</t>
  </si>
  <si>
    <t>EXTRAS</t>
  </si>
  <si>
    <t>DESPESAS</t>
  </si>
  <si>
    <t>AGUA</t>
  </si>
  <si>
    <t>LUZ</t>
  </si>
  <si>
    <t>GÁS</t>
  </si>
  <si>
    <t>COMUNICAÇÃO</t>
  </si>
  <si>
    <t>TRANSPORTE</t>
  </si>
  <si>
    <t>RENDA IMOVEL</t>
  </si>
  <si>
    <t>COMIDA</t>
  </si>
  <si>
    <t>EDUCAÇÃO</t>
  </si>
  <si>
    <t>SAÚDE</t>
  </si>
  <si>
    <t>PETS</t>
  </si>
  <si>
    <t>LAZER</t>
  </si>
  <si>
    <t>SEGUROS</t>
  </si>
  <si>
    <t>1º TRIMESTRE</t>
  </si>
  <si>
    <t>2º TRIMESTRE</t>
  </si>
  <si>
    <t>ANUAL</t>
  </si>
  <si>
    <t>ANO</t>
  </si>
  <si>
    <t>INFOS</t>
  </si>
  <si>
    <t>VETERINARIO</t>
  </si>
  <si>
    <t>ALIMENTAÇÃO</t>
  </si>
  <si>
    <t xml:space="preserve"> SEGURO DE VIDA</t>
  </si>
  <si>
    <t>SEGURO AUTOMOVEL</t>
  </si>
  <si>
    <t>SEGURO CASA</t>
  </si>
  <si>
    <t>SEGURO DE SAUDE</t>
  </si>
  <si>
    <t>SALDO</t>
  </si>
  <si>
    <t xml:space="preserve"> SALDO BRUTO</t>
  </si>
  <si>
    <t xml:space="preserve">ORÇAMENTO FAMILIAR </t>
  </si>
  <si>
    <t>Total</t>
  </si>
  <si>
    <t>ABONOS</t>
  </si>
  <si>
    <t>3 º TRIMESTRE</t>
  </si>
  <si>
    <t>4º TRIMESTRE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</si>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</sst>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0" fontId="0" fillId="0" borderId="0" xfId="0" applyBorder="1"/>
    <xf numFmtId="0" fontId="0" fillId="5" borderId="0" xfId="0" applyFill="1"/>
    <xf numFmtId="164" fontId="0" fillId="5" borderId="0" xfId="0" applyNumberFormat="1" applyFill="1"/>
    <xf numFmtId="0" fontId="2" fillId="5" borderId="0" xfId="0" applyFont="1" applyFill="1"/>
    <xf numFmtId="44" fontId="4" fillId="3" borderId="1" xfId="0" applyNumberFormat="1" applyFont="1" applyFill="1" applyBorder="1"/>
    <xf numFmtId="44" fontId="0" fillId="4" borderId="1" xfId="0" applyNumberFormat="1" applyFont="1" applyFill="1" applyBorder="1"/>
    <xf numFmtId="44" fontId="0" fillId="0" borderId="1" xfId="0" applyNumberFormat="1" applyFont="1" applyBorder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2" borderId="0" xfId="0" applyFill="1" applyBorder="1"/>
    <xf numFmtId="0" fontId="5" fillId="0" borderId="0" xfId="0" applyFont="1"/>
    <xf numFmtId="0" fontId="5" fillId="2" borderId="0" xfId="0" applyFont="1" applyFill="1"/>
    <xf numFmtId="0" fontId="6" fillId="6" borderId="0" xfId="0" applyFont="1" applyFill="1" applyAlignment="1">
      <alignment horizontal="center" vertical="center"/>
    </xf>
    <xf numFmtId="164" fontId="3" fillId="5" borderId="0" xfId="0" applyNumberFormat="1" applyFont="1" applyFill="1"/>
    <xf numFmtId="164" fontId="3" fillId="2" borderId="0" xfId="0" applyNumberFormat="1" applyFont="1" applyFill="1"/>
    <xf numFmtId="164" fontId="3" fillId="0" borderId="0" xfId="0" applyNumberFormat="1" applyFont="1"/>
    <xf numFmtId="44" fontId="5" fillId="0" borderId="2" xfId="0" applyNumberFormat="1" applyFont="1" applyFill="1" applyBorder="1"/>
  </cellXfs>
  <cellStyles count="1">
    <cellStyle name="Normal" xfId="0" builtinId="0"/>
  </cellStyles>
  <dxfs count="22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RESUMO</a:t>
            </a:r>
            <a:r>
              <a:rPr lang="pt-PT" baseline="0"/>
              <a:t> DAS DESPESAS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RESUMO!$B$6</c:f>
              <c:strCache>
                <c:ptCount val="1"/>
                <c:pt idx="0">
                  <c:v> RENDA FAMILIAR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RESUMO!$C$5:$H$5</c:f>
              <c:strCache>
                <c:ptCount val="6"/>
                <c:pt idx="0">
                  <c:v> 1º TRIMESTRE </c:v>
                </c:pt>
                <c:pt idx="1">
                  <c:v> 2º TRIMESTRE </c:v>
                </c:pt>
                <c:pt idx="2">
                  <c:v> 3 º TRIMESTRE </c:v>
                </c:pt>
                <c:pt idx="3">
                  <c:v> 4º TRIMESTRE </c:v>
                </c:pt>
                <c:pt idx="4">
                  <c:v> ANUAL </c:v>
                </c:pt>
                <c:pt idx="5">
                  <c:v> ANO </c:v>
                </c:pt>
              </c:strCache>
            </c:strRef>
          </c:cat>
          <c:val>
            <c:numRef>
              <c:f>RESUMO!$C$6:$H$6</c:f>
              <c:numCache>
                <c:formatCode>_("€"* #,##0.00_);_("€"* \(#,##0.00\);_("€"* "-"??_);_(@_)</c:formatCode>
                <c:ptCount val="6"/>
                <c:pt idx="0" formatCode="#\ ##0.00\ &quot;€&quot;">
                  <c:v>10320</c:v>
                </c:pt>
                <c:pt idx="1">
                  <c:v>10320</c:v>
                </c:pt>
                <c:pt idx="2">
                  <c:v>10320</c:v>
                </c:pt>
                <c:pt idx="3">
                  <c:v>10320</c:v>
                </c:pt>
                <c:pt idx="4" formatCode="#\ ##0.00\ &quot;€&quot;">
                  <c:v>41280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E-4C22-A6F3-5D4AC89C5762}"/>
            </c:ext>
          </c:extLst>
        </c:ser>
        <c:ser>
          <c:idx val="1"/>
          <c:order val="1"/>
          <c:tx>
            <c:strRef>
              <c:f>RESUMO!$B$7</c:f>
              <c:strCache>
                <c:ptCount val="1"/>
                <c:pt idx="0">
                  <c:v> DESPESAS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RESUMO!$C$5:$H$5</c:f>
              <c:strCache>
                <c:ptCount val="6"/>
                <c:pt idx="0">
                  <c:v> 1º TRIMESTRE </c:v>
                </c:pt>
                <c:pt idx="1">
                  <c:v> 2º TRIMESTRE </c:v>
                </c:pt>
                <c:pt idx="2">
                  <c:v> 3 º TRIMESTRE </c:v>
                </c:pt>
                <c:pt idx="3">
                  <c:v> 4º TRIMESTRE </c:v>
                </c:pt>
                <c:pt idx="4">
                  <c:v> ANUAL </c:v>
                </c:pt>
                <c:pt idx="5">
                  <c:v> ANO </c:v>
                </c:pt>
              </c:strCache>
            </c:strRef>
          </c:cat>
          <c:val>
            <c:numRef>
              <c:f>RESUMO!$C$7:$H$7</c:f>
              <c:numCache>
                <c:formatCode>_("€"* #,##0.00_);_("€"* \(#,##0.00\);_("€"* "-"??_);_(@_)</c:formatCode>
                <c:ptCount val="6"/>
                <c:pt idx="0" formatCode="#\ ##0.00\ &quot;€&quot;">
                  <c:v>4309</c:v>
                </c:pt>
                <c:pt idx="1">
                  <c:v>312</c:v>
                </c:pt>
                <c:pt idx="2">
                  <c:v>4449</c:v>
                </c:pt>
                <c:pt idx="3">
                  <c:v>4449</c:v>
                </c:pt>
                <c:pt idx="4" formatCode="#\ ##0.00\ &quot;€&quot;">
                  <c:v>13519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E-4C22-A6F3-5D4AC89C5762}"/>
            </c:ext>
          </c:extLst>
        </c:ser>
        <c:ser>
          <c:idx val="2"/>
          <c:order val="2"/>
          <c:tx>
            <c:strRef>
              <c:f>RESUMO!$B$8</c:f>
              <c:strCache>
                <c:ptCount val="1"/>
                <c:pt idx="0">
                  <c:v> PETS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RESUMO!$C$5:$H$5</c:f>
              <c:strCache>
                <c:ptCount val="6"/>
                <c:pt idx="0">
                  <c:v> 1º TRIMESTRE </c:v>
                </c:pt>
                <c:pt idx="1">
                  <c:v> 2º TRIMESTRE </c:v>
                </c:pt>
                <c:pt idx="2">
                  <c:v> 3 º TRIMESTRE </c:v>
                </c:pt>
                <c:pt idx="3">
                  <c:v> 4º TRIMESTRE </c:v>
                </c:pt>
                <c:pt idx="4">
                  <c:v> ANUAL </c:v>
                </c:pt>
                <c:pt idx="5">
                  <c:v> ANO </c:v>
                </c:pt>
              </c:strCache>
            </c:strRef>
          </c:cat>
          <c:val>
            <c:numRef>
              <c:f>RESUMO!$C$8:$H$8</c:f>
              <c:numCache>
                <c:formatCode>_("€"* #,##0.00_);_("€"* \(#,##0.00\);_("€"* "-"??_);_(@_)</c:formatCode>
                <c:ptCount val="6"/>
                <c:pt idx="0" formatCode="#\ ##0.00\ &quot;€&quot;">
                  <c:v>570</c:v>
                </c:pt>
                <c:pt idx="1">
                  <c:v>570</c:v>
                </c:pt>
                <c:pt idx="2">
                  <c:v>570</c:v>
                </c:pt>
                <c:pt idx="3">
                  <c:v>570</c:v>
                </c:pt>
                <c:pt idx="4" formatCode="#\ ##0.00\ &quot;€&quot;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E-4C22-A6F3-5D4AC89C5762}"/>
            </c:ext>
          </c:extLst>
        </c:ser>
        <c:ser>
          <c:idx val="3"/>
          <c:order val="3"/>
          <c:tx>
            <c:strRef>
              <c:f>RESUMO!$B$9</c:f>
              <c:strCache>
                <c:ptCount val="1"/>
                <c:pt idx="0">
                  <c:v> LAZER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RESUMO!$C$5:$H$5</c:f>
              <c:strCache>
                <c:ptCount val="6"/>
                <c:pt idx="0">
                  <c:v> 1º TRIMESTRE </c:v>
                </c:pt>
                <c:pt idx="1">
                  <c:v> 2º TRIMESTRE </c:v>
                </c:pt>
                <c:pt idx="2">
                  <c:v> 3 º TRIMESTRE </c:v>
                </c:pt>
                <c:pt idx="3">
                  <c:v> 4º TRIMESTRE </c:v>
                </c:pt>
                <c:pt idx="4">
                  <c:v> ANUAL </c:v>
                </c:pt>
                <c:pt idx="5">
                  <c:v> ANO </c:v>
                </c:pt>
              </c:strCache>
            </c:strRef>
          </c:cat>
          <c:val>
            <c:numRef>
              <c:f>RESUMO!$C$9:$H$9</c:f>
              <c:numCache>
                <c:formatCode>_("€"* #,##0.00_);_("€"* \(#,##0.00\);_("€"* "-"??_);_(@_)</c:formatCode>
                <c:ptCount val="6"/>
                <c:pt idx="0" formatCode="#\ ##0.00\ &quot;€&quot;">
                  <c:v>290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 formatCode="#\ ##0.00\ &quot;€&quot;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E-4C22-A6F3-5D4AC89C5762}"/>
            </c:ext>
          </c:extLst>
        </c:ser>
        <c:ser>
          <c:idx val="4"/>
          <c:order val="4"/>
          <c:tx>
            <c:strRef>
              <c:f>RESUMO!$B$10</c:f>
              <c:strCache>
                <c:ptCount val="1"/>
                <c:pt idx="0">
                  <c:v> SEGUROS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RESUMO!$C$5:$H$5</c:f>
              <c:strCache>
                <c:ptCount val="6"/>
                <c:pt idx="0">
                  <c:v> 1º TRIMESTRE </c:v>
                </c:pt>
                <c:pt idx="1">
                  <c:v> 2º TRIMESTRE </c:v>
                </c:pt>
                <c:pt idx="2">
                  <c:v> 3 º TRIMESTRE </c:v>
                </c:pt>
                <c:pt idx="3">
                  <c:v> 4º TRIMESTRE </c:v>
                </c:pt>
                <c:pt idx="4">
                  <c:v> ANUAL </c:v>
                </c:pt>
                <c:pt idx="5">
                  <c:v> ANO </c:v>
                </c:pt>
              </c:strCache>
            </c:strRef>
          </c:cat>
          <c:val>
            <c:numRef>
              <c:f>RESUMO!$C$10:$H$10</c:f>
              <c:numCache>
                <c:formatCode>_("€"* #,##0.00_);_("€"* \(#,##0.00\);_("€"* "-"??_);_(@_)</c:formatCode>
                <c:ptCount val="6"/>
                <c:pt idx="0" formatCode="#\ ##0.00\ &quot;€&quot;">
                  <c:v>792</c:v>
                </c:pt>
                <c:pt idx="1">
                  <c:v>792</c:v>
                </c:pt>
                <c:pt idx="2">
                  <c:v>528</c:v>
                </c:pt>
                <c:pt idx="3">
                  <c:v>792</c:v>
                </c:pt>
                <c:pt idx="4" formatCode="#\ ##0.00\ &quot;€&quot;">
                  <c:v>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5E-4C22-A6F3-5D4AC89C5762}"/>
            </c:ext>
          </c:extLst>
        </c:ser>
        <c:ser>
          <c:idx val="5"/>
          <c:order val="5"/>
          <c:tx>
            <c:strRef>
              <c:f>RESUMO!$B$11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RESUMO!$C$5:$H$5</c:f>
              <c:strCache>
                <c:ptCount val="6"/>
                <c:pt idx="0">
                  <c:v> 1º TRIMESTRE </c:v>
                </c:pt>
                <c:pt idx="1">
                  <c:v> 2º TRIMESTRE </c:v>
                </c:pt>
                <c:pt idx="2">
                  <c:v> 3 º TRIMESTRE </c:v>
                </c:pt>
                <c:pt idx="3">
                  <c:v> 4º TRIMESTRE </c:v>
                </c:pt>
                <c:pt idx="4">
                  <c:v> ANUAL </c:v>
                </c:pt>
                <c:pt idx="5">
                  <c:v> ANO </c:v>
                </c:pt>
              </c:strCache>
            </c:strRef>
          </c:cat>
          <c:val>
            <c:numRef>
              <c:f>RESUMO!$C$11:$H$11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5E-4C22-A6F3-5D4AC89C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345167"/>
        <c:axId val="1395346831"/>
      </c:barChart>
      <c:catAx>
        <c:axId val="13953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5346831"/>
        <c:crosses val="autoZero"/>
        <c:auto val="1"/>
        <c:lblAlgn val="ctr"/>
        <c:lblOffset val="100"/>
        <c:noMultiLvlLbl val="0"/>
      </c:catAx>
      <c:valAx>
        <c:axId val="13953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53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933450</xdr:colOff>
      <xdr:row>12</xdr:row>
      <xdr:rowOff>185736</xdr:rowOff>
    </xdr:from>
    <xdr:to>
      <xdr:col>6</xdr:col>
      <xdr:colOff>209550</xdr:colOff>
      <xdr:row>27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BBCFEA-1335-EAF8-EB85-54D07672F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9ECE8-18B4-4247-B586-3B8CBC8C8358}" name="Tabela1" displayName="Tabela1" ref="B9:O14" totalsRowCount="1">
  <autoFilter ref="B9:O13" xr:uid="{4469ECE8-18B4-4247-B586-3B8CBC8C8358}"/>
  <tableColumns count="14">
    <tableColumn id="1" xr3:uid="{B51424E8-7301-47F7-B2C1-FDDBE064936A}" name="RENDA FAMILIAR" totalsRowLabel="Total"/>
    <tableColumn id="2" xr3:uid="{BEB01196-C7D8-4AA3-B424-0E4624BC0DB0}" name="JAN"/>
    <tableColumn id="3" xr3:uid="{589C322C-3D43-4F59-8A22-F7DBA91DE3FD}" name="FEV"/>
    <tableColumn id="4" xr3:uid="{EC16874C-891F-4BF4-B8CA-E88777434B79}" name="MAR"/>
    <tableColumn id="5" xr3:uid="{5E8E20C9-AE85-4AAD-B38A-229568C43325}" name="ABR"/>
    <tableColumn id="6" xr3:uid="{30BD9B18-F65C-499D-8E94-93EAE217840F}" name="MAI"/>
    <tableColumn id="7" xr3:uid="{28FE3C27-E1BB-416D-B3BA-A7DB14B0FD80}" name="JUN"/>
    <tableColumn id="8" xr3:uid="{5C4A09E6-1FF2-4203-8BBC-27F1A4C7A4B2}" name="JUL"/>
    <tableColumn id="9" xr3:uid="{10B2613D-90AB-441F-AFA3-58815D3AFC37}" name="AGO"/>
    <tableColumn id="10" xr3:uid="{E1A5D920-40EB-4FB7-97A9-74BA7F8D9656}" name="SET"/>
    <tableColumn id="11" xr3:uid="{E65F00A9-CE04-477D-968D-B30C27726ABF}" name="OUT"/>
    <tableColumn id="12" xr3:uid="{678FBDF5-CEB1-435A-A5E6-E4D738646BBB}" name="NOV"/>
    <tableColumn id="13" xr3:uid="{2A67A5DD-F96B-4AEB-807C-BA1F069F29E7}" name="DEZ"/>
    <tableColumn id="14" xr3:uid="{D0935E03-1088-4685-947D-05F1135ABCEE}" name="TOTAL" totalsRowFunction="sum" dataDxfId="20" totalsRowDxfId="0">
      <calculatedColumnFormula>SUM(Tabela1[[#This Row],[JAN]:[DEZ]])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A2D04-1E75-4868-81E0-202CC9533457}" name="Tabela2" displayName="Tabela2" ref="B16:O27" totalsRowCount="1">
  <autoFilter ref="B16:O26" xr:uid="{4F8A2D04-1E75-4868-81E0-202CC9533457}"/>
  <tableColumns count="14">
    <tableColumn id="1" xr3:uid="{1E0C5220-A63A-4AB8-97A7-8158AD267109}" name="DESPESAS" totalsRowLabel="Total"/>
    <tableColumn id="2" xr3:uid="{73AF9DE7-F2F9-49B3-AA40-2DB3824915E4}" name="JAN"/>
    <tableColumn id="3" xr3:uid="{DB354AD8-D1D9-42B2-959A-516D09BCB1DB}" name="FEV"/>
    <tableColumn id="4" xr3:uid="{E4477D62-D444-4486-BBF0-BF5D9C231A31}" name="MAR"/>
    <tableColumn id="5" xr3:uid="{D7E66BC2-3968-48D3-8893-A43DF6BFFC13}" name="ABR"/>
    <tableColumn id="6" xr3:uid="{B32B2FE0-F702-4297-957B-9E7DA9FD7823}" name="MAI"/>
    <tableColumn id="7" xr3:uid="{7B4C2C28-C873-4819-8A8F-F0B94C9136C7}" name="JUN"/>
    <tableColumn id="8" xr3:uid="{5005BB38-6205-4019-A9C9-0D60FC2C1E99}" name="JUL"/>
    <tableColumn id="9" xr3:uid="{C23A6013-01B6-423F-8B04-3449A6FF05C4}" name="AGO"/>
    <tableColumn id="10" xr3:uid="{74D1EB39-B128-4577-818A-7BFF13EA8DFA}" name="SET"/>
    <tableColumn id="11" xr3:uid="{BF3B4CE3-760C-4672-A49C-A62074209B95}" name="OUT"/>
    <tableColumn id="12" xr3:uid="{386828AA-D3C3-4463-98C7-EDA9A70800D6}" name="NOV"/>
    <tableColumn id="13" xr3:uid="{5B8C9F23-9A60-4B85-A825-44CD73EEEDFC}" name="DEZ"/>
    <tableColumn id="14" xr3:uid="{0E2B38E2-091D-456B-88FD-3F24CDFB995B}" name="TOTAL" totalsRowFunction="sum" dataDxfId="19" totalsRowDxfId="3">
      <calculatedColumnFormula>SUM(Tabela2[[#This Row],[JAN]:[DEZ]])</calculatedColumnFormula>
    </tableColumn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13738-E1D8-40A9-A057-41E4F2012EA4}" name="Tabela15" displayName="Tabela15" ref="B29:O33" totalsRowCount="1">
  <autoFilter ref="B29:O32" xr:uid="{FB413738-E1D8-40A9-A057-41E4F2012EA4}"/>
  <tableColumns count="14">
    <tableColumn id="1" xr3:uid="{82E28472-8699-4173-A253-471EE09343D1}" name="PETS" totalsRowLabel="Total"/>
    <tableColumn id="2" xr3:uid="{B8374AF4-AA04-403F-AF88-31793D7C5E60}" name="JAN" dataDxfId="10"/>
    <tableColumn id="3" xr3:uid="{25FFE366-B304-4B18-830F-792A0359307F}" name="FEV"/>
    <tableColumn id="4" xr3:uid="{8CA2665C-A83A-46DE-9B20-9011D2C555D8}" name="MAR"/>
    <tableColumn id="5" xr3:uid="{91A231EB-9999-4E25-B057-306B9676AA1A}" name="ABR"/>
    <tableColumn id="6" xr3:uid="{C9A4C895-8FAB-46D9-AE04-F97D0E2B1F16}" name="MAI"/>
    <tableColumn id="7" xr3:uid="{7E8EF850-1FD8-4158-A400-C7B8E7DA78EC}" name="JUN"/>
    <tableColumn id="8" xr3:uid="{2E7E1F28-A53E-4089-AD02-41435B799C9E}" name="JUL"/>
    <tableColumn id="9" xr3:uid="{F1073C3B-CA45-4BA8-877B-3F29CA7944DD}" name="AGO"/>
    <tableColumn id="10" xr3:uid="{54E8CD67-A31F-497B-9E21-E4F4C7C398E5}" name="SET"/>
    <tableColumn id="11" xr3:uid="{106B7E7C-0A92-478C-AC21-822DBDDFEA6B}" name="OUT"/>
    <tableColumn id="12" xr3:uid="{4DE2EBE5-EDB0-496E-87BE-B77D12B1F095}" name="NOV"/>
    <tableColumn id="13" xr3:uid="{7EA7F101-9F37-4464-89A7-4F7B4A012F58}" name="DEZ"/>
    <tableColumn id="14" xr3:uid="{A2331D6D-9752-4554-A0C6-6AF8A66E1C2A}" name="TOTAL" totalsRowFunction="sum" dataDxfId="18" totalsRowDxfId="2">
      <calculatedColumnFormula>SUM(Tabela15[[#This Row],[JAN]:[DEZ]])</calculatedColumnFormula>
    </tableColumn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65C321-7F61-408F-A0E1-943FF8F7F163}" name="Tabela156" displayName="Tabela156" ref="B35:O37" totalsRowCount="1">
  <autoFilter ref="B35:O36" xr:uid="{9165C321-7F61-408F-A0E1-943FF8F7F163}"/>
  <tableColumns count="14">
    <tableColumn id="1" xr3:uid="{BBBD0D2A-256F-4B68-B57A-6A9B6FC01C99}" name="LAZER" totalsRowLabel="Total"/>
    <tableColumn id="2" xr3:uid="{0728AFE5-5FC2-472D-BEF5-F539FEF4E3FA}" name="JAN" dataDxfId="7"/>
    <tableColumn id="3" xr3:uid="{362EF370-6C76-427D-A3A7-7469860C495D}" name="FEV" dataDxfId="6"/>
    <tableColumn id="4" xr3:uid="{0F52ECA2-9765-44B4-8D2F-92C2529BBF08}" name="MAR" dataDxfId="5"/>
    <tableColumn id="5" xr3:uid="{858B2132-BF24-4DDD-B862-18CA178CDEE9}" name="ABR" dataDxfId="4"/>
    <tableColumn id="6" xr3:uid="{D622891E-34F5-475F-8367-77D48326A2BC}" name="MAI"/>
    <tableColumn id="7" xr3:uid="{413C55DB-E6DE-4AF6-84BF-E387DCA95EB2}" name="JUN"/>
    <tableColumn id="8" xr3:uid="{AAA67B88-B66B-447F-8186-65758D7A8DCD}" name="JUL"/>
    <tableColumn id="9" xr3:uid="{5CB6C4A5-8138-496A-B8CF-86F1F3073BDE}" name="AGO"/>
    <tableColumn id="10" xr3:uid="{EFFCE949-DB2A-433A-8F60-D6E4B61A85F5}" name="SET"/>
    <tableColumn id="11" xr3:uid="{9EA6AD6D-52E6-4185-B0F9-EC7AA30F69F2}" name="OUT"/>
    <tableColumn id="12" xr3:uid="{790562EA-6A84-4C99-AF89-F743FFE5E52E}" name="NOV"/>
    <tableColumn id="13" xr3:uid="{C30D6681-5276-4E04-928A-39E25A650520}" name="DEZ"/>
    <tableColumn id="14" xr3:uid="{0912082B-2903-415E-9767-1A86E1EA9F51}" name="TOTAL" totalsRowFunction="sum" dataDxfId="21" totalsRowDxfId="1">
      <calculatedColumnFormula>SUM(Tabela156[[#This Row],[JAN]:[DEZ]])</calculatedColumnFormula>
    </tableColumn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450011-D577-4477-BE89-D9F12F8EF796}" name="Tabela157" displayName="Tabela157" ref="B39:O44" totalsRowCount="1">
  <autoFilter ref="B39:O43" xr:uid="{53450011-D577-4477-BE89-D9F12F8EF796}"/>
  <tableColumns count="14">
    <tableColumn id="1" xr3:uid="{33281ECC-175B-453A-933D-BFC51DCA2FF5}" name="SEGUROS" totalsRowLabel="Total"/>
    <tableColumn id="2" xr3:uid="{96D3197C-5841-4E26-BD3F-F34A7E75A037}" name="JAN" dataDxfId="9"/>
    <tableColumn id="3" xr3:uid="{620FB78C-EBD1-462C-8764-F11EC493C96C}" name="FEV"/>
    <tableColumn id="4" xr3:uid="{D75FDED7-B78A-41BB-9A5D-D3AA0C2C4ACB}" name="MAR"/>
    <tableColumn id="5" xr3:uid="{6288F1B2-EDF4-4248-AA15-20CFDBDD8FF0}" name="ABR"/>
    <tableColumn id="6" xr3:uid="{86D15611-CDCD-4091-9ADE-F6DA49780B77}" name="MAI"/>
    <tableColumn id="7" xr3:uid="{27E06250-848F-4472-8F51-37CB3C0EEA15}" name="JUN"/>
    <tableColumn id="8" xr3:uid="{C6AA9C74-BEAF-46B5-984E-0330E2F157E0}" name="JUL"/>
    <tableColumn id="9" xr3:uid="{B6B46AEC-BCAE-47FC-855D-3EA5D24BCC78}" name="AGO"/>
    <tableColumn id="10" xr3:uid="{F7FF8D7D-0CE2-444A-B1E1-0C55AF692C4A}" name="SET"/>
    <tableColumn id="11" xr3:uid="{A2085454-83D1-4343-9B65-909FCE64335B}" name="OUT"/>
    <tableColumn id="12" xr3:uid="{29D608FF-FA4A-4E37-88B2-E499F67108F4}" name="NOV"/>
    <tableColumn id="13" xr3:uid="{51672D56-D7C4-4718-BBAA-A59817E04701}" name="DEZ"/>
    <tableColumn id="14" xr3:uid="{86CB4D88-6CEB-43FF-937B-A7CF4CA3A08B}" name="TOTAL" totalsRowFunction="sum" dataDxfId="17" totalsRowDxfId="8">
      <calculatedColumnFormula>SUM(Tabela157[[#This Row],[JAN]:[DEZ]])</calculatedColumnFormula>
    </tableColumn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1D0ED2-546E-4C80-93EB-A7F338B3E3A5}" name="Tabela1578" displayName="Tabela1578" ref="B46:O49">
  <autoFilter ref="B46:O49" xr:uid="{E01D0ED2-546E-4C80-93EB-A7F338B3E3A5}"/>
  <tableColumns count="14">
    <tableColumn id="1" xr3:uid="{DAF02D23-8B68-4F39-BFB9-ABB0F83BFD6F}" name="SALDO" totalsRowLabel="Total"/>
    <tableColumn id="2" xr3:uid="{C0B330C4-E90E-4143-BF1C-E1877928A6EA}" name="JAN" dataDxfId="14">
      <calculatedColumnFormula>SUM(Tabela1[JAN])</calculatedColumnFormula>
    </tableColumn>
    <tableColumn id="3" xr3:uid="{97CB5BBE-24C3-41CD-B998-D53D4ADDAD07}" name="FEV"/>
    <tableColumn id="4" xr3:uid="{74990C95-A69D-4CA0-AF5C-95775B2A3E2B}" name="MAR"/>
    <tableColumn id="5" xr3:uid="{1752BCBB-5009-4F34-8202-515515A12089}" name="ABR"/>
    <tableColumn id="6" xr3:uid="{75FB6A7A-9F30-4150-A93A-46E666D7EE9A}" name="MAI"/>
    <tableColumn id="7" xr3:uid="{ED002654-6E1B-4449-98E3-94CD43717926}" name="JUN"/>
    <tableColumn id="8" xr3:uid="{7D632467-E322-43FA-9B4B-B75BF9ED146E}" name="JUL"/>
    <tableColumn id="9" xr3:uid="{ACB555FD-E48B-40D5-A6C0-6B7DB957F426}" name="AGO"/>
    <tableColumn id="10" xr3:uid="{FBF0EB62-C724-4990-83CD-E9437BA8E80C}" name="SET"/>
    <tableColumn id="11" xr3:uid="{BFA4F591-2FE7-417E-BDBE-D0332F163C5A}" name="OUT"/>
    <tableColumn id="12" xr3:uid="{869D0299-2852-474E-89A2-5A90CC5834F9}" name="NOV"/>
    <tableColumn id="13" xr3:uid="{E98E4359-05C8-4A79-9843-79A65B2536F3}" name="DEZ"/>
    <tableColumn id="14" xr3:uid="{83F9A59B-11D2-44FD-803D-D71E34C21886}" name="TOTAL" totalsRowFunction="sum" dataDxfId="16" totalsRowDxfId="15">
      <calculatedColumnFormula>SUM(Tabela1578[[#This Row],[JAN]:[DEZ]])</calculatedColumnFormula>
    </tableColumn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92E8FE-BC05-4B35-83A6-CDED35FDE63C}" name="Tabela8" displayName="Tabela8" ref="D2:D24" totalsRowShown="0">
  <autoFilter ref="D2:D24" xr:uid="{7C92E8FE-BC05-4B35-83A6-CDED35FDE63C}"/>
  <tableColumns count="1">
    <tableColumn id="1" xr3:uid="{F9C10A8E-4B4C-401B-A37A-576426EA2690}" name="AN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2FAD-556B-494E-B860-CA3CD862E488}">
  <dimension ref="B5:O49"/>
  <sheetViews>
    <sheetView topLeftCell="A4" workbookViewId="0">
      <selection activeCell="B3" sqref="B3"/>
    </sheetView>
  </sheetViews>
  <sheetFormatPr defaultRowHeight="15" x14ac:dyDescent="0.25"/>
  <cols>
    <col min="2" max="2" width="18.42578125" bestFit="1" customWidth="1"/>
    <col min="3" max="14" width="11.7109375" bestFit="1" customWidth="1"/>
    <col min="15" max="15" width="12.7109375" bestFit="1" customWidth="1"/>
  </cols>
  <sheetData>
    <row r="5" spans="2:15" ht="26.25" customHeight="1" x14ac:dyDescent="0.25">
      <c r="B5" s="18" t="s">
        <v>43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ht="26.2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9" spans="2:15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</row>
    <row r="10" spans="2:15" x14ac:dyDescent="0.25">
      <c r="B10" s="7" t="s">
        <v>14</v>
      </c>
      <c r="C10" s="8">
        <v>1500</v>
      </c>
      <c r="D10" s="8">
        <v>1500</v>
      </c>
      <c r="E10" s="8">
        <v>1500</v>
      </c>
      <c r="F10" s="8">
        <v>1500</v>
      </c>
      <c r="G10" s="8">
        <v>1500</v>
      </c>
      <c r="H10" s="8">
        <v>1500</v>
      </c>
      <c r="I10" s="8">
        <v>1500</v>
      </c>
      <c r="J10" s="8">
        <v>1500</v>
      </c>
      <c r="K10" s="8">
        <v>1500</v>
      </c>
      <c r="L10" s="8">
        <v>1500</v>
      </c>
      <c r="M10" s="8">
        <v>1500</v>
      </c>
      <c r="N10" s="8">
        <v>1500</v>
      </c>
      <c r="O10" s="8">
        <f>SUM(Tabela1[[#This Row],[JAN]:[DEZ]])</f>
        <v>18000</v>
      </c>
    </row>
    <row r="11" spans="2:15" x14ac:dyDescent="0.25">
      <c r="B11" s="3" t="s">
        <v>15</v>
      </c>
      <c r="C11" s="4">
        <v>1850</v>
      </c>
      <c r="D11" s="4">
        <v>1850</v>
      </c>
      <c r="E11" s="4">
        <v>1850</v>
      </c>
      <c r="F11" s="4">
        <v>1850</v>
      </c>
      <c r="G11" s="4">
        <v>1850</v>
      </c>
      <c r="H11" s="4">
        <v>1850</v>
      </c>
      <c r="I11" s="4">
        <v>1850</v>
      </c>
      <c r="J11" s="4">
        <v>1850</v>
      </c>
      <c r="K11" s="4">
        <v>1850</v>
      </c>
      <c r="L11" s="4">
        <v>1850</v>
      </c>
      <c r="M11" s="4">
        <v>1850</v>
      </c>
      <c r="N11" s="4">
        <v>1850</v>
      </c>
      <c r="O11" s="4">
        <f>SUM(Tabela1[[#This Row],[JAN]:[DEZ]])</f>
        <v>22200</v>
      </c>
    </row>
    <row r="12" spans="2:15" x14ac:dyDescent="0.25">
      <c r="B12" s="7" t="s">
        <v>45</v>
      </c>
      <c r="C12" s="8">
        <v>90</v>
      </c>
      <c r="D12" s="8">
        <v>90</v>
      </c>
      <c r="E12" s="8">
        <v>90</v>
      </c>
      <c r="F12" s="8">
        <v>90</v>
      </c>
      <c r="G12" s="8">
        <v>90</v>
      </c>
      <c r="H12" s="8">
        <v>90</v>
      </c>
      <c r="I12" s="8">
        <v>90</v>
      </c>
      <c r="J12" s="8">
        <v>90</v>
      </c>
      <c r="K12" s="8">
        <v>90</v>
      </c>
      <c r="L12" s="8">
        <v>90</v>
      </c>
      <c r="M12" s="8">
        <v>90</v>
      </c>
      <c r="N12" s="8">
        <v>90</v>
      </c>
      <c r="O12" s="8">
        <f>SUM(Tabela1[[#This Row],[JAN]:[DEZ]])</f>
        <v>1080</v>
      </c>
    </row>
    <row r="13" spans="2:15" x14ac:dyDescent="0.25">
      <c r="B13" s="3" t="s">
        <v>16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>
        <f>SUM(Tabela1[[#This Row],[JAN]:[DEZ]])</f>
        <v>0</v>
      </c>
    </row>
    <row r="14" spans="2:15" x14ac:dyDescent="0.25">
      <c r="B14" t="s">
        <v>44</v>
      </c>
      <c r="O14" s="1">
        <f>SUBTOTAL(109,Tabela1[TOTAL])</f>
        <v>41280</v>
      </c>
    </row>
    <row r="16" spans="2:15" x14ac:dyDescent="0.25">
      <c r="B16" t="s">
        <v>17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</row>
    <row r="17" spans="2:15" x14ac:dyDescent="0.25">
      <c r="B17" s="9" t="s">
        <v>18</v>
      </c>
      <c r="C17" s="19">
        <v>21</v>
      </c>
      <c r="D17" s="19">
        <v>21</v>
      </c>
      <c r="E17" s="19">
        <v>21</v>
      </c>
      <c r="F17" s="19">
        <v>21</v>
      </c>
      <c r="G17" s="19">
        <v>21</v>
      </c>
      <c r="H17" s="19">
        <v>21</v>
      </c>
      <c r="I17" s="19">
        <v>21</v>
      </c>
      <c r="J17" s="19">
        <v>21</v>
      </c>
      <c r="K17" s="19">
        <v>21</v>
      </c>
      <c r="L17" s="19">
        <v>21</v>
      </c>
      <c r="M17" s="19">
        <v>21</v>
      </c>
      <c r="N17" s="19">
        <v>21</v>
      </c>
      <c r="O17" s="19">
        <f>SUM(Tabela2[[#This Row],[JAN]:[DEZ]])</f>
        <v>252</v>
      </c>
    </row>
    <row r="18" spans="2:15" x14ac:dyDescent="0.25">
      <c r="B18" s="5" t="s">
        <v>19</v>
      </c>
      <c r="C18" s="20">
        <v>65</v>
      </c>
      <c r="D18" s="20">
        <v>65</v>
      </c>
      <c r="E18" s="20">
        <v>65</v>
      </c>
      <c r="F18" s="20">
        <v>65</v>
      </c>
      <c r="G18" s="20">
        <v>65</v>
      </c>
      <c r="H18" s="20">
        <v>65</v>
      </c>
      <c r="I18" s="20">
        <v>65</v>
      </c>
      <c r="J18" s="20">
        <v>65</v>
      </c>
      <c r="K18" s="20">
        <v>65</v>
      </c>
      <c r="L18" s="20">
        <v>65</v>
      </c>
      <c r="M18" s="20">
        <v>65</v>
      </c>
      <c r="N18" s="20">
        <v>65</v>
      </c>
      <c r="O18" s="20">
        <f>SUM(Tabela2[[#This Row],[JAN]:[DEZ]])</f>
        <v>780</v>
      </c>
    </row>
    <row r="19" spans="2:15" x14ac:dyDescent="0.25">
      <c r="B19" s="9" t="s">
        <v>20</v>
      </c>
      <c r="C19" s="19">
        <v>18</v>
      </c>
      <c r="D19" s="19">
        <v>18</v>
      </c>
      <c r="E19" s="19">
        <v>18</v>
      </c>
      <c r="F19" s="19">
        <v>18</v>
      </c>
      <c r="G19" s="19">
        <v>18</v>
      </c>
      <c r="H19" s="19">
        <v>18</v>
      </c>
      <c r="I19" s="19">
        <v>18</v>
      </c>
      <c r="J19" s="19">
        <v>18</v>
      </c>
      <c r="K19" s="19">
        <v>18</v>
      </c>
      <c r="L19" s="19">
        <v>18</v>
      </c>
      <c r="M19" s="19">
        <v>18</v>
      </c>
      <c r="N19" s="19">
        <v>18</v>
      </c>
      <c r="O19" s="19">
        <f>SUM(Tabela2[[#This Row],[JAN]:[DEZ]])</f>
        <v>216</v>
      </c>
    </row>
    <row r="20" spans="2:15" x14ac:dyDescent="0.25">
      <c r="B20" s="5" t="s">
        <v>21</v>
      </c>
      <c r="C20" s="20">
        <v>22</v>
      </c>
      <c r="D20" s="20">
        <v>22</v>
      </c>
      <c r="E20" s="20">
        <v>22</v>
      </c>
      <c r="F20" s="20">
        <v>22</v>
      </c>
      <c r="G20" s="20">
        <v>22</v>
      </c>
      <c r="H20" s="20">
        <v>22</v>
      </c>
      <c r="I20" s="20">
        <v>22</v>
      </c>
      <c r="J20" s="20">
        <v>22</v>
      </c>
      <c r="K20" s="20">
        <v>22</v>
      </c>
      <c r="L20" s="20">
        <v>22</v>
      </c>
      <c r="M20" s="20">
        <v>22</v>
      </c>
      <c r="N20" s="20">
        <v>22</v>
      </c>
      <c r="O20" s="20">
        <f>SUM(Tabela2[[#This Row],[JAN]:[DEZ]])</f>
        <v>264</v>
      </c>
    </row>
    <row r="21" spans="2:15" x14ac:dyDescent="0.25">
      <c r="B21" s="9" t="s">
        <v>22</v>
      </c>
      <c r="C21" s="19">
        <v>22</v>
      </c>
      <c r="D21" s="19">
        <v>22</v>
      </c>
      <c r="E21" s="19">
        <v>22</v>
      </c>
      <c r="F21" s="19">
        <v>22</v>
      </c>
      <c r="G21" s="19">
        <v>22</v>
      </c>
      <c r="H21" s="19">
        <v>22</v>
      </c>
      <c r="I21" s="19">
        <v>22</v>
      </c>
      <c r="J21" s="19">
        <v>22</v>
      </c>
      <c r="K21" s="19">
        <v>22</v>
      </c>
      <c r="L21" s="19">
        <v>22</v>
      </c>
      <c r="M21" s="19">
        <v>22</v>
      </c>
      <c r="N21" s="19">
        <v>22</v>
      </c>
      <c r="O21" s="19">
        <f>SUM(Tabela2[[#This Row],[JAN]:[DEZ]])</f>
        <v>264</v>
      </c>
    </row>
    <row r="22" spans="2:15" x14ac:dyDescent="0.25">
      <c r="B22" s="5" t="s">
        <v>23</v>
      </c>
      <c r="C22" s="20">
        <v>450</v>
      </c>
      <c r="D22" s="20">
        <v>450</v>
      </c>
      <c r="E22" s="20">
        <v>450</v>
      </c>
      <c r="F22" s="20">
        <v>450</v>
      </c>
      <c r="G22" s="20">
        <v>450</v>
      </c>
      <c r="H22" s="20">
        <v>450</v>
      </c>
      <c r="I22" s="20">
        <v>450</v>
      </c>
      <c r="J22" s="20">
        <v>450</v>
      </c>
      <c r="K22" s="20">
        <v>450</v>
      </c>
      <c r="L22" s="20">
        <v>450</v>
      </c>
      <c r="M22" s="20">
        <v>450</v>
      </c>
      <c r="N22" s="20">
        <v>450</v>
      </c>
      <c r="O22" s="20">
        <f>SUM(Tabela2[[#This Row],[JAN]:[DEZ]])</f>
        <v>5400</v>
      </c>
    </row>
    <row r="23" spans="2:15" x14ac:dyDescent="0.25">
      <c r="B23" s="9" t="s">
        <v>24</v>
      </c>
      <c r="C23" s="19">
        <v>420</v>
      </c>
      <c r="D23" s="19">
        <v>390</v>
      </c>
      <c r="E23" s="19">
        <v>415</v>
      </c>
      <c r="F23" s="19">
        <v>415</v>
      </c>
      <c r="G23" s="19">
        <v>415</v>
      </c>
      <c r="H23" s="19">
        <v>415</v>
      </c>
      <c r="I23" s="19">
        <v>415</v>
      </c>
      <c r="J23" s="19">
        <v>415</v>
      </c>
      <c r="K23" s="19">
        <v>415</v>
      </c>
      <c r="L23" s="19">
        <v>415</v>
      </c>
      <c r="M23" s="19">
        <v>415</v>
      </c>
      <c r="N23" s="19">
        <v>415</v>
      </c>
      <c r="O23" s="19">
        <f>SUM(Tabela2[[#This Row],[JAN]:[DEZ]])</f>
        <v>4960</v>
      </c>
    </row>
    <row r="24" spans="2:15" x14ac:dyDescent="0.25">
      <c r="B24" s="5" t="s">
        <v>25</v>
      </c>
      <c r="C24" s="20">
        <v>0</v>
      </c>
      <c r="D24" s="20">
        <v>120</v>
      </c>
      <c r="E24" s="20">
        <v>120</v>
      </c>
      <c r="F24" s="20">
        <v>120</v>
      </c>
      <c r="G24" s="20">
        <v>120</v>
      </c>
      <c r="H24" s="20">
        <v>120</v>
      </c>
      <c r="I24" s="20">
        <v>120</v>
      </c>
      <c r="J24" s="20">
        <v>120</v>
      </c>
      <c r="K24" s="20">
        <v>120</v>
      </c>
      <c r="L24" s="20">
        <v>120</v>
      </c>
      <c r="M24" s="20">
        <v>120</v>
      </c>
      <c r="N24" s="20">
        <v>120</v>
      </c>
      <c r="O24" s="20">
        <f>SUM(Tabela2[[#This Row],[JAN]:[DEZ]])</f>
        <v>1320</v>
      </c>
    </row>
    <row r="25" spans="2:15" x14ac:dyDescent="0.25">
      <c r="B25" s="9" t="s">
        <v>26</v>
      </c>
      <c r="C25" s="19">
        <v>150</v>
      </c>
      <c r="D25" s="19">
        <v>150</v>
      </c>
      <c r="E25" s="19">
        <v>150</v>
      </c>
      <c r="F25" s="19">
        <v>150</v>
      </c>
      <c r="G25" s="19">
        <v>150</v>
      </c>
      <c r="H25" s="19">
        <v>150</v>
      </c>
      <c r="I25" s="19">
        <v>150</v>
      </c>
      <c r="J25" s="19">
        <v>150</v>
      </c>
      <c r="K25" s="19">
        <v>150</v>
      </c>
      <c r="L25" s="19">
        <v>150</v>
      </c>
      <c r="M25" s="19">
        <v>150</v>
      </c>
      <c r="N25" s="19">
        <v>150</v>
      </c>
      <c r="O25" s="19">
        <f>SUM(Tabela2[[#This Row],[JAN]:[DEZ]])</f>
        <v>1800</v>
      </c>
    </row>
    <row r="26" spans="2:15" x14ac:dyDescent="0.25">
      <c r="B26" s="5" t="s">
        <v>16</v>
      </c>
      <c r="C26" s="20">
        <v>200</v>
      </c>
      <c r="D26" s="20">
        <v>200</v>
      </c>
      <c r="E26" s="20">
        <v>200</v>
      </c>
      <c r="F26" s="20">
        <v>200</v>
      </c>
      <c r="G26" s="20">
        <v>200</v>
      </c>
      <c r="H26" s="20">
        <v>200</v>
      </c>
      <c r="I26" s="20">
        <v>200</v>
      </c>
      <c r="J26" s="20">
        <v>200</v>
      </c>
      <c r="K26" s="20">
        <v>200</v>
      </c>
      <c r="L26" s="20">
        <v>200</v>
      </c>
      <c r="M26" s="20">
        <v>200</v>
      </c>
      <c r="N26" s="20">
        <v>200</v>
      </c>
      <c r="O26" s="20">
        <f>SUM(Tabela2[[#This Row],[JAN]:[DEZ]])</f>
        <v>2400</v>
      </c>
    </row>
    <row r="27" spans="2:15" x14ac:dyDescent="0.25">
      <c r="B27" t="s">
        <v>44</v>
      </c>
      <c r="O27" s="21">
        <f>SUBTOTAL(109,Tabela2[TOTAL])</f>
        <v>17656</v>
      </c>
    </row>
    <row r="29" spans="2:15" x14ac:dyDescent="0.25">
      <c r="B29" t="s">
        <v>27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</row>
    <row r="30" spans="2:15" x14ac:dyDescent="0.25">
      <c r="B30" t="s">
        <v>35</v>
      </c>
      <c r="C30" s="1">
        <v>120</v>
      </c>
      <c r="D30" s="1">
        <v>120</v>
      </c>
      <c r="E30" s="1">
        <v>120</v>
      </c>
      <c r="F30" s="1">
        <v>120</v>
      </c>
      <c r="G30" s="1">
        <v>120</v>
      </c>
      <c r="H30" s="1">
        <v>120</v>
      </c>
      <c r="I30" s="1">
        <v>120</v>
      </c>
      <c r="J30" s="1">
        <v>120</v>
      </c>
      <c r="K30" s="1">
        <v>120</v>
      </c>
      <c r="L30" s="1">
        <v>120</v>
      </c>
      <c r="M30" s="1">
        <v>120</v>
      </c>
      <c r="N30" s="1">
        <v>120</v>
      </c>
      <c r="O30" s="1">
        <f>SUM(Tabela15[[#This Row],[JAN]:[DEZ]])</f>
        <v>1440</v>
      </c>
    </row>
    <row r="31" spans="2:15" x14ac:dyDescent="0.25">
      <c r="B31" s="3" t="s">
        <v>36</v>
      </c>
      <c r="C31" s="4">
        <v>50</v>
      </c>
      <c r="D31" s="4">
        <v>50</v>
      </c>
      <c r="E31" s="4">
        <v>50</v>
      </c>
      <c r="F31" s="4">
        <v>50</v>
      </c>
      <c r="G31" s="4">
        <v>50</v>
      </c>
      <c r="H31" s="4">
        <v>50</v>
      </c>
      <c r="I31" s="4">
        <v>50</v>
      </c>
      <c r="J31" s="4">
        <v>50</v>
      </c>
      <c r="K31" s="4">
        <v>50</v>
      </c>
      <c r="L31" s="4">
        <v>50</v>
      </c>
      <c r="M31" s="4">
        <v>50</v>
      </c>
      <c r="N31" s="4">
        <v>50</v>
      </c>
      <c r="O31" s="4">
        <f>SUM(Tabela15[[#This Row],[JAN]:[DEZ]])</f>
        <v>600</v>
      </c>
    </row>
    <row r="32" spans="2:15" x14ac:dyDescent="0.25">
      <c r="B32" s="7" t="s">
        <v>16</v>
      </c>
      <c r="C32" s="8">
        <v>20</v>
      </c>
      <c r="D32" s="8">
        <v>20</v>
      </c>
      <c r="E32" s="8">
        <v>20</v>
      </c>
      <c r="F32" s="8">
        <v>20</v>
      </c>
      <c r="G32" s="8">
        <v>20</v>
      </c>
      <c r="H32" s="8">
        <v>20</v>
      </c>
      <c r="I32" s="8">
        <v>20</v>
      </c>
      <c r="J32" s="8">
        <v>20</v>
      </c>
      <c r="K32" s="8">
        <v>20</v>
      </c>
      <c r="L32" s="8">
        <v>20</v>
      </c>
      <c r="M32" s="8">
        <v>20</v>
      </c>
      <c r="N32" s="8">
        <v>20</v>
      </c>
      <c r="O32" s="8">
        <f>SUM(Tabela15[[#This Row],[JAN]:[DEZ]])</f>
        <v>240</v>
      </c>
    </row>
    <row r="33" spans="2:15" x14ac:dyDescent="0.25">
      <c r="B33" t="s">
        <v>44</v>
      </c>
      <c r="O33" s="1">
        <f>SUBTOTAL(109,Tabela15[TOTAL])</f>
        <v>2280</v>
      </c>
    </row>
    <row r="35" spans="2:15" x14ac:dyDescent="0.25">
      <c r="B35" t="s">
        <v>28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13</v>
      </c>
    </row>
    <row r="36" spans="2:15" x14ac:dyDescent="0.25">
      <c r="B36" t="s">
        <v>28</v>
      </c>
      <c r="C36" s="1">
        <v>150</v>
      </c>
      <c r="D36" s="1">
        <v>80</v>
      </c>
      <c r="E36" s="1">
        <v>60</v>
      </c>
      <c r="F36" s="1">
        <v>150</v>
      </c>
      <c r="G36" s="1">
        <v>150</v>
      </c>
      <c r="H36" s="1">
        <v>150</v>
      </c>
      <c r="I36" s="1">
        <v>150</v>
      </c>
      <c r="J36" s="1">
        <v>150</v>
      </c>
      <c r="K36" s="1">
        <v>150</v>
      </c>
      <c r="L36" s="1">
        <v>150</v>
      </c>
      <c r="M36" s="1">
        <v>150</v>
      </c>
      <c r="N36" s="1">
        <v>150</v>
      </c>
      <c r="O36" s="1">
        <f>SUM(Tabela156[[#This Row],[JAN]:[DEZ]])</f>
        <v>1640</v>
      </c>
    </row>
    <row r="37" spans="2:15" x14ac:dyDescent="0.25">
      <c r="B37" t="s">
        <v>44</v>
      </c>
      <c r="O37" s="1">
        <f>SUBTOTAL(109,Tabela156[TOTAL])</f>
        <v>1640</v>
      </c>
    </row>
    <row r="39" spans="2:15" x14ac:dyDescent="0.25">
      <c r="B39" t="s">
        <v>29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  <c r="O39" t="s">
        <v>13</v>
      </c>
    </row>
    <row r="40" spans="2:15" x14ac:dyDescent="0.25">
      <c r="B40" t="s">
        <v>37</v>
      </c>
      <c r="C40" s="1">
        <v>35</v>
      </c>
      <c r="D40" s="1">
        <v>35</v>
      </c>
      <c r="E40" s="1">
        <v>35</v>
      </c>
      <c r="F40" s="1">
        <v>35</v>
      </c>
      <c r="G40" s="1">
        <v>35</v>
      </c>
      <c r="H40" s="1">
        <v>35</v>
      </c>
      <c r="I40" s="1">
        <v>35</v>
      </c>
      <c r="J40" s="1">
        <v>35</v>
      </c>
      <c r="K40" s="1">
        <v>35</v>
      </c>
      <c r="L40" s="1">
        <v>35</v>
      </c>
      <c r="M40" s="1">
        <v>35</v>
      </c>
      <c r="N40" s="1">
        <v>35</v>
      </c>
      <c r="O40" s="1">
        <f>SUM(Tabela157[[#This Row],[JAN]:[DEZ]])</f>
        <v>420</v>
      </c>
    </row>
    <row r="41" spans="2:15" x14ac:dyDescent="0.25">
      <c r="B41" s="3" t="s">
        <v>38</v>
      </c>
      <c r="C41" s="4">
        <v>120</v>
      </c>
      <c r="D41" s="4">
        <v>120</v>
      </c>
      <c r="E41" s="4">
        <v>120</v>
      </c>
      <c r="F41" s="4">
        <v>120</v>
      </c>
      <c r="G41" s="4">
        <v>120</v>
      </c>
      <c r="H41" s="4">
        <v>120</v>
      </c>
      <c r="I41" s="4">
        <v>120</v>
      </c>
      <c r="J41" s="4">
        <v>120</v>
      </c>
      <c r="K41" s="4">
        <v>120</v>
      </c>
      <c r="L41" s="4">
        <v>120</v>
      </c>
      <c r="M41" s="4">
        <v>120</v>
      </c>
      <c r="N41" s="4">
        <v>120</v>
      </c>
      <c r="O41" s="4">
        <f>SUM(Tabela157[[#This Row],[JAN]:[DEZ]])</f>
        <v>1440</v>
      </c>
    </row>
    <row r="42" spans="2:15" x14ac:dyDescent="0.25">
      <c r="B42" s="7" t="s">
        <v>39</v>
      </c>
      <c r="C42" s="8">
        <v>64</v>
      </c>
      <c r="D42" s="8">
        <v>64</v>
      </c>
      <c r="E42" s="8">
        <v>64</v>
      </c>
      <c r="F42" s="8">
        <v>64</v>
      </c>
      <c r="G42" s="8">
        <v>64</v>
      </c>
      <c r="H42" s="8">
        <v>64</v>
      </c>
      <c r="I42" s="8">
        <v>64</v>
      </c>
      <c r="J42" s="8">
        <v>64</v>
      </c>
      <c r="K42" s="8">
        <v>64</v>
      </c>
      <c r="L42" s="8">
        <v>64</v>
      </c>
      <c r="M42" s="8">
        <v>64</v>
      </c>
      <c r="N42" s="8">
        <v>64</v>
      </c>
      <c r="O42" s="8">
        <f>SUM(Tabela157[[#This Row],[JAN]:[DEZ]])</f>
        <v>768</v>
      </c>
    </row>
    <row r="43" spans="2:15" s="3" customFormat="1" x14ac:dyDescent="0.25">
      <c r="B43" s="3" t="s">
        <v>40</v>
      </c>
      <c r="C43" s="4">
        <v>45</v>
      </c>
      <c r="D43" s="4">
        <v>45</v>
      </c>
      <c r="E43" s="4">
        <v>45</v>
      </c>
      <c r="F43" s="4">
        <v>45</v>
      </c>
      <c r="G43" s="4">
        <v>45</v>
      </c>
      <c r="H43" s="4">
        <v>45</v>
      </c>
      <c r="I43" s="4">
        <v>45</v>
      </c>
      <c r="J43" s="4">
        <v>45</v>
      </c>
      <c r="K43" s="4">
        <v>45</v>
      </c>
      <c r="L43" s="4">
        <v>45</v>
      </c>
      <c r="M43" s="4">
        <v>45</v>
      </c>
      <c r="N43" s="4">
        <v>45</v>
      </c>
      <c r="O43" s="4">
        <f>SUM(Tabela157[[#This Row],[JAN]:[DEZ]])</f>
        <v>540</v>
      </c>
    </row>
    <row r="44" spans="2:15" x14ac:dyDescent="0.25">
      <c r="B44" t="s">
        <v>44</v>
      </c>
      <c r="O44" s="1">
        <f>SUBTOTAL(109,Tabela157[TOTAL])</f>
        <v>3168</v>
      </c>
    </row>
    <row r="46" spans="2:15" x14ac:dyDescent="0.25">
      <c r="B46" t="s">
        <v>41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</row>
    <row r="47" spans="2:15" x14ac:dyDescent="0.25">
      <c r="B47" s="16" t="s">
        <v>42</v>
      </c>
      <c r="C47" s="1">
        <f>SUM(Tabela1[JAN])</f>
        <v>3440</v>
      </c>
      <c r="D47" s="1">
        <f>SUM(Tabela1[FEV])</f>
        <v>3440</v>
      </c>
      <c r="E47" s="1">
        <f>SUM(Tabela1[MAR])</f>
        <v>3440</v>
      </c>
      <c r="F47" s="1">
        <f>SUM(Tabela1[ABR])</f>
        <v>3440</v>
      </c>
      <c r="G47" s="1">
        <f>SUM(Tabela1[MAI])</f>
        <v>3440</v>
      </c>
      <c r="H47" s="1">
        <f>SUM(Tabela1[JUN])</f>
        <v>3440</v>
      </c>
      <c r="I47" s="1">
        <f>SUM(Tabela1[JUL])</f>
        <v>3440</v>
      </c>
      <c r="J47" s="1">
        <f>SUM(Tabela1[AGO])</f>
        <v>3440</v>
      </c>
      <c r="K47" s="1">
        <f>SUM(Tabela1[SET])</f>
        <v>3440</v>
      </c>
      <c r="L47" s="1">
        <f>SUM(Tabela1[OUT])</f>
        <v>3440</v>
      </c>
      <c r="M47" s="1">
        <f>SUM(Tabela1[NOV])</f>
        <v>3440</v>
      </c>
      <c r="N47" s="1">
        <f>SUM(Tabela1[DEZ])</f>
        <v>3440</v>
      </c>
      <c r="O47" s="1">
        <f>SUM(Tabela1578[[#This Row],[JAN]:[DEZ]])</f>
        <v>41280</v>
      </c>
    </row>
    <row r="48" spans="2:15" x14ac:dyDescent="0.25">
      <c r="B48" s="17" t="s">
        <v>17</v>
      </c>
      <c r="C48" s="4">
        <f>SUM(Tabela2[JAN])</f>
        <v>1368</v>
      </c>
      <c r="D48" s="4">
        <f>SUM(Tabela2[FEV])</f>
        <v>1458</v>
      </c>
      <c r="E48" s="4">
        <f>SUM(Tabela2[MAR])</f>
        <v>1483</v>
      </c>
      <c r="F48" s="4">
        <f>SUM(Tabela2[ABR])</f>
        <v>1483</v>
      </c>
      <c r="G48" s="4">
        <f>SUM(Tabela2[MAI])</f>
        <v>1483</v>
      </c>
      <c r="H48" s="4">
        <f>SUM(Tabela2[JUN])</f>
        <v>1483</v>
      </c>
      <c r="I48" s="4">
        <f>SUM(Tabela2[JUL])</f>
        <v>1483</v>
      </c>
      <c r="J48" s="4">
        <f>SUM(Tabela2[AGO])</f>
        <v>1483</v>
      </c>
      <c r="K48" s="4">
        <f>SUM(Tabela2[SET])</f>
        <v>1483</v>
      </c>
      <c r="L48" s="4">
        <f>SUM(Tabela2[OUT])</f>
        <v>1483</v>
      </c>
      <c r="M48" s="4">
        <f>SUM(Tabela2[NOV])</f>
        <v>1483</v>
      </c>
      <c r="N48" s="4">
        <f>SUM(Tabela2[DEZ])</f>
        <v>1483</v>
      </c>
      <c r="O48" s="4">
        <f>SUM(Tabela1578[[#This Row],[JAN]:[DEZ]])</f>
        <v>17656</v>
      </c>
    </row>
    <row r="49" spans="2:15" x14ac:dyDescent="0.25">
      <c r="B49" s="16" t="s">
        <v>13</v>
      </c>
      <c r="C49" s="1">
        <f>C47-C48</f>
        <v>2072</v>
      </c>
      <c r="D49" s="1">
        <f t="shared" ref="D49:N49" si="0">D47-D48</f>
        <v>1982</v>
      </c>
      <c r="E49" s="1">
        <f t="shared" si="0"/>
        <v>1957</v>
      </c>
      <c r="F49" s="1">
        <f t="shared" si="0"/>
        <v>1957</v>
      </c>
      <c r="G49" s="1">
        <f t="shared" si="0"/>
        <v>1957</v>
      </c>
      <c r="H49" s="1">
        <f t="shared" si="0"/>
        <v>1957</v>
      </c>
      <c r="I49" s="1">
        <f t="shared" si="0"/>
        <v>1957</v>
      </c>
      <c r="J49" s="1">
        <f t="shared" si="0"/>
        <v>1957</v>
      </c>
      <c r="K49" s="1">
        <f t="shared" si="0"/>
        <v>1957</v>
      </c>
      <c r="L49" s="1">
        <f t="shared" si="0"/>
        <v>1957</v>
      </c>
      <c r="M49" s="1">
        <f t="shared" si="0"/>
        <v>1957</v>
      </c>
      <c r="N49" s="1">
        <f t="shared" si="0"/>
        <v>1957</v>
      </c>
      <c r="O49" s="1">
        <f>SUM(Tabela1578[[#This Row],[JAN]:[DEZ]])</f>
        <v>23624</v>
      </c>
    </row>
  </sheetData>
  <mergeCells count="1">
    <mergeCell ref="B5:O6"/>
  </mergeCells>
  <phoneticPr fontId="1" type="noConversion"/>
  <conditionalFormatting sqref="C49:O49">
    <cfRule type="iconSet" priority="1">
      <iconSet iconSet="3Arrows">
        <cfvo type="percent" val="0"/>
        <cfvo type="num" val="10"/>
        <cfvo type="num" val="150"/>
      </iconSet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109B-F7B7-46C5-AC46-8957245810BA}">
  <dimension ref="B3:H11"/>
  <sheetViews>
    <sheetView tabSelected="1" topLeftCell="A7" workbookViewId="0">
      <selection activeCell="J19" sqref="J19"/>
    </sheetView>
  </sheetViews>
  <sheetFormatPr defaultRowHeight="15" x14ac:dyDescent="0.25"/>
  <cols>
    <col min="2" max="2" width="17.42578125" customWidth="1"/>
    <col min="3" max="3" width="26.5703125" customWidth="1"/>
    <col min="4" max="5" width="18.42578125" customWidth="1"/>
    <col min="6" max="6" width="19" customWidth="1"/>
    <col min="7" max="7" width="12.7109375" customWidth="1"/>
    <col min="8" max="8" width="10.28515625" customWidth="1"/>
  </cols>
  <sheetData>
    <row r="3" spans="2:8" x14ac:dyDescent="0.25">
      <c r="B3" s="6"/>
      <c r="C3" s="6"/>
      <c r="D3" s="6"/>
      <c r="E3" s="6"/>
      <c r="F3" s="6"/>
      <c r="G3" s="6"/>
      <c r="H3" s="6"/>
    </row>
    <row r="5" spans="2:8" x14ac:dyDescent="0.25">
      <c r="B5" s="10" t="s">
        <v>34</v>
      </c>
      <c r="C5" s="10" t="s">
        <v>30</v>
      </c>
      <c r="D5" s="10" t="s">
        <v>31</v>
      </c>
      <c r="E5" s="10" t="s">
        <v>46</v>
      </c>
      <c r="F5" s="10" t="s">
        <v>47</v>
      </c>
      <c r="G5" s="10" t="s">
        <v>32</v>
      </c>
      <c r="H5" s="10" t="s">
        <v>33</v>
      </c>
    </row>
    <row r="6" spans="2:8" x14ac:dyDescent="0.25">
      <c r="B6" s="11" t="s">
        <v>0</v>
      </c>
      <c r="C6" s="13">
        <f>SUM('ORÇAMENTO FAMILIAR'!C10:E12)</f>
        <v>10320</v>
      </c>
      <c r="D6" s="11">
        <f>SUM('ORÇAMENTO FAMILIAR'!F10:H12)</f>
        <v>10320</v>
      </c>
      <c r="E6" s="11">
        <f>SUM('ORÇAMENTO FAMILIAR'!I10:K12)</f>
        <v>10320</v>
      </c>
      <c r="F6" s="11">
        <f>SUM('ORÇAMENTO FAMILIAR'!L10:N12)</f>
        <v>10320</v>
      </c>
      <c r="G6" s="13">
        <f>SUM(C6:F6)</f>
        <v>41280</v>
      </c>
      <c r="H6" s="11"/>
    </row>
    <row r="7" spans="2:8" x14ac:dyDescent="0.25">
      <c r="B7" s="12" t="s">
        <v>17</v>
      </c>
      <c r="C7" s="13">
        <f>SUM(Tabela2[[JAN]:[MAR]])</f>
        <v>4309</v>
      </c>
      <c r="D7" s="12">
        <f>SUM('ORÇAMENTO FAMILIAR'!F17:H19)</f>
        <v>312</v>
      </c>
      <c r="E7" s="12">
        <f>SUM(Tabela2[[JUL]:[SET]])</f>
        <v>4449</v>
      </c>
      <c r="F7" s="12">
        <f>SUM(Tabela2[[OUT]:[DEZ]])</f>
        <v>4449</v>
      </c>
      <c r="G7" s="13">
        <f t="shared" ref="G7:G10" si="0">SUM(C7:F7)</f>
        <v>13519</v>
      </c>
      <c r="H7" s="11"/>
    </row>
    <row r="8" spans="2:8" x14ac:dyDescent="0.25">
      <c r="B8" s="11" t="s">
        <v>27</v>
      </c>
      <c r="C8" s="13">
        <f>SUM(Tabela15[[JAN]:[MAR]])</f>
        <v>570</v>
      </c>
      <c r="D8" s="11">
        <f>SUM(Tabela15[[ABR]:[JUN]])</f>
        <v>570</v>
      </c>
      <c r="E8" s="11">
        <f>SUM(Tabela15[[JUL]:[SET]])</f>
        <v>570</v>
      </c>
      <c r="F8" s="11">
        <f>SUM(Tabela15[[OUT]:[DEZ]])</f>
        <v>570</v>
      </c>
      <c r="G8" s="13">
        <f t="shared" si="0"/>
        <v>2280</v>
      </c>
      <c r="H8" s="11"/>
    </row>
    <row r="9" spans="2:8" x14ac:dyDescent="0.25">
      <c r="B9" s="12" t="s">
        <v>28</v>
      </c>
      <c r="C9" s="14">
        <f>SUM(Tabela156[[JAN]:[MAR]])</f>
        <v>290</v>
      </c>
      <c r="D9" s="12">
        <f>SUM(Tabela156[[ABR]:[JUN]])</f>
        <v>450</v>
      </c>
      <c r="E9" s="12">
        <f>SUM(Tabela156[[JUL]:[SET]])</f>
        <v>450</v>
      </c>
      <c r="F9" s="12">
        <f>SUM(Tabela156[[OUT]:[DEZ]])</f>
        <v>450</v>
      </c>
      <c r="G9" s="13">
        <f t="shared" si="0"/>
        <v>1640</v>
      </c>
      <c r="H9" s="11"/>
    </row>
    <row r="10" spans="2:8" x14ac:dyDescent="0.25">
      <c r="B10" s="11" t="s">
        <v>29</v>
      </c>
      <c r="C10" s="13">
        <f>SUM(Tabela157[[JAN]:[MAR]])</f>
        <v>792</v>
      </c>
      <c r="D10" s="11">
        <f>SUM(Tabela157[[ABR]:[JUN]])</f>
        <v>792</v>
      </c>
      <c r="E10" s="11">
        <f>SUM(Tabela157[[JUL]:[AGO]])</f>
        <v>528</v>
      </c>
      <c r="F10" s="11">
        <f>SUM(Tabela157[[OUT]:[DEZ]])</f>
        <v>792</v>
      </c>
      <c r="G10" s="13">
        <f t="shared" si="0"/>
        <v>2904</v>
      </c>
      <c r="H10" s="11"/>
    </row>
    <row r="11" spans="2:8" x14ac:dyDescent="0.25">
      <c r="B11" s="22" t="s">
        <v>13</v>
      </c>
      <c r="C11" s="2" t="str">
        <f>IF((C6-(C7+C8+C9+C10))&gt;=1500,"POSITIVO", "NEGATIVO")</f>
        <v>POSITIVO</v>
      </c>
      <c r="D11" s="2" t="str">
        <f t="shared" ref="D11:G11" si="1">IF((D6-(D7+D8+D9+D10))&gt;=1500,"POSITIVO", "NEGATIVO")</f>
        <v>POSITIVO</v>
      </c>
      <c r="E11" s="2" t="str">
        <f t="shared" si="1"/>
        <v>POSITIVO</v>
      </c>
      <c r="F11" s="2" t="str">
        <f t="shared" si="1"/>
        <v>POSITIVO</v>
      </c>
      <c r="G11" s="2" t="str">
        <f t="shared" si="1"/>
        <v>POSITIVO</v>
      </c>
      <c r="H11" s="15"/>
    </row>
  </sheetData>
  <conditionalFormatting sqref="C11:G11">
    <cfRule type="containsText" dxfId="13" priority="2" operator="containsText" text="POSITIVO">
      <formula>NOT(ISERROR(SEARCH("POSITIVO",C11)))</formula>
    </cfRule>
    <cfRule type="containsText" dxfId="12" priority="1" operator="containsText" text="NEGATIVO">
      <formula>NOT(ISERROR(SEARCH("NEGATIVO",C11)))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036D11-5C1C-45E4-B0FB-42DFAD70186A}">
          <x14:formula1>
            <xm:f>'DADOS LISTAS'!$D$3:$D$24</xm:f>
          </x14:formula1>
          <xm:sqref>H6:H10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22A3-BB14-4D39-9127-0B07AC8916C1}">
  <dimension ref="D2:D24"/>
  <sheetViews>
    <sheetView workbookViewId="0">
      <selection activeCell="F10" sqref="F10"/>
    </sheetView>
  </sheetViews>
  <sheetFormatPr defaultRowHeight="15" x14ac:dyDescent="0.25"/>
  <sheetData>
    <row r="2" spans="4:4" x14ac:dyDescent="0.25">
      <c r="D2" t="s">
        <v>48</v>
      </c>
    </row>
    <row r="4" spans="4:4" x14ac:dyDescent="0.25">
      <c r="D4">
        <v>2020</v>
      </c>
    </row>
    <row r="5" spans="4:4" x14ac:dyDescent="0.25">
      <c r="D5">
        <v>2021</v>
      </c>
    </row>
    <row r="6" spans="4:4" x14ac:dyDescent="0.25">
      <c r="D6">
        <v>2022</v>
      </c>
    </row>
    <row r="7" spans="4:4" x14ac:dyDescent="0.25">
      <c r="D7">
        <v>2023</v>
      </c>
    </row>
    <row r="8" spans="4:4" x14ac:dyDescent="0.25">
      <c r="D8">
        <v>2024</v>
      </c>
    </row>
    <row r="9" spans="4:4" x14ac:dyDescent="0.25">
      <c r="D9">
        <v>2025</v>
      </c>
    </row>
    <row r="10" spans="4:4" x14ac:dyDescent="0.25">
      <c r="D10">
        <v>2026</v>
      </c>
    </row>
    <row r="11" spans="4:4" x14ac:dyDescent="0.25">
      <c r="D11">
        <v>2027</v>
      </c>
    </row>
    <row r="12" spans="4:4" x14ac:dyDescent="0.25">
      <c r="D12">
        <v>2028</v>
      </c>
    </row>
    <row r="13" spans="4:4" x14ac:dyDescent="0.25">
      <c r="D13">
        <v>2029</v>
      </c>
    </row>
    <row r="14" spans="4:4" x14ac:dyDescent="0.25">
      <c r="D14">
        <v>2030</v>
      </c>
    </row>
    <row r="15" spans="4:4" x14ac:dyDescent="0.25">
      <c r="D15">
        <v>2031</v>
      </c>
    </row>
    <row r="16" spans="4:4" x14ac:dyDescent="0.25">
      <c r="D16">
        <v>2032</v>
      </c>
    </row>
    <row r="17" spans="4:4" x14ac:dyDescent="0.25">
      <c r="D17">
        <v>2033</v>
      </c>
    </row>
    <row r="18" spans="4:4" x14ac:dyDescent="0.25">
      <c r="D18">
        <v>2034</v>
      </c>
    </row>
    <row r="19" spans="4:4" x14ac:dyDescent="0.25">
      <c r="D19">
        <v>2035</v>
      </c>
    </row>
    <row r="20" spans="4:4" x14ac:dyDescent="0.25">
      <c r="D20">
        <v>2036</v>
      </c>
    </row>
    <row r="21" spans="4:4" x14ac:dyDescent="0.25">
      <c r="D21">
        <v>2037</v>
      </c>
    </row>
    <row r="22" spans="4:4" x14ac:dyDescent="0.25">
      <c r="D22">
        <v>2038</v>
      </c>
    </row>
    <row r="23" spans="4:4" x14ac:dyDescent="0.25">
      <c r="D23">
        <v>2039</v>
      </c>
    </row>
    <row r="24" spans="4:4" x14ac:dyDescent="0.25">
      <c r="D24">
        <v>2040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ORÇAMENTO FAMILIAR</vt:lpstr>
      <vt:lpstr>RESUMO</vt:lpstr>
      <vt:lpstr>DADOS 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Cleidiana Barbosa</dc:creator>
  <cp:lastModifiedBy>Cleidiana Barbosa</cp:lastModifiedBy>
  <dcterms:created xsi:type="dcterms:W3CDTF">2022-05-12T11:33:12Z</dcterms:created>
  <dcterms:modified xsi:type="dcterms:W3CDTF">2022-05-13T13:46:06Z</dcterms:modified>
</cp:coreProperties>
</file>