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uleuven-my.sharepoint.com/personal/karoline_faust_kuleuven_be/Documents/MSysBioLab/Clémence/pairwise interactions/DATA/results/"/>
    </mc:Choice>
  </mc:AlternateContent>
  <xr:revisionPtr revIDLastSave="2885" documentId="8_{8B9CEBC5-7A96-4660-8597-2E7AAF22B86A}" xr6:coauthVersionLast="47" xr6:coauthVersionMax="47" xr10:uidLastSave="{B260427D-B953-438B-9D69-47DB90AC0228}"/>
  <bookViews>
    <workbookView xWindow="-96" yWindow="-96" windowWidth="23232" windowHeight="12552" activeTab="2" xr2:uid="{ACF0871A-3A61-41F7-A657-8C56CBC914F2}"/>
  </bookViews>
  <sheets>
    <sheet name="Human1_mono" sheetId="9" r:id="rId1"/>
    <sheet name="human1_co-1" sheetId="10" r:id="rId2"/>
    <sheet name="Human1_co-2" sheetId="11" r:id="rId3"/>
    <sheet name="Human 2_7" sheetId="4" r:id="rId4"/>
    <sheet name="Mouse" sheetId="5" r:id="rId5"/>
  </sheets>
  <definedNames>
    <definedName name="_xlnm._FilterDatabase" localSheetId="1" hidden="1">'human1_co-1'!$A$2:$V$68</definedName>
    <definedName name="_xlnm._FilterDatabase" localSheetId="2" hidden="1">'Human1_co-2'!$A$2:$J$57</definedName>
    <definedName name="_xlnm._FilterDatabase" localSheetId="0" hidden="1">Human1_mono!$A$1:$I$1</definedName>
    <definedName name="_xlnm._FilterDatabase" localSheetId="4" hidden="1">Mouse!$A$1:$I$29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4" l="1"/>
  <c r="L3" i="4" s="1"/>
  <c r="K3" i="4"/>
  <c r="M3" i="4" s="1"/>
  <c r="P57" i="10" l="1"/>
  <c r="I57" i="10"/>
  <c r="P56" i="10"/>
  <c r="I56" i="10"/>
  <c r="P55" i="10"/>
  <c r="I55" i="10"/>
  <c r="P54" i="10"/>
  <c r="I54" i="10"/>
  <c r="P53" i="10"/>
  <c r="I53" i="10"/>
  <c r="P52" i="10"/>
  <c r="I52" i="10"/>
  <c r="S52" i="10" s="1"/>
  <c r="P51" i="10"/>
  <c r="I51" i="10"/>
  <c r="P50" i="10"/>
  <c r="I50" i="10"/>
  <c r="P49" i="10"/>
  <c r="I49" i="10"/>
  <c r="P48" i="10"/>
  <c r="I48" i="10"/>
  <c r="P47" i="10"/>
  <c r="I47" i="10"/>
  <c r="I58" i="10"/>
  <c r="I9" i="10"/>
  <c r="I16" i="10"/>
  <c r="I22" i="10"/>
  <c r="I31" i="10"/>
  <c r="I17" i="10"/>
  <c r="I41" i="10"/>
  <c r="I59" i="10"/>
  <c r="I23" i="10"/>
  <c r="P68" i="10"/>
  <c r="P67" i="10"/>
  <c r="P66" i="10"/>
  <c r="P65" i="10"/>
  <c r="P64" i="10"/>
  <c r="P63" i="10"/>
  <c r="P62" i="10"/>
  <c r="P61" i="10"/>
  <c r="P60" i="10"/>
  <c r="P59" i="10"/>
  <c r="P58" i="10"/>
  <c r="P45" i="10"/>
  <c r="P46" i="10"/>
  <c r="P44" i="10"/>
  <c r="P43" i="10"/>
  <c r="P42" i="10"/>
  <c r="P41" i="10"/>
  <c r="P40" i="10"/>
  <c r="P34" i="10"/>
  <c r="P39" i="10"/>
  <c r="P38" i="10"/>
  <c r="P37" i="10"/>
  <c r="P36" i="10"/>
  <c r="P35" i="10"/>
  <c r="P33" i="10"/>
  <c r="P32" i="10"/>
  <c r="P31" i="10"/>
  <c r="P30" i="10"/>
  <c r="P24" i="10"/>
  <c r="P29" i="10"/>
  <c r="P28" i="10"/>
  <c r="P27" i="10"/>
  <c r="P26" i="10"/>
  <c r="P25" i="10"/>
  <c r="P23" i="10"/>
  <c r="P22" i="10"/>
  <c r="P21" i="10"/>
  <c r="P20" i="10"/>
  <c r="P17" i="10"/>
  <c r="P19" i="10"/>
  <c r="P18" i="10"/>
  <c r="P16" i="10"/>
  <c r="P15" i="10"/>
  <c r="P14" i="10"/>
  <c r="P13" i="10"/>
  <c r="P8" i="10"/>
  <c r="P12" i="10"/>
  <c r="P11" i="10"/>
  <c r="P10" i="10"/>
  <c r="P9" i="10"/>
  <c r="P7" i="10"/>
  <c r="P4" i="10"/>
  <c r="P6" i="10"/>
  <c r="P5" i="10"/>
  <c r="P3" i="10"/>
  <c r="I25" i="10"/>
  <c r="I26" i="10"/>
  <c r="I27" i="10"/>
  <c r="I28" i="10"/>
  <c r="I29" i="10"/>
  <c r="I24" i="10"/>
  <c r="I30" i="10"/>
  <c r="I32" i="10"/>
  <c r="I33" i="10"/>
  <c r="I35" i="10"/>
  <c r="I36" i="10"/>
  <c r="I37" i="10"/>
  <c r="I38" i="10"/>
  <c r="I39" i="10"/>
  <c r="I34" i="10"/>
  <c r="I40" i="10"/>
  <c r="I42" i="10"/>
  <c r="I43" i="10"/>
  <c r="I44" i="10"/>
  <c r="I46" i="10"/>
  <c r="I45" i="10"/>
  <c r="I60" i="10"/>
  <c r="I61" i="10"/>
  <c r="I62" i="10"/>
  <c r="I63" i="10"/>
  <c r="I64" i="10"/>
  <c r="I65" i="10"/>
  <c r="I66" i="10"/>
  <c r="I67" i="10"/>
  <c r="I68" i="10"/>
  <c r="I18" i="10"/>
  <c r="I19" i="10"/>
  <c r="I20" i="10"/>
  <c r="I21" i="10"/>
  <c r="I6" i="10"/>
  <c r="I4" i="10"/>
  <c r="I7" i="10"/>
  <c r="I10" i="10"/>
  <c r="I11" i="10"/>
  <c r="I12" i="10"/>
  <c r="I8" i="10"/>
  <c r="I13" i="10"/>
  <c r="I14" i="10"/>
  <c r="I15" i="10"/>
  <c r="I5" i="10"/>
  <c r="I3" i="10"/>
  <c r="Q52" i="10" l="1"/>
  <c r="Q34" i="10"/>
  <c r="S34" i="10"/>
  <c r="Q10" i="10"/>
  <c r="S10" i="10"/>
  <c r="Q64" i="10"/>
  <c r="S64" i="10"/>
  <c r="Q39" i="10"/>
  <c r="S39" i="10"/>
  <c r="Q26" i="10"/>
  <c r="S26" i="10"/>
  <c r="R13" i="10"/>
  <c r="T13" i="10"/>
  <c r="R26" i="10"/>
  <c r="T26" i="10"/>
  <c r="R38" i="10"/>
  <c r="T38" i="10"/>
  <c r="R60" i="10"/>
  <c r="T60" i="10"/>
  <c r="Q17" i="10"/>
  <c r="S17" i="10"/>
  <c r="R49" i="10"/>
  <c r="T49" i="10"/>
  <c r="R55" i="10"/>
  <c r="T55" i="10"/>
  <c r="Q11" i="10"/>
  <c r="S11" i="10"/>
  <c r="Q38" i="10"/>
  <c r="S38" i="10"/>
  <c r="R27" i="10"/>
  <c r="T27" i="10"/>
  <c r="Q31" i="10"/>
  <c r="S31" i="10"/>
  <c r="Q37" i="10"/>
  <c r="S37" i="10"/>
  <c r="R28" i="10"/>
  <c r="T28" i="10"/>
  <c r="R62" i="10"/>
  <c r="T62" i="10"/>
  <c r="R56" i="10"/>
  <c r="T56" i="10"/>
  <c r="Q7" i="10"/>
  <c r="S7" i="10"/>
  <c r="R39" i="10"/>
  <c r="T39" i="10"/>
  <c r="Q50" i="10"/>
  <c r="S50" i="10"/>
  <c r="S4" i="10"/>
  <c r="Q4" i="10"/>
  <c r="R15" i="10"/>
  <c r="T15" i="10"/>
  <c r="Q22" i="10"/>
  <c r="S22" i="10"/>
  <c r="Q6" i="10"/>
  <c r="S6" i="10"/>
  <c r="Q36" i="10"/>
  <c r="S36" i="10"/>
  <c r="R5" i="10"/>
  <c r="T5" i="10"/>
  <c r="R16" i="10"/>
  <c r="T16" i="10"/>
  <c r="R29" i="10"/>
  <c r="T29" i="10"/>
  <c r="R40" i="10"/>
  <c r="T40" i="10"/>
  <c r="R63" i="10"/>
  <c r="T63" i="10"/>
  <c r="Q16" i="10"/>
  <c r="S16" i="10"/>
  <c r="Q51" i="10"/>
  <c r="S51" i="10"/>
  <c r="Q57" i="10"/>
  <c r="S57" i="10"/>
  <c r="Q25" i="10"/>
  <c r="S25" i="10"/>
  <c r="R61" i="10"/>
  <c r="T61" i="10"/>
  <c r="Q56" i="10"/>
  <c r="S56" i="10"/>
  <c r="Q62" i="10"/>
  <c r="S62" i="10"/>
  <c r="R3" i="10"/>
  <c r="T3" i="10"/>
  <c r="R34" i="10"/>
  <c r="T34" i="10"/>
  <c r="R50" i="10"/>
  <c r="T50" i="10"/>
  <c r="Q61" i="10"/>
  <c r="S61" i="10"/>
  <c r="Q3" i="10"/>
  <c r="S3" i="10"/>
  <c r="Q21" i="10"/>
  <c r="S21" i="10"/>
  <c r="Q60" i="10"/>
  <c r="S60" i="10"/>
  <c r="Q35" i="10"/>
  <c r="S35" i="10"/>
  <c r="R6" i="10"/>
  <c r="T6" i="10"/>
  <c r="R18" i="10"/>
  <c r="T18" i="10"/>
  <c r="R24" i="10"/>
  <c r="T24" i="10"/>
  <c r="R41" i="10"/>
  <c r="T41" i="10"/>
  <c r="R64" i="10"/>
  <c r="T64" i="10"/>
  <c r="Q9" i="10"/>
  <c r="S9" i="10"/>
  <c r="R51" i="10"/>
  <c r="T51" i="10"/>
  <c r="R57" i="10"/>
  <c r="T57" i="10"/>
  <c r="R8" i="10"/>
  <c r="T8" i="10"/>
  <c r="Q20" i="10"/>
  <c r="S20" i="10"/>
  <c r="Q33" i="10"/>
  <c r="S33" i="10"/>
  <c r="R4" i="10"/>
  <c r="T4" i="10"/>
  <c r="R19" i="10"/>
  <c r="T19" i="10"/>
  <c r="R30" i="10"/>
  <c r="T30" i="10"/>
  <c r="R42" i="10"/>
  <c r="T42" i="10"/>
  <c r="R65" i="10"/>
  <c r="T65" i="10"/>
  <c r="Q58" i="10"/>
  <c r="S58" i="10"/>
  <c r="Q65" i="10"/>
  <c r="S65" i="10"/>
  <c r="Q63" i="10"/>
  <c r="S63" i="10"/>
  <c r="Q5" i="10"/>
  <c r="S5" i="10"/>
  <c r="Q19" i="10"/>
  <c r="S19" i="10"/>
  <c r="R7" i="10"/>
  <c r="T7" i="10"/>
  <c r="R31" i="10"/>
  <c r="T31" i="10"/>
  <c r="R52" i="10"/>
  <c r="T52" i="10"/>
  <c r="Q14" i="10"/>
  <c r="S14" i="10"/>
  <c r="Q18" i="10"/>
  <c r="S18" i="10"/>
  <c r="Q44" i="10"/>
  <c r="S44" i="10"/>
  <c r="Q30" i="10"/>
  <c r="S30" i="10"/>
  <c r="R9" i="10"/>
  <c r="T9" i="10"/>
  <c r="R20" i="10"/>
  <c r="T20" i="10"/>
  <c r="R32" i="10"/>
  <c r="T32" i="10"/>
  <c r="R44" i="10"/>
  <c r="T44" i="10"/>
  <c r="R67" i="10"/>
  <c r="T67" i="10"/>
  <c r="Q47" i="10"/>
  <c r="S47" i="10"/>
  <c r="Q53" i="10"/>
  <c r="S53" i="10"/>
  <c r="R14" i="10"/>
  <c r="T14" i="10"/>
  <c r="Q15" i="10"/>
  <c r="S15" i="10"/>
  <c r="R17" i="10"/>
  <c r="T17" i="10"/>
  <c r="Q13" i="10"/>
  <c r="S13" i="10"/>
  <c r="Q24" i="10"/>
  <c r="S24" i="10"/>
  <c r="R33" i="10"/>
  <c r="T33" i="10"/>
  <c r="R68" i="10"/>
  <c r="T68" i="10"/>
  <c r="R47" i="10"/>
  <c r="T47" i="10"/>
  <c r="R53" i="10"/>
  <c r="T53" i="10"/>
  <c r="R25" i="10"/>
  <c r="T25" i="10"/>
  <c r="Q46" i="10"/>
  <c r="S46" i="10"/>
  <c r="R43" i="10"/>
  <c r="T43" i="10"/>
  <c r="Q68" i="10"/>
  <c r="S68" i="10"/>
  <c r="R21" i="10"/>
  <c r="T21" i="10"/>
  <c r="Q8" i="10"/>
  <c r="S8" i="10"/>
  <c r="Q67" i="10"/>
  <c r="S67" i="10"/>
  <c r="Q42" i="10"/>
  <c r="S42" i="10"/>
  <c r="Q29" i="10"/>
  <c r="S29" i="10"/>
  <c r="R11" i="10"/>
  <c r="T11" i="10"/>
  <c r="R22" i="10"/>
  <c r="T22" i="10"/>
  <c r="R35" i="10"/>
  <c r="T35" i="10"/>
  <c r="R45" i="10"/>
  <c r="T45" i="10"/>
  <c r="Q23" i="10"/>
  <c r="S23" i="10"/>
  <c r="Q48" i="10"/>
  <c r="S48" i="10"/>
  <c r="Q54" i="10"/>
  <c r="S54" i="10"/>
  <c r="R37" i="10"/>
  <c r="T37" i="10"/>
  <c r="Q45" i="10"/>
  <c r="S45" i="10"/>
  <c r="Q32" i="10"/>
  <c r="S32" i="10"/>
  <c r="R66" i="10"/>
  <c r="T66" i="10"/>
  <c r="Q43" i="10"/>
  <c r="S43" i="10"/>
  <c r="R10" i="10"/>
  <c r="T10" i="10"/>
  <c r="R46" i="10"/>
  <c r="T46" i="10"/>
  <c r="Q12" i="10"/>
  <c r="S12" i="10"/>
  <c r="Q66" i="10"/>
  <c r="S66" i="10"/>
  <c r="Q40" i="10"/>
  <c r="S40" i="10"/>
  <c r="Q28" i="10"/>
  <c r="S28" i="10"/>
  <c r="R12" i="10"/>
  <c r="T12" i="10"/>
  <c r="R23" i="10"/>
  <c r="T23" i="10"/>
  <c r="R36" i="10"/>
  <c r="T36" i="10"/>
  <c r="R58" i="10"/>
  <c r="T58" i="10"/>
  <c r="Q59" i="10"/>
  <c r="S59" i="10"/>
  <c r="R48" i="10"/>
  <c r="T48" i="10"/>
  <c r="R54" i="10"/>
  <c r="T54" i="10"/>
  <c r="Q27" i="10"/>
  <c r="S27" i="10"/>
  <c r="R59" i="10"/>
  <c r="T59" i="10"/>
  <c r="Q41" i="10"/>
  <c r="S41" i="10"/>
  <c r="Q49" i="10"/>
  <c r="S49" i="10"/>
  <c r="Q55" i="10"/>
  <c r="S55" i="10"/>
  <c r="E2" i="9"/>
  <c r="G2" i="9" s="1"/>
  <c r="E13" i="9"/>
  <c r="G13" i="9" s="1"/>
  <c r="B8" i="9"/>
  <c r="B9" i="9"/>
  <c r="B10" i="9"/>
  <c r="B12" i="9"/>
  <c r="B13" i="9"/>
  <c r="G12" i="9"/>
  <c r="G11" i="9"/>
  <c r="G10" i="9"/>
  <c r="G9" i="9"/>
  <c r="G8" i="9"/>
  <c r="G3" i="9"/>
  <c r="G4" i="9"/>
  <c r="G5" i="9"/>
  <c r="G6" i="9"/>
  <c r="G7" i="9"/>
  <c r="B6" i="9" l="1"/>
  <c r="B5" i="9"/>
  <c r="B4" i="9"/>
  <c r="B3" i="9"/>
  <c r="B7" i="9"/>
  <c r="B2" i="9"/>
  <c r="K4" i="4"/>
  <c r="M4" i="4" s="1"/>
  <c r="J4" i="4"/>
  <c r="L4" i="4" s="1"/>
  <c r="J8" i="4"/>
  <c r="K8" i="4"/>
</calcChain>
</file>

<file path=xl/sharedStrings.xml><?xml version="1.0" encoding="utf-8"?>
<sst xmlns="http://schemas.openxmlformats.org/spreadsheetml/2006/main" count="666" uniqueCount="100">
  <si>
    <t>SP1</t>
  </si>
  <si>
    <t>SP2</t>
  </si>
  <si>
    <t>BH</t>
  </si>
  <si>
    <t>PC</t>
  </si>
  <si>
    <t>FP</t>
  </si>
  <si>
    <t>ER</t>
  </si>
  <si>
    <t>EL</t>
  </si>
  <si>
    <t>DP</t>
  </si>
  <si>
    <t>CH</t>
  </si>
  <si>
    <t>CA</t>
  </si>
  <si>
    <t>BV</t>
  </si>
  <si>
    <t>BU</t>
  </si>
  <si>
    <t>BT</t>
  </si>
  <si>
    <t>BO</t>
  </si>
  <si>
    <t>-</t>
  </si>
  <si>
    <t>Faecalibacterium_prausnitzii_A2_165</t>
  </si>
  <si>
    <t>+</t>
  </si>
  <si>
    <t>Blautia_hydrogenotrophica_DSM_10507</t>
  </si>
  <si>
    <t>Bacteroides_thetaiotaomicron_VPI_5482</t>
  </si>
  <si>
    <t>Bacteroides_caccae_ATCC_43185</t>
  </si>
  <si>
    <t>Bifidobacterium_longum_infantis_ATCC_15697</t>
  </si>
  <si>
    <t>human2</t>
  </si>
  <si>
    <t>Roseburia_inulinivorans_DSM_16841</t>
  </si>
  <si>
    <t>Roseburia_intestinalis_L1_82</t>
  </si>
  <si>
    <t>Bifidobacterium_adolescentis_ATCC_15703</t>
  </si>
  <si>
    <t>Akkermansia_muciniphila_ATCC_BAA_835</t>
  </si>
  <si>
    <t>Lactobacillus_reuteri_MM4_1A_</t>
  </si>
  <si>
    <t>mouse1</t>
  </si>
  <si>
    <t>Bacteroides_sp_1_1_30</t>
  </si>
  <si>
    <t>Bifidobacterium_animalis_lactis_Bl_04_ATCC_SD5219</t>
  </si>
  <si>
    <t>Clostridium_clostridioforme_CM201</t>
  </si>
  <si>
    <t>Clostridium_innocuum_2959</t>
  </si>
  <si>
    <t>Enterococcus_faecalis_OG1RF_ATCC_47077</t>
  </si>
  <si>
    <t>Flavonifractor_plautii_ATCC_29863</t>
  </si>
  <si>
    <t>0</t>
  </si>
  <si>
    <t>N</t>
  </si>
  <si>
    <t>human7</t>
  </si>
  <si>
    <t>human5</t>
  </si>
  <si>
    <t>human6</t>
  </si>
  <si>
    <t>human4</t>
  </si>
  <si>
    <t>human3</t>
  </si>
  <si>
    <t>max1</t>
  </si>
  <si>
    <t>max2</t>
  </si>
  <si>
    <t>ratio1</t>
  </si>
  <si>
    <t>ratio2</t>
  </si>
  <si>
    <t>stdR1</t>
  </si>
  <si>
    <t>stdR2</t>
  </si>
  <si>
    <t>Nom SP rouge</t>
  </si>
  <si>
    <t>Nom SP bleu</t>
  </si>
  <si>
    <t>ratio1b</t>
  </si>
  <si>
    <t>ratio2b</t>
  </si>
  <si>
    <t>ratio3</t>
  </si>
  <si>
    <t>SP</t>
  </si>
  <si>
    <t>max</t>
  </si>
  <si>
    <t>GR</t>
  </si>
  <si>
    <t>Reach plateau</t>
  </si>
  <si>
    <t>decrease plateau</t>
  </si>
  <si>
    <t>Y</t>
  </si>
  <si>
    <t>M</t>
  </si>
  <si>
    <t>y</t>
  </si>
  <si>
    <t>V0</t>
  </si>
  <si>
    <t>V1</t>
  </si>
  <si>
    <t>t0</t>
  </si>
  <si>
    <t>t1</t>
  </si>
  <si>
    <t>bh</t>
  </si>
  <si>
    <t>ca</t>
  </si>
  <si>
    <t>ch</t>
  </si>
  <si>
    <t>between</t>
  </si>
  <si>
    <t>not max</t>
  </si>
  <si>
    <t>not perfectly on plateau</t>
  </si>
  <si>
    <t>ratio3b</t>
  </si>
  <si>
    <t>ratio blue</t>
  </si>
  <si>
    <t>ratio red</t>
  </si>
  <si>
    <t>signe rouge</t>
  </si>
  <si>
    <t>signe bleu</t>
  </si>
  <si>
    <t>AVERAGERED</t>
  </si>
  <si>
    <t>AVbLUE</t>
  </si>
  <si>
    <t>aveRatioB</t>
  </si>
  <si>
    <t>Observed Ratio</t>
  </si>
  <si>
    <t>Ratio SP1</t>
  </si>
  <si>
    <t>Ratio SP2</t>
  </si>
  <si>
    <t>Estimated signs</t>
  </si>
  <si>
    <t>stdref</t>
  </si>
  <si>
    <t>stdblur</t>
  </si>
  <si>
    <t>stdSP1</t>
  </si>
  <si>
    <t>stdSp2</t>
  </si>
  <si>
    <t>sp1</t>
  </si>
  <si>
    <t>sp2</t>
  </si>
  <si>
    <t>name</t>
  </si>
  <si>
    <t>a</t>
  </si>
  <si>
    <t>b</t>
  </si>
  <si>
    <t>rt1</t>
  </si>
  <si>
    <t>rt2</t>
  </si>
  <si>
    <t>std1</t>
  </si>
  <si>
    <t>std2</t>
  </si>
  <si>
    <t xml:space="preserve">Y </t>
  </si>
  <si>
    <t>Species</t>
  </si>
  <si>
    <t>Interaction coefficient</t>
  </si>
  <si>
    <t>maxco1</t>
  </si>
  <si>
    <t>maxco2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</si>
</sst>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5" fillId="0" borderId="0"/>
    <xf numFmtId="0" fontId="4" fillId="0" borderId="0" applyBorder="0" applyProtection="0"/>
    <xf numFmtId="0" fontId="5" fillId="0" borderId="0"/>
  </cellStyleXfs>
  <cellXfs count="77">
    <xf numFmtId="0" fontId="0" fillId="0" borderId="0" xfId="0"/>
    <xf numFmtId="0" fontId="1" fillId="0" borderId="0" xfId="0" applyFont="1"/>
    <xf numFmtId="0" fontId="0" fillId="3" borderId="0" xfId="0" applyFill="1"/>
    <xf numFmtId="0" fontId="0" fillId="2" borderId="0" xfId="0" applyFill="1"/>
    <xf numFmtId="0" fontId="0" fillId="4" borderId="0" xfId="0" applyFill="1"/>
    <xf numFmtId="0" fontId="1" fillId="4" borderId="0" xfId="0" applyFont="1" applyFill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0" fillId="0" borderId="0" xfId="0" applyFill="1"/>
    <xf numFmtId="0" fontId="0" fillId="0" borderId="1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" xfId="0" applyFont="1" applyFill="1" applyBorder="1"/>
    <xf numFmtId="0" fontId="1" fillId="0" borderId="3" xfId="0" applyFont="1" applyFill="1" applyBorder="1"/>
    <xf numFmtId="0" fontId="0" fillId="0" borderId="0" xfId="0" applyFill="1" applyBorder="1"/>
    <xf numFmtId="0" fontId="6" fillId="0" borderId="0" xfId="0" applyFont="1" applyFill="1" applyBorder="1"/>
    <xf numFmtId="0" fontId="6" fillId="0" borderId="0" xfId="0" applyFont="1" applyBorder="1"/>
    <xf numFmtId="0" fontId="0" fillId="2" borderId="5" xfId="0" applyFill="1" applyBorder="1"/>
    <xf numFmtId="0" fontId="0" fillId="2" borderId="0" xfId="0" applyFill="1" applyBorder="1"/>
    <xf numFmtId="0" fontId="0" fillId="5" borderId="0" xfId="0" applyFill="1"/>
    <xf numFmtId="0" fontId="0" fillId="0" borderId="5" xfId="0" applyFill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7" xfId="0" applyFill="1" applyBorder="1"/>
    <xf numFmtId="0" fontId="0" fillId="0" borderId="7" xfId="0" applyBorder="1" applyAlignment="1">
      <alignment horizontal="center"/>
    </xf>
    <xf numFmtId="0" fontId="0" fillId="6" borderId="0" xfId="0" applyFill="1" applyBorder="1"/>
    <xf numFmtId="0" fontId="0" fillId="6" borderId="5" xfId="0" applyFill="1" applyBorder="1"/>
    <xf numFmtId="0" fontId="0" fillId="0" borderId="4" xfId="0" quotePrefix="1" applyBorder="1"/>
    <xf numFmtId="0" fontId="0" fillId="0" borderId="5" xfId="0" quotePrefix="1" applyBorder="1"/>
    <xf numFmtId="0" fontId="0" fillId="0" borderId="0" xfId="0" applyBorder="1" applyAlignment="1">
      <alignment horizontal="center"/>
    </xf>
    <xf numFmtId="0" fontId="1" fillId="0" borderId="2" xfId="0" applyFont="1" applyFill="1" applyBorder="1"/>
    <xf numFmtId="0" fontId="0" fillId="0" borderId="4" xfId="0" applyFill="1" applyBorder="1"/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quotePrefix="1" applyBorder="1"/>
    <xf numFmtId="0" fontId="0" fillId="0" borderId="3" xfId="0" quotePrefix="1" applyBorder="1"/>
    <xf numFmtId="0" fontId="0" fillId="0" borderId="6" xfId="0" quotePrefix="1" applyBorder="1"/>
    <xf numFmtId="0" fontId="0" fillId="0" borderId="8" xfId="0" quotePrefix="1" applyBorder="1"/>
    <xf numFmtId="0" fontId="0" fillId="4" borderId="4" xfId="0" applyFill="1" applyBorder="1"/>
    <xf numFmtId="0" fontId="0" fillId="4" borderId="5" xfId="0" applyFill="1" applyBorder="1"/>
    <xf numFmtId="0" fontId="0" fillId="4" borderId="0" xfId="0" applyFill="1" applyBorder="1"/>
    <xf numFmtId="0" fontId="0" fillId="4" borderId="5" xfId="0" quotePrefix="1" applyFill="1" applyBorder="1"/>
    <xf numFmtId="0" fontId="0" fillId="4" borderId="4" xfId="0" quotePrefix="1" applyFill="1" applyBorder="1"/>
    <xf numFmtId="0" fontId="0" fillId="4" borderId="0" xfId="0" quotePrefix="1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7" xfId="0" applyFill="1" applyBorder="1"/>
    <xf numFmtId="0" fontId="0" fillId="6" borderId="0" xfId="0" applyFill="1"/>
    <xf numFmtId="0" fontId="0" fillId="0" borderId="0" xfId="0" applyAlignment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0" applyFont="1" applyFill="1"/>
    <xf numFmtId="0" fontId="1" fillId="0" borderId="0" xfId="0" quotePrefix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1" fontId="0" fillId="0" borderId="0" xfId="0" applyNumberFormat="1" applyFill="1"/>
    <xf numFmtId="0" fontId="2" fillId="0" borderId="0" xfId="0" applyFont="1" applyFill="1"/>
    <xf numFmtId="0" fontId="3" fillId="0" borderId="0" xfId="0" quotePrefix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1" fillId="0" borderId="0" xfId="0" applyFont="1" applyAlignment="1"/>
    <xf numFmtId="0" fontId="0" fillId="0" borderId="0" xfId="0" applyFill="1" applyAlignment="1"/>
    <xf numFmtId="0" fontId="0" fillId="0" borderId="0" xfId="0" applyFill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8" xfId="0" applyFill="1" applyBorder="1"/>
    <xf numFmtId="0" fontId="0" fillId="0" borderId="12" xfId="0" quotePrefix="1" applyBorder="1"/>
    <xf numFmtId="0" fontId="1" fillId="0" borderId="6" xfId="0" applyFont="1" applyBorder="1"/>
    <xf numFmtId="0" fontId="1" fillId="0" borderId="8" xfId="0" applyFont="1" applyBorder="1"/>
    <xf numFmtId="0" fontId="1" fillId="0" borderId="7" xfId="0" applyFont="1" applyBorder="1"/>
  </cellXfs>
  <cellStyles count="4">
    <cellStyle name="Normal" xfId="0" builtinId="0"/>
    <cellStyle name="Normal 2" xfId="1" xr:uid="{2F5E63B8-157A-4CC9-A867-FEA372D8AEF8}"/>
    <cellStyle name="TableStyleLight1 2" xfId="2" xr:uid="{CD192FB3-8EDB-4B06-9DA7-09E112131106}"/>
    <cellStyle name="TableStyleLight1 3" xfId="3" xr:uid="{03B481A8-0286-45F4-99D6-75CD9DD3F815}"/>
  </cellStyles>
  <dxfs count="2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E697C-7135-42F6-A27A-669703F342A0}">
  <dimension ref="A1:I13"/>
  <sheetViews>
    <sheetView workbookViewId="0">
      <selection activeCell="G15" sqref="G15"/>
    </sheetView>
  </sheetViews>
  <sheetFormatPr defaultRowHeight="14.4" x14ac:dyDescent="0.55000000000000004"/>
  <cols>
    <col min="6" max="6" width="12.15625" bestFit="1" customWidth="1"/>
    <col min="7" max="7" width="14.578125" bestFit="1" customWidth="1"/>
    <col min="8" max="8" width="14.3671875" style="55" bestFit="1" customWidth="1"/>
    <col min="9" max="9" width="16.7890625" style="55" bestFit="1" customWidth="1"/>
  </cols>
  <sheetData>
    <row r="1" spans="1:9" x14ac:dyDescent="0.55000000000000004">
      <c r="A1" s="1" t="s">
        <v>52</v>
      </c>
      <c r="B1" s="1" t="s">
        <v>53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54</v>
      </c>
      <c r="H1" s="66" t="s">
        <v>55</v>
      </c>
      <c r="I1" s="66" t="s">
        <v>56</v>
      </c>
    </row>
    <row r="2" spans="1:9" x14ac:dyDescent="0.55000000000000004">
      <c r="A2" t="s">
        <v>64</v>
      </c>
      <c r="B2">
        <f>33.7*0.01</f>
        <v>0.33700000000000002</v>
      </c>
      <c r="C2">
        <v>0.03</v>
      </c>
      <c r="D2">
        <v>0.105</v>
      </c>
      <c r="E2">
        <f>2*1.35</f>
        <v>2.7</v>
      </c>
      <c r="F2">
        <v>6.8</v>
      </c>
      <c r="G2">
        <f t="shared" ref="G2:G13" si="0">LN(D2/C2)/(F2-E2)</f>
        <v>0.30555194353545567</v>
      </c>
      <c r="H2" s="57" t="s">
        <v>57</v>
      </c>
      <c r="I2" s="57" t="s">
        <v>35</v>
      </c>
    </row>
    <row r="3" spans="1:9" x14ac:dyDescent="0.55000000000000004">
      <c r="A3" t="s">
        <v>13</v>
      </c>
      <c r="B3">
        <f>69.5*0.01</f>
        <v>0.69500000000000006</v>
      </c>
      <c r="C3">
        <v>0.19</v>
      </c>
      <c r="D3">
        <v>0.38</v>
      </c>
      <c r="E3">
        <v>3.4</v>
      </c>
      <c r="F3">
        <v>5</v>
      </c>
      <c r="G3">
        <f t="shared" si="0"/>
        <v>0.43321698784996576</v>
      </c>
      <c r="H3" s="57" t="s">
        <v>57</v>
      </c>
      <c r="I3" s="57" t="s">
        <v>95</v>
      </c>
    </row>
    <row r="4" spans="1:9" x14ac:dyDescent="0.55000000000000004">
      <c r="A4" t="s">
        <v>12</v>
      </c>
      <c r="B4">
        <f>76*0.01</f>
        <v>0.76</v>
      </c>
      <c r="C4">
        <v>0.112</v>
      </c>
      <c r="D4">
        <v>0.4</v>
      </c>
      <c r="E4">
        <v>3</v>
      </c>
      <c r="F4">
        <v>5</v>
      </c>
      <c r="G4">
        <f t="shared" si="0"/>
        <v>0.63648283790644378</v>
      </c>
      <c r="H4" s="57" t="s">
        <v>57</v>
      </c>
      <c r="I4" s="57" t="s">
        <v>35</v>
      </c>
    </row>
    <row r="5" spans="1:9" x14ac:dyDescent="0.55000000000000004">
      <c r="A5" t="s">
        <v>11</v>
      </c>
      <c r="B5">
        <f>68.2*0.01</f>
        <v>0.68200000000000005</v>
      </c>
      <c r="C5">
        <v>0.155</v>
      </c>
      <c r="D5">
        <v>0.4</v>
      </c>
      <c r="E5">
        <v>4.4000000000000004</v>
      </c>
      <c r="F5">
        <v>6.6</v>
      </c>
      <c r="G5">
        <f t="shared" si="0"/>
        <v>0.43092701372215264</v>
      </c>
      <c r="H5" s="57" t="s">
        <v>57</v>
      </c>
      <c r="I5" s="57" t="s">
        <v>35</v>
      </c>
    </row>
    <row r="6" spans="1:9" x14ac:dyDescent="0.55000000000000004">
      <c r="A6" t="s">
        <v>10</v>
      </c>
      <c r="B6">
        <f>77.2*0.01</f>
        <v>0.77200000000000002</v>
      </c>
      <c r="C6">
        <v>0.11</v>
      </c>
      <c r="D6">
        <v>0.43</v>
      </c>
      <c r="E6">
        <v>5.8</v>
      </c>
      <c r="F6">
        <v>8.4</v>
      </c>
      <c r="G6">
        <f t="shared" si="0"/>
        <v>0.52434801649815066</v>
      </c>
      <c r="H6" s="57" t="s">
        <v>57</v>
      </c>
      <c r="I6" s="57" t="s">
        <v>35</v>
      </c>
    </row>
    <row r="7" spans="1:9" x14ac:dyDescent="0.55000000000000004">
      <c r="A7" t="s">
        <v>65</v>
      </c>
      <c r="B7">
        <f>37.5*0.01</f>
        <v>0.375</v>
      </c>
      <c r="C7">
        <v>0.03</v>
      </c>
      <c r="D7">
        <v>0.13500000000000001</v>
      </c>
      <c r="E7">
        <v>8.8000000000000007</v>
      </c>
      <c r="F7">
        <v>12.4</v>
      </c>
      <c r="G7">
        <f t="shared" si="0"/>
        <v>0.4177992768822984</v>
      </c>
      <c r="H7" s="57" t="s">
        <v>58</v>
      </c>
      <c r="I7" s="57" t="s">
        <v>35</v>
      </c>
    </row>
    <row r="8" spans="1:9" x14ac:dyDescent="0.55000000000000004">
      <c r="A8" t="s">
        <v>66</v>
      </c>
      <c r="B8">
        <f>54*0.01</f>
        <v>0.54</v>
      </c>
      <c r="C8">
        <v>0.14000000000000001</v>
      </c>
      <c r="D8">
        <v>0.33</v>
      </c>
      <c r="E8">
        <v>4</v>
      </c>
      <c r="F8">
        <v>6</v>
      </c>
      <c r="G8">
        <f t="shared" si="0"/>
        <v>0.4287251159256108</v>
      </c>
      <c r="H8" s="57" t="s">
        <v>57</v>
      </c>
      <c r="I8" s="57" t="s">
        <v>57</v>
      </c>
    </row>
    <row r="9" spans="1:9" x14ac:dyDescent="0.55000000000000004">
      <c r="A9" t="s">
        <v>7</v>
      </c>
      <c r="B9">
        <f>1*0.1+3*0.01</f>
        <v>0.13</v>
      </c>
      <c r="C9">
        <v>0.03</v>
      </c>
      <c r="D9">
        <v>0.08</v>
      </c>
      <c r="E9">
        <v>2.4</v>
      </c>
      <c r="F9">
        <v>5</v>
      </c>
      <c r="G9">
        <f t="shared" si="0"/>
        <v>0.37724202038912547</v>
      </c>
      <c r="H9" s="57" t="s">
        <v>57</v>
      </c>
      <c r="I9" s="57" t="s">
        <v>35</v>
      </c>
    </row>
    <row r="10" spans="1:9" x14ac:dyDescent="0.55000000000000004">
      <c r="A10" t="s">
        <v>6</v>
      </c>
      <c r="B10">
        <f>1*0.1+1.5*0.01</f>
        <v>0.115</v>
      </c>
      <c r="C10">
        <v>0.03</v>
      </c>
      <c r="D10">
        <v>7.4999999999999997E-2</v>
      </c>
      <c r="E10">
        <v>2.2000000000000002</v>
      </c>
      <c r="F10">
        <v>5.3</v>
      </c>
      <c r="G10">
        <f t="shared" si="0"/>
        <v>0.29557765544327586</v>
      </c>
      <c r="H10" s="57" t="s">
        <v>59</v>
      </c>
      <c r="I10" s="57" t="s">
        <v>35</v>
      </c>
    </row>
    <row r="11" spans="1:9" x14ac:dyDescent="0.55000000000000004">
      <c r="A11" t="s">
        <v>5</v>
      </c>
      <c r="B11">
        <v>0.04</v>
      </c>
      <c r="C11" s="4"/>
      <c r="D11" s="4"/>
      <c r="E11" s="4"/>
      <c r="F11" s="4"/>
      <c r="G11" t="e">
        <f t="shared" si="0"/>
        <v>#DIV/0!</v>
      </c>
      <c r="H11" s="57" t="s">
        <v>57</v>
      </c>
      <c r="I11" s="57" t="s">
        <v>58</v>
      </c>
    </row>
    <row r="12" spans="1:9" x14ac:dyDescent="0.55000000000000004">
      <c r="A12" t="s">
        <v>4</v>
      </c>
      <c r="B12">
        <f>12.5*0.01</f>
        <v>0.125</v>
      </c>
      <c r="C12">
        <v>0.02</v>
      </c>
      <c r="D12">
        <v>7.0000000000000007E-2</v>
      </c>
      <c r="E12">
        <v>10.8</v>
      </c>
      <c r="F12">
        <v>16.3</v>
      </c>
      <c r="G12">
        <f t="shared" si="0"/>
        <v>0.227775085180976</v>
      </c>
      <c r="H12" s="57" t="s">
        <v>58</v>
      </c>
      <c r="I12" s="57" t="s">
        <v>35</v>
      </c>
    </row>
    <row r="13" spans="1:9" x14ac:dyDescent="0.55000000000000004">
      <c r="A13" s="7" t="s">
        <v>3</v>
      </c>
      <c r="B13" s="7">
        <f>21.3*0.01</f>
        <v>0.21300000000000002</v>
      </c>
      <c r="C13" s="7">
        <v>0.05</v>
      </c>
      <c r="D13" s="7">
        <v>0.15</v>
      </c>
      <c r="E13" s="7">
        <f>9.15*2</f>
        <v>18.3</v>
      </c>
      <c r="F13" s="7">
        <v>22.3</v>
      </c>
      <c r="G13" s="7">
        <f t="shared" si="0"/>
        <v>0.27465307216702739</v>
      </c>
      <c r="H13" s="68" t="s">
        <v>35</v>
      </c>
      <c r="I13" s="68" t="s">
        <v>35</v>
      </c>
    </row>
  </sheetData>
  <autoFilter ref="A1:I1" xr:uid="{71AE697C-7135-42F6-A27A-669703F342A0}">
    <sortState xmlns:xlrd2="http://schemas.microsoft.com/office/spreadsheetml/2017/richdata2" ref="A2:I13">
      <sortCondition ref="A1"/>
    </sortState>
  </autoFilter>
  <conditionalFormatting sqref="A1:A13 A20:A1048576">
    <cfRule type="duplicateValues" dxfId="24" priority="2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9809F-D532-4827-8AF3-D7C1B5C70D75}">
  <sheetPr filterMode="1"/>
  <dimension ref="A1:X1048576"/>
  <sheetViews>
    <sheetView topLeftCell="A53" zoomScale="85" zoomScaleNormal="85" workbookViewId="0">
      <selection activeCell="J16" sqref="J16"/>
    </sheetView>
  </sheetViews>
  <sheetFormatPr defaultRowHeight="14.4" x14ac:dyDescent="0.55000000000000004"/>
  <cols>
    <col min="1" max="1" width="11.89453125" bestFit="1" customWidth="1"/>
    <col min="2" max="2" width="10.68359375" bestFit="1" customWidth="1"/>
    <col min="17" max="20" width="8.83984375" style="7"/>
    <col min="21" max="21" width="10.1015625" bestFit="1" customWidth="1"/>
    <col min="22" max="22" width="8.9453125" bestFit="1" customWidth="1"/>
  </cols>
  <sheetData>
    <row r="1" spans="1:24" ht="14.7" thickBot="1" x14ac:dyDescent="0.6">
      <c r="C1" s="58" t="s">
        <v>72</v>
      </c>
      <c r="D1" s="58"/>
      <c r="E1" s="58"/>
      <c r="F1" s="58"/>
      <c r="G1" s="58"/>
      <c r="H1" s="58"/>
      <c r="I1" s="31"/>
      <c r="J1" s="58" t="s">
        <v>71</v>
      </c>
      <c r="K1" s="58"/>
      <c r="L1" s="58"/>
      <c r="M1" s="58"/>
      <c r="N1" s="58"/>
      <c r="O1" s="58"/>
      <c r="P1" s="36"/>
      <c r="Q1" s="39"/>
      <c r="R1" s="40"/>
      <c r="S1" s="56"/>
      <c r="T1" s="56"/>
    </row>
    <row r="2" spans="1:24" ht="14.7" thickBot="1" x14ac:dyDescent="0.6">
      <c r="A2" s="15" t="s">
        <v>47</v>
      </c>
      <c r="B2" s="17" t="s">
        <v>48</v>
      </c>
      <c r="C2" s="27" t="s">
        <v>43</v>
      </c>
      <c r="D2" s="28" t="s">
        <v>49</v>
      </c>
      <c r="E2" s="28" t="s">
        <v>44</v>
      </c>
      <c r="F2" s="28" t="s">
        <v>50</v>
      </c>
      <c r="G2" s="28" t="s">
        <v>51</v>
      </c>
      <c r="H2" s="29" t="s">
        <v>70</v>
      </c>
      <c r="I2" s="28" t="s">
        <v>77</v>
      </c>
      <c r="J2" s="15" t="s">
        <v>43</v>
      </c>
      <c r="K2" s="16" t="s">
        <v>49</v>
      </c>
      <c r="L2" s="16" t="s">
        <v>44</v>
      </c>
      <c r="M2" s="16" t="s">
        <v>50</v>
      </c>
      <c r="N2" s="16" t="s">
        <v>51</v>
      </c>
      <c r="O2" s="16" t="s">
        <v>70</v>
      </c>
      <c r="P2" s="28" t="s">
        <v>77</v>
      </c>
      <c r="Q2" s="18" t="s">
        <v>75</v>
      </c>
      <c r="R2" s="19" t="s">
        <v>76</v>
      </c>
      <c r="S2" s="37" t="s">
        <v>82</v>
      </c>
      <c r="T2" s="37" t="s">
        <v>83</v>
      </c>
      <c r="U2" s="37" t="s">
        <v>73</v>
      </c>
      <c r="V2" s="19" t="s">
        <v>74</v>
      </c>
    </row>
    <row r="3" spans="1:24" x14ac:dyDescent="0.55000000000000004">
      <c r="A3" s="9" t="s">
        <v>13</v>
      </c>
      <c r="B3" s="11" t="s">
        <v>2</v>
      </c>
      <c r="C3" s="9">
        <v>1.2984172661870501</v>
      </c>
      <c r="D3" s="32"/>
      <c r="E3" s="20">
        <v>0.84604316546762581</v>
      </c>
      <c r="F3" s="32"/>
      <c r="G3" s="10">
        <v>0.98287769784172641</v>
      </c>
      <c r="H3" s="32"/>
      <c r="I3" s="10">
        <f t="shared" ref="I3:I34" si="0">AVERAGE(G3:H3)</f>
        <v>0.98287769784172641</v>
      </c>
      <c r="J3" s="9">
        <v>0.1115727002967359</v>
      </c>
      <c r="K3" s="32"/>
      <c r="L3" s="20">
        <v>3.5608308605341248E-2</v>
      </c>
      <c r="M3" s="32"/>
      <c r="N3" s="10">
        <v>2.0474777448071215E-2</v>
      </c>
      <c r="O3" s="32"/>
      <c r="P3" s="10">
        <f t="shared" ref="P3:P34" si="1">AVERAGE(N3:O3)</f>
        <v>2.0474777448071215E-2</v>
      </c>
      <c r="Q3" s="38">
        <f t="shared" ref="Q3:Q34" si="2">AVERAGE(C3:F3,I3)</f>
        <v>1.0424460431654674</v>
      </c>
      <c r="R3" s="20">
        <f t="shared" ref="R3:R34" si="3">AVERAGE(J3:M3,P3)</f>
        <v>5.5885262116716121E-2</v>
      </c>
      <c r="S3" s="20">
        <f t="shared" ref="S3:S34" si="4">_xlfn.STDEV.P(C3:F3,I3)</f>
        <v>0.18942346312584615</v>
      </c>
      <c r="T3" s="20">
        <f t="shared" ref="T3:T34" si="5">_xlfn.STDEV.P(J3:M3,P3)</f>
        <v>3.9858700594409407E-2</v>
      </c>
      <c r="U3" s="8">
        <v>0</v>
      </c>
      <c r="V3" s="42" t="s">
        <v>14</v>
      </c>
      <c r="W3" s="41" t="s">
        <v>16</v>
      </c>
      <c r="X3" s="35" t="s">
        <v>14</v>
      </c>
    </row>
    <row r="4" spans="1:24" hidden="1" x14ac:dyDescent="0.55000000000000004">
      <c r="A4" s="45" t="s">
        <v>13</v>
      </c>
      <c r="B4" s="46" t="s">
        <v>3</v>
      </c>
      <c r="C4" s="45">
        <v>0.84640287769784173</v>
      </c>
      <c r="D4" s="47"/>
      <c r="E4" s="47">
        <v>0.70330935251798554</v>
      </c>
      <c r="F4" s="47"/>
      <c r="G4" s="47">
        <v>0.87424460431654671</v>
      </c>
      <c r="H4" s="47"/>
      <c r="I4" s="47">
        <f t="shared" si="0"/>
        <v>0.87424460431654671</v>
      </c>
      <c r="J4" s="45">
        <v>0.289906103286385</v>
      </c>
      <c r="K4" s="47"/>
      <c r="L4" s="47">
        <v>0.14647887323943659</v>
      </c>
      <c r="M4" s="47"/>
      <c r="N4" s="47">
        <v>5.8215962441314544E-2</v>
      </c>
      <c r="O4" s="47"/>
      <c r="P4" s="47">
        <f t="shared" si="1"/>
        <v>5.8215962441314544E-2</v>
      </c>
      <c r="Q4" s="45">
        <f t="shared" si="2"/>
        <v>0.80798561151079129</v>
      </c>
      <c r="R4" s="47">
        <f t="shared" si="3"/>
        <v>0.16486697965571204</v>
      </c>
      <c r="S4" s="20">
        <f t="shared" si="4"/>
        <v>7.4884933210111956E-2</v>
      </c>
      <c r="T4" s="20">
        <f t="shared" si="5"/>
        <v>9.547660161660676E-2</v>
      </c>
      <c r="U4" s="45">
        <v>0</v>
      </c>
      <c r="V4" s="48" t="s">
        <v>14</v>
      </c>
    </row>
    <row r="5" spans="1:24" x14ac:dyDescent="0.55000000000000004">
      <c r="A5" s="9" t="s">
        <v>13</v>
      </c>
      <c r="B5" s="11" t="s">
        <v>11</v>
      </c>
      <c r="C5" s="9">
        <v>0.40863309352517979</v>
      </c>
      <c r="D5" s="32"/>
      <c r="E5" s="20"/>
      <c r="F5" s="20">
        <v>0.37056115107913673</v>
      </c>
      <c r="G5" s="10">
        <v>0.45323741007194235</v>
      </c>
      <c r="H5" s="32"/>
      <c r="I5" s="10">
        <f t="shared" si="0"/>
        <v>0.45323741007194235</v>
      </c>
      <c r="J5" s="9">
        <v>0.62463343108504388</v>
      </c>
      <c r="K5" s="32"/>
      <c r="L5" s="20"/>
      <c r="M5" s="20">
        <v>0.57838709677419342</v>
      </c>
      <c r="N5" s="10">
        <v>0.56451612903225801</v>
      </c>
      <c r="O5" s="32"/>
      <c r="P5" s="10">
        <f t="shared" si="1"/>
        <v>0.56451612903225801</v>
      </c>
      <c r="Q5" s="38">
        <f t="shared" si="2"/>
        <v>0.41081055155875296</v>
      </c>
      <c r="R5" s="20">
        <f t="shared" si="3"/>
        <v>0.58917888563049836</v>
      </c>
      <c r="S5" s="20">
        <f t="shared" si="4"/>
        <v>3.3787541519297186E-2</v>
      </c>
      <c r="T5" s="20">
        <f t="shared" si="5"/>
        <v>2.5701744837861043E-2</v>
      </c>
      <c r="U5" s="34" t="s">
        <v>14</v>
      </c>
      <c r="V5" s="35" t="s">
        <v>14</v>
      </c>
    </row>
    <row r="6" spans="1:24" x14ac:dyDescent="0.55000000000000004">
      <c r="A6" s="9" t="s">
        <v>13</v>
      </c>
      <c r="B6" s="11" t="s">
        <v>9</v>
      </c>
      <c r="C6" s="9">
        <v>0.97050359712230205</v>
      </c>
      <c r="D6" s="32"/>
      <c r="E6" s="20">
        <v>0.87021582733812941</v>
      </c>
      <c r="F6" s="32"/>
      <c r="G6" s="20">
        <v>0.9870503597122301</v>
      </c>
      <c r="H6" s="32"/>
      <c r="I6" s="10">
        <f t="shared" si="0"/>
        <v>0.9870503597122301</v>
      </c>
      <c r="J6" s="9">
        <v>9.4666666666666663E-2</v>
      </c>
      <c r="K6" s="32"/>
      <c r="L6" s="20">
        <v>6.7199999999999996E-2</v>
      </c>
      <c r="M6" s="32"/>
      <c r="N6" s="20">
        <v>3.7333333333333329E-2</v>
      </c>
      <c r="O6" s="32"/>
      <c r="P6" s="10">
        <f t="shared" si="1"/>
        <v>3.7333333333333329E-2</v>
      </c>
      <c r="Q6" s="38">
        <f t="shared" si="2"/>
        <v>0.94258992805755382</v>
      </c>
      <c r="R6" s="20">
        <f t="shared" si="3"/>
        <v>6.6400000000000001E-2</v>
      </c>
      <c r="S6" s="20">
        <f t="shared" si="4"/>
        <v>5.1620129660568823E-2</v>
      </c>
      <c r="T6" s="20">
        <f t="shared" si="5"/>
        <v>2.341307010735353E-2</v>
      </c>
      <c r="U6" s="9">
        <v>0</v>
      </c>
      <c r="V6" s="35" t="s">
        <v>14</v>
      </c>
    </row>
    <row r="7" spans="1:24" x14ac:dyDescent="0.55000000000000004">
      <c r="A7" s="9" t="s">
        <v>12</v>
      </c>
      <c r="B7" s="11" t="s">
        <v>2</v>
      </c>
      <c r="C7" s="9">
        <v>1.2252631578947366</v>
      </c>
      <c r="D7" s="32"/>
      <c r="E7" s="20">
        <v>0.75279605263157889</v>
      </c>
      <c r="F7" s="32"/>
      <c r="G7" s="10">
        <v>0.84444078947368417</v>
      </c>
      <c r="H7" s="32"/>
      <c r="I7" s="10">
        <f t="shared" si="0"/>
        <v>0.84444078947368417</v>
      </c>
      <c r="J7" s="9">
        <v>0.11513353115727003</v>
      </c>
      <c r="K7" s="32"/>
      <c r="L7" s="20">
        <v>8.5311572700296733E-3</v>
      </c>
      <c r="M7" s="32"/>
      <c r="N7" s="10">
        <v>9.5697329376854597E-3</v>
      </c>
      <c r="O7" s="32"/>
      <c r="P7" s="10">
        <f t="shared" si="1"/>
        <v>9.5697329376854597E-3</v>
      </c>
      <c r="Q7" s="38">
        <f t="shared" si="2"/>
        <v>0.9408333333333333</v>
      </c>
      <c r="R7" s="20">
        <f t="shared" si="3"/>
        <v>4.4411473788328389E-2</v>
      </c>
      <c r="S7" s="20">
        <f t="shared" si="4"/>
        <v>0.20457261672853086</v>
      </c>
      <c r="T7" s="20">
        <f t="shared" si="5"/>
        <v>5.0009843755846474E-2</v>
      </c>
      <c r="U7" s="9">
        <v>0</v>
      </c>
      <c r="V7" s="35" t="s">
        <v>14</v>
      </c>
    </row>
    <row r="8" spans="1:24" hidden="1" x14ac:dyDescent="0.55000000000000004">
      <c r="A8" s="45" t="s">
        <v>12</v>
      </c>
      <c r="B8" s="46" t="s">
        <v>3</v>
      </c>
      <c r="C8" s="45">
        <v>0.97355263157894734</v>
      </c>
      <c r="D8" s="47"/>
      <c r="E8" s="47">
        <v>0.73598684210526299</v>
      </c>
      <c r="F8" s="47"/>
      <c r="G8" s="47">
        <v>0.81825657894736836</v>
      </c>
      <c r="H8" s="47"/>
      <c r="I8" s="47">
        <f t="shared" si="0"/>
        <v>0.81825657894736836</v>
      </c>
      <c r="J8" s="45">
        <v>7.0892018779342716E-2</v>
      </c>
      <c r="K8" s="47"/>
      <c r="L8" s="47">
        <v>2.6525821596244128E-2</v>
      </c>
      <c r="M8" s="47"/>
      <c r="N8" s="47">
        <v>1.4671361502347418E-2</v>
      </c>
      <c r="O8" s="47"/>
      <c r="P8" s="47">
        <f t="shared" si="1"/>
        <v>1.4671361502347418E-2</v>
      </c>
      <c r="Q8" s="45">
        <f t="shared" si="2"/>
        <v>0.84259868421052619</v>
      </c>
      <c r="R8" s="47">
        <f t="shared" si="3"/>
        <v>3.7363067292644755E-2</v>
      </c>
      <c r="S8" s="20">
        <f t="shared" si="4"/>
        <v>9.8501369359502433E-2</v>
      </c>
      <c r="T8" s="20">
        <f t="shared" si="5"/>
        <v>2.4197451613444148E-2</v>
      </c>
      <c r="U8" s="45">
        <v>0</v>
      </c>
      <c r="V8" s="48" t="s">
        <v>14</v>
      </c>
    </row>
    <row r="9" spans="1:24" x14ac:dyDescent="0.55000000000000004">
      <c r="A9" s="9" t="s">
        <v>12</v>
      </c>
      <c r="B9" s="11" t="s">
        <v>13</v>
      </c>
      <c r="C9" s="9">
        <v>0.62434210526315781</v>
      </c>
      <c r="D9" s="32"/>
      <c r="E9" s="20">
        <v>0.54473684210526307</v>
      </c>
      <c r="F9" s="32"/>
      <c r="G9" s="10">
        <v>0.62861842105263155</v>
      </c>
      <c r="H9" s="32"/>
      <c r="I9" s="10">
        <f t="shared" si="0"/>
        <v>0.62861842105263155</v>
      </c>
      <c r="J9" s="9">
        <v>0.36762589928057554</v>
      </c>
      <c r="K9" s="32"/>
      <c r="L9" s="20">
        <v>0.26762589928057551</v>
      </c>
      <c r="M9" s="32"/>
      <c r="N9" s="10">
        <v>0.24784172661870504</v>
      </c>
      <c r="O9" s="32"/>
      <c r="P9" s="10">
        <f t="shared" si="1"/>
        <v>0.24784172661870504</v>
      </c>
      <c r="Q9" s="38">
        <f t="shared" si="2"/>
        <v>0.59923245614035081</v>
      </c>
      <c r="R9" s="20">
        <f t="shared" si="3"/>
        <v>0.29436450839328537</v>
      </c>
      <c r="S9" s="20">
        <f t="shared" si="4"/>
        <v>3.857374479252923E-2</v>
      </c>
      <c r="T9" s="20">
        <f t="shared" si="5"/>
        <v>5.2429488636542038E-2</v>
      </c>
      <c r="U9" s="34" t="s">
        <v>14</v>
      </c>
      <c r="V9" s="35" t="s">
        <v>14</v>
      </c>
    </row>
    <row r="10" spans="1:24" x14ac:dyDescent="0.55000000000000004">
      <c r="A10" s="9" t="s">
        <v>12</v>
      </c>
      <c r="B10" s="11" t="s">
        <v>11</v>
      </c>
      <c r="C10" s="9">
        <v>0.54980263157894738</v>
      </c>
      <c r="D10" s="32"/>
      <c r="E10" s="20">
        <v>0.50802631578947377</v>
      </c>
      <c r="F10" s="32"/>
      <c r="G10" s="10">
        <v>0.57473684210526321</v>
      </c>
      <c r="H10" s="32"/>
      <c r="I10" s="10">
        <f t="shared" si="0"/>
        <v>0.57473684210526321</v>
      </c>
      <c r="J10" s="9">
        <v>0.3917155425219942</v>
      </c>
      <c r="K10" s="32"/>
      <c r="L10" s="20">
        <v>0.22565982404692081</v>
      </c>
      <c r="M10" s="32"/>
      <c r="N10" s="10">
        <v>0.1806451612903226</v>
      </c>
      <c r="O10" s="32"/>
      <c r="P10" s="10">
        <f t="shared" si="1"/>
        <v>0.1806451612903226</v>
      </c>
      <c r="Q10" s="38">
        <f t="shared" si="2"/>
        <v>0.54418859649122819</v>
      </c>
      <c r="R10" s="20">
        <f t="shared" si="3"/>
        <v>0.26600684261974589</v>
      </c>
      <c r="S10" s="20">
        <f t="shared" si="4"/>
        <v>2.7522253090993071E-2</v>
      </c>
      <c r="T10" s="20">
        <f t="shared" si="5"/>
        <v>9.0769260175119215E-2</v>
      </c>
      <c r="U10" s="34" t="s">
        <v>14</v>
      </c>
      <c r="V10" s="35" t="s">
        <v>14</v>
      </c>
    </row>
    <row r="11" spans="1:24" x14ac:dyDescent="0.55000000000000004">
      <c r="A11" s="9" t="s">
        <v>12</v>
      </c>
      <c r="B11" s="11" t="s">
        <v>10</v>
      </c>
      <c r="C11" s="9">
        <v>0.75000000000000011</v>
      </c>
      <c r="D11" s="32"/>
      <c r="E11" s="20">
        <v>0.60671052631578948</v>
      </c>
      <c r="F11" s="20"/>
      <c r="G11" s="10">
        <v>0.6986842105263158</v>
      </c>
      <c r="H11" s="32"/>
      <c r="I11" s="10">
        <f t="shared" si="0"/>
        <v>0.6986842105263158</v>
      </c>
      <c r="J11" s="9">
        <v>0.23316062176165803</v>
      </c>
      <c r="K11" s="32"/>
      <c r="L11" s="20">
        <v>8.9248704663212441E-2</v>
      </c>
      <c r="M11" s="20"/>
      <c r="N11" s="10">
        <v>8.937823834196891E-2</v>
      </c>
      <c r="O11" s="32"/>
      <c r="P11" s="10">
        <f t="shared" si="1"/>
        <v>8.937823834196891E-2</v>
      </c>
      <c r="Q11" s="38">
        <f t="shared" si="2"/>
        <v>0.68513157894736842</v>
      </c>
      <c r="R11" s="20">
        <f t="shared" si="3"/>
        <v>0.13726252158894645</v>
      </c>
      <c r="S11" s="20">
        <f t="shared" si="4"/>
        <v>5.927744756206773E-2</v>
      </c>
      <c r="T11" s="20">
        <f t="shared" si="5"/>
        <v>6.7810217555051136E-2</v>
      </c>
      <c r="U11" s="34" t="s">
        <v>14</v>
      </c>
      <c r="V11" s="35" t="s">
        <v>14</v>
      </c>
    </row>
    <row r="12" spans="1:24" x14ac:dyDescent="0.55000000000000004">
      <c r="A12" s="9" t="s">
        <v>12</v>
      </c>
      <c r="B12" s="11" t="s">
        <v>9</v>
      </c>
      <c r="C12" s="9">
        <v>0.97894736842105257</v>
      </c>
      <c r="D12" s="32"/>
      <c r="E12" s="20">
        <v>0.71250000000000002</v>
      </c>
      <c r="F12" s="32"/>
      <c r="G12" s="20">
        <v>0.76874999999999993</v>
      </c>
      <c r="H12" s="32"/>
      <c r="I12" s="10">
        <f t="shared" si="0"/>
        <v>0.76874999999999993</v>
      </c>
      <c r="J12" s="9">
        <v>8.266666666666668E-2</v>
      </c>
      <c r="K12" s="32"/>
      <c r="L12" s="20">
        <v>7.5999999999999998E-2</v>
      </c>
      <c r="M12" s="32"/>
      <c r="N12" s="20">
        <v>8.2000000000000003E-2</v>
      </c>
      <c r="O12" s="32"/>
      <c r="P12" s="10">
        <f t="shared" si="1"/>
        <v>8.2000000000000003E-2</v>
      </c>
      <c r="Q12" s="38">
        <f t="shared" si="2"/>
        <v>0.82006578947368414</v>
      </c>
      <c r="R12" s="20">
        <f t="shared" si="3"/>
        <v>8.0222222222222236E-2</v>
      </c>
      <c r="S12" s="20">
        <f t="shared" si="4"/>
        <v>0.11466918424059973</v>
      </c>
      <c r="T12" s="20">
        <f t="shared" si="5"/>
        <v>2.9979416807182366E-3</v>
      </c>
      <c r="U12" s="11">
        <v>0</v>
      </c>
      <c r="V12" s="35" t="s">
        <v>14</v>
      </c>
    </row>
    <row r="13" spans="1:24" x14ac:dyDescent="0.55000000000000004">
      <c r="A13" s="9" t="s">
        <v>11</v>
      </c>
      <c r="B13" s="11" t="s">
        <v>2</v>
      </c>
      <c r="C13" s="9">
        <v>1.2473607038123167</v>
      </c>
      <c r="D13" s="32"/>
      <c r="E13" s="21">
        <v>0.93372434017595307</v>
      </c>
      <c r="F13" s="32"/>
      <c r="G13" s="21">
        <v>0.97749266862170092</v>
      </c>
      <c r="H13" s="32"/>
      <c r="I13" s="10">
        <f t="shared" si="0"/>
        <v>0.97749266862170092</v>
      </c>
      <c r="J13" s="9">
        <v>0.16112759643916913</v>
      </c>
      <c r="K13" s="32"/>
      <c r="L13" s="21">
        <v>9.495548961424332E-3</v>
      </c>
      <c r="M13" s="32"/>
      <c r="N13" s="21">
        <v>9.9406528189910984E-3</v>
      </c>
      <c r="O13" s="32"/>
      <c r="P13" s="10">
        <f t="shared" si="1"/>
        <v>9.9406528189910984E-3</v>
      </c>
      <c r="Q13" s="38">
        <f t="shared" si="2"/>
        <v>1.052859237536657</v>
      </c>
      <c r="R13" s="20">
        <f t="shared" si="3"/>
        <v>6.0187932739861512E-2</v>
      </c>
      <c r="S13" s="20">
        <f t="shared" si="4"/>
        <v>0.13868917749478443</v>
      </c>
      <c r="T13" s="20">
        <f t="shared" si="5"/>
        <v>7.1375352002204961E-2</v>
      </c>
      <c r="U13" s="9">
        <v>0</v>
      </c>
      <c r="V13" s="35" t="s">
        <v>14</v>
      </c>
    </row>
    <row r="14" spans="1:24" x14ac:dyDescent="0.55000000000000004">
      <c r="A14" s="9" t="s">
        <v>11</v>
      </c>
      <c r="B14" s="11" t="s">
        <v>9</v>
      </c>
      <c r="C14" s="9">
        <v>1.013489736070381</v>
      </c>
      <c r="D14" s="32"/>
      <c r="E14" s="20">
        <v>0.86048387096774182</v>
      </c>
      <c r="F14" s="32"/>
      <c r="G14" s="20">
        <v>0.95293255131964805</v>
      </c>
      <c r="H14" s="32"/>
      <c r="I14" s="10">
        <f t="shared" si="0"/>
        <v>0.95293255131964805</v>
      </c>
      <c r="J14" s="9">
        <v>7.6799999999999993E-2</v>
      </c>
      <c r="K14" s="32"/>
      <c r="L14" s="20">
        <v>4.8399999999999999E-2</v>
      </c>
      <c r="M14" s="32"/>
      <c r="N14" s="20">
        <v>5.3600000000000002E-2</v>
      </c>
      <c r="O14" s="32"/>
      <c r="P14" s="10">
        <f t="shared" si="1"/>
        <v>5.3600000000000002E-2</v>
      </c>
      <c r="Q14" s="38">
        <f t="shared" si="2"/>
        <v>0.94230205278592349</v>
      </c>
      <c r="R14" s="20">
        <f t="shared" si="3"/>
        <v>5.9599999999999993E-2</v>
      </c>
      <c r="S14" s="20">
        <f t="shared" si="4"/>
        <v>6.2915044905853743E-2</v>
      </c>
      <c r="T14" s="20">
        <f t="shared" si="5"/>
        <v>1.2346119498314738E-2</v>
      </c>
      <c r="U14" s="9">
        <v>0</v>
      </c>
      <c r="V14" s="35" t="s">
        <v>14</v>
      </c>
    </row>
    <row r="15" spans="1:24" x14ac:dyDescent="0.55000000000000004">
      <c r="A15" s="9" t="s">
        <v>10</v>
      </c>
      <c r="B15" s="11" t="s">
        <v>2</v>
      </c>
      <c r="C15" s="9">
        <v>1.1398963730569949</v>
      </c>
      <c r="D15" s="32"/>
      <c r="E15" s="20">
        <v>0.94999999999999984</v>
      </c>
      <c r="F15" s="32"/>
      <c r="G15" s="10">
        <v>0.83354922279792742</v>
      </c>
      <c r="H15" s="32"/>
      <c r="I15" s="10">
        <f t="shared" si="0"/>
        <v>0.83354922279792742</v>
      </c>
      <c r="J15" s="9">
        <v>0.65281899109792285</v>
      </c>
      <c r="K15" s="32"/>
      <c r="L15" s="20">
        <v>7.8931750741839765E-2</v>
      </c>
      <c r="M15" s="32"/>
      <c r="N15" s="10">
        <v>1.9287833827893175E-2</v>
      </c>
      <c r="O15" s="32"/>
      <c r="P15" s="10">
        <f t="shared" si="1"/>
        <v>1.9287833827893175E-2</v>
      </c>
      <c r="Q15" s="38">
        <f t="shared" si="2"/>
        <v>0.97448186528497394</v>
      </c>
      <c r="R15" s="20">
        <f t="shared" si="3"/>
        <v>0.25034619188921864</v>
      </c>
      <c r="S15" s="20">
        <f t="shared" si="4"/>
        <v>0.12625810974306281</v>
      </c>
      <c r="T15" s="20">
        <f t="shared" si="5"/>
        <v>0.2856310146364559</v>
      </c>
      <c r="U15" s="9">
        <v>0</v>
      </c>
      <c r="V15" s="35" t="s">
        <v>14</v>
      </c>
    </row>
    <row r="16" spans="1:24" x14ac:dyDescent="0.55000000000000004">
      <c r="A16" s="9" t="s">
        <v>10</v>
      </c>
      <c r="B16" s="11" t="s">
        <v>13</v>
      </c>
      <c r="C16" s="9"/>
      <c r="D16" s="20">
        <v>0.50323834196891193</v>
      </c>
      <c r="E16" s="20"/>
      <c r="F16" s="20">
        <v>0.51839378238341971</v>
      </c>
      <c r="G16" s="20">
        <v>0.29145077720207258</v>
      </c>
      <c r="H16" s="11">
        <v>0.24287564766839378</v>
      </c>
      <c r="I16" s="10">
        <f t="shared" si="0"/>
        <v>0.26716321243523317</v>
      </c>
      <c r="J16" s="9"/>
      <c r="K16" s="20">
        <v>0.50575539568345318</v>
      </c>
      <c r="L16" s="20"/>
      <c r="M16" s="20">
        <v>0.41697841726618695</v>
      </c>
      <c r="N16" s="20">
        <v>0.75539568345323727</v>
      </c>
      <c r="O16">
        <v>0.80935251798561147</v>
      </c>
      <c r="P16" s="10">
        <f t="shared" si="1"/>
        <v>0.78237410071942437</v>
      </c>
      <c r="Q16" s="38">
        <f t="shared" si="2"/>
        <v>0.42959844559585497</v>
      </c>
      <c r="R16" s="20">
        <f t="shared" si="3"/>
        <v>0.56836930455635482</v>
      </c>
      <c r="S16" s="20">
        <f t="shared" si="4"/>
        <v>0.11502557852494844</v>
      </c>
      <c r="T16" s="20">
        <f t="shared" si="5"/>
        <v>0.15560393645368317</v>
      </c>
      <c r="U16" s="34" t="s">
        <v>14</v>
      </c>
      <c r="V16" s="35" t="s">
        <v>14</v>
      </c>
    </row>
    <row r="17" spans="1:22" hidden="1" x14ac:dyDescent="0.55000000000000004">
      <c r="A17" s="45" t="s">
        <v>10</v>
      </c>
      <c r="B17" s="46" t="s">
        <v>3</v>
      </c>
      <c r="C17" s="45">
        <v>0.8321243523316062</v>
      </c>
      <c r="D17" s="47"/>
      <c r="E17" s="47">
        <v>0.82519430051813469</v>
      </c>
      <c r="F17" s="47"/>
      <c r="G17" s="47">
        <v>0.68199481865284983</v>
      </c>
      <c r="H17" s="47"/>
      <c r="I17" s="47">
        <f t="shared" si="0"/>
        <v>0.68199481865284983</v>
      </c>
      <c r="J17" s="45">
        <v>0.41126760563380277</v>
      </c>
      <c r="K17" s="47"/>
      <c r="L17" s="47">
        <v>0.22511737089201878</v>
      </c>
      <c r="M17" s="47"/>
      <c r="N17" s="47">
        <v>0.57981220657276999</v>
      </c>
      <c r="O17" s="47"/>
      <c r="P17" s="47">
        <f t="shared" si="1"/>
        <v>0.57981220657276999</v>
      </c>
      <c r="Q17" s="45">
        <f t="shared" si="2"/>
        <v>0.77977115716753032</v>
      </c>
      <c r="R17" s="47">
        <f t="shared" si="3"/>
        <v>0.40539906103286388</v>
      </c>
      <c r="S17" s="20">
        <f t="shared" si="4"/>
        <v>6.919617371183362E-2</v>
      </c>
      <c r="T17" s="20">
        <f t="shared" si="5"/>
        <v>0.14486300764618656</v>
      </c>
      <c r="U17" s="49" t="s">
        <v>14</v>
      </c>
      <c r="V17" s="48" t="s">
        <v>14</v>
      </c>
    </row>
    <row r="18" spans="1:22" x14ac:dyDescent="0.55000000000000004">
      <c r="A18" s="9" t="s">
        <v>10</v>
      </c>
      <c r="B18" s="11" t="s">
        <v>11</v>
      </c>
      <c r="C18" s="9">
        <v>0.23801813471502589</v>
      </c>
      <c r="D18" s="32"/>
      <c r="E18" s="20">
        <v>0.21049222797927461</v>
      </c>
      <c r="F18" s="32"/>
      <c r="G18" s="10">
        <v>0.12150259067357513</v>
      </c>
      <c r="H18" s="32"/>
      <c r="I18" s="10">
        <f t="shared" si="0"/>
        <v>0.12150259067357513</v>
      </c>
      <c r="J18" s="9">
        <v>0.80828445747800581</v>
      </c>
      <c r="K18" s="32"/>
      <c r="L18" s="20">
        <v>0.71480938416422291</v>
      </c>
      <c r="M18" s="32"/>
      <c r="N18" s="10">
        <v>0.84486803519061582</v>
      </c>
      <c r="O18" s="32"/>
      <c r="P18" s="10">
        <f t="shared" si="1"/>
        <v>0.84486803519061582</v>
      </c>
      <c r="Q18" s="38">
        <f t="shared" si="2"/>
        <v>0.19000431778929186</v>
      </c>
      <c r="R18" s="20">
        <f t="shared" si="3"/>
        <v>0.78932062561094807</v>
      </c>
      <c r="S18" s="20">
        <f t="shared" si="4"/>
        <v>4.9724466471301743E-2</v>
      </c>
      <c r="T18" s="20">
        <f t="shared" si="5"/>
        <v>5.4763329372934627E-2</v>
      </c>
      <c r="U18" s="34" t="s">
        <v>14</v>
      </c>
      <c r="V18" s="35" t="s">
        <v>14</v>
      </c>
    </row>
    <row r="19" spans="1:22" x14ac:dyDescent="0.55000000000000004">
      <c r="A19" s="9" t="s">
        <v>10</v>
      </c>
      <c r="B19" s="11" t="s">
        <v>9</v>
      </c>
      <c r="C19" s="9">
        <v>0.84455958549222798</v>
      </c>
      <c r="D19" s="32"/>
      <c r="E19" s="20">
        <v>0.8677461139896373</v>
      </c>
      <c r="F19" s="32"/>
      <c r="G19" s="20">
        <v>0.68005181347150245</v>
      </c>
      <c r="H19" s="32"/>
      <c r="I19" s="10">
        <f t="shared" si="0"/>
        <v>0.68005181347150245</v>
      </c>
      <c r="J19" s="9">
        <v>0.39466666666666667</v>
      </c>
      <c r="K19" s="32"/>
      <c r="L19" s="20">
        <v>0.26693333333333336</v>
      </c>
      <c r="M19" s="32"/>
      <c r="N19" s="20">
        <v>0.46666666666666662</v>
      </c>
      <c r="O19" s="32"/>
      <c r="P19" s="10">
        <f t="shared" si="1"/>
        <v>0.46666666666666662</v>
      </c>
      <c r="Q19" s="38">
        <f t="shared" si="2"/>
        <v>0.79745250431778925</v>
      </c>
      <c r="R19" s="20">
        <f t="shared" si="3"/>
        <v>0.37608888888888886</v>
      </c>
      <c r="S19" s="20">
        <f t="shared" si="4"/>
        <v>8.3552759516883679E-2</v>
      </c>
      <c r="T19" s="20">
        <f t="shared" si="5"/>
        <v>8.2592176713784535E-2</v>
      </c>
      <c r="U19" s="34" t="s">
        <v>14</v>
      </c>
      <c r="V19" s="35" t="s">
        <v>14</v>
      </c>
    </row>
    <row r="20" spans="1:22" x14ac:dyDescent="0.55000000000000004">
      <c r="A20" s="9" t="s">
        <v>9</v>
      </c>
      <c r="B20" s="11" t="s">
        <v>2</v>
      </c>
      <c r="C20" s="9">
        <v>1.0879999999999999</v>
      </c>
      <c r="D20" s="32"/>
      <c r="E20" s="20"/>
      <c r="F20" s="32"/>
      <c r="G20" s="22">
        <v>1.7246666666666668</v>
      </c>
      <c r="H20" s="32"/>
      <c r="I20" s="10">
        <f t="shared" si="0"/>
        <v>1.7246666666666668</v>
      </c>
      <c r="J20" s="9">
        <v>0.56973293768545996</v>
      </c>
      <c r="K20" s="32"/>
      <c r="L20" s="20"/>
      <c r="M20" s="32"/>
      <c r="N20" s="22">
        <v>9.6439169139465875E-3</v>
      </c>
      <c r="O20" s="32"/>
      <c r="P20" s="10">
        <f t="shared" si="1"/>
        <v>9.6439169139465875E-3</v>
      </c>
      <c r="Q20" s="38">
        <f t="shared" si="2"/>
        <v>1.4063333333333334</v>
      </c>
      <c r="R20" s="20">
        <f t="shared" si="3"/>
        <v>0.28968842729970329</v>
      </c>
      <c r="S20" s="20">
        <f t="shared" si="4"/>
        <v>0.31833333333333291</v>
      </c>
      <c r="T20" s="20">
        <f t="shared" si="5"/>
        <v>0.28004451038575667</v>
      </c>
      <c r="U20" s="35" t="s">
        <v>16</v>
      </c>
      <c r="V20" s="35" t="s">
        <v>14</v>
      </c>
    </row>
    <row r="21" spans="1:22" x14ac:dyDescent="0.55000000000000004">
      <c r="A21" s="9" t="s">
        <v>8</v>
      </c>
      <c r="B21" s="11" t="s">
        <v>2</v>
      </c>
      <c r="C21" s="9"/>
      <c r="D21" s="20">
        <v>0.98518518518518516</v>
      </c>
      <c r="E21" s="20"/>
      <c r="F21" s="20">
        <v>0.85555555555555551</v>
      </c>
      <c r="G21" s="10">
        <v>0.84518518518518515</v>
      </c>
      <c r="H21" s="32"/>
      <c r="I21" s="10">
        <f t="shared" si="0"/>
        <v>0.84518518518518515</v>
      </c>
      <c r="J21" s="9"/>
      <c r="K21" s="20">
        <v>8.3086053412462918E-2</v>
      </c>
      <c r="L21" s="20">
        <v>0.54836795252225523</v>
      </c>
      <c r="M21" s="20">
        <v>0.29080118694362017</v>
      </c>
      <c r="N21" s="10">
        <v>0.30741839762611278</v>
      </c>
      <c r="O21" s="32"/>
      <c r="P21" s="10">
        <f t="shared" si="1"/>
        <v>0.30741839762611278</v>
      </c>
      <c r="Q21" s="38">
        <f t="shared" si="2"/>
        <v>0.89530864197530857</v>
      </c>
      <c r="R21" s="20">
        <f t="shared" si="3"/>
        <v>0.30741839762611278</v>
      </c>
      <c r="S21" s="20">
        <f t="shared" si="4"/>
        <v>6.3693175510527403E-2</v>
      </c>
      <c r="T21" s="20">
        <f t="shared" si="5"/>
        <v>0.16481642845595443</v>
      </c>
      <c r="U21" s="9">
        <v>0</v>
      </c>
      <c r="V21" s="35" t="s">
        <v>14</v>
      </c>
    </row>
    <row r="22" spans="1:22" x14ac:dyDescent="0.55000000000000004">
      <c r="A22" s="9" t="s">
        <v>8</v>
      </c>
      <c r="B22" s="11" t="s">
        <v>13</v>
      </c>
      <c r="C22" s="9">
        <v>0.98148148148148151</v>
      </c>
      <c r="D22" s="20"/>
      <c r="E22" s="20">
        <v>0.49138888888888893</v>
      </c>
      <c r="F22" s="32"/>
      <c r="G22" s="10">
        <v>0.45740740740740743</v>
      </c>
      <c r="H22" s="20">
        <v>0.40324074074074068</v>
      </c>
      <c r="I22" s="10">
        <f t="shared" si="0"/>
        <v>0.43032407407407403</v>
      </c>
      <c r="J22" s="9">
        <v>0.6762589928057553</v>
      </c>
      <c r="K22" s="20"/>
      <c r="L22" s="20">
        <v>0.49589928057553945</v>
      </c>
      <c r="M22" s="32"/>
      <c r="N22" s="10">
        <v>0.57985611510791368</v>
      </c>
      <c r="O22" s="20">
        <v>0.6219424460431654</v>
      </c>
      <c r="P22" s="10">
        <f t="shared" si="1"/>
        <v>0.60089928057553954</v>
      </c>
      <c r="Q22" s="38">
        <f t="shared" si="2"/>
        <v>0.6343981481481481</v>
      </c>
      <c r="R22" s="20">
        <f t="shared" si="3"/>
        <v>0.5910191846522781</v>
      </c>
      <c r="S22" s="20">
        <f t="shared" si="4"/>
        <v>0.2466878704090458</v>
      </c>
      <c r="T22" s="20">
        <f t="shared" si="5"/>
        <v>7.3962236628030628E-2</v>
      </c>
      <c r="U22" s="34" t="s">
        <v>14</v>
      </c>
      <c r="V22" s="35" t="s">
        <v>14</v>
      </c>
    </row>
    <row r="23" spans="1:22" x14ac:dyDescent="0.55000000000000004">
      <c r="A23" s="9" t="s">
        <v>8</v>
      </c>
      <c r="B23" s="11" t="s">
        <v>12</v>
      </c>
      <c r="C23" s="9">
        <v>0.21999999999999997</v>
      </c>
      <c r="D23" s="32"/>
      <c r="E23" s="20">
        <v>5.4629629629629674E-2</v>
      </c>
      <c r="F23" s="32"/>
      <c r="G23" s="10">
        <v>3.4444444444444472E-2</v>
      </c>
      <c r="H23" s="33"/>
      <c r="I23" s="10">
        <f t="shared" si="0"/>
        <v>3.4444444444444472E-2</v>
      </c>
      <c r="J23" s="9">
        <v>1.1463157894736842</v>
      </c>
      <c r="K23" s="32"/>
      <c r="L23" s="20">
        <v>0.73750000000000004</v>
      </c>
      <c r="M23" s="32"/>
      <c r="N23" s="10">
        <v>0.79131578947368408</v>
      </c>
      <c r="O23" s="32"/>
      <c r="P23" s="10">
        <f t="shared" si="1"/>
        <v>0.79131578947368408</v>
      </c>
      <c r="Q23" s="38">
        <f t="shared" si="2"/>
        <v>0.10302469135802472</v>
      </c>
      <c r="R23" s="20">
        <f t="shared" si="3"/>
        <v>0.8917105263157894</v>
      </c>
      <c r="S23" s="20">
        <f t="shared" si="4"/>
        <v>8.3123512715132047E-2</v>
      </c>
      <c r="T23" s="20">
        <f t="shared" si="5"/>
        <v>0.18136871251669368</v>
      </c>
      <c r="U23" s="34" t="s">
        <v>14</v>
      </c>
      <c r="V23" s="11">
        <v>0</v>
      </c>
    </row>
    <row r="24" spans="1:22" hidden="1" x14ac:dyDescent="0.55000000000000004">
      <c r="A24" s="45" t="s">
        <v>8</v>
      </c>
      <c r="B24" s="46" t="s">
        <v>3</v>
      </c>
      <c r="C24" s="45">
        <v>0.77731481481481468</v>
      </c>
      <c r="D24" s="47"/>
      <c r="E24" s="47">
        <v>0.36833333333333323</v>
      </c>
      <c r="F24" s="47">
        <v>0.44416666666666665</v>
      </c>
      <c r="G24" s="47">
        <v>0.45037037037037031</v>
      </c>
      <c r="H24" s="47"/>
      <c r="I24" s="47">
        <f t="shared" si="0"/>
        <v>0.45037037037037031</v>
      </c>
      <c r="J24" s="45">
        <v>0.72887323943661964</v>
      </c>
      <c r="K24" s="47"/>
      <c r="L24" s="47">
        <v>1.812676056338028</v>
      </c>
      <c r="M24" s="47">
        <v>1.6204225352112673</v>
      </c>
      <c r="N24" s="47">
        <v>2.4262910798122066</v>
      </c>
      <c r="O24" s="47"/>
      <c r="P24" s="47">
        <f t="shared" si="1"/>
        <v>2.4262910798122066</v>
      </c>
      <c r="Q24" s="45">
        <f t="shared" si="2"/>
        <v>0.51004629629629616</v>
      </c>
      <c r="R24" s="47">
        <f t="shared" si="3"/>
        <v>1.6470657276995304</v>
      </c>
      <c r="S24" s="20">
        <f t="shared" si="4"/>
        <v>0.15765180509439117</v>
      </c>
      <c r="T24" s="20">
        <f t="shared" si="5"/>
        <v>0.6079486482292884</v>
      </c>
      <c r="U24" s="49" t="s">
        <v>14</v>
      </c>
      <c r="V24" s="48" t="s">
        <v>16</v>
      </c>
    </row>
    <row r="25" spans="1:22" x14ac:dyDescent="0.55000000000000004">
      <c r="A25" s="9" t="s">
        <v>8</v>
      </c>
      <c r="B25" s="11" t="s">
        <v>11</v>
      </c>
      <c r="C25" s="9">
        <v>0.89444444444444426</v>
      </c>
      <c r="D25" s="32"/>
      <c r="E25" s="20">
        <v>0.22305555555555559</v>
      </c>
      <c r="F25" s="32"/>
      <c r="G25" s="10">
        <v>0.14337962962962958</v>
      </c>
      <c r="H25" s="32"/>
      <c r="I25" s="10">
        <f t="shared" si="0"/>
        <v>0.14337962962962958</v>
      </c>
      <c r="J25" s="9">
        <v>1.3152492668621698</v>
      </c>
      <c r="K25" s="32"/>
      <c r="L25" s="20">
        <v>0.89376832844574761</v>
      </c>
      <c r="M25" s="32"/>
      <c r="N25" s="10">
        <v>1.0814882697947212</v>
      </c>
      <c r="O25" s="32"/>
      <c r="P25" s="10">
        <f t="shared" si="1"/>
        <v>1.0814882697947212</v>
      </c>
      <c r="Q25" s="38">
        <f t="shared" si="2"/>
        <v>0.42029320987654312</v>
      </c>
      <c r="R25" s="20">
        <f t="shared" si="3"/>
        <v>1.0968352883675463</v>
      </c>
      <c r="S25" s="20">
        <f t="shared" si="4"/>
        <v>0.33684972735107171</v>
      </c>
      <c r="T25" s="20">
        <f t="shared" si="5"/>
        <v>0.17241073747769248</v>
      </c>
      <c r="U25" s="34" t="s">
        <v>14</v>
      </c>
      <c r="V25" s="11">
        <v>0</v>
      </c>
    </row>
    <row r="26" spans="1:22" x14ac:dyDescent="0.55000000000000004">
      <c r="A26" s="9" t="s">
        <v>8</v>
      </c>
      <c r="B26" s="11" t="s">
        <v>10</v>
      </c>
      <c r="C26" s="9">
        <v>0.70833333333333315</v>
      </c>
      <c r="D26" s="32"/>
      <c r="E26" s="20">
        <v>0.72962962962962963</v>
      </c>
      <c r="F26" s="32"/>
      <c r="G26" s="10">
        <v>0.60370370370370363</v>
      </c>
      <c r="H26" s="32"/>
      <c r="I26" s="10">
        <f t="shared" si="0"/>
        <v>0.60370370370370363</v>
      </c>
      <c r="J26" s="9">
        <v>0.96178756476683946</v>
      </c>
      <c r="K26" s="32"/>
      <c r="L26" s="20">
        <v>0.76554404145077715</v>
      </c>
      <c r="M26" s="32"/>
      <c r="N26" s="10">
        <v>0.6334196891191709</v>
      </c>
      <c r="O26" s="32"/>
      <c r="P26" s="10">
        <f t="shared" si="1"/>
        <v>0.6334196891191709</v>
      </c>
      <c r="Q26" s="38">
        <f t="shared" si="2"/>
        <v>0.68055555555555547</v>
      </c>
      <c r="R26" s="20">
        <f t="shared" si="3"/>
        <v>0.78691709844559588</v>
      </c>
      <c r="S26" s="20">
        <f t="shared" si="4"/>
        <v>5.5033555877477457E-2</v>
      </c>
      <c r="T26" s="20">
        <f t="shared" si="5"/>
        <v>0.13490483340320242</v>
      </c>
      <c r="U26" s="34" t="s">
        <v>14</v>
      </c>
      <c r="V26" s="35" t="s">
        <v>14</v>
      </c>
    </row>
    <row r="27" spans="1:22" x14ac:dyDescent="0.55000000000000004">
      <c r="A27" s="9" t="s">
        <v>8</v>
      </c>
      <c r="B27" s="11" t="s">
        <v>9</v>
      </c>
      <c r="C27" s="9"/>
      <c r="D27" s="20">
        <v>0.66282407407407407</v>
      </c>
      <c r="E27" s="20"/>
      <c r="F27" s="20">
        <v>0.45370370370370361</v>
      </c>
      <c r="G27" s="24">
        <v>0.46592592592592585</v>
      </c>
      <c r="H27" s="23">
        <v>0.39666666666666661</v>
      </c>
      <c r="I27" s="10">
        <f t="shared" si="0"/>
        <v>0.43129629629629623</v>
      </c>
      <c r="J27" s="9"/>
      <c r="K27" s="20">
        <v>0.41886666666666666</v>
      </c>
      <c r="L27" s="20"/>
      <c r="M27" s="20">
        <v>1.2133333333333332</v>
      </c>
      <c r="N27" s="24">
        <v>1.1424000000000001</v>
      </c>
      <c r="O27" s="24">
        <v>1.2421333333333335</v>
      </c>
      <c r="P27" s="10">
        <f t="shared" si="1"/>
        <v>1.1922666666666668</v>
      </c>
      <c r="Q27" s="38">
        <f t="shared" si="2"/>
        <v>0.51594135802469132</v>
      </c>
      <c r="R27" s="20">
        <f t="shared" si="3"/>
        <v>0.94148888888888893</v>
      </c>
      <c r="S27" s="20">
        <f t="shared" si="4"/>
        <v>0.10426383899260215</v>
      </c>
      <c r="T27" s="20">
        <f t="shared" si="5"/>
        <v>0.36964978153335093</v>
      </c>
      <c r="U27" s="34" t="s">
        <v>14</v>
      </c>
      <c r="V27" s="11">
        <v>0</v>
      </c>
    </row>
    <row r="28" spans="1:22" x14ac:dyDescent="0.55000000000000004">
      <c r="A28" s="9" t="s">
        <v>8</v>
      </c>
      <c r="B28" s="11" t="s">
        <v>6</v>
      </c>
      <c r="C28" s="9"/>
      <c r="D28" s="20">
        <v>0.78222222222222226</v>
      </c>
      <c r="E28" s="20"/>
      <c r="F28" s="20">
        <v>0.74944444444444425</v>
      </c>
      <c r="G28" s="10">
        <v>0.7945185185185184</v>
      </c>
      <c r="H28" s="32"/>
      <c r="I28" s="10">
        <f t="shared" si="0"/>
        <v>0.7945185185185184</v>
      </c>
      <c r="J28" s="9"/>
      <c r="K28" s="20">
        <v>2.066086956521739</v>
      </c>
      <c r="L28" s="20"/>
      <c r="M28" s="20">
        <v>1.4373913043478259</v>
      </c>
      <c r="N28" s="10">
        <v>1.6605217391304345</v>
      </c>
      <c r="O28" s="32"/>
      <c r="P28" s="10">
        <f t="shared" si="1"/>
        <v>1.6605217391304345</v>
      </c>
      <c r="Q28" s="38">
        <f t="shared" si="2"/>
        <v>0.77539506172839501</v>
      </c>
      <c r="R28" s="20">
        <f t="shared" si="3"/>
        <v>1.7213333333333332</v>
      </c>
      <c r="S28" s="20">
        <f t="shared" si="4"/>
        <v>1.9024118529122239E-2</v>
      </c>
      <c r="T28" s="20">
        <f t="shared" si="5"/>
        <v>0.26024103347694005</v>
      </c>
      <c r="U28" s="34" t="s">
        <v>14</v>
      </c>
      <c r="V28" s="35" t="s">
        <v>16</v>
      </c>
    </row>
    <row r="29" spans="1:22" x14ac:dyDescent="0.55000000000000004">
      <c r="A29" s="9" t="s">
        <v>8</v>
      </c>
      <c r="B29" s="11" t="s">
        <v>4</v>
      </c>
      <c r="C29" s="9"/>
      <c r="D29" s="20">
        <v>0.81499999999999995</v>
      </c>
      <c r="E29" s="20"/>
      <c r="F29" s="20">
        <v>0.52527777777777762</v>
      </c>
      <c r="G29" s="10">
        <v>0.62037037037037035</v>
      </c>
      <c r="H29" s="32"/>
      <c r="I29" s="10">
        <f t="shared" si="0"/>
        <v>0.62037037037037035</v>
      </c>
      <c r="J29" s="9"/>
      <c r="K29" s="20">
        <v>0.79920000000000002</v>
      </c>
      <c r="L29" s="20"/>
      <c r="M29" s="20">
        <v>2.6108000000000002</v>
      </c>
      <c r="N29" s="10">
        <v>2.68</v>
      </c>
      <c r="O29" s="32"/>
      <c r="P29" s="10">
        <f t="shared" si="1"/>
        <v>2.68</v>
      </c>
      <c r="Q29" s="38">
        <f t="shared" si="2"/>
        <v>0.65354938271604934</v>
      </c>
      <c r="R29" s="20">
        <f t="shared" si="3"/>
        <v>2.0299999999999998</v>
      </c>
      <c r="S29" s="20">
        <f t="shared" si="4"/>
        <v>0.12058296357700984</v>
      </c>
      <c r="T29" s="20">
        <f t="shared" si="5"/>
        <v>0.87076542574143789</v>
      </c>
      <c r="U29" s="34" t="s">
        <v>14</v>
      </c>
      <c r="V29" s="35" t="s">
        <v>16</v>
      </c>
    </row>
    <row r="30" spans="1:22" x14ac:dyDescent="0.55000000000000004">
      <c r="A30" s="9" t="s">
        <v>7</v>
      </c>
      <c r="B30" s="11" t="s">
        <v>2</v>
      </c>
      <c r="C30" s="9">
        <v>0.69230769230769229</v>
      </c>
      <c r="D30" s="32"/>
      <c r="E30" s="20">
        <v>0.64615384615384619</v>
      </c>
      <c r="F30" s="32"/>
      <c r="G30" s="10">
        <v>0.63403846153846155</v>
      </c>
      <c r="H30" s="32"/>
      <c r="I30" s="10">
        <f t="shared" si="0"/>
        <v>0.63403846153846155</v>
      </c>
      <c r="J30" s="9">
        <v>0.17804154302670622</v>
      </c>
      <c r="K30" s="32"/>
      <c r="L30" s="20">
        <v>6.2314540059347182E-2</v>
      </c>
      <c r="M30" s="32"/>
      <c r="N30" s="10">
        <v>6.6988130563798209E-2</v>
      </c>
      <c r="O30" s="32"/>
      <c r="P30" s="10">
        <f t="shared" si="1"/>
        <v>6.6988130563798209E-2</v>
      </c>
      <c r="Q30" s="38">
        <f t="shared" si="2"/>
        <v>0.65750000000000008</v>
      </c>
      <c r="R30" s="20">
        <f t="shared" si="3"/>
        <v>0.1024480712166172</v>
      </c>
      <c r="S30" s="20">
        <f t="shared" si="4"/>
        <v>2.5104809883564942E-2</v>
      </c>
      <c r="T30" s="20">
        <f t="shared" si="5"/>
        <v>5.3486698329446768E-2</v>
      </c>
      <c r="U30" s="34" t="s">
        <v>14</v>
      </c>
      <c r="V30" s="35" t="s">
        <v>14</v>
      </c>
    </row>
    <row r="31" spans="1:22" x14ac:dyDescent="0.55000000000000004">
      <c r="A31" s="9" t="s">
        <v>7</v>
      </c>
      <c r="B31" s="11" t="s">
        <v>13</v>
      </c>
      <c r="C31" s="9"/>
      <c r="D31" s="20">
        <v>0.33269230769230795</v>
      </c>
      <c r="E31" s="20"/>
      <c r="F31" s="20">
        <v>9.538461538461547E-2</v>
      </c>
      <c r="G31" s="10">
        <v>7.9038461538461613E-2</v>
      </c>
      <c r="H31" s="32"/>
      <c r="I31" s="10">
        <f t="shared" si="0"/>
        <v>7.9038461538461613E-2</v>
      </c>
      <c r="J31" s="9"/>
      <c r="K31" s="20">
        <v>1.1823741007194244</v>
      </c>
      <c r="L31" s="20"/>
      <c r="M31" s="20">
        <v>0.87424460431654671</v>
      </c>
      <c r="N31" s="10">
        <v>0.9708273381294964</v>
      </c>
      <c r="O31" s="32"/>
      <c r="P31" s="10">
        <f t="shared" si="1"/>
        <v>0.9708273381294964</v>
      </c>
      <c r="Q31" s="38">
        <f t="shared" si="2"/>
        <v>0.16903846153846169</v>
      </c>
      <c r="R31" s="20">
        <f t="shared" si="3"/>
        <v>1.0091486810551558</v>
      </c>
      <c r="S31" s="20">
        <f t="shared" si="4"/>
        <v>0.11591299957899637</v>
      </c>
      <c r="T31" s="20">
        <f t="shared" si="5"/>
        <v>0.1286787748130781</v>
      </c>
      <c r="U31" s="34" t="s">
        <v>14</v>
      </c>
      <c r="V31" s="11">
        <v>0</v>
      </c>
    </row>
    <row r="32" spans="1:22" x14ac:dyDescent="0.55000000000000004">
      <c r="A32" s="9" t="s">
        <v>7</v>
      </c>
      <c r="B32" s="11" t="s">
        <v>12</v>
      </c>
      <c r="C32" s="9">
        <v>0.38711538461538492</v>
      </c>
      <c r="D32" s="32"/>
      <c r="E32" s="20">
        <v>8.8461538461538522E-2</v>
      </c>
      <c r="F32" s="20"/>
      <c r="G32" s="10">
        <v>0.20769230769230787</v>
      </c>
      <c r="H32" s="32"/>
      <c r="I32" s="10">
        <f t="shared" si="0"/>
        <v>0.20769230769230787</v>
      </c>
      <c r="J32" s="9">
        <v>1.1377302631578947</v>
      </c>
      <c r="K32" s="32"/>
      <c r="L32" s="20">
        <v>0.74144736842105263</v>
      </c>
      <c r="M32" s="20"/>
      <c r="N32" s="10">
        <v>0.75394736842105259</v>
      </c>
      <c r="O32" s="32"/>
      <c r="P32" s="10">
        <f t="shared" si="1"/>
        <v>0.75394736842105259</v>
      </c>
      <c r="Q32" s="38">
        <f t="shared" si="2"/>
        <v>0.22775641025641044</v>
      </c>
      <c r="R32" s="20">
        <f t="shared" si="3"/>
        <v>0.8777083333333332</v>
      </c>
      <c r="S32" s="20">
        <f t="shared" si="4"/>
        <v>0.12274758956057875</v>
      </c>
      <c r="T32" s="20">
        <f t="shared" si="5"/>
        <v>0.18393407422636868</v>
      </c>
      <c r="U32" s="34" t="s">
        <v>14</v>
      </c>
      <c r="V32" s="11">
        <v>0</v>
      </c>
    </row>
    <row r="33" spans="1:22" x14ac:dyDescent="0.55000000000000004">
      <c r="A33" s="9" t="s">
        <v>7</v>
      </c>
      <c r="B33" s="11" t="s">
        <v>11</v>
      </c>
      <c r="C33" s="9">
        <v>0.65838461538461512</v>
      </c>
      <c r="D33" s="32"/>
      <c r="E33" s="20"/>
      <c r="F33" s="20">
        <v>8.9230769230769308E-2</v>
      </c>
      <c r="G33" s="10">
        <v>7.2115384615384678E-2</v>
      </c>
      <c r="H33" s="32"/>
      <c r="I33" s="10">
        <f t="shared" si="0"/>
        <v>7.2115384615384678E-2</v>
      </c>
      <c r="J33" s="9">
        <v>1.2689296187683283</v>
      </c>
      <c r="K33" s="32"/>
      <c r="L33" s="20"/>
      <c r="M33" s="20">
        <v>0.83343108504398811</v>
      </c>
      <c r="N33" s="10">
        <v>0.90267595307917881</v>
      </c>
      <c r="O33" s="32"/>
      <c r="P33" s="10">
        <f t="shared" si="1"/>
        <v>0.90267595307917881</v>
      </c>
      <c r="Q33" s="38">
        <f t="shared" si="2"/>
        <v>0.2732435897435897</v>
      </c>
      <c r="R33" s="20">
        <f t="shared" si="3"/>
        <v>1.0016788856304986</v>
      </c>
      <c r="S33" s="20">
        <f t="shared" si="4"/>
        <v>0.272425453193467</v>
      </c>
      <c r="T33" s="20">
        <f t="shared" si="5"/>
        <v>0.19107752128273867</v>
      </c>
      <c r="U33" s="34" t="s">
        <v>14</v>
      </c>
      <c r="V33" s="11">
        <v>0</v>
      </c>
    </row>
    <row r="34" spans="1:22" hidden="1" x14ac:dyDescent="0.55000000000000004">
      <c r="A34" s="45" t="s">
        <v>7</v>
      </c>
      <c r="B34" s="46" t="s">
        <v>3</v>
      </c>
      <c r="C34" s="45">
        <v>0.59269230769230763</v>
      </c>
      <c r="D34" s="47">
        <v>0.67230769230769227</v>
      </c>
      <c r="E34" s="47">
        <v>1.9161538461538461</v>
      </c>
      <c r="F34" s="47"/>
      <c r="G34" s="47">
        <v>0.73</v>
      </c>
      <c r="H34" s="47"/>
      <c r="I34" s="47">
        <f t="shared" si="0"/>
        <v>0.73</v>
      </c>
      <c r="J34" s="45">
        <v>0.17816901408450705</v>
      </c>
      <c r="K34" s="47">
        <v>0.12957746478873239</v>
      </c>
      <c r="L34" s="47">
        <v>1.3187793427230048</v>
      </c>
      <c r="M34" s="47"/>
      <c r="N34" s="47">
        <v>1.268075117370892</v>
      </c>
      <c r="O34" s="47"/>
      <c r="P34" s="47">
        <f t="shared" si="1"/>
        <v>1.268075117370892</v>
      </c>
      <c r="Q34" s="45">
        <f t="shared" si="2"/>
        <v>0.97778846153846144</v>
      </c>
      <c r="R34" s="47">
        <f t="shared" si="3"/>
        <v>0.72365023474178414</v>
      </c>
      <c r="S34" s="20">
        <f t="shared" si="4"/>
        <v>0.54395456262285824</v>
      </c>
      <c r="T34" s="20">
        <f t="shared" si="5"/>
        <v>0.57031774610336405</v>
      </c>
      <c r="U34" s="49">
        <v>0</v>
      </c>
      <c r="V34" s="48">
        <v>9</v>
      </c>
    </row>
    <row r="35" spans="1:22" x14ac:dyDescent="0.55000000000000004">
      <c r="A35" s="9" t="s">
        <v>7</v>
      </c>
      <c r="B35" s="11" t="s">
        <v>10</v>
      </c>
      <c r="C35" s="9">
        <v>2.2692307692307696</v>
      </c>
      <c r="D35" s="32"/>
      <c r="E35" s="20">
        <v>0.33653846153846129</v>
      </c>
      <c r="F35" s="32"/>
      <c r="G35" s="10">
        <v>0.10000000000000009</v>
      </c>
      <c r="H35" s="32"/>
      <c r="I35" s="10">
        <f t="shared" ref="I35:I64" si="6">AVERAGE(G35:H35)</f>
        <v>0.10000000000000009</v>
      </c>
      <c r="J35" s="9">
        <v>0.91321243523316054</v>
      </c>
      <c r="K35" s="32"/>
      <c r="L35" s="20">
        <v>0.75291450777202074</v>
      </c>
      <c r="M35" s="32"/>
      <c r="N35" s="10">
        <v>0.82512953367875652</v>
      </c>
      <c r="O35" s="32"/>
      <c r="P35" s="10">
        <f t="shared" ref="P35:P64" si="7">AVERAGE(N35:O35)</f>
        <v>0.82512953367875652</v>
      </c>
      <c r="Q35" s="38">
        <f t="shared" ref="Q35:Q64" si="8">AVERAGE(C35:F35,I35)</f>
        <v>0.90192307692307694</v>
      </c>
      <c r="R35" s="20">
        <f t="shared" ref="R35:R64" si="9">AVERAGE(J35:M35,P35)</f>
        <v>0.83041882556131252</v>
      </c>
      <c r="S35" s="20">
        <f t="shared" ref="S35:S64" si="10">_xlfn.STDEV.P(C35:F35,I35)</f>
        <v>0.97164306032945591</v>
      </c>
      <c r="T35" s="20">
        <f t="shared" ref="T35:T64" si="11">_xlfn.STDEV.P(J35:M35,P35)</f>
        <v>6.5548144359945409E-2</v>
      </c>
      <c r="U35" s="9">
        <v>0</v>
      </c>
      <c r="V35" s="11">
        <v>0</v>
      </c>
    </row>
    <row r="36" spans="1:22" x14ac:dyDescent="0.55000000000000004">
      <c r="A36" s="9" t="s">
        <v>7</v>
      </c>
      <c r="B36" s="11" t="s">
        <v>9</v>
      </c>
      <c r="C36" s="9">
        <v>1.2923076923076926</v>
      </c>
      <c r="D36" s="32"/>
      <c r="E36" s="20">
        <v>1.8346153846153848</v>
      </c>
      <c r="F36" s="32"/>
      <c r="G36" s="10">
        <v>2.52076923076923</v>
      </c>
      <c r="H36" s="32"/>
      <c r="I36" s="10">
        <f t="shared" si="6"/>
        <v>2.52076923076923</v>
      </c>
      <c r="J36" s="9">
        <v>0.61866666666666659</v>
      </c>
      <c r="K36" s="32"/>
      <c r="L36" s="20">
        <v>0.56399999999999995</v>
      </c>
      <c r="M36" s="32"/>
      <c r="N36" s="10">
        <v>0.67279999999999995</v>
      </c>
      <c r="O36" s="32"/>
      <c r="P36" s="10">
        <f t="shared" si="7"/>
        <v>0.67279999999999995</v>
      </c>
      <c r="Q36" s="38">
        <f t="shared" si="8"/>
        <v>1.8825641025641024</v>
      </c>
      <c r="R36" s="20">
        <f t="shared" si="9"/>
        <v>0.61848888888888887</v>
      </c>
      <c r="S36" s="20">
        <f t="shared" si="10"/>
        <v>0.50266207836180654</v>
      </c>
      <c r="T36" s="20">
        <f t="shared" si="11"/>
        <v>4.4417591888077444E-2</v>
      </c>
      <c r="U36" s="34" t="s">
        <v>16</v>
      </c>
      <c r="V36" s="35" t="s">
        <v>14</v>
      </c>
    </row>
    <row r="37" spans="1:22" x14ac:dyDescent="0.55000000000000004">
      <c r="A37" s="9" t="s">
        <v>7</v>
      </c>
      <c r="B37" s="11" t="s">
        <v>8</v>
      </c>
      <c r="C37" s="9"/>
      <c r="D37" s="20">
        <v>4.9038461538461579E-2</v>
      </c>
      <c r="E37" s="20">
        <v>0.98461538461538434</v>
      </c>
      <c r="F37" s="32"/>
      <c r="G37" s="10">
        <v>0.71076923076923082</v>
      </c>
      <c r="H37" s="32"/>
      <c r="I37" s="10">
        <f t="shared" si="6"/>
        <v>0.71076923076923082</v>
      </c>
      <c r="J37" s="9"/>
      <c r="K37" s="20">
        <v>0.77523148148148135</v>
      </c>
      <c r="L37" s="20">
        <v>0.50370370370370365</v>
      </c>
      <c r="M37" s="32"/>
      <c r="N37" s="10">
        <v>0.44</v>
      </c>
      <c r="O37" s="32"/>
      <c r="P37" s="10">
        <f t="shared" si="7"/>
        <v>0.44</v>
      </c>
      <c r="Q37" s="38">
        <f t="shared" si="8"/>
        <v>0.58147435897435884</v>
      </c>
      <c r="R37" s="20">
        <f t="shared" si="9"/>
        <v>0.57297839506172832</v>
      </c>
      <c r="S37" s="20">
        <f t="shared" si="10"/>
        <v>0.3927373317735065</v>
      </c>
      <c r="T37" s="20">
        <f t="shared" si="11"/>
        <v>0.14535995251129585</v>
      </c>
      <c r="U37" s="34" t="s">
        <v>14</v>
      </c>
      <c r="V37" s="35" t="s">
        <v>14</v>
      </c>
    </row>
    <row r="38" spans="1:22" x14ac:dyDescent="0.55000000000000004">
      <c r="A38" s="9" t="s">
        <v>7</v>
      </c>
      <c r="B38" s="11" t="s">
        <v>6</v>
      </c>
      <c r="C38" s="9">
        <v>1.72</v>
      </c>
      <c r="D38" s="32"/>
      <c r="E38" s="20">
        <v>1.72</v>
      </c>
      <c r="F38" s="32"/>
      <c r="G38" s="10">
        <v>1.7846153846153845</v>
      </c>
      <c r="H38" s="32"/>
      <c r="I38" s="10">
        <f t="shared" si="6"/>
        <v>1.7846153846153845</v>
      </c>
      <c r="J38" s="9">
        <v>0.3165217391304348</v>
      </c>
      <c r="K38" s="32"/>
      <c r="L38" s="20">
        <v>0.3165217391304348</v>
      </c>
      <c r="M38" s="32"/>
      <c r="N38" s="10">
        <v>0.5043478260869565</v>
      </c>
      <c r="O38" s="32"/>
      <c r="P38" s="10">
        <f t="shared" si="7"/>
        <v>0.5043478260869565</v>
      </c>
      <c r="Q38" s="38">
        <f t="shared" si="8"/>
        <v>1.7415384615384617</v>
      </c>
      <c r="R38" s="20">
        <f t="shared" si="9"/>
        <v>0.37913043478260872</v>
      </c>
      <c r="S38" s="20">
        <f t="shared" si="10"/>
        <v>3.045998442034354E-2</v>
      </c>
      <c r="T38" s="20">
        <f t="shared" si="11"/>
        <v>8.8542066513793857E-2</v>
      </c>
      <c r="U38" s="34" t="s">
        <v>16</v>
      </c>
      <c r="V38" s="35" t="s">
        <v>14</v>
      </c>
    </row>
    <row r="39" spans="1:22" x14ac:dyDescent="0.55000000000000004">
      <c r="A39" s="9" t="s">
        <v>7</v>
      </c>
      <c r="B39" s="11" t="s">
        <v>4</v>
      </c>
      <c r="C39" s="9">
        <v>0.5361538461538462</v>
      </c>
      <c r="D39" s="32"/>
      <c r="E39" s="20">
        <v>0.27115384615384613</v>
      </c>
      <c r="F39" s="32"/>
      <c r="G39" s="10">
        <v>0.72692307692307678</v>
      </c>
      <c r="H39" s="32"/>
      <c r="I39" s="10">
        <f t="shared" si="6"/>
        <v>0.72692307692307678</v>
      </c>
      <c r="J39" s="9">
        <v>2.7223999999999995</v>
      </c>
      <c r="K39" s="32"/>
      <c r="L39" s="20">
        <v>0.91799999999999993</v>
      </c>
      <c r="M39" s="32"/>
      <c r="N39" s="10">
        <v>2.8440000000000003</v>
      </c>
      <c r="O39" s="32"/>
      <c r="P39" s="10">
        <f t="shared" si="7"/>
        <v>2.8440000000000003</v>
      </c>
      <c r="Q39" s="38">
        <f t="shared" si="8"/>
        <v>0.51141025641025639</v>
      </c>
      <c r="R39" s="20">
        <f t="shared" si="9"/>
        <v>2.1614666666666666</v>
      </c>
      <c r="S39" s="20">
        <f t="shared" si="10"/>
        <v>0.18688781278981842</v>
      </c>
      <c r="T39" s="20">
        <f t="shared" si="11"/>
        <v>0.8806640121080348</v>
      </c>
      <c r="U39" s="34" t="s">
        <v>14</v>
      </c>
      <c r="V39" s="35" t="s">
        <v>16</v>
      </c>
    </row>
    <row r="40" spans="1:22" x14ac:dyDescent="0.55000000000000004">
      <c r="A40" s="9" t="s">
        <v>6</v>
      </c>
      <c r="B40" s="11" t="s">
        <v>2</v>
      </c>
      <c r="C40" s="9">
        <v>3.0521739130434784</v>
      </c>
      <c r="D40" s="32"/>
      <c r="E40" s="20">
        <v>2.5043478260869563</v>
      </c>
      <c r="F40" s="32"/>
      <c r="G40" s="10">
        <v>2.6086956521739135</v>
      </c>
      <c r="H40" s="32"/>
      <c r="I40" s="10">
        <f t="shared" si="6"/>
        <v>2.6086956521739135</v>
      </c>
      <c r="J40" s="9">
        <v>1.629080118694362</v>
      </c>
      <c r="K40" s="32"/>
      <c r="L40" s="20">
        <v>1.8160237388724036</v>
      </c>
      <c r="M40" s="32"/>
      <c r="N40" s="10">
        <v>2.0771513353115725</v>
      </c>
      <c r="O40" s="32"/>
      <c r="P40" s="10">
        <f t="shared" si="7"/>
        <v>2.0771513353115725</v>
      </c>
      <c r="Q40" s="38">
        <f t="shared" si="8"/>
        <v>2.7217391304347829</v>
      </c>
      <c r="R40" s="20">
        <f t="shared" si="9"/>
        <v>1.8407517309594461</v>
      </c>
      <c r="S40" s="20">
        <f t="shared" si="10"/>
        <v>0.23750435276082899</v>
      </c>
      <c r="T40" s="20">
        <f t="shared" si="11"/>
        <v>0.18375810002046969</v>
      </c>
      <c r="U40" s="34" t="s">
        <v>16</v>
      </c>
      <c r="V40" s="35" t="s">
        <v>16</v>
      </c>
    </row>
    <row r="41" spans="1:22" x14ac:dyDescent="0.55000000000000004">
      <c r="A41" s="9" t="s">
        <v>6</v>
      </c>
      <c r="B41" s="11" t="s">
        <v>13</v>
      </c>
      <c r="C41" s="9">
        <v>0.28695652173913067</v>
      </c>
      <c r="D41" s="32"/>
      <c r="E41" s="20"/>
      <c r="F41" s="20">
        <v>0.27695652173913071</v>
      </c>
      <c r="G41" s="10">
        <v>0.51130434782608736</v>
      </c>
      <c r="H41" s="20">
        <v>4.2608695652173949E-2</v>
      </c>
      <c r="I41" s="10">
        <f t="shared" si="6"/>
        <v>0.27695652173913066</v>
      </c>
      <c r="J41" s="9">
        <v>1.5352517985611509</v>
      </c>
      <c r="K41" s="32"/>
      <c r="L41" s="20"/>
      <c r="M41" s="20">
        <v>1.2635251798561149</v>
      </c>
      <c r="N41" s="10">
        <v>1.3254676258992804</v>
      </c>
      <c r="O41" s="20">
        <v>1.4030215827338128</v>
      </c>
      <c r="P41" s="10">
        <f t="shared" si="7"/>
        <v>1.3642446043165466</v>
      </c>
      <c r="Q41" s="38">
        <f t="shared" si="8"/>
        <v>0.28028985507246401</v>
      </c>
      <c r="R41" s="20">
        <f t="shared" si="9"/>
        <v>1.3876738609112707</v>
      </c>
      <c r="S41" s="20">
        <f t="shared" si="10"/>
        <v>4.7140452079103079E-3</v>
      </c>
      <c r="T41" s="20">
        <f t="shared" si="11"/>
        <v>0.11216219320446641</v>
      </c>
      <c r="U41" s="34" t="s">
        <v>14</v>
      </c>
      <c r="V41" s="35" t="s">
        <v>16</v>
      </c>
    </row>
    <row r="42" spans="1:22" x14ac:dyDescent="0.55000000000000004">
      <c r="A42" s="9" t="s">
        <v>6</v>
      </c>
      <c r="B42" s="11" t="s">
        <v>12</v>
      </c>
      <c r="C42" s="9">
        <v>0.41043478260869598</v>
      </c>
      <c r="D42" s="32"/>
      <c r="E42" s="20">
        <v>0.16739130434782623</v>
      </c>
      <c r="F42" s="32"/>
      <c r="G42" s="10">
        <v>0.25869565217391327</v>
      </c>
      <c r="H42" s="33"/>
      <c r="I42" s="10">
        <f t="shared" si="6"/>
        <v>0.25869565217391327</v>
      </c>
      <c r="J42" s="9">
        <v>1.4905263157894735</v>
      </c>
      <c r="K42" s="32"/>
      <c r="L42" s="20">
        <v>0.98782894736842108</v>
      </c>
      <c r="M42" s="32"/>
      <c r="N42" s="10">
        <v>1.0792763157894736</v>
      </c>
      <c r="O42" s="32"/>
      <c r="P42" s="10">
        <f t="shared" si="7"/>
        <v>1.0792763157894736</v>
      </c>
      <c r="Q42" s="38">
        <f t="shared" si="8"/>
        <v>0.27884057971014514</v>
      </c>
      <c r="R42" s="20">
        <f t="shared" si="9"/>
        <v>1.1858771929824561</v>
      </c>
      <c r="S42" s="20">
        <f t="shared" si="10"/>
        <v>0.10023936904684877</v>
      </c>
      <c r="T42" s="20">
        <f t="shared" si="11"/>
        <v>0.21863054272462765</v>
      </c>
      <c r="U42" s="34" t="s">
        <v>14</v>
      </c>
      <c r="V42" s="11">
        <v>0</v>
      </c>
    </row>
    <row r="43" spans="1:22" x14ac:dyDescent="0.55000000000000004">
      <c r="A43" s="9" t="s">
        <v>6</v>
      </c>
      <c r="B43" s="11" t="s">
        <v>11</v>
      </c>
      <c r="C43" s="9">
        <v>0.36000000000000026</v>
      </c>
      <c r="D43" s="32"/>
      <c r="E43" s="20">
        <v>0.16347826086956535</v>
      </c>
      <c r="F43" s="32"/>
      <c r="G43" s="10">
        <v>0.17130434782608708</v>
      </c>
      <c r="H43" s="32"/>
      <c r="I43" s="10">
        <f t="shared" si="6"/>
        <v>0.17130434782608708</v>
      </c>
      <c r="J43" s="9">
        <v>1.9627565982404687</v>
      </c>
      <c r="K43" s="32"/>
      <c r="L43" s="20">
        <v>1.3507331378299119</v>
      </c>
      <c r="M43" s="32"/>
      <c r="N43" s="10">
        <v>1.4153958944281524</v>
      </c>
      <c r="O43" s="32"/>
      <c r="P43" s="10">
        <f t="shared" si="7"/>
        <v>1.4153958944281524</v>
      </c>
      <c r="Q43" s="38">
        <f t="shared" si="8"/>
        <v>0.2315942028985509</v>
      </c>
      <c r="R43" s="20">
        <f t="shared" si="9"/>
        <v>1.5762952101661776</v>
      </c>
      <c r="S43" s="20">
        <f t="shared" si="10"/>
        <v>9.0852805703169115E-2</v>
      </c>
      <c r="T43" s="20">
        <f t="shared" si="11"/>
        <v>0.27454158322186467</v>
      </c>
      <c r="U43" s="34" t="s">
        <v>14</v>
      </c>
      <c r="V43" s="35" t="s">
        <v>16</v>
      </c>
    </row>
    <row r="44" spans="1:22" x14ac:dyDescent="0.55000000000000004">
      <c r="A44" s="9" t="s">
        <v>6</v>
      </c>
      <c r="B44" s="11" t="s">
        <v>10</v>
      </c>
      <c r="C44" s="9">
        <v>1.2039130434782608</v>
      </c>
      <c r="D44" s="32"/>
      <c r="E44" s="20">
        <v>0.63913043478260823</v>
      </c>
      <c r="F44" s="32"/>
      <c r="G44" s="10">
        <v>0.43913043478260905</v>
      </c>
      <c r="H44" s="32"/>
      <c r="I44" s="10">
        <f t="shared" si="6"/>
        <v>0.43913043478260905</v>
      </c>
      <c r="J44" s="9">
        <v>1.2001943005181346</v>
      </c>
      <c r="K44" s="32"/>
      <c r="L44" s="20">
        <v>1.2648963730569949</v>
      </c>
      <c r="M44" s="32"/>
      <c r="N44" s="10">
        <v>1.2428756476683935</v>
      </c>
      <c r="O44" s="32"/>
      <c r="P44" s="10">
        <f t="shared" si="7"/>
        <v>1.2428756476683935</v>
      </c>
      <c r="Q44" s="38">
        <f t="shared" si="8"/>
        <v>0.76072463768115928</v>
      </c>
      <c r="R44" s="20">
        <f t="shared" si="9"/>
        <v>1.235988773747841</v>
      </c>
      <c r="S44" s="20">
        <f t="shared" si="10"/>
        <v>0.32384355510516932</v>
      </c>
      <c r="T44" s="20">
        <f t="shared" si="11"/>
        <v>2.685965154904502E-2</v>
      </c>
      <c r="U44" s="34" t="s">
        <v>14</v>
      </c>
      <c r="V44" s="35" t="s">
        <v>16</v>
      </c>
    </row>
    <row r="45" spans="1:22" hidden="1" x14ac:dyDescent="0.55000000000000004">
      <c r="A45" s="45" t="s">
        <v>6</v>
      </c>
      <c r="B45" s="46" t="s">
        <v>3</v>
      </c>
      <c r="C45" s="45">
        <v>0.61956521739130421</v>
      </c>
      <c r="D45" s="47"/>
      <c r="E45" s="47">
        <v>0.47173913043478261</v>
      </c>
      <c r="F45" s="47"/>
      <c r="G45" s="47">
        <v>0.58499999999999996</v>
      </c>
      <c r="H45" s="47"/>
      <c r="I45" s="47">
        <f t="shared" si="6"/>
        <v>0.58499999999999996</v>
      </c>
      <c r="J45" s="45">
        <v>0.36971830985915488</v>
      </c>
      <c r="K45" s="47"/>
      <c r="L45" s="47">
        <v>0.47300469483568075</v>
      </c>
      <c r="M45" s="47"/>
      <c r="N45" s="47">
        <v>0.59964788732394358</v>
      </c>
      <c r="O45" s="47"/>
      <c r="P45" s="47">
        <f t="shared" si="7"/>
        <v>0.59964788732394358</v>
      </c>
      <c r="Q45" s="45">
        <f t="shared" si="8"/>
        <v>0.55876811594202891</v>
      </c>
      <c r="R45" s="47">
        <f t="shared" si="9"/>
        <v>0.48079029733959305</v>
      </c>
      <c r="S45" s="20">
        <f t="shared" si="10"/>
        <v>6.3135947510866389E-2</v>
      </c>
      <c r="T45" s="20">
        <f t="shared" si="11"/>
        <v>9.4029656148280391E-2</v>
      </c>
      <c r="U45" s="49" t="s">
        <v>14</v>
      </c>
      <c r="V45" s="48" t="s">
        <v>14</v>
      </c>
    </row>
    <row r="46" spans="1:22" x14ac:dyDescent="0.55000000000000004">
      <c r="A46" s="9" t="s">
        <v>6</v>
      </c>
      <c r="B46" s="11" t="s">
        <v>9</v>
      </c>
      <c r="C46" s="9">
        <v>0.85304347826086935</v>
      </c>
      <c r="D46" s="32"/>
      <c r="E46" s="20">
        <v>0.35934782608695653</v>
      </c>
      <c r="F46" s="32"/>
      <c r="G46" s="10">
        <v>0.42086956521739122</v>
      </c>
      <c r="H46" s="32"/>
      <c r="I46" s="10">
        <f t="shared" si="6"/>
        <v>0.42086956521739122</v>
      </c>
      <c r="J46" s="9">
        <v>0.21840000000000001</v>
      </c>
      <c r="K46" s="32"/>
      <c r="L46" s="20">
        <v>0.27646666666666664</v>
      </c>
      <c r="M46" s="32"/>
      <c r="N46" s="10">
        <v>1.0442666666666667</v>
      </c>
      <c r="O46" s="32"/>
      <c r="P46" s="10">
        <f t="shared" si="7"/>
        <v>1.0442666666666667</v>
      </c>
      <c r="Q46" s="38">
        <f t="shared" si="8"/>
        <v>0.5444202898550724</v>
      </c>
      <c r="R46" s="20">
        <f t="shared" si="9"/>
        <v>0.51304444444444453</v>
      </c>
      <c r="S46" s="20">
        <f t="shared" si="10"/>
        <v>0.21967010934994977</v>
      </c>
      <c r="T46" s="20">
        <f t="shared" si="11"/>
        <v>0.37637810907072466</v>
      </c>
      <c r="U46" s="34" t="s">
        <v>14</v>
      </c>
      <c r="V46" s="35" t="s">
        <v>14</v>
      </c>
    </row>
    <row r="47" spans="1:22" x14ac:dyDescent="0.55000000000000004">
      <c r="A47" s="9" t="s">
        <v>5</v>
      </c>
      <c r="B47" s="11" t="s">
        <v>2</v>
      </c>
      <c r="C47" s="9">
        <v>4.625</v>
      </c>
      <c r="D47" s="54"/>
      <c r="F47" s="54"/>
      <c r="G47">
        <v>4.4187499999999993</v>
      </c>
      <c r="H47" s="54"/>
      <c r="I47">
        <f t="shared" si="6"/>
        <v>4.4187499999999993</v>
      </c>
      <c r="J47" s="9">
        <v>0.54896142433234418</v>
      </c>
      <c r="K47" s="54"/>
      <c r="M47" s="54"/>
      <c r="N47">
        <v>0.97403560830860536</v>
      </c>
      <c r="O47" s="54"/>
      <c r="P47">
        <f t="shared" si="7"/>
        <v>0.97403560830860536</v>
      </c>
      <c r="Q47" s="38">
        <f t="shared" si="8"/>
        <v>4.5218749999999996</v>
      </c>
      <c r="R47" s="20">
        <f t="shared" si="9"/>
        <v>0.76149851632047483</v>
      </c>
      <c r="S47" s="20">
        <f t="shared" si="10"/>
        <v>0.10312500000000036</v>
      </c>
      <c r="T47" s="20">
        <f t="shared" si="11"/>
        <v>0.21253709198813062</v>
      </c>
      <c r="U47" s="34" t="s">
        <v>16</v>
      </c>
      <c r="V47" s="35" t="s">
        <v>14</v>
      </c>
    </row>
    <row r="48" spans="1:22" x14ac:dyDescent="0.55000000000000004">
      <c r="A48" s="9" t="s">
        <v>5</v>
      </c>
      <c r="B48" s="11" t="s">
        <v>13</v>
      </c>
      <c r="C48" s="9">
        <v>1.6999999999999997</v>
      </c>
      <c r="E48">
        <v>1.0499999999999992</v>
      </c>
      <c r="G48">
        <v>0.73500000000000065</v>
      </c>
      <c r="H48" s="54"/>
      <c r="I48">
        <f t="shared" si="6"/>
        <v>0.73500000000000065</v>
      </c>
      <c r="J48" s="9">
        <v>0.88057553956834533</v>
      </c>
      <c r="L48">
        <v>0.80287769784172658</v>
      </c>
      <c r="N48">
        <v>1.0152517985611509</v>
      </c>
      <c r="O48" s="54"/>
      <c r="P48">
        <f t="shared" si="7"/>
        <v>1.0152517985611509</v>
      </c>
      <c r="Q48" s="38">
        <f t="shared" si="8"/>
        <v>1.1616666666666666</v>
      </c>
      <c r="R48" s="20">
        <f t="shared" si="9"/>
        <v>0.89956834532374097</v>
      </c>
      <c r="S48" s="20">
        <f t="shared" si="10"/>
        <v>0.40179458543998353</v>
      </c>
      <c r="T48" s="20">
        <f t="shared" si="11"/>
        <v>8.7735339390474759E-2</v>
      </c>
      <c r="U48" s="34" t="s">
        <v>16</v>
      </c>
      <c r="V48" s="11">
        <v>0</v>
      </c>
    </row>
    <row r="49" spans="1:22" x14ac:dyDescent="0.55000000000000004">
      <c r="A49" s="9" t="s">
        <v>5</v>
      </c>
      <c r="B49" s="11" t="s">
        <v>12</v>
      </c>
      <c r="C49" s="9"/>
      <c r="D49">
        <v>1.080000000000001</v>
      </c>
      <c r="F49">
        <v>0.28000000000000025</v>
      </c>
      <c r="G49">
        <v>0.30000000000000027</v>
      </c>
      <c r="H49" s="32"/>
      <c r="I49">
        <f t="shared" si="6"/>
        <v>0.30000000000000027</v>
      </c>
      <c r="J49" s="9"/>
      <c r="K49">
        <v>0.89052631578947361</v>
      </c>
      <c r="M49">
        <v>0.72210526315789481</v>
      </c>
      <c r="N49">
        <v>0.77368421052631575</v>
      </c>
      <c r="O49" s="54"/>
      <c r="P49">
        <f t="shared" si="7"/>
        <v>0.77368421052631575</v>
      </c>
      <c r="Q49" s="38">
        <f t="shared" si="8"/>
        <v>0.55333333333333379</v>
      </c>
      <c r="R49" s="20">
        <f t="shared" si="9"/>
        <v>0.79543859649122817</v>
      </c>
      <c r="S49" s="20">
        <f t="shared" si="10"/>
        <v>0.37249906785864023</v>
      </c>
      <c r="T49" s="20">
        <f t="shared" si="11"/>
        <v>7.0457328570395661E-2</v>
      </c>
      <c r="U49" s="34" t="s">
        <v>14</v>
      </c>
      <c r="V49" s="35" t="s">
        <v>14</v>
      </c>
    </row>
    <row r="50" spans="1:22" x14ac:dyDescent="0.55000000000000004">
      <c r="A50" s="9" t="s">
        <v>5</v>
      </c>
      <c r="B50" s="11" t="s">
        <v>11</v>
      </c>
      <c r="C50" s="9">
        <v>1.6312499999999994</v>
      </c>
      <c r="E50">
        <v>0.85250000000000081</v>
      </c>
      <c r="G50">
        <v>0.32750000000000029</v>
      </c>
      <c r="H50" s="54"/>
      <c r="I50">
        <f t="shared" si="6"/>
        <v>0.32750000000000029</v>
      </c>
      <c r="J50" s="9">
        <v>0.96737536656891476</v>
      </c>
      <c r="L50">
        <v>0.85909090909090902</v>
      </c>
      <c r="N50">
        <v>0.94120234604105568</v>
      </c>
      <c r="O50" s="54"/>
      <c r="P50">
        <f t="shared" si="7"/>
        <v>0.94120234604105568</v>
      </c>
      <c r="Q50" s="38">
        <f t="shared" si="8"/>
        <v>0.93708333333333338</v>
      </c>
      <c r="R50" s="20">
        <f t="shared" si="9"/>
        <v>0.92255620723362652</v>
      </c>
      <c r="S50" s="20">
        <f t="shared" si="10"/>
        <v>0.53560356660085384</v>
      </c>
      <c r="T50" s="20">
        <f t="shared" si="11"/>
        <v>4.6131260566243268E-2</v>
      </c>
      <c r="U50" s="34" t="s">
        <v>16</v>
      </c>
      <c r="V50" s="11">
        <v>0</v>
      </c>
    </row>
    <row r="51" spans="1:22" x14ac:dyDescent="0.55000000000000004">
      <c r="A51" s="9" t="s">
        <v>5</v>
      </c>
      <c r="B51" s="11" t="s">
        <v>10</v>
      </c>
      <c r="C51" s="9">
        <v>3.6450000000000009</v>
      </c>
      <c r="D51" s="54"/>
      <c r="E51">
        <v>0.36500000000000032</v>
      </c>
      <c r="F51" s="54"/>
      <c r="G51">
        <v>8.6250000000000077E-2</v>
      </c>
      <c r="H51" s="32"/>
      <c r="I51">
        <f t="shared" si="6"/>
        <v>8.6250000000000077E-2</v>
      </c>
      <c r="J51" s="9">
        <v>0.86036269430051815</v>
      </c>
      <c r="K51" s="54"/>
      <c r="L51">
        <v>0.92668393782383407</v>
      </c>
      <c r="M51" s="54"/>
      <c r="N51">
        <v>0.88931347150259066</v>
      </c>
      <c r="O51" s="54"/>
      <c r="P51">
        <f t="shared" si="7"/>
        <v>0.88931347150259066</v>
      </c>
      <c r="Q51" s="38">
        <f t="shared" si="8"/>
        <v>1.3654166666666672</v>
      </c>
      <c r="R51" s="20">
        <f t="shared" si="9"/>
        <v>0.89212003454231426</v>
      </c>
      <c r="S51" s="20">
        <f t="shared" si="10"/>
        <v>1.6159208975758135</v>
      </c>
      <c r="T51" s="20">
        <f t="shared" si="11"/>
        <v>2.7148166699204581E-2</v>
      </c>
      <c r="U51" s="34" t="s">
        <v>16</v>
      </c>
      <c r="V51" s="11">
        <v>0</v>
      </c>
    </row>
    <row r="52" spans="1:22" x14ac:dyDescent="0.55000000000000004">
      <c r="A52" s="9" t="s">
        <v>5</v>
      </c>
      <c r="B52" s="11" t="s">
        <v>9</v>
      </c>
      <c r="C52" s="9">
        <v>3.3000000000000003</v>
      </c>
      <c r="D52" s="54"/>
      <c r="E52">
        <v>0.40000000000000036</v>
      </c>
      <c r="F52" s="54"/>
      <c r="G52">
        <v>0.12500000000000011</v>
      </c>
      <c r="H52">
        <v>6.2500000000000056E-2</v>
      </c>
      <c r="I52">
        <f t="shared" si="6"/>
        <v>9.3750000000000083E-2</v>
      </c>
      <c r="J52" s="9">
        <v>0.28799999999999998</v>
      </c>
      <c r="K52" s="54"/>
      <c r="L52">
        <v>0.81066666666666665</v>
      </c>
      <c r="M52" s="54"/>
      <c r="N52">
        <v>1.32</v>
      </c>
      <c r="O52">
        <v>1.3266666666666667</v>
      </c>
      <c r="P52">
        <f t="shared" si="7"/>
        <v>1.3233333333333333</v>
      </c>
      <c r="Q52" s="38">
        <f t="shared" si="8"/>
        <v>1.2645833333333336</v>
      </c>
      <c r="R52" s="20">
        <f t="shared" si="9"/>
        <v>0.80733333333333324</v>
      </c>
      <c r="S52" s="20">
        <f t="shared" si="10"/>
        <v>1.4446771313649596</v>
      </c>
      <c r="T52" s="20">
        <f t="shared" si="11"/>
        <v>0.42267963527247693</v>
      </c>
      <c r="U52" s="34" t="s">
        <v>16</v>
      </c>
      <c r="V52" s="11">
        <v>0</v>
      </c>
    </row>
    <row r="53" spans="1:22" x14ac:dyDescent="0.55000000000000004">
      <c r="A53" s="9" t="s">
        <v>5</v>
      </c>
      <c r="B53" s="11" t="s">
        <v>8</v>
      </c>
      <c r="C53" s="9"/>
      <c r="D53">
        <v>9.1875</v>
      </c>
      <c r="F53">
        <v>7.4174999999999986</v>
      </c>
      <c r="G53">
        <v>11.559999999999999</v>
      </c>
      <c r="H53" s="33"/>
      <c r="I53">
        <f t="shared" si="6"/>
        <v>11.559999999999999</v>
      </c>
      <c r="J53" s="9"/>
      <c r="K53">
        <v>0.68055555555555547</v>
      </c>
      <c r="M53">
        <v>0.64500000000000002</v>
      </c>
      <c r="N53">
        <v>0.40296296296296297</v>
      </c>
      <c r="O53" s="54"/>
      <c r="P53">
        <f t="shared" si="7"/>
        <v>0.40296296296296297</v>
      </c>
      <c r="Q53" s="38">
        <f t="shared" si="8"/>
        <v>9.3883333333333319</v>
      </c>
      <c r="R53" s="20">
        <f t="shared" si="9"/>
        <v>0.57617283950617282</v>
      </c>
      <c r="S53" s="20">
        <f t="shared" si="10"/>
        <v>1.6971205188658747</v>
      </c>
      <c r="T53" s="20">
        <f t="shared" si="11"/>
        <v>0.12333503255172236</v>
      </c>
      <c r="U53" s="34" t="s">
        <v>16</v>
      </c>
      <c r="V53" s="35" t="s">
        <v>14</v>
      </c>
    </row>
    <row r="54" spans="1:22" x14ac:dyDescent="0.55000000000000004">
      <c r="A54" s="9" t="s">
        <v>5</v>
      </c>
      <c r="B54" s="11" t="s">
        <v>7</v>
      </c>
      <c r="C54" s="9">
        <v>1.880625</v>
      </c>
      <c r="E54">
        <v>0.24999999999999994</v>
      </c>
      <c r="G54">
        <v>7.875000000000007E-2</v>
      </c>
      <c r="H54" s="54"/>
      <c r="I54">
        <f t="shared" si="6"/>
        <v>7.875000000000007E-2</v>
      </c>
      <c r="J54" s="9">
        <v>0.5559615384615384</v>
      </c>
      <c r="L54">
        <v>0.6923076923076924</v>
      </c>
      <c r="N54">
        <v>0.78346153846153843</v>
      </c>
      <c r="O54" s="54"/>
      <c r="P54">
        <f t="shared" si="7"/>
        <v>0.78346153846153843</v>
      </c>
      <c r="Q54" s="38">
        <f t="shared" si="8"/>
        <v>0.73645833333333321</v>
      </c>
      <c r="R54" s="20">
        <f t="shared" si="9"/>
        <v>0.67724358974358978</v>
      </c>
      <c r="S54" s="20">
        <f t="shared" si="10"/>
        <v>0.81206307696645241</v>
      </c>
      <c r="T54" s="20">
        <f t="shared" si="11"/>
        <v>9.3485321092123694E-2</v>
      </c>
      <c r="U54" s="34" t="s">
        <v>14</v>
      </c>
      <c r="V54" s="35" t="s">
        <v>16</v>
      </c>
    </row>
    <row r="55" spans="1:22" hidden="1" x14ac:dyDescent="0.55000000000000004">
      <c r="A55" s="45" t="s">
        <v>5</v>
      </c>
      <c r="B55" s="46" t="s">
        <v>3</v>
      </c>
      <c r="C55" s="45"/>
      <c r="D55" s="4"/>
      <c r="E55" s="4"/>
      <c r="F55" s="4"/>
      <c r="G55" s="4">
        <v>0.26250000000000023</v>
      </c>
      <c r="H55" s="4"/>
      <c r="I55" s="4">
        <f t="shared" si="6"/>
        <v>0.26250000000000023</v>
      </c>
      <c r="J55" s="45"/>
      <c r="K55" s="4"/>
      <c r="L55" s="4"/>
      <c r="M55" s="4"/>
      <c r="N55" s="4">
        <v>1.4304347826086954</v>
      </c>
      <c r="O55" s="4"/>
      <c r="P55" s="4">
        <f t="shared" si="7"/>
        <v>1.4304347826086954</v>
      </c>
      <c r="Q55" s="45">
        <f t="shared" si="8"/>
        <v>0.26250000000000023</v>
      </c>
      <c r="R55" s="47">
        <f t="shared" si="9"/>
        <v>1.4304347826086954</v>
      </c>
      <c r="S55" s="20">
        <f t="shared" si="10"/>
        <v>0</v>
      </c>
      <c r="T55" s="20">
        <f t="shared" si="11"/>
        <v>0</v>
      </c>
      <c r="U55" s="49" t="s">
        <v>14</v>
      </c>
      <c r="V55" s="46"/>
    </row>
    <row r="56" spans="1:22" x14ac:dyDescent="0.55000000000000004">
      <c r="A56" s="9" t="s">
        <v>5</v>
      </c>
      <c r="B56" s="11" t="s">
        <v>6</v>
      </c>
      <c r="C56" s="9">
        <v>0.12937500000000013</v>
      </c>
      <c r="D56" s="54"/>
      <c r="E56">
        <v>1.6250000000000014E-2</v>
      </c>
      <c r="F56" s="54"/>
      <c r="G56">
        <v>1.8750000000000017E-2</v>
      </c>
      <c r="H56" s="54"/>
      <c r="I56">
        <f t="shared" si="6"/>
        <v>1.8750000000000017E-2</v>
      </c>
      <c r="J56" s="9">
        <v>0.87860000000000005</v>
      </c>
      <c r="K56" s="54"/>
      <c r="L56">
        <v>1.0347999999999999</v>
      </c>
      <c r="M56" s="54"/>
      <c r="N56">
        <v>1.194</v>
      </c>
      <c r="O56" s="54"/>
      <c r="P56">
        <f t="shared" si="7"/>
        <v>1.194</v>
      </c>
      <c r="Q56" s="38">
        <f t="shared" si="8"/>
        <v>5.4791666666666718E-2</v>
      </c>
      <c r="R56" s="20">
        <f t="shared" si="9"/>
        <v>1.0358000000000001</v>
      </c>
      <c r="S56" s="20">
        <f t="shared" si="10"/>
        <v>5.2748255632032302E-2</v>
      </c>
      <c r="T56" s="20">
        <f t="shared" si="11"/>
        <v>0.12876345237165113</v>
      </c>
      <c r="U56" s="34" t="s">
        <v>14</v>
      </c>
      <c r="V56" s="35" t="s">
        <v>16</v>
      </c>
    </row>
    <row r="57" spans="1:22" x14ac:dyDescent="0.55000000000000004">
      <c r="A57" s="9" t="s">
        <v>5</v>
      </c>
      <c r="B57" s="11" t="s">
        <v>4</v>
      </c>
      <c r="C57" s="9">
        <v>1.3050000000000002</v>
      </c>
      <c r="D57" s="54"/>
      <c r="E57">
        <v>8.5000000000000075E-2</v>
      </c>
      <c r="F57" s="54"/>
      <c r="G57">
        <v>9.0000000000000066E-2</v>
      </c>
      <c r="H57" s="32"/>
      <c r="I57">
        <f t="shared" si="6"/>
        <v>9.0000000000000066E-2</v>
      </c>
      <c r="J57" s="9">
        <v>0.17746478873239435</v>
      </c>
      <c r="K57" s="54"/>
      <c r="L57">
        <v>0.78215962441314546</v>
      </c>
      <c r="M57" s="54"/>
      <c r="N57">
        <v>1.6732394366197181</v>
      </c>
      <c r="O57" s="54"/>
      <c r="P57">
        <f t="shared" si="7"/>
        <v>1.6732394366197181</v>
      </c>
      <c r="Q57" s="38">
        <f t="shared" si="8"/>
        <v>0.4933333333333334</v>
      </c>
      <c r="R57" s="20">
        <f t="shared" si="9"/>
        <v>0.87762128325508593</v>
      </c>
      <c r="S57" s="20">
        <f t="shared" si="10"/>
        <v>0.57393863396320999</v>
      </c>
      <c r="T57" s="20">
        <f t="shared" si="11"/>
        <v>0.61436696175670846</v>
      </c>
      <c r="U57" s="34" t="s">
        <v>14</v>
      </c>
      <c r="V57" s="11">
        <v>0</v>
      </c>
    </row>
    <row r="58" spans="1:22" x14ac:dyDescent="0.55000000000000004">
      <c r="A58" s="9" t="s">
        <v>4</v>
      </c>
      <c r="B58" s="11" t="s">
        <v>2</v>
      </c>
      <c r="C58" s="9"/>
      <c r="D58" s="32"/>
      <c r="E58" s="20"/>
      <c r="F58" s="32"/>
      <c r="G58" s="10">
        <v>3.3871999999999995</v>
      </c>
      <c r="H58" s="32"/>
      <c r="I58" s="10">
        <f t="shared" si="6"/>
        <v>3.3871999999999995</v>
      </c>
      <c r="J58" s="9"/>
      <c r="K58" s="32"/>
      <c r="L58" s="20"/>
      <c r="M58" s="32"/>
      <c r="N58" s="10">
        <v>0.46468842729970322</v>
      </c>
      <c r="O58" s="32"/>
      <c r="P58" s="10">
        <f t="shared" si="7"/>
        <v>0.46468842729970322</v>
      </c>
      <c r="Q58" s="38">
        <f t="shared" si="8"/>
        <v>3.3871999999999995</v>
      </c>
      <c r="R58" s="20">
        <f t="shared" si="9"/>
        <v>0.46468842729970322</v>
      </c>
      <c r="S58" s="20">
        <f t="shared" si="10"/>
        <v>0</v>
      </c>
      <c r="T58" s="20">
        <f t="shared" si="11"/>
        <v>0</v>
      </c>
      <c r="U58" s="34" t="s">
        <v>16</v>
      </c>
      <c r="V58" s="35" t="s">
        <v>14</v>
      </c>
    </row>
    <row r="59" spans="1:22" x14ac:dyDescent="0.55000000000000004">
      <c r="A59" s="9" t="s">
        <v>4</v>
      </c>
      <c r="B59" s="11" t="s">
        <v>13</v>
      </c>
      <c r="C59" s="9">
        <v>0.96360000000000023</v>
      </c>
      <c r="D59" s="20"/>
      <c r="E59" s="20">
        <v>0.35839999999999977</v>
      </c>
      <c r="F59" s="32"/>
      <c r="G59" s="10">
        <v>0.31680000000000025</v>
      </c>
      <c r="H59" s="32"/>
      <c r="I59" s="10">
        <f t="shared" si="6"/>
        <v>0.31680000000000025</v>
      </c>
      <c r="J59" s="9">
        <v>0.87705035971223</v>
      </c>
      <c r="K59" s="20"/>
      <c r="L59" s="20">
        <v>0.85640287769784174</v>
      </c>
      <c r="M59" s="32"/>
      <c r="N59" s="10">
        <v>0.97899280575539549</v>
      </c>
      <c r="O59" s="32"/>
      <c r="P59" s="10">
        <f t="shared" si="7"/>
        <v>0.97899280575539549</v>
      </c>
      <c r="Q59" s="38">
        <f t="shared" si="8"/>
        <v>0.54626666666666679</v>
      </c>
      <c r="R59" s="20">
        <f t="shared" si="9"/>
        <v>0.90414868105515567</v>
      </c>
      <c r="S59" s="20">
        <f t="shared" si="10"/>
        <v>0.2955875204101524</v>
      </c>
      <c r="T59" s="20">
        <f t="shared" si="11"/>
        <v>5.3589873919067957E-2</v>
      </c>
      <c r="U59" s="34" t="s">
        <v>14</v>
      </c>
      <c r="V59" s="11">
        <v>0</v>
      </c>
    </row>
    <row r="60" spans="1:22" x14ac:dyDescent="0.55000000000000004">
      <c r="A60" s="9" t="s">
        <v>4</v>
      </c>
      <c r="B60" s="11" t="s">
        <v>12</v>
      </c>
      <c r="C60" s="9"/>
      <c r="D60" s="20">
        <v>1.4405999999999999</v>
      </c>
      <c r="E60" s="20">
        <v>0.43199999999999994</v>
      </c>
      <c r="F60" s="32"/>
      <c r="G60" s="10">
        <v>0.21960000000000018</v>
      </c>
      <c r="H60" s="32"/>
      <c r="I60" s="10">
        <f t="shared" si="6"/>
        <v>0.21960000000000018</v>
      </c>
      <c r="J60" s="9"/>
      <c r="K60" s="20">
        <v>0.73016447368421056</v>
      </c>
      <c r="L60" s="20">
        <v>0.63947368421052642</v>
      </c>
      <c r="M60" s="32"/>
      <c r="N60" s="10">
        <v>0.76651315789473684</v>
      </c>
      <c r="O60" s="32"/>
      <c r="P60" s="10">
        <f t="shared" si="7"/>
        <v>0.76651315789473684</v>
      </c>
      <c r="Q60" s="38">
        <f t="shared" si="8"/>
        <v>0.69740000000000002</v>
      </c>
      <c r="R60" s="20">
        <f t="shared" si="9"/>
        <v>0.7120504385964912</v>
      </c>
      <c r="S60" s="20">
        <f t="shared" si="10"/>
        <v>0.5326275246361194</v>
      </c>
      <c r="T60" s="20">
        <f t="shared" si="11"/>
        <v>5.3421878594571107E-2</v>
      </c>
      <c r="U60" s="34" t="s">
        <v>14</v>
      </c>
      <c r="V60" s="35" t="s">
        <v>14</v>
      </c>
    </row>
    <row r="61" spans="1:22" x14ac:dyDescent="0.55000000000000004">
      <c r="A61" s="9" t="s">
        <v>4</v>
      </c>
      <c r="B61" s="11" t="s">
        <v>11</v>
      </c>
      <c r="C61" s="9"/>
      <c r="D61" s="20">
        <v>1.5776000000000003</v>
      </c>
      <c r="E61" s="20"/>
      <c r="F61" s="20">
        <v>1.6895999999999998</v>
      </c>
      <c r="G61" s="10">
        <v>1.8495999999999999</v>
      </c>
      <c r="H61" s="32"/>
      <c r="I61" s="10">
        <f t="shared" si="6"/>
        <v>1.8495999999999999</v>
      </c>
      <c r="J61" s="9"/>
      <c r="K61" s="20">
        <v>0.70791788856304982</v>
      </c>
      <c r="L61" s="20"/>
      <c r="M61" s="20">
        <v>0.62873900293255125</v>
      </c>
      <c r="N61" s="10">
        <v>0.65806451612903227</v>
      </c>
      <c r="O61" s="32"/>
      <c r="P61" s="10">
        <f t="shared" si="7"/>
        <v>0.65806451612903227</v>
      </c>
      <c r="Q61" s="38">
        <f t="shared" si="8"/>
        <v>1.7055999999999998</v>
      </c>
      <c r="R61" s="20">
        <f t="shared" si="9"/>
        <v>0.66490713587487782</v>
      </c>
      <c r="S61" s="20">
        <f t="shared" si="10"/>
        <v>0.11161839752776705</v>
      </c>
      <c r="T61" s="20">
        <f t="shared" si="11"/>
        <v>3.268475757047995E-2</v>
      </c>
      <c r="U61" s="34" t="s">
        <v>16</v>
      </c>
      <c r="V61" s="35" t="s">
        <v>14</v>
      </c>
    </row>
    <row r="62" spans="1:22" x14ac:dyDescent="0.55000000000000004">
      <c r="A62" s="9" t="s">
        <v>4</v>
      </c>
      <c r="B62" s="11" t="s">
        <v>10</v>
      </c>
      <c r="C62" s="9">
        <v>3.4336000000000002</v>
      </c>
      <c r="D62" s="32"/>
      <c r="E62" s="20">
        <v>2.9579999999999997</v>
      </c>
      <c r="F62" s="32"/>
      <c r="G62" s="10">
        <v>3.48</v>
      </c>
      <c r="H62" s="32"/>
      <c r="I62" s="10">
        <f t="shared" si="6"/>
        <v>3.48</v>
      </c>
      <c r="J62" s="9">
        <v>0.40259067357512945</v>
      </c>
      <c r="K62" s="32"/>
      <c r="L62" s="20">
        <v>0.46016839378238344</v>
      </c>
      <c r="M62" s="32"/>
      <c r="N62" s="10">
        <v>0.37564766839378233</v>
      </c>
      <c r="O62" s="32"/>
      <c r="P62" s="10">
        <f t="shared" si="7"/>
        <v>0.37564766839378233</v>
      </c>
      <c r="Q62" s="38">
        <f t="shared" si="8"/>
        <v>3.2905333333333338</v>
      </c>
      <c r="R62" s="20">
        <f t="shared" si="9"/>
        <v>0.4128022452504318</v>
      </c>
      <c r="S62" s="20">
        <f t="shared" si="10"/>
        <v>0.235898358526624</v>
      </c>
      <c r="T62" s="20">
        <f t="shared" si="11"/>
        <v>3.5252852386851448E-2</v>
      </c>
      <c r="U62" s="34" t="s">
        <v>16</v>
      </c>
      <c r="V62" s="35" t="s">
        <v>14</v>
      </c>
    </row>
    <row r="63" spans="1:22" ht="14.7" thickBot="1" x14ac:dyDescent="0.6">
      <c r="A63" s="9" t="s">
        <v>4</v>
      </c>
      <c r="B63" s="11" t="s">
        <v>9</v>
      </c>
      <c r="C63" s="9"/>
      <c r="D63" s="32"/>
      <c r="E63" s="20">
        <v>0.85840000000000005</v>
      </c>
      <c r="F63" s="32"/>
      <c r="G63" s="24">
        <v>1.085</v>
      </c>
      <c r="H63" s="24">
        <v>1.0415999999999999</v>
      </c>
      <c r="I63" s="10">
        <f t="shared" si="6"/>
        <v>1.0632999999999999</v>
      </c>
      <c r="J63" s="9"/>
      <c r="K63" s="32"/>
      <c r="L63" s="20">
        <v>0.20719999999999997</v>
      </c>
      <c r="M63" s="32"/>
      <c r="N63" s="24">
        <v>5.1666666666666666E-2</v>
      </c>
      <c r="O63" s="24">
        <v>6.6133333333333336E-2</v>
      </c>
      <c r="P63" s="10">
        <f t="shared" si="7"/>
        <v>5.8900000000000001E-2</v>
      </c>
      <c r="Q63" s="38">
        <f t="shared" si="8"/>
        <v>0.96084999999999998</v>
      </c>
      <c r="R63" s="20">
        <f t="shared" si="9"/>
        <v>0.13304999999999997</v>
      </c>
      <c r="S63" s="20">
        <f t="shared" si="10"/>
        <v>0.10244999999999968</v>
      </c>
      <c r="T63" s="20">
        <f t="shared" si="11"/>
        <v>7.4150000000000008E-2</v>
      </c>
      <c r="U63" s="43">
        <v>0</v>
      </c>
      <c r="V63" s="44" t="s">
        <v>14</v>
      </c>
    </row>
    <row r="64" spans="1:22" x14ac:dyDescent="0.55000000000000004">
      <c r="A64" s="9" t="s">
        <v>4</v>
      </c>
      <c r="B64" s="11" t="s">
        <v>6</v>
      </c>
      <c r="C64" s="9">
        <v>0.4032</v>
      </c>
      <c r="D64" s="32"/>
      <c r="E64" s="20">
        <v>3.9600000000000038E-2</v>
      </c>
      <c r="F64" s="32"/>
      <c r="G64" s="10">
        <v>5.2800000000000048E-2</v>
      </c>
      <c r="H64" s="33"/>
      <c r="I64" s="10">
        <f t="shared" si="6"/>
        <v>5.2800000000000048E-2</v>
      </c>
      <c r="J64" s="9">
        <v>1.1269565217391304</v>
      </c>
      <c r="K64" s="32"/>
      <c r="L64" s="20">
        <v>1.3917391304347826</v>
      </c>
      <c r="M64" s="32"/>
      <c r="N64" s="10">
        <v>1.8556521739130434</v>
      </c>
      <c r="O64" s="32"/>
      <c r="P64" s="10">
        <f t="shared" si="7"/>
        <v>1.8556521739130434</v>
      </c>
      <c r="Q64" s="38">
        <f t="shared" si="8"/>
        <v>0.16520000000000004</v>
      </c>
      <c r="R64" s="20">
        <f t="shared" si="9"/>
        <v>1.4581159420289855</v>
      </c>
      <c r="S64" s="20">
        <f t="shared" si="10"/>
        <v>0.16837767072863316</v>
      </c>
      <c r="T64" s="20">
        <f t="shared" si="11"/>
        <v>0.30116855658401664</v>
      </c>
      <c r="U64" s="34" t="s">
        <v>14</v>
      </c>
      <c r="V64" s="35" t="s">
        <v>16</v>
      </c>
    </row>
    <row r="65" spans="1:22" hidden="1" x14ac:dyDescent="0.55000000000000004">
      <c r="A65" s="45" t="s">
        <v>4</v>
      </c>
      <c r="B65" s="46" t="s">
        <v>3</v>
      </c>
      <c r="C65" s="45"/>
      <c r="D65" s="47"/>
      <c r="E65" s="47">
        <v>0.52440000000000009</v>
      </c>
      <c r="F65" s="47"/>
      <c r="G65" s="47">
        <v>0.47520000000000001</v>
      </c>
      <c r="H65" s="47"/>
      <c r="I65" s="47">
        <f t="shared" ref="I65:I66" si="12">AVERAGE(G65:H65)</f>
        <v>0.47520000000000001</v>
      </c>
      <c r="J65" s="45"/>
      <c r="K65" s="47"/>
      <c r="L65" s="47">
        <v>0.77206572769953052</v>
      </c>
      <c r="M65" s="47"/>
      <c r="N65" s="47">
        <v>1.7868544600938965</v>
      </c>
      <c r="O65" s="47"/>
      <c r="P65" s="47">
        <f t="shared" ref="P65:P66" si="13">AVERAGE(N65:O65)</f>
        <v>1.7868544600938965</v>
      </c>
      <c r="Q65" s="45">
        <f t="shared" ref="Q65:Q68" si="14">AVERAGE(C65:F65,I65)</f>
        <v>0.49980000000000002</v>
      </c>
      <c r="R65" s="47">
        <f t="shared" ref="R65:R68" si="15">AVERAGE(J65:M65,P65)</f>
        <v>1.2794600938967136</v>
      </c>
      <c r="S65" s="20">
        <f t="shared" ref="S65:S67" si="16">_xlfn.STDEV.P(C65:F65,I65)</f>
        <v>2.4600000000000039E-2</v>
      </c>
      <c r="T65" s="20">
        <f t="shared" ref="T65:T67" si="17">_xlfn.STDEV.P(J65:M65,P65)</f>
        <v>0.50739436619718281</v>
      </c>
      <c r="U65" s="48" t="s">
        <v>14</v>
      </c>
      <c r="V65" s="45">
        <v>0</v>
      </c>
    </row>
    <row r="66" spans="1:22" hidden="1" x14ac:dyDescent="0.55000000000000004">
      <c r="A66" s="45" t="s">
        <v>3</v>
      </c>
      <c r="B66" s="46" t="s">
        <v>2</v>
      </c>
      <c r="C66" s="45"/>
      <c r="D66" s="47"/>
      <c r="E66" s="47"/>
      <c r="F66" s="47"/>
      <c r="G66" s="47">
        <v>2.300469483568075</v>
      </c>
      <c r="H66" s="47"/>
      <c r="I66" s="47">
        <f t="shared" si="12"/>
        <v>2.300469483568075</v>
      </c>
      <c r="J66" s="45"/>
      <c r="K66" s="47"/>
      <c r="L66" s="47"/>
      <c r="M66" s="47"/>
      <c r="N66" s="47">
        <v>2.9673590504451036E-2</v>
      </c>
      <c r="O66" s="47"/>
      <c r="P66" s="47">
        <f t="shared" si="13"/>
        <v>2.9673590504451036E-2</v>
      </c>
      <c r="Q66" s="45">
        <f t="shared" si="14"/>
        <v>2.300469483568075</v>
      </c>
      <c r="R66" s="47">
        <f t="shared" si="15"/>
        <v>2.9673590504451036E-2</v>
      </c>
      <c r="S66" s="20">
        <f t="shared" si="16"/>
        <v>0</v>
      </c>
      <c r="T66" s="20">
        <f t="shared" si="17"/>
        <v>0</v>
      </c>
      <c r="U66" s="48" t="s">
        <v>16</v>
      </c>
      <c r="V66" s="50" t="s">
        <v>14</v>
      </c>
    </row>
    <row r="67" spans="1:22" hidden="1" x14ac:dyDescent="0.55000000000000004">
      <c r="A67" s="45" t="s">
        <v>3</v>
      </c>
      <c r="B67" s="46" t="s">
        <v>11</v>
      </c>
      <c r="C67" s="45">
        <v>2.2020725388601056E-2</v>
      </c>
      <c r="D67" s="47"/>
      <c r="E67" s="47">
        <v>1.1658031088082912E-2</v>
      </c>
      <c r="F67" s="47">
        <v>1.943005181347152E-2</v>
      </c>
      <c r="G67" s="47">
        <v>1.2435233160621773E-2</v>
      </c>
      <c r="H67" s="47"/>
      <c r="I67" s="47">
        <f t="shared" ref="I67:I68" si="18">AVERAGE(G67:H67)</f>
        <v>1.2435233160621773E-2</v>
      </c>
      <c r="J67" s="45">
        <v>0.97214076246334313</v>
      </c>
      <c r="K67" s="47"/>
      <c r="L67" s="47">
        <v>0.86656891495601163</v>
      </c>
      <c r="M67" s="47">
        <v>0.85777126099706735</v>
      </c>
      <c r="N67" s="47">
        <v>0.92434017595307905</v>
      </c>
      <c r="O67" s="47"/>
      <c r="P67" s="47">
        <f t="shared" ref="P67:P68" si="19">AVERAGE(N67:O67)</f>
        <v>0.92434017595307905</v>
      </c>
      <c r="Q67" s="45">
        <f t="shared" si="14"/>
        <v>1.6386010362694315E-2</v>
      </c>
      <c r="R67" s="47">
        <f t="shared" si="15"/>
        <v>0.90520527859237532</v>
      </c>
      <c r="S67" s="20">
        <f t="shared" si="16"/>
        <v>4.4434960981979063E-3</v>
      </c>
      <c r="T67" s="20">
        <f t="shared" si="17"/>
        <v>4.6339124717452773E-2</v>
      </c>
      <c r="U67" s="49" t="s">
        <v>14</v>
      </c>
      <c r="V67" s="46"/>
    </row>
    <row r="68" spans="1:22" ht="14.7" hidden="1" thickBot="1" x14ac:dyDescent="0.6">
      <c r="A68" s="51" t="s">
        <v>3</v>
      </c>
      <c r="B68" s="52" t="s">
        <v>9</v>
      </c>
      <c r="C68" s="51"/>
      <c r="D68" s="47"/>
      <c r="E68" s="53">
        <v>1.868075117370892</v>
      </c>
      <c r="F68" s="47"/>
      <c r="G68" s="53">
        <v>1.476525821596244</v>
      </c>
      <c r="H68" s="47"/>
      <c r="I68" s="47">
        <f t="shared" si="18"/>
        <v>1.476525821596244</v>
      </c>
      <c r="J68" s="51"/>
      <c r="K68" s="47"/>
      <c r="L68" s="53">
        <v>0.16560000000000002</v>
      </c>
      <c r="M68" s="47"/>
      <c r="N68" s="53">
        <v>0.14799999999999999</v>
      </c>
      <c r="O68" s="47"/>
      <c r="P68" s="47">
        <f t="shared" si="19"/>
        <v>0.14799999999999999</v>
      </c>
      <c r="Q68" s="45">
        <f t="shared" si="14"/>
        <v>1.6723004694835679</v>
      </c>
      <c r="R68" s="47">
        <f t="shared" si="15"/>
        <v>0.15679999999999999</v>
      </c>
      <c r="S68" s="20">
        <f t="shared" ref="S68" si="20">_xlfn.STDEV.P(C68:F68,I68)</f>
        <v>0.19577464788732485</v>
      </c>
      <c r="T68" s="20">
        <f t="shared" ref="T68" si="21">_xlfn.STDEV.P(J68:M68,P68)</f>
        <v>8.8000000000000161E-3</v>
      </c>
      <c r="U68" s="49" t="s">
        <v>16</v>
      </c>
      <c r="V68" s="48" t="s">
        <v>14</v>
      </c>
    </row>
    <row r="74" spans="1:22" x14ac:dyDescent="0.55000000000000004">
      <c r="A74" s="3"/>
      <c r="B74" t="s">
        <v>67</v>
      </c>
    </row>
    <row r="75" spans="1:22" x14ac:dyDescent="0.55000000000000004">
      <c r="A75" s="2"/>
      <c r="B75" t="s">
        <v>68</v>
      </c>
    </row>
    <row r="76" spans="1:22" x14ac:dyDescent="0.55000000000000004">
      <c r="A76" s="25"/>
      <c r="B76" t="s">
        <v>69</v>
      </c>
    </row>
    <row r="1048576" spans="22:22" x14ac:dyDescent="0.55000000000000004">
      <c r="V1048576" s="35" t="s">
        <v>14</v>
      </c>
    </row>
  </sheetData>
  <autoFilter ref="A2:V68" xr:uid="{B749809F-D532-4827-8AF3-D7C1B5C70D75}">
    <filterColumn colId="0">
      <filters>
        <filter val="BO"/>
        <filter val="BT"/>
        <filter val="BU"/>
        <filter val="BV"/>
        <filter val="CA"/>
        <filter val="CH"/>
        <filter val="DP"/>
        <filter val="EL"/>
        <filter val="ER"/>
        <filter val="FP"/>
      </filters>
    </filterColumn>
    <filterColumn colId="1">
      <filters>
        <filter val="BH"/>
        <filter val="BO"/>
        <filter val="BT"/>
        <filter val="BU"/>
        <filter val="BV"/>
        <filter val="CA"/>
        <filter val="CH"/>
        <filter val="DP"/>
        <filter val="EL"/>
        <filter val="FP"/>
      </filters>
    </filterColumn>
    <sortState xmlns:xlrd2="http://schemas.microsoft.com/office/spreadsheetml/2017/richdata2" ref="A3:V64">
      <sortCondition ref="A2:A68"/>
    </sortState>
  </autoFilter>
  <mergeCells count="2">
    <mergeCell ref="C1:H1"/>
    <mergeCell ref="J1:O1"/>
  </mergeCells>
  <conditionalFormatting sqref="A1:B1048576">
    <cfRule type="cellIs" dxfId="23" priority="18" operator="equal">
      <formula>"PC"</formula>
    </cfRule>
    <cfRule type="cellIs" dxfId="22" priority="19" operator="equal">
      <formula>"BU"</formula>
    </cfRule>
  </conditionalFormatting>
  <conditionalFormatting sqref="C5:G5 J5:N5 C3:O4 C6:H46 J6:O46 I5:I46 C58:O68">
    <cfRule type="cellIs" dxfId="21" priority="14" operator="greaterThan">
      <formula>1.2</formula>
    </cfRule>
  </conditionalFormatting>
  <conditionalFormatting sqref="C5:G5 J5:N5 C3:O4 C6:H46 J6:O46 I5:I46 C58:O68">
    <cfRule type="cellIs" dxfId="20" priority="13" operator="lessThan">
      <formula>0.8</formula>
    </cfRule>
  </conditionalFormatting>
  <conditionalFormatting sqref="U2:V2 C5:G5 J5:N5 C1:P2 C6:H46 J6:O46 I5:I46 C3:O4 C58:P68">
    <cfRule type="cellIs" dxfId="19" priority="12" operator="equal">
      <formula>$U$1</formula>
    </cfRule>
  </conditionalFormatting>
  <conditionalFormatting sqref="Q1:T1048576">
    <cfRule type="cellIs" dxfId="18" priority="11" operator="greaterThan">
      <formula>1.2</formula>
    </cfRule>
  </conditionalFormatting>
  <conditionalFormatting sqref="Q3:T68">
    <cfRule type="cellIs" dxfId="17" priority="10" operator="lessThan">
      <formula>0.8</formula>
    </cfRule>
  </conditionalFormatting>
  <conditionalFormatting sqref="P3:P46 P58:P68">
    <cfRule type="cellIs" dxfId="16" priority="9" operator="greaterThan">
      <formula>1.2</formula>
    </cfRule>
  </conditionalFormatting>
  <conditionalFormatting sqref="P3:P46 P58:P68">
    <cfRule type="cellIs" dxfId="15" priority="8" operator="lessThan">
      <formula>0.8</formula>
    </cfRule>
  </conditionalFormatting>
  <conditionalFormatting sqref="P3:P46">
    <cfRule type="cellIs" dxfId="14" priority="7" operator="equal">
      <formula>$U$1</formula>
    </cfRule>
  </conditionalFormatting>
  <conditionalFormatting sqref="C47:O57">
    <cfRule type="cellIs" dxfId="13" priority="6" operator="greaterThan">
      <formula>1.2</formula>
    </cfRule>
  </conditionalFormatting>
  <conditionalFormatting sqref="C47:O57">
    <cfRule type="cellIs" dxfId="12" priority="5" operator="lessThan">
      <formula>0.8</formula>
    </cfRule>
  </conditionalFormatting>
  <conditionalFormatting sqref="C47:O57">
    <cfRule type="cellIs" dxfId="11" priority="4" operator="equal">
      <formula>$U$1</formula>
    </cfRule>
  </conditionalFormatting>
  <conditionalFormatting sqref="P47:P57">
    <cfRule type="cellIs" dxfId="10" priority="3" operator="greaterThan">
      <formula>1.2</formula>
    </cfRule>
  </conditionalFormatting>
  <conditionalFormatting sqref="P47:P57">
    <cfRule type="cellIs" dxfId="9" priority="2" operator="lessThan">
      <formula>0.8</formula>
    </cfRule>
  </conditionalFormatting>
  <conditionalFormatting sqref="C47:P57">
    <cfRule type="cellIs" dxfId="8" priority="1" operator="equal">
      <formula>$X$1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97945-B756-4549-BB0E-F9458D2F8C52}">
  <dimension ref="A1:J57"/>
  <sheetViews>
    <sheetView tabSelected="1" zoomScale="130" zoomScaleNormal="130" workbookViewId="0">
      <selection activeCell="F12" sqref="F12"/>
    </sheetView>
  </sheetViews>
  <sheetFormatPr defaultRowHeight="14.4" x14ac:dyDescent="0.55000000000000004"/>
  <cols>
    <col min="3" max="3" width="11.578125" customWidth="1"/>
    <col min="4" max="4" width="13.734375" customWidth="1"/>
    <col min="5" max="5" width="9.05078125" customWidth="1"/>
    <col min="6" max="6" width="11.68359375" bestFit="1" customWidth="1"/>
  </cols>
  <sheetData>
    <row r="1" spans="1:10" ht="14.7" thickBot="1" x14ac:dyDescent="0.6">
      <c r="A1" s="69" t="s">
        <v>96</v>
      </c>
      <c r="B1" s="71"/>
      <c r="C1" s="69" t="s">
        <v>97</v>
      </c>
      <c r="D1" s="71"/>
      <c r="E1" s="69" t="s">
        <v>78</v>
      </c>
      <c r="F1" s="70"/>
      <c r="G1" s="70"/>
      <c r="H1" s="71"/>
      <c r="I1" s="69" t="s">
        <v>81</v>
      </c>
      <c r="J1" s="71"/>
    </row>
    <row r="2" spans="1:10" ht="14.7" thickBot="1" x14ac:dyDescent="0.6">
      <c r="A2" s="74" t="s">
        <v>0</v>
      </c>
      <c r="B2" s="75" t="s">
        <v>1</v>
      </c>
      <c r="C2" s="74" t="s">
        <v>0</v>
      </c>
      <c r="D2" s="75" t="s">
        <v>1</v>
      </c>
      <c r="E2" s="74" t="s">
        <v>79</v>
      </c>
      <c r="F2" s="75" t="s">
        <v>80</v>
      </c>
      <c r="G2" s="76" t="s">
        <v>84</v>
      </c>
      <c r="H2" s="75" t="s">
        <v>85</v>
      </c>
      <c r="I2" s="74" t="s">
        <v>73</v>
      </c>
      <c r="J2" s="75" t="s">
        <v>74</v>
      </c>
    </row>
    <row r="3" spans="1:10" x14ac:dyDescent="0.55000000000000004">
      <c r="A3" s="9" t="s">
        <v>13</v>
      </c>
      <c r="B3" s="11" t="s">
        <v>2</v>
      </c>
      <c r="C3" s="9">
        <v>0</v>
      </c>
      <c r="D3" s="11">
        <v>-0.22</v>
      </c>
      <c r="E3" s="9">
        <v>1.0424460431654674</v>
      </c>
      <c r="F3" s="10">
        <v>5.5885262116716121E-2</v>
      </c>
      <c r="G3" s="20">
        <v>0.18942346312584615</v>
      </c>
      <c r="H3" s="26">
        <v>3.9858700594409407E-2</v>
      </c>
      <c r="I3" s="9">
        <v>0</v>
      </c>
      <c r="J3" s="35" t="s">
        <v>14</v>
      </c>
    </row>
    <row r="4" spans="1:10" x14ac:dyDescent="0.55000000000000004">
      <c r="A4" s="9" t="s">
        <v>13</v>
      </c>
      <c r="B4" s="11" t="s">
        <v>11</v>
      </c>
      <c r="C4" s="9">
        <v>-0.50600000000000001</v>
      </c>
      <c r="D4" s="11">
        <v>-0.749</v>
      </c>
      <c r="E4" s="9">
        <v>0.41081055155875296</v>
      </c>
      <c r="F4" s="10">
        <v>0.58917888563049836</v>
      </c>
      <c r="G4" s="20">
        <v>3.3787541519297186E-2</v>
      </c>
      <c r="H4" s="26">
        <v>2.5701744837861043E-2</v>
      </c>
      <c r="I4" s="34" t="s">
        <v>14</v>
      </c>
      <c r="J4" s="35" t="s">
        <v>14</v>
      </c>
    </row>
    <row r="5" spans="1:10" x14ac:dyDescent="0.55000000000000004">
      <c r="A5" s="9" t="s">
        <v>13</v>
      </c>
      <c r="B5" s="11" t="s">
        <v>9</v>
      </c>
      <c r="C5" s="9">
        <v>0</v>
      </c>
      <c r="D5" s="11">
        <v>-0.28299999999999997</v>
      </c>
      <c r="E5" s="9">
        <v>0.94258992805755382</v>
      </c>
      <c r="F5" s="10">
        <v>6.6400000000000001E-2</v>
      </c>
      <c r="G5" s="20">
        <v>5.1620129660568823E-2</v>
      </c>
      <c r="H5" s="26">
        <v>2.341307010735353E-2</v>
      </c>
      <c r="I5" s="9">
        <v>0</v>
      </c>
      <c r="J5" s="35" t="s">
        <v>14</v>
      </c>
    </row>
    <row r="6" spans="1:10" x14ac:dyDescent="0.55000000000000004">
      <c r="A6" s="9" t="s">
        <v>12</v>
      </c>
      <c r="B6" s="11" t="s">
        <v>2</v>
      </c>
      <c r="C6" s="9">
        <v>5.8000000000000003E-2</v>
      </c>
      <c r="D6" s="11">
        <v>-0.26400000000000001</v>
      </c>
      <c r="E6" s="9">
        <v>0.9408333333333333</v>
      </c>
      <c r="F6" s="10">
        <v>4.4411473788328389E-2</v>
      </c>
      <c r="G6" s="20">
        <v>0.20457261672853086</v>
      </c>
      <c r="H6" s="26">
        <v>5.0009843755846474E-2</v>
      </c>
      <c r="I6" s="9">
        <v>0</v>
      </c>
      <c r="J6" s="35" t="s">
        <v>14</v>
      </c>
    </row>
    <row r="7" spans="1:10" x14ac:dyDescent="0.55000000000000004">
      <c r="A7" s="9" t="s">
        <v>12</v>
      </c>
      <c r="B7" s="11" t="s">
        <v>13</v>
      </c>
      <c r="C7" s="9">
        <v>-0.82399999999999995</v>
      </c>
      <c r="D7" s="11">
        <v>-0.57699999999999996</v>
      </c>
      <c r="E7" s="9">
        <v>0.59923245614035081</v>
      </c>
      <c r="F7" s="10">
        <v>0.29436450839328537</v>
      </c>
      <c r="G7" s="20">
        <v>3.857374479252923E-2</v>
      </c>
      <c r="H7" s="26">
        <v>5.2429488636542038E-2</v>
      </c>
      <c r="I7" s="34" t="s">
        <v>14</v>
      </c>
      <c r="J7" s="35" t="s">
        <v>14</v>
      </c>
    </row>
    <row r="8" spans="1:10" x14ac:dyDescent="0.55000000000000004">
      <c r="A8" s="9" t="s">
        <v>12</v>
      </c>
      <c r="B8" s="11" t="s">
        <v>11</v>
      </c>
      <c r="C8" s="9">
        <v>-0.97199999999999998</v>
      </c>
      <c r="D8" s="11">
        <v>-0.93799999999999994</v>
      </c>
      <c r="E8" s="9">
        <v>0.54418859649122819</v>
      </c>
      <c r="F8" s="10">
        <v>0.26600684261974589</v>
      </c>
      <c r="G8" s="20">
        <v>2.7522253090993071E-2</v>
      </c>
      <c r="H8" s="26">
        <v>9.0769260175119215E-2</v>
      </c>
      <c r="I8" s="34" t="s">
        <v>14</v>
      </c>
      <c r="J8" s="35" t="s">
        <v>14</v>
      </c>
    </row>
    <row r="9" spans="1:10" x14ac:dyDescent="0.55000000000000004">
      <c r="A9" s="9" t="s">
        <v>12</v>
      </c>
      <c r="B9" s="11" t="s">
        <v>10</v>
      </c>
      <c r="C9" s="9">
        <v>-0.68200000000000005</v>
      </c>
      <c r="D9" s="11">
        <v>-0.61299999999999999</v>
      </c>
      <c r="E9" s="9">
        <v>0.68513157894736842</v>
      </c>
      <c r="F9" s="10">
        <v>0.13726252158894645</v>
      </c>
      <c r="G9" s="20">
        <v>5.927744756206773E-2</v>
      </c>
      <c r="H9" s="26">
        <v>6.7810217555051136E-2</v>
      </c>
      <c r="I9" s="34" t="s">
        <v>14</v>
      </c>
      <c r="J9" s="35" t="s">
        <v>14</v>
      </c>
    </row>
    <row r="10" spans="1:10" x14ac:dyDescent="0.55000000000000004">
      <c r="A10" s="9" t="s">
        <v>12</v>
      </c>
      <c r="B10" s="11" t="s">
        <v>9</v>
      </c>
      <c r="C10" s="9">
        <v>0</v>
      </c>
      <c r="D10" s="11">
        <v>-0.27400000000000002</v>
      </c>
      <c r="E10" s="9">
        <v>0.82006578947368414</v>
      </c>
      <c r="F10" s="10">
        <v>8.0222222222222236E-2</v>
      </c>
      <c r="G10" s="20">
        <v>0.11466918424059973</v>
      </c>
      <c r="H10" s="26">
        <v>2.9979416807182366E-3</v>
      </c>
      <c r="I10" s="9">
        <v>0</v>
      </c>
      <c r="J10" s="35" t="s">
        <v>14</v>
      </c>
    </row>
    <row r="11" spans="1:10" x14ac:dyDescent="0.55000000000000004">
      <c r="A11" s="9" t="s">
        <v>11</v>
      </c>
      <c r="B11" s="11" t="s">
        <v>2</v>
      </c>
      <c r="C11" s="9">
        <v>0</v>
      </c>
      <c r="D11" s="11">
        <v>-0.22800000000000001</v>
      </c>
      <c r="E11" s="9">
        <v>1.052859237536657</v>
      </c>
      <c r="F11" s="10">
        <v>6.0187932739861512E-2</v>
      </c>
      <c r="G11" s="20">
        <v>0.13868917749478443</v>
      </c>
      <c r="H11" s="26">
        <v>7.1375352002204961E-2</v>
      </c>
      <c r="I11" s="9">
        <v>0</v>
      </c>
      <c r="J11" s="35" t="s">
        <v>14</v>
      </c>
    </row>
    <row r="12" spans="1:10" x14ac:dyDescent="0.55000000000000004">
      <c r="A12" s="9" t="s">
        <v>11</v>
      </c>
      <c r="B12" s="11" t="s">
        <v>9</v>
      </c>
      <c r="C12" s="9">
        <v>0</v>
      </c>
      <c r="D12" s="11">
        <v>-0.26100000000000001</v>
      </c>
      <c r="E12" s="9">
        <v>0.94230205278592349</v>
      </c>
      <c r="F12" s="10">
        <v>5.9599999999999993E-2</v>
      </c>
      <c r="G12" s="20">
        <v>6.2915044905853743E-2</v>
      </c>
      <c r="H12" s="26">
        <v>1.2346119498314738E-2</v>
      </c>
      <c r="I12" s="9">
        <v>0</v>
      </c>
      <c r="J12" s="35" t="s">
        <v>14</v>
      </c>
    </row>
    <row r="13" spans="1:10" x14ac:dyDescent="0.55000000000000004">
      <c r="A13" s="9" t="s">
        <v>10</v>
      </c>
      <c r="B13" s="11" t="s">
        <v>2</v>
      </c>
      <c r="C13" s="9">
        <v>0.13400000000000001</v>
      </c>
      <c r="D13" s="11">
        <v>-0.13100000000000001</v>
      </c>
      <c r="E13" s="9">
        <v>0.97448186528497394</v>
      </c>
      <c r="F13" s="10">
        <v>0.25034619188921864</v>
      </c>
      <c r="G13" s="20">
        <v>0.12625810974306281</v>
      </c>
      <c r="H13" s="26">
        <v>0.2856310146364559</v>
      </c>
      <c r="I13" s="9">
        <v>0</v>
      </c>
      <c r="J13" s="35" t="s">
        <v>14</v>
      </c>
    </row>
    <row r="14" spans="1:10" x14ac:dyDescent="0.55000000000000004">
      <c r="A14" s="9" t="s">
        <v>10</v>
      </c>
      <c r="B14" s="11" t="s">
        <v>13</v>
      </c>
      <c r="C14" s="9">
        <v>-0.57699999999999996</v>
      </c>
      <c r="D14" s="11">
        <v>-0.50900000000000001</v>
      </c>
      <c r="E14" s="9">
        <v>0.42959844559585497</v>
      </c>
      <c r="F14" s="10">
        <v>0.56836930455635482</v>
      </c>
      <c r="G14" s="20">
        <v>0.11502557852494844</v>
      </c>
      <c r="H14" s="26">
        <v>0.15560393645368317</v>
      </c>
      <c r="I14" s="34" t="s">
        <v>14</v>
      </c>
      <c r="J14" s="35" t="s">
        <v>14</v>
      </c>
    </row>
    <row r="15" spans="1:10" x14ac:dyDescent="0.55000000000000004">
      <c r="A15" s="9" t="s">
        <v>10</v>
      </c>
      <c r="B15" s="11" t="s">
        <v>11</v>
      </c>
      <c r="C15" s="9">
        <v>-0.57699999999999996</v>
      </c>
      <c r="D15" s="11">
        <v>-0.55800000000000005</v>
      </c>
      <c r="E15" s="9">
        <v>0.19000431778929186</v>
      </c>
      <c r="F15" s="10">
        <v>0.78932062561094807</v>
      </c>
      <c r="G15" s="20">
        <v>4.9724466471301743E-2</v>
      </c>
      <c r="H15" s="26">
        <v>5.4763329372934627E-2</v>
      </c>
      <c r="I15" s="34" t="s">
        <v>14</v>
      </c>
      <c r="J15" s="35" t="s">
        <v>14</v>
      </c>
    </row>
    <row r="16" spans="1:10" x14ac:dyDescent="0.55000000000000004">
      <c r="A16" s="9" t="s">
        <v>10</v>
      </c>
      <c r="B16" s="11" t="s">
        <v>9</v>
      </c>
      <c r="C16" s="9">
        <v>-0.65400000000000003</v>
      </c>
      <c r="D16" s="11">
        <v>-0.17</v>
      </c>
      <c r="E16" s="9">
        <v>0.79745250431778925</v>
      </c>
      <c r="F16" s="10">
        <v>0.37608888888888886</v>
      </c>
      <c r="G16" s="20">
        <v>8.3552759516883679E-2</v>
      </c>
      <c r="H16" s="26">
        <v>8.2592176713784535E-2</v>
      </c>
      <c r="I16" s="34" t="s">
        <v>14</v>
      </c>
      <c r="J16" s="35" t="s">
        <v>14</v>
      </c>
    </row>
    <row r="17" spans="1:10" x14ac:dyDescent="0.55000000000000004">
      <c r="A17" s="9" t="s">
        <v>9</v>
      </c>
      <c r="B17" s="11" t="s">
        <v>2</v>
      </c>
      <c r="C17" s="9">
        <v>0.43</v>
      </c>
      <c r="D17" s="11">
        <v>-0.312</v>
      </c>
      <c r="E17" s="9">
        <v>1.4063333333333334</v>
      </c>
      <c r="F17" s="10">
        <v>0.28968842729970329</v>
      </c>
      <c r="G17" s="20">
        <v>0.31833333333333291</v>
      </c>
      <c r="H17" s="26">
        <v>0.28004451038575667</v>
      </c>
      <c r="I17" s="73" t="s">
        <v>16</v>
      </c>
      <c r="J17" s="35" t="s">
        <v>14</v>
      </c>
    </row>
    <row r="18" spans="1:10" x14ac:dyDescent="0.55000000000000004">
      <c r="A18" s="9" t="s">
        <v>8</v>
      </c>
      <c r="B18" s="11" t="s">
        <v>2</v>
      </c>
      <c r="C18" s="9">
        <v>-0.38500000000000001</v>
      </c>
      <c r="D18" s="11">
        <v>-0.32800000000000001</v>
      </c>
      <c r="E18" s="9">
        <v>0.89530864197530857</v>
      </c>
      <c r="F18" s="10">
        <v>0.30741839762611278</v>
      </c>
      <c r="G18" s="20">
        <v>6.3693175510527403E-2</v>
      </c>
      <c r="H18" s="26">
        <v>0.16481642845595443</v>
      </c>
      <c r="I18" s="9">
        <v>0</v>
      </c>
      <c r="J18" s="35" t="s">
        <v>14</v>
      </c>
    </row>
    <row r="19" spans="1:10" x14ac:dyDescent="0.55000000000000004">
      <c r="A19" s="9" t="s">
        <v>8</v>
      </c>
      <c r="B19" s="11" t="s">
        <v>13</v>
      </c>
      <c r="C19" s="9">
        <v>-0.46800000000000003</v>
      </c>
      <c r="D19" s="11">
        <v>-0.24099999999999999</v>
      </c>
      <c r="E19" s="9">
        <v>0.6343981481481481</v>
      </c>
      <c r="F19" s="10">
        <v>0.5910191846522781</v>
      </c>
      <c r="G19" s="20">
        <v>0.2466878704090458</v>
      </c>
      <c r="H19" s="26">
        <v>7.3962236628030628E-2</v>
      </c>
      <c r="I19" s="34" t="s">
        <v>14</v>
      </c>
      <c r="J19" s="35" t="s">
        <v>14</v>
      </c>
    </row>
    <row r="20" spans="1:10" x14ac:dyDescent="0.55000000000000004">
      <c r="A20" s="9" t="s">
        <v>8</v>
      </c>
      <c r="B20" s="11" t="s">
        <v>12</v>
      </c>
      <c r="C20" s="9">
        <v>-0.59099999999999997</v>
      </c>
      <c r="D20" s="11">
        <v>-7.2999999999999995E-2</v>
      </c>
      <c r="E20" s="9">
        <v>0.10302469135802472</v>
      </c>
      <c r="F20" s="10">
        <v>0.8917105263157894</v>
      </c>
      <c r="G20" s="20">
        <v>8.3123512715132047E-2</v>
      </c>
      <c r="H20" s="26">
        <v>0.18136871251669368</v>
      </c>
      <c r="I20" s="34" t="s">
        <v>14</v>
      </c>
      <c r="J20" s="11">
        <v>0</v>
      </c>
    </row>
    <row r="21" spans="1:10" x14ac:dyDescent="0.55000000000000004">
      <c r="A21" s="9" t="s">
        <v>8</v>
      </c>
      <c r="B21" s="11" t="s">
        <v>11</v>
      </c>
      <c r="C21" s="9">
        <v>-0.216</v>
      </c>
      <c r="D21" s="11">
        <v>5.6000000000000001E-2</v>
      </c>
      <c r="E21" s="9">
        <v>0.42029320987654312</v>
      </c>
      <c r="F21" s="10">
        <v>1.0968352883675463</v>
      </c>
      <c r="G21" s="20">
        <v>0.33684972735107171</v>
      </c>
      <c r="H21" s="26">
        <v>0.17241073747769248</v>
      </c>
      <c r="I21" s="34" t="s">
        <v>14</v>
      </c>
      <c r="J21" s="11">
        <v>0</v>
      </c>
    </row>
    <row r="22" spans="1:10" x14ac:dyDescent="0.55000000000000004">
      <c r="A22" s="9" t="s">
        <v>8</v>
      </c>
      <c r="B22" s="11" t="s">
        <v>10</v>
      </c>
      <c r="C22" s="9">
        <v>0</v>
      </c>
      <c r="D22" s="11">
        <v>-4.5999999999999999E-2</v>
      </c>
      <c r="E22" s="9">
        <v>0.68055555555555547</v>
      </c>
      <c r="F22" s="10">
        <v>0.78691709844559588</v>
      </c>
      <c r="G22" s="20">
        <v>5.5033555877477457E-2</v>
      </c>
      <c r="H22" s="26">
        <v>0.13490483340320242</v>
      </c>
      <c r="I22" s="34" t="s">
        <v>14</v>
      </c>
      <c r="J22" s="35" t="s">
        <v>14</v>
      </c>
    </row>
    <row r="23" spans="1:10" x14ac:dyDescent="0.55000000000000004">
      <c r="A23" s="9" t="s">
        <v>8</v>
      </c>
      <c r="B23" s="11" t="s">
        <v>9</v>
      </c>
      <c r="C23" s="9">
        <v>-0.31900000000000001</v>
      </c>
      <c r="D23" s="11">
        <v>0.30299999999999999</v>
      </c>
      <c r="E23" s="9">
        <v>0.51594135802469132</v>
      </c>
      <c r="F23" s="10">
        <v>0.94148888888888893</v>
      </c>
      <c r="G23" s="20">
        <v>0.10426383899260215</v>
      </c>
      <c r="H23" s="26">
        <v>0.36964978153335093</v>
      </c>
      <c r="I23" s="34" t="s">
        <v>14</v>
      </c>
      <c r="J23" s="11">
        <v>0</v>
      </c>
    </row>
    <row r="24" spans="1:10" x14ac:dyDescent="0.55000000000000004">
      <c r="A24" s="9" t="s">
        <v>8</v>
      </c>
      <c r="B24" s="11" t="s">
        <v>6</v>
      </c>
      <c r="C24" s="9">
        <v>0</v>
      </c>
      <c r="D24" s="11">
        <v>0</v>
      </c>
      <c r="E24" s="9">
        <v>0.77539506172839501</v>
      </c>
      <c r="F24" s="10">
        <v>1.7213333333333332</v>
      </c>
      <c r="G24" s="20">
        <v>1.9024118529122239E-2</v>
      </c>
      <c r="H24" s="26">
        <v>0.26024103347694005</v>
      </c>
      <c r="I24" s="34" t="s">
        <v>14</v>
      </c>
      <c r="J24" s="35" t="s">
        <v>16</v>
      </c>
    </row>
    <row r="25" spans="1:10" x14ac:dyDescent="0.55000000000000004">
      <c r="A25" s="9" t="s">
        <v>8</v>
      </c>
      <c r="B25" s="11" t="s">
        <v>4</v>
      </c>
      <c r="C25" s="9">
        <v>-0.69399999999999995</v>
      </c>
      <c r="D25" s="11">
        <v>0.43099999999999999</v>
      </c>
      <c r="E25" s="9">
        <v>0.65354938271604934</v>
      </c>
      <c r="F25" s="10">
        <v>2.0299999999999998</v>
      </c>
      <c r="G25" s="20">
        <v>0.12058296357700984</v>
      </c>
      <c r="H25" s="26">
        <v>0.87076542574143789</v>
      </c>
      <c r="I25" s="34" t="s">
        <v>14</v>
      </c>
      <c r="J25" s="35" t="s">
        <v>16</v>
      </c>
    </row>
    <row r="26" spans="1:10" x14ac:dyDescent="0.55000000000000004">
      <c r="A26" s="9" t="s">
        <v>7</v>
      </c>
      <c r="B26" s="11" t="s">
        <v>2</v>
      </c>
      <c r="C26" s="9">
        <v>0</v>
      </c>
      <c r="D26" s="11">
        <v>-0.91800000000000004</v>
      </c>
      <c r="E26" s="9">
        <v>0.65750000000000008</v>
      </c>
      <c r="F26" s="10">
        <v>0.1024480712166172</v>
      </c>
      <c r="G26" s="20">
        <v>2.5104809883564942E-2</v>
      </c>
      <c r="H26" s="26">
        <v>5.3486698329446768E-2</v>
      </c>
      <c r="I26" s="34" t="s">
        <v>14</v>
      </c>
      <c r="J26" s="35" t="s">
        <v>14</v>
      </c>
    </row>
    <row r="27" spans="1:10" x14ac:dyDescent="0.55000000000000004">
      <c r="A27" s="9" t="s">
        <v>7</v>
      </c>
      <c r="B27" s="11" t="s">
        <v>13</v>
      </c>
      <c r="C27" s="9">
        <v>-0.187</v>
      </c>
      <c r="D27" s="11">
        <v>0</v>
      </c>
      <c r="E27" s="9">
        <v>0.16903846153846169</v>
      </c>
      <c r="F27" s="10">
        <v>1.0091486810551558</v>
      </c>
      <c r="G27" s="20">
        <v>0.11591299957899637</v>
      </c>
      <c r="H27" s="26">
        <v>0.1286787748130781</v>
      </c>
      <c r="I27" s="34" t="s">
        <v>14</v>
      </c>
      <c r="J27" s="11">
        <v>0</v>
      </c>
    </row>
    <row r="28" spans="1:10" x14ac:dyDescent="0.55000000000000004">
      <c r="A28" s="9" t="s">
        <v>7</v>
      </c>
      <c r="B28" s="11" t="s">
        <v>12</v>
      </c>
      <c r="C28" s="9">
        <v>-0.192</v>
      </c>
      <c r="D28" s="11">
        <v>0</v>
      </c>
      <c r="E28" s="9">
        <v>0.22775641025641044</v>
      </c>
      <c r="F28" s="10">
        <v>0.8777083333333332</v>
      </c>
      <c r="G28" s="20">
        <v>0.12274758956057875</v>
      </c>
      <c r="H28" s="26">
        <v>0.18393407422636868</v>
      </c>
      <c r="I28" s="34" t="s">
        <v>14</v>
      </c>
      <c r="J28" s="11">
        <v>0</v>
      </c>
    </row>
    <row r="29" spans="1:10" x14ac:dyDescent="0.55000000000000004">
      <c r="A29" s="9" t="s">
        <v>7</v>
      </c>
      <c r="B29" s="11" t="s">
        <v>11</v>
      </c>
      <c r="C29" s="9">
        <v>-0.16300000000000001</v>
      </c>
      <c r="D29" s="11">
        <v>0</v>
      </c>
      <c r="E29" s="9">
        <v>0.2732435897435897</v>
      </c>
      <c r="F29" s="10">
        <v>1.0016788856304986</v>
      </c>
      <c r="G29" s="20">
        <v>0.272425453193467</v>
      </c>
      <c r="H29" s="26">
        <v>0.19107752128273867</v>
      </c>
      <c r="I29" s="34" t="s">
        <v>14</v>
      </c>
      <c r="J29" s="11">
        <v>0</v>
      </c>
    </row>
    <row r="30" spans="1:10" x14ac:dyDescent="0.55000000000000004">
      <c r="A30" s="9" t="s">
        <v>7</v>
      </c>
      <c r="B30" s="11" t="s">
        <v>10</v>
      </c>
      <c r="C30" s="9">
        <v>-1.7000000000000001E-2</v>
      </c>
      <c r="D30" s="11">
        <v>-0.108</v>
      </c>
      <c r="E30" s="9">
        <v>0.90192307692307694</v>
      </c>
      <c r="F30" s="10">
        <v>0.83041882556131252</v>
      </c>
      <c r="G30" s="20">
        <v>0.97164306032945591</v>
      </c>
      <c r="H30" s="26">
        <v>6.5548144359945409E-2</v>
      </c>
      <c r="I30" s="9">
        <v>0</v>
      </c>
      <c r="J30" s="11">
        <v>0</v>
      </c>
    </row>
    <row r="31" spans="1:10" x14ac:dyDescent="0.55000000000000004">
      <c r="A31" s="9" t="s">
        <v>7</v>
      </c>
      <c r="B31" s="11" t="s">
        <v>9</v>
      </c>
      <c r="C31" s="9">
        <v>5.2999999999999999E-2</v>
      </c>
      <c r="D31" s="11">
        <v>0</v>
      </c>
      <c r="E31" s="9">
        <v>1.8825641025641024</v>
      </c>
      <c r="F31" s="10">
        <v>0.61848888888888887</v>
      </c>
      <c r="G31" s="20">
        <v>0.50266207836180654</v>
      </c>
      <c r="H31" s="26">
        <v>4.4417591888077444E-2</v>
      </c>
      <c r="I31" s="34" t="s">
        <v>16</v>
      </c>
      <c r="J31" s="35" t="s">
        <v>14</v>
      </c>
    </row>
    <row r="32" spans="1:10" x14ac:dyDescent="0.55000000000000004">
      <c r="A32" s="9" t="s">
        <v>7</v>
      </c>
      <c r="B32" s="11" t="s">
        <v>8</v>
      </c>
      <c r="C32" s="9">
        <v>-0.14699999999999999</v>
      </c>
      <c r="D32" s="11">
        <v>-2.3010000000000002</v>
      </c>
      <c r="E32" s="9">
        <v>0.58147435897435884</v>
      </c>
      <c r="F32" s="10">
        <v>0.57297839506172832</v>
      </c>
      <c r="G32" s="20">
        <v>0.3927373317735065</v>
      </c>
      <c r="H32" s="26">
        <v>0.14535995251129585</v>
      </c>
      <c r="I32" s="34" t="s">
        <v>14</v>
      </c>
      <c r="J32" s="35" t="s">
        <v>14</v>
      </c>
    </row>
    <row r="33" spans="1:10" x14ac:dyDescent="0.55000000000000004">
      <c r="A33" s="9" t="s">
        <v>7</v>
      </c>
      <c r="B33" s="11" t="s">
        <v>6</v>
      </c>
      <c r="C33" s="9">
        <v>0.19900000000000001</v>
      </c>
      <c r="D33" s="11">
        <v>0</v>
      </c>
      <c r="E33" s="9">
        <v>1.7415384615384617</v>
      </c>
      <c r="F33" s="10">
        <v>0.37913043478260872</v>
      </c>
      <c r="G33" s="20">
        <v>3.045998442034354E-2</v>
      </c>
      <c r="H33" s="26">
        <v>8.8542066513793857E-2</v>
      </c>
      <c r="I33" s="34" t="s">
        <v>16</v>
      </c>
      <c r="J33" s="35" t="s">
        <v>14</v>
      </c>
    </row>
    <row r="34" spans="1:10" x14ac:dyDescent="0.55000000000000004">
      <c r="A34" s="9" t="s">
        <v>7</v>
      </c>
      <c r="B34" s="11" t="s">
        <v>4</v>
      </c>
      <c r="C34" s="9">
        <v>0</v>
      </c>
      <c r="D34" s="11">
        <v>0.97599999999999998</v>
      </c>
      <c r="E34" s="9">
        <v>0.51141025641025639</v>
      </c>
      <c r="F34" s="10">
        <v>2.1614666666666666</v>
      </c>
      <c r="G34" s="20">
        <v>0.18688781278981842</v>
      </c>
      <c r="H34" s="26">
        <v>0.8806640121080348</v>
      </c>
      <c r="I34" s="34" t="s">
        <v>14</v>
      </c>
      <c r="J34" s="35" t="s">
        <v>16</v>
      </c>
    </row>
    <row r="35" spans="1:10" x14ac:dyDescent="0.55000000000000004">
      <c r="A35" s="9" t="s">
        <v>6</v>
      </c>
      <c r="B35" s="11" t="s">
        <v>2</v>
      </c>
      <c r="C35" s="9">
        <v>0.82899999999999996</v>
      </c>
      <c r="D35" s="11">
        <v>0.182</v>
      </c>
      <c r="E35" s="9">
        <v>2.7217391304347829</v>
      </c>
      <c r="F35" s="10">
        <v>1.8407517309594461</v>
      </c>
      <c r="G35" s="20">
        <v>0.23750435276082899</v>
      </c>
      <c r="H35" s="26">
        <v>0.18375810002046969</v>
      </c>
      <c r="I35" s="34" t="s">
        <v>16</v>
      </c>
      <c r="J35" s="35" t="s">
        <v>16</v>
      </c>
    </row>
    <row r="36" spans="1:10" x14ac:dyDescent="0.55000000000000004">
      <c r="A36" s="9" t="s">
        <v>6</v>
      </c>
      <c r="B36" s="11" t="s">
        <v>13</v>
      </c>
      <c r="C36" s="9">
        <v>-9.2999999999999999E-2</v>
      </c>
      <c r="D36" s="11">
        <v>1.81</v>
      </c>
      <c r="E36" s="9">
        <v>0.28028985507246401</v>
      </c>
      <c r="F36" s="10">
        <v>1.3876738609112707</v>
      </c>
      <c r="G36" s="20">
        <v>4.7140452079103079E-3</v>
      </c>
      <c r="H36" s="26">
        <v>0.11216219320446641</v>
      </c>
      <c r="I36" s="34" t="s">
        <v>14</v>
      </c>
      <c r="J36" s="35" t="s">
        <v>16</v>
      </c>
    </row>
    <row r="37" spans="1:10" x14ac:dyDescent="0.55000000000000004">
      <c r="A37" s="9" t="s">
        <v>6</v>
      </c>
      <c r="B37" s="11" t="s">
        <v>12</v>
      </c>
      <c r="C37" s="9">
        <v>-9.9000000000000005E-2</v>
      </c>
      <c r="D37" s="11">
        <v>1.9670000000000001</v>
      </c>
      <c r="E37" s="9">
        <v>0.27884057971014514</v>
      </c>
      <c r="F37" s="10">
        <v>1.1858771929824561</v>
      </c>
      <c r="G37" s="20">
        <v>0.10023936904684877</v>
      </c>
      <c r="H37" s="26">
        <v>0.21863054272462765</v>
      </c>
      <c r="I37" s="34" t="s">
        <v>14</v>
      </c>
      <c r="J37" s="11">
        <v>0</v>
      </c>
    </row>
    <row r="38" spans="1:10" x14ac:dyDescent="0.55000000000000004">
      <c r="A38" s="9" t="s">
        <v>6</v>
      </c>
      <c r="B38" s="11" t="s">
        <v>11</v>
      </c>
      <c r="C38" s="9">
        <v>-7.8E-2</v>
      </c>
      <c r="D38" s="11">
        <v>3.0819999999999999</v>
      </c>
      <c r="E38" s="9">
        <v>0.2315942028985509</v>
      </c>
      <c r="F38" s="10">
        <v>1.5762952101661776</v>
      </c>
      <c r="G38" s="20">
        <v>9.0852805703169115E-2</v>
      </c>
      <c r="H38" s="26">
        <v>0.27454158322186467</v>
      </c>
      <c r="I38" s="34" t="s">
        <v>14</v>
      </c>
      <c r="J38" s="35" t="s">
        <v>16</v>
      </c>
    </row>
    <row r="39" spans="1:10" x14ac:dyDescent="0.55000000000000004">
      <c r="A39" s="9" t="s">
        <v>6</v>
      </c>
      <c r="B39" s="11" t="s">
        <v>10</v>
      </c>
      <c r="C39" s="9">
        <v>-2.3E-2</v>
      </c>
      <c r="D39" s="11">
        <v>1.2849999999999999</v>
      </c>
      <c r="E39" s="9">
        <v>0.76072463768115928</v>
      </c>
      <c r="F39" s="10">
        <v>1.235988773747841</v>
      </c>
      <c r="G39" s="20">
        <v>0.32384355510516932</v>
      </c>
      <c r="H39" s="26">
        <v>2.685965154904502E-2</v>
      </c>
      <c r="I39" s="34" t="s">
        <v>14</v>
      </c>
      <c r="J39" s="35" t="s">
        <v>16</v>
      </c>
    </row>
    <row r="40" spans="1:10" x14ac:dyDescent="0.55000000000000004">
      <c r="A40" s="9" t="s">
        <v>6</v>
      </c>
      <c r="B40" s="11" t="s">
        <v>9</v>
      </c>
      <c r="C40" s="9">
        <v>-0.99299999999999999</v>
      </c>
      <c r="D40" s="11">
        <v>-0.47699999999999998</v>
      </c>
      <c r="E40" s="9">
        <v>0.5444202898550724</v>
      </c>
      <c r="F40" s="10">
        <v>0.51304444444444453</v>
      </c>
      <c r="G40" s="20">
        <v>0.21967010934994977</v>
      </c>
      <c r="H40" s="26">
        <v>0.37637810907072466</v>
      </c>
      <c r="I40" s="34" t="s">
        <v>14</v>
      </c>
      <c r="J40" s="35" t="s">
        <v>14</v>
      </c>
    </row>
    <row r="41" spans="1:10" x14ac:dyDescent="0.55000000000000004">
      <c r="A41" s="9" t="s">
        <v>5</v>
      </c>
      <c r="B41" s="11" t="s">
        <v>2</v>
      </c>
      <c r="C41" s="9">
        <v>1.4710000000000001</v>
      </c>
      <c r="D41" s="11">
        <v>-0.54900000000000004</v>
      </c>
      <c r="E41" s="9">
        <v>4.5218749999999996</v>
      </c>
      <c r="F41" s="10">
        <v>0.76149851632047483</v>
      </c>
      <c r="G41" s="20">
        <v>0.10312500000000036</v>
      </c>
      <c r="H41" s="26">
        <v>0.21253709198813062</v>
      </c>
      <c r="I41" s="34" t="s">
        <v>16</v>
      </c>
      <c r="J41" s="35" t="s">
        <v>14</v>
      </c>
    </row>
    <row r="42" spans="1:10" x14ac:dyDescent="0.55000000000000004">
      <c r="A42" s="9" t="s">
        <v>5</v>
      </c>
      <c r="B42" s="11" t="s">
        <v>13</v>
      </c>
      <c r="C42" s="9">
        <v>0</v>
      </c>
      <c r="D42" s="11">
        <v>-3.9E-2</v>
      </c>
      <c r="E42" s="9">
        <v>1.1616666666666666</v>
      </c>
      <c r="F42" s="10">
        <v>0.89956834532374097</v>
      </c>
      <c r="G42" s="20">
        <v>0.40179458543998353</v>
      </c>
      <c r="H42" s="26">
        <v>8.7735339390474759E-2</v>
      </c>
      <c r="I42" s="34">
        <v>0</v>
      </c>
      <c r="J42" s="11">
        <v>0</v>
      </c>
    </row>
    <row r="43" spans="1:10" x14ac:dyDescent="0.55000000000000004">
      <c r="A43" s="9" t="s">
        <v>5</v>
      </c>
      <c r="B43" s="11" t="s">
        <v>12</v>
      </c>
      <c r="C43" s="9">
        <v>-3.1E-2</v>
      </c>
      <c r="D43" s="11">
        <v>0</v>
      </c>
      <c r="E43" s="9">
        <v>0.55333333333333379</v>
      </c>
      <c r="F43" s="10">
        <v>0.79543859649122817</v>
      </c>
      <c r="G43" s="20">
        <v>0.37249906785864023</v>
      </c>
      <c r="H43" s="26">
        <v>7.0457328570395661E-2</v>
      </c>
      <c r="I43" s="34" t="s">
        <v>14</v>
      </c>
      <c r="J43" s="35" t="s">
        <v>14</v>
      </c>
    </row>
    <row r="44" spans="1:10" x14ac:dyDescent="0.55000000000000004">
      <c r="A44" s="9" t="s">
        <v>5</v>
      </c>
      <c r="B44" s="11" t="s">
        <v>11</v>
      </c>
      <c r="C44" s="9">
        <v>-2.8000000000000001E-2</v>
      </c>
      <c r="D44" s="11">
        <v>0</v>
      </c>
      <c r="E44" s="9">
        <v>0.93708333333333338</v>
      </c>
      <c r="F44" s="10">
        <v>0.92255620723362652</v>
      </c>
      <c r="G44" s="20">
        <v>0.53560356660085384</v>
      </c>
      <c r="H44" s="26">
        <v>4.6131260566243268E-2</v>
      </c>
      <c r="I44" s="34">
        <v>0</v>
      </c>
      <c r="J44" s="11">
        <v>0</v>
      </c>
    </row>
    <row r="45" spans="1:10" x14ac:dyDescent="0.55000000000000004">
      <c r="A45" s="9" t="s">
        <v>5</v>
      </c>
      <c r="B45" s="11" t="s">
        <v>10</v>
      </c>
      <c r="C45" s="9">
        <v>-1.7999999999999999E-2</v>
      </c>
      <c r="D45" s="11">
        <v>0</v>
      </c>
      <c r="E45" s="9">
        <v>1.3654166666666672</v>
      </c>
      <c r="F45" s="10">
        <v>0.89212003454231426</v>
      </c>
      <c r="G45" s="20">
        <v>1.6159208975758135</v>
      </c>
      <c r="H45" s="26">
        <v>2.7148166699204581E-2</v>
      </c>
      <c r="I45" s="34" t="s">
        <v>16</v>
      </c>
      <c r="J45" s="11">
        <v>0</v>
      </c>
    </row>
    <row r="46" spans="1:10" x14ac:dyDescent="0.55000000000000004">
      <c r="A46" s="9" t="s">
        <v>5</v>
      </c>
      <c r="B46" s="11" t="s">
        <v>9</v>
      </c>
      <c r="C46" s="9">
        <v>0</v>
      </c>
      <c r="D46" s="11">
        <v>0</v>
      </c>
      <c r="E46" s="9">
        <v>1.2645833333333336</v>
      </c>
      <c r="F46" s="10">
        <v>0.80733333333333324</v>
      </c>
      <c r="G46" s="20">
        <v>1.4446771313649596</v>
      </c>
      <c r="H46" s="26">
        <v>0.42267963527247693</v>
      </c>
      <c r="I46" s="34" t="s">
        <v>16</v>
      </c>
      <c r="J46" s="11">
        <v>0</v>
      </c>
    </row>
    <row r="47" spans="1:10" x14ac:dyDescent="0.55000000000000004">
      <c r="A47" s="9" t="s">
        <v>5</v>
      </c>
      <c r="B47" s="11" t="s">
        <v>8</v>
      </c>
      <c r="C47" s="9">
        <v>1.1910000000000001</v>
      </c>
      <c r="D47" s="11">
        <v>-0.50800000000000001</v>
      </c>
      <c r="E47" s="9">
        <v>9.3883333333333319</v>
      </c>
      <c r="F47" s="10">
        <v>0.57617283950617282</v>
      </c>
      <c r="G47" s="20">
        <v>1.6971205188658747</v>
      </c>
      <c r="H47" s="26">
        <v>0.12333503255172236</v>
      </c>
      <c r="I47" s="34" t="s">
        <v>16</v>
      </c>
      <c r="J47" s="35" t="s">
        <v>14</v>
      </c>
    </row>
    <row r="48" spans="1:10" x14ac:dyDescent="0.55000000000000004">
      <c r="A48" s="9" t="s">
        <v>5</v>
      </c>
      <c r="B48" s="11" t="s">
        <v>7</v>
      </c>
      <c r="C48" s="9">
        <v>0</v>
      </c>
      <c r="D48" s="11">
        <v>0</v>
      </c>
      <c r="E48" s="9">
        <v>0.26250000000000023</v>
      </c>
      <c r="F48" s="10">
        <v>1.4304347826086954</v>
      </c>
      <c r="G48" s="20">
        <v>0.81206307696645241</v>
      </c>
      <c r="H48" s="26">
        <v>9.3485321092123694E-2</v>
      </c>
      <c r="I48" s="34" t="s">
        <v>14</v>
      </c>
      <c r="J48" s="35" t="s">
        <v>16</v>
      </c>
    </row>
    <row r="49" spans="1:10" x14ac:dyDescent="0.55000000000000004">
      <c r="A49" s="9" t="s">
        <v>5</v>
      </c>
      <c r="B49" s="11" t="s">
        <v>6</v>
      </c>
      <c r="C49" s="9">
        <v>0</v>
      </c>
      <c r="D49" s="11">
        <v>0</v>
      </c>
      <c r="E49" s="9">
        <v>5.4791666666666718E-2</v>
      </c>
      <c r="F49" s="10">
        <v>1.0358000000000001</v>
      </c>
      <c r="G49" s="20">
        <v>5.2748255632032302E-2</v>
      </c>
      <c r="H49" s="26">
        <v>0.12876345237165113</v>
      </c>
      <c r="I49" s="34" t="s">
        <v>14</v>
      </c>
      <c r="J49" s="35">
        <v>0</v>
      </c>
    </row>
    <row r="50" spans="1:10" x14ac:dyDescent="0.55000000000000004">
      <c r="A50" s="9" t="s">
        <v>5</v>
      </c>
      <c r="B50" s="11" t="s">
        <v>4</v>
      </c>
      <c r="C50" s="9">
        <v>-3.2000000000000001E-2</v>
      </c>
      <c r="D50" s="11">
        <v>0</v>
      </c>
      <c r="E50" s="9">
        <v>0.4933333333333334</v>
      </c>
      <c r="F50" s="10">
        <v>0.87762128325508593</v>
      </c>
      <c r="G50" s="20">
        <v>0.57393863396320999</v>
      </c>
      <c r="H50" s="26">
        <v>0.61436696175670846</v>
      </c>
      <c r="I50" s="34" t="s">
        <v>14</v>
      </c>
      <c r="J50" s="11">
        <v>0</v>
      </c>
    </row>
    <row r="51" spans="1:10" x14ac:dyDescent="0.55000000000000004">
      <c r="A51" s="9" t="s">
        <v>4</v>
      </c>
      <c r="B51" s="11" t="s">
        <v>2</v>
      </c>
      <c r="C51" s="9">
        <v>0.90900000000000003</v>
      </c>
      <c r="D51" s="11">
        <v>-0.23699999999999999</v>
      </c>
      <c r="E51" s="9">
        <v>3.3871999999999995</v>
      </c>
      <c r="F51" s="10">
        <v>0.46468842729970322</v>
      </c>
      <c r="G51" s="20">
        <v>0</v>
      </c>
      <c r="H51" s="26">
        <v>0</v>
      </c>
      <c r="I51" s="34" t="s">
        <v>16</v>
      </c>
      <c r="J51" s="35" t="s">
        <v>14</v>
      </c>
    </row>
    <row r="52" spans="1:10" x14ac:dyDescent="0.55000000000000004">
      <c r="A52" s="9" t="s">
        <v>4</v>
      </c>
      <c r="B52" s="11" t="s">
        <v>13</v>
      </c>
      <c r="C52" s="9">
        <v>-0.114</v>
      </c>
      <c r="D52" s="11">
        <v>-0.17599999999999999</v>
      </c>
      <c r="E52" s="9">
        <v>0.54626666666666679</v>
      </c>
      <c r="F52" s="10">
        <v>0.90414868105515567</v>
      </c>
      <c r="G52" s="20">
        <v>0.2955875204101524</v>
      </c>
      <c r="H52" s="26">
        <v>5.3589873919067957E-2</v>
      </c>
      <c r="I52" s="34" t="s">
        <v>14</v>
      </c>
      <c r="J52" s="11">
        <v>0</v>
      </c>
    </row>
    <row r="53" spans="1:10" x14ac:dyDescent="0.55000000000000004">
      <c r="A53" s="9" t="s">
        <v>4</v>
      </c>
      <c r="B53" s="11" t="s">
        <v>12</v>
      </c>
      <c r="C53" s="9">
        <v>-7.3999999999999996E-2</v>
      </c>
      <c r="D53" s="11">
        <v>-0.45</v>
      </c>
      <c r="E53" s="9">
        <v>0.69740000000000002</v>
      </c>
      <c r="F53" s="10">
        <v>0.7120504385964912</v>
      </c>
      <c r="G53" s="20">
        <v>0.5326275246361194</v>
      </c>
      <c r="H53" s="26">
        <v>5.3421878594571107E-2</v>
      </c>
      <c r="I53" s="34" t="s">
        <v>14</v>
      </c>
      <c r="J53" s="35" t="s">
        <v>14</v>
      </c>
    </row>
    <row r="54" spans="1:10" x14ac:dyDescent="0.55000000000000004">
      <c r="A54" s="9" t="s">
        <v>4</v>
      </c>
      <c r="B54" s="11" t="s">
        <v>11</v>
      </c>
      <c r="C54" s="9">
        <v>0.19900000000000001</v>
      </c>
      <c r="D54" s="11">
        <v>-0.83099999999999996</v>
      </c>
      <c r="E54" s="9">
        <v>1.7055999999999998</v>
      </c>
      <c r="F54" s="10">
        <v>0.66490713587487782</v>
      </c>
      <c r="G54" s="20">
        <v>0.11161839752776705</v>
      </c>
      <c r="H54" s="26">
        <v>3.268475757047995E-2</v>
      </c>
      <c r="I54" s="34" t="s">
        <v>16</v>
      </c>
      <c r="J54" s="35" t="s">
        <v>14</v>
      </c>
    </row>
    <row r="55" spans="1:10" x14ac:dyDescent="0.55000000000000004">
      <c r="A55" s="9" t="s">
        <v>4</v>
      </c>
      <c r="B55" s="11" t="s">
        <v>10</v>
      </c>
      <c r="C55" s="9">
        <v>0.72499999999999998</v>
      </c>
      <c r="D55" s="11">
        <v>-0.63500000000000001</v>
      </c>
      <c r="E55" s="9">
        <v>3.2905333333333338</v>
      </c>
      <c r="F55" s="10">
        <v>0.4128022452504318</v>
      </c>
      <c r="G55" s="20">
        <v>0.235898358526624</v>
      </c>
      <c r="H55" s="26">
        <v>3.5252852386851448E-2</v>
      </c>
      <c r="I55" s="34" t="s">
        <v>16</v>
      </c>
      <c r="J55" s="35" t="s">
        <v>14</v>
      </c>
    </row>
    <row r="56" spans="1:10" ht="14.7" thickBot="1" x14ac:dyDescent="0.6">
      <c r="A56" s="9" t="s">
        <v>4</v>
      </c>
      <c r="B56" s="11" t="s">
        <v>9</v>
      </c>
      <c r="C56" s="9">
        <v>0</v>
      </c>
      <c r="D56" s="11">
        <v>-1.121</v>
      </c>
      <c r="E56" s="9">
        <v>0.96084999999999998</v>
      </c>
      <c r="F56" s="10">
        <v>0.13304999999999997</v>
      </c>
      <c r="G56" s="20">
        <v>0.10244999999999968</v>
      </c>
      <c r="H56" s="26">
        <v>7.4150000000000008E-2</v>
      </c>
      <c r="I56" s="43">
        <v>0</v>
      </c>
      <c r="J56" s="44" t="s">
        <v>14</v>
      </c>
    </row>
    <row r="57" spans="1:10" ht="14.7" thickBot="1" x14ac:dyDescent="0.6">
      <c r="A57" s="12" t="s">
        <v>4</v>
      </c>
      <c r="B57" s="14" t="s">
        <v>6</v>
      </c>
      <c r="C57" s="12">
        <v>-0.8</v>
      </c>
      <c r="D57" s="14">
        <v>0</v>
      </c>
      <c r="E57" s="12">
        <v>0.16520000000000004</v>
      </c>
      <c r="F57" s="13">
        <v>1.4581159420289855</v>
      </c>
      <c r="G57" s="30">
        <v>0.16837767072863316</v>
      </c>
      <c r="H57" s="72">
        <v>0.30116855658401664</v>
      </c>
      <c r="I57" s="43" t="s">
        <v>14</v>
      </c>
      <c r="J57" s="44" t="s">
        <v>16</v>
      </c>
    </row>
  </sheetData>
  <autoFilter ref="A2:J57" xr:uid="{59397945-B756-4549-BB0E-F9458D2F8C52}">
    <sortState xmlns:xlrd2="http://schemas.microsoft.com/office/spreadsheetml/2017/richdata2" ref="A3:J57">
      <sortCondition ref="A2:A57"/>
    </sortState>
  </autoFilter>
  <mergeCells count="4">
    <mergeCell ref="I1:J1"/>
    <mergeCell ref="A1:B1"/>
    <mergeCell ref="C1:D1"/>
    <mergeCell ref="E1:H1"/>
  </mergeCells>
  <conditionalFormatting sqref="A2:A1048566">
    <cfRule type="cellIs" dxfId="5" priority="5" operator="equal">
      <formula>"PC"</formula>
    </cfRule>
  </conditionalFormatting>
  <conditionalFormatting sqref="J2">
    <cfRule type="cellIs" dxfId="2" priority="22" operator="equal">
      <formula>#REF!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E0321-A1B6-4651-A100-9DD0B5EC528E}">
  <dimension ref="A1:T8"/>
  <sheetViews>
    <sheetView workbookViewId="0">
      <selection activeCell="E7" sqref="E7"/>
    </sheetView>
  </sheetViews>
  <sheetFormatPr defaultRowHeight="14.4" x14ac:dyDescent="0.55000000000000004"/>
  <cols>
    <col min="1" max="2" width="39.9453125" bestFit="1" customWidth="1"/>
    <col min="3" max="3" width="9.26171875" customWidth="1"/>
  </cols>
  <sheetData>
    <row r="1" spans="1:20" ht="22.8" customHeight="1" x14ac:dyDescent="0.55000000000000004">
      <c r="O1" s="7"/>
      <c r="P1" s="7"/>
      <c r="Q1" s="7"/>
      <c r="R1" s="7"/>
      <c r="S1" s="7"/>
      <c r="T1" s="7"/>
    </row>
    <row r="2" spans="1:20" x14ac:dyDescent="0.55000000000000004">
      <c r="A2" s="1" t="s">
        <v>0</v>
      </c>
      <c r="B2" s="1" t="s">
        <v>1</v>
      </c>
      <c r="C2" s="1"/>
      <c r="D2" s="1"/>
      <c r="E2" s="1"/>
      <c r="F2" s="1" t="s">
        <v>41</v>
      </c>
      <c r="G2" s="1" t="s">
        <v>42</v>
      </c>
      <c r="H2" s="1" t="s">
        <v>98</v>
      </c>
      <c r="I2" s="1" t="s">
        <v>99</v>
      </c>
      <c r="J2" s="1" t="s">
        <v>43</v>
      </c>
      <c r="K2" s="1" t="s">
        <v>44</v>
      </c>
      <c r="L2" s="1" t="s">
        <v>45</v>
      </c>
      <c r="M2" s="1" t="s">
        <v>46</v>
      </c>
      <c r="O2" s="7"/>
      <c r="P2" s="7"/>
      <c r="Q2" s="7"/>
      <c r="R2" s="7"/>
      <c r="S2" s="7"/>
      <c r="T2" s="7"/>
    </row>
    <row r="3" spans="1:20" x14ac:dyDescent="0.55000000000000004">
      <c r="A3" s="7" t="s">
        <v>19</v>
      </c>
      <c r="B3" s="7" t="s">
        <v>20</v>
      </c>
      <c r="C3" s="7" t="s">
        <v>21</v>
      </c>
      <c r="D3" s="61">
        <v>0</v>
      </c>
      <c r="E3" s="60" t="s">
        <v>16</v>
      </c>
      <c r="F3" s="7">
        <v>7.0049999999999999</v>
      </c>
      <c r="G3" s="7">
        <v>4.4400000000000004</v>
      </c>
      <c r="H3" s="7">
        <v>7.11</v>
      </c>
      <c r="I3" s="7">
        <v>5.55</v>
      </c>
      <c r="J3" s="7">
        <f t="shared" ref="J3:K4" si="0">POWER(H3,10)/POWER(F3,10)</f>
        <v>1.1604184122090204</v>
      </c>
      <c r="K3" s="7">
        <f t="shared" si="0"/>
        <v>9.3132257461547763</v>
      </c>
      <c r="L3" s="7">
        <f>0.15*J3</f>
        <v>0.17406276183135305</v>
      </c>
      <c r="M3" s="7">
        <f>0.15*K3</f>
        <v>1.3969838619232164</v>
      </c>
      <c r="N3" s="7"/>
      <c r="O3" s="7"/>
      <c r="P3" s="7"/>
      <c r="Q3" s="7"/>
      <c r="R3" s="7"/>
      <c r="S3" s="7"/>
      <c r="T3" s="7"/>
    </row>
    <row r="4" spans="1:20" x14ac:dyDescent="0.55000000000000004">
      <c r="A4" s="7" t="s">
        <v>15</v>
      </c>
      <c r="B4" s="7" t="s">
        <v>22</v>
      </c>
      <c r="C4" s="7" t="s">
        <v>36</v>
      </c>
      <c r="D4" s="61">
        <v>0</v>
      </c>
      <c r="E4" s="61">
        <v>0</v>
      </c>
      <c r="F4" s="7">
        <v>8.0660000000000007</v>
      </c>
      <c r="G4" s="7">
        <v>7.0359999999999996</v>
      </c>
      <c r="H4" s="7">
        <v>8.0139999999999993</v>
      </c>
      <c r="I4" s="7">
        <v>6.77</v>
      </c>
      <c r="J4" s="7">
        <f t="shared" si="0"/>
        <v>0.93737033281056958</v>
      </c>
      <c r="K4" s="7">
        <f t="shared" si="0"/>
        <v>0.68018708101454295</v>
      </c>
      <c r="L4" s="7">
        <f>0.15*J4</f>
        <v>0.14060554992158544</v>
      </c>
      <c r="M4" s="7">
        <f>0.15*K4</f>
        <v>0.10202806215218144</v>
      </c>
      <c r="N4" s="7"/>
      <c r="O4" s="7"/>
      <c r="P4" s="7"/>
      <c r="Q4" s="7"/>
      <c r="R4" s="7"/>
      <c r="S4" s="7"/>
      <c r="T4" s="7"/>
    </row>
    <row r="5" spans="1:20" x14ac:dyDescent="0.55000000000000004">
      <c r="A5" s="7" t="s">
        <v>17</v>
      </c>
      <c r="B5" s="7" t="s">
        <v>23</v>
      </c>
      <c r="C5" s="7" t="s">
        <v>37</v>
      </c>
      <c r="D5" s="60" t="s">
        <v>16</v>
      </c>
      <c r="E5" s="60">
        <v>0</v>
      </c>
      <c r="F5" s="67">
        <v>1629101511.9657595</v>
      </c>
      <c r="G5" s="67">
        <v>6053602220.5373268</v>
      </c>
      <c r="H5" s="67">
        <v>9152790365.7593899</v>
      </c>
      <c r="I5" s="67">
        <v>4780264515.333333</v>
      </c>
      <c r="J5" s="7">
        <v>6.0043737404504363</v>
      </c>
      <c r="K5" s="7">
        <v>0.88269138663270219</v>
      </c>
      <c r="L5" s="7">
        <v>1.8450812452711012</v>
      </c>
      <c r="M5" s="7">
        <v>0.32582816447006868</v>
      </c>
      <c r="N5" s="7"/>
      <c r="O5" s="7"/>
      <c r="P5" s="7"/>
      <c r="Q5" s="7"/>
      <c r="R5" s="7"/>
      <c r="S5" s="7"/>
      <c r="T5" s="7"/>
    </row>
    <row r="6" spans="1:20" x14ac:dyDescent="0.55000000000000004">
      <c r="A6" s="7" t="s">
        <v>15</v>
      </c>
      <c r="B6" s="7" t="s">
        <v>23</v>
      </c>
      <c r="C6" s="63" t="s">
        <v>38</v>
      </c>
      <c r="D6" s="64" t="s">
        <v>14</v>
      </c>
      <c r="E6" s="65">
        <v>0</v>
      </c>
      <c r="F6" s="67">
        <v>1227813580.0084622</v>
      </c>
      <c r="G6" s="67">
        <v>6053602220.5373268</v>
      </c>
      <c r="H6">
        <v>688620847.94080663</v>
      </c>
      <c r="I6">
        <v>10738629752.717392</v>
      </c>
      <c r="J6" s="7">
        <v>0.58629540472756936</v>
      </c>
      <c r="K6" s="7">
        <v>1.982922902395148</v>
      </c>
      <c r="L6" s="7">
        <v>0.13347490365291936</v>
      </c>
      <c r="M6" s="7">
        <v>0.68226564277723245</v>
      </c>
      <c r="N6" s="7"/>
    </row>
    <row r="7" spans="1:20" x14ac:dyDescent="0.55000000000000004">
      <c r="A7" s="7" t="s">
        <v>20</v>
      </c>
      <c r="B7" s="7" t="s">
        <v>15</v>
      </c>
      <c r="C7" s="7" t="s">
        <v>39</v>
      </c>
      <c r="D7" s="5"/>
      <c r="E7" s="6"/>
      <c r="F7" s="4"/>
      <c r="G7" s="4"/>
      <c r="H7" s="4"/>
      <c r="I7" s="4"/>
      <c r="J7" s="4"/>
      <c r="K7" s="4"/>
      <c r="L7" s="4"/>
      <c r="M7" s="4"/>
      <c r="N7" s="7"/>
    </row>
    <row r="8" spans="1:20" x14ac:dyDescent="0.55000000000000004">
      <c r="A8" s="7" t="s">
        <v>18</v>
      </c>
      <c r="B8" s="7" t="s">
        <v>24</v>
      </c>
      <c r="C8" s="7" t="s">
        <v>40</v>
      </c>
      <c r="D8" s="60" t="s">
        <v>14</v>
      </c>
      <c r="E8" s="61">
        <v>0</v>
      </c>
      <c r="F8" s="7">
        <v>7.8250000000000002</v>
      </c>
      <c r="G8" s="7">
        <v>7.66</v>
      </c>
      <c r="H8" s="7">
        <v>7.1159999999999997</v>
      </c>
      <c r="I8" s="7">
        <v>7.77</v>
      </c>
      <c r="J8" s="7">
        <f>POWER(H8,10)/POWER(F8,10)</f>
        <v>0.38682624495189233</v>
      </c>
      <c r="K8" s="7">
        <f>POWER(I8,10)/POWER(G8,10)</f>
        <v>1.1532474199690168</v>
      </c>
      <c r="L8" s="7"/>
      <c r="M8" s="7"/>
      <c r="N8" s="7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04483-C8ED-4954-A4BE-7A182F59FBCB}">
  <dimension ref="A1:I30"/>
  <sheetViews>
    <sheetView workbookViewId="0">
      <selection activeCell="H7" sqref="H7"/>
    </sheetView>
  </sheetViews>
  <sheetFormatPr defaultRowHeight="14.4" x14ac:dyDescent="0.55000000000000004"/>
  <cols>
    <col min="1" max="2" width="45.20703125" bestFit="1" customWidth="1"/>
    <col min="3" max="3" width="7.3125" bestFit="1" customWidth="1"/>
  </cols>
  <sheetData>
    <row r="1" spans="1:9" x14ac:dyDescent="0.55000000000000004">
      <c r="A1" s="59" t="s">
        <v>86</v>
      </c>
      <c r="B1" s="59" t="s">
        <v>87</v>
      </c>
      <c r="C1" s="59" t="s">
        <v>88</v>
      </c>
      <c r="D1" s="59" t="s">
        <v>89</v>
      </c>
      <c r="E1" s="59" t="s">
        <v>90</v>
      </c>
      <c r="F1" s="59" t="s">
        <v>91</v>
      </c>
      <c r="G1" s="59" t="s">
        <v>93</v>
      </c>
      <c r="H1" s="59" t="s">
        <v>92</v>
      </c>
      <c r="I1" s="59" t="s">
        <v>94</v>
      </c>
    </row>
    <row r="2" spans="1:9" x14ac:dyDescent="0.55000000000000004">
      <c r="A2" s="7" t="s">
        <v>25</v>
      </c>
      <c r="B2" s="7" t="s">
        <v>28</v>
      </c>
      <c r="C2" s="7" t="s">
        <v>27</v>
      </c>
      <c r="D2" s="60" t="s">
        <v>14</v>
      </c>
      <c r="E2" s="61">
        <v>0</v>
      </c>
      <c r="F2" s="7">
        <v>4.28004E-4</v>
      </c>
      <c r="G2" s="7">
        <v>2.2478E-4</v>
      </c>
      <c r="H2" s="7">
        <v>0.84326314899999999</v>
      </c>
      <c r="I2" s="7">
        <v>0.59111415899999997</v>
      </c>
    </row>
    <row r="3" spans="1:9" x14ac:dyDescent="0.55000000000000004">
      <c r="A3" s="7" t="s">
        <v>25</v>
      </c>
      <c r="B3" s="7" t="s">
        <v>29</v>
      </c>
      <c r="C3" s="7" t="s">
        <v>27</v>
      </c>
      <c r="D3" s="60" t="s">
        <v>14</v>
      </c>
      <c r="E3" s="61">
        <v>0</v>
      </c>
      <c r="F3" s="7">
        <v>3.7314959999999999E-3</v>
      </c>
      <c r="G3" s="7">
        <v>3.36988E-3</v>
      </c>
      <c r="H3" s="7">
        <v>0.338795452</v>
      </c>
      <c r="I3" s="7">
        <v>0.536844663</v>
      </c>
    </row>
    <row r="4" spans="1:9" x14ac:dyDescent="0.55000000000000004">
      <c r="A4" s="7" t="s">
        <v>25</v>
      </c>
      <c r="B4" s="7" t="s">
        <v>30</v>
      </c>
      <c r="C4" s="7" t="s">
        <v>27</v>
      </c>
      <c r="D4" s="60" t="s">
        <v>14</v>
      </c>
      <c r="E4" s="61">
        <v>0</v>
      </c>
      <c r="F4" s="7">
        <v>1.955502E-3</v>
      </c>
      <c r="G4" s="7">
        <v>1.7244980000000001E-3</v>
      </c>
      <c r="H4" s="7">
        <v>0.50649268400000003</v>
      </c>
      <c r="I4" s="7">
        <v>0.43753384899999997</v>
      </c>
    </row>
    <row r="5" spans="1:9" x14ac:dyDescent="0.55000000000000004">
      <c r="A5" s="7" t="s">
        <v>25</v>
      </c>
      <c r="B5" s="7" t="s">
        <v>31</v>
      </c>
      <c r="C5" s="7" t="s">
        <v>27</v>
      </c>
      <c r="D5" s="60" t="s">
        <v>14</v>
      </c>
      <c r="E5" s="61">
        <v>0</v>
      </c>
      <c r="F5" s="7">
        <v>8.9094399999999996E-4</v>
      </c>
      <c r="G5" s="7">
        <v>2.49931E-4</v>
      </c>
      <c r="H5" s="7">
        <v>0.94414323899999997</v>
      </c>
      <c r="I5" s="7">
        <v>0.78440989000000005</v>
      </c>
    </row>
    <row r="6" spans="1:9" x14ac:dyDescent="0.55000000000000004">
      <c r="A6" s="7" t="s">
        <v>25</v>
      </c>
      <c r="B6" s="7" t="s">
        <v>32</v>
      </c>
      <c r="C6" s="7" t="s">
        <v>27</v>
      </c>
      <c r="D6" s="60" t="s">
        <v>14</v>
      </c>
      <c r="E6" s="61">
        <v>0</v>
      </c>
      <c r="F6" s="7">
        <v>4.5373599999999999E-4</v>
      </c>
      <c r="G6" s="7">
        <v>2.6018500000000002E-4</v>
      </c>
      <c r="H6" s="7">
        <v>1.8448289760000001</v>
      </c>
      <c r="I6" s="7">
        <v>0.91492589700000004</v>
      </c>
    </row>
    <row r="7" spans="1:9" x14ac:dyDescent="0.55000000000000004">
      <c r="A7" s="7" t="s">
        <v>25</v>
      </c>
      <c r="B7" s="7" t="s">
        <v>33</v>
      </c>
      <c r="C7" s="7" t="s">
        <v>27</v>
      </c>
      <c r="D7" s="61">
        <v>0</v>
      </c>
      <c r="E7" s="61">
        <v>0</v>
      </c>
      <c r="F7" s="7">
        <v>0.69283141599999998</v>
      </c>
      <c r="G7" s="7">
        <v>0.26649597000000003</v>
      </c>
      <c r="H7" s="7">
        <v>0.68796561499999997</v>
      </c>
      <c r="I7" s="7">
        <v>0.41719354600000003</v>
      </c>
    </row>
    <row r="8" spans="1:9" x14ac:dyDescent="0.55000000000000004">
      <c r="A8" s="7" t="s">
        <v>25</v>
      </c>
      <c r="B8" s="7" t="s">
        <v>26</v>
      </c>
      <c r="C8" s="7" t="s">
        <v>27</v>
      </c>
      <c r="D8" s="60" t="s">
        <v>14</v>
      </c>
      <c r="E8" s="61">
        <v>0</v>
      </c>
      <c r="F8" s="7">
        <v>3.222351E-3</v>
      </c>
      <c r="G8" s="7">
        <v>2.1453269999999998E-3</v>
      </c>
      <c r="H8" s="7">
        <v>0.61618951200000005</v>
      </c>
      <c r="I8" s="7">
        <v>0.42964290300000002</v>
      </c>
    </row>
    <row r="9" spans="1:9" x14ac:dyDescent="0.55000000000000004">
      <c r="A9" s="7" t="s">
        <v>28</v>
      </c>
      <c r="B9" s="7" t="s">
        <v>29</v>
      </c>
      <c r="C9" s="7" t="s">
        <v>27</v>
      </c>
      <c r="D9" s="61">
        <v>0</v>
      </c>
      <c r="E9" s="61">
        <v>0</v>
      </c>
      <c r="F9" s="7">
        <v>0.55047327199999996</v>
      </c>
      <c r="G9" s="7">
        <v>0.49873794900000001</v>
      </c>
      <c r="H9" s="7">
        <v>0.41387062899999999</v>
      </c>
      <c r="I9" s="7">
        <v>0.35015937400000002</v>
      </c>
    </row>
    <row r="10" spans="1:9" x14ac:dyDescent="0.55000000000000004">
      <c r="A10" s="7" t="s">
        <v>28</v>
      </c>
      <c r="B10" s="7" t="s">
        <v>30</v>
      </c>
      <c r="C10" s="7" t="s">
        <v>27</v>
      </c>
      <c r="D10" s="61">
        <v>0</v>
      </c>
      <c r="E10" s="61">
        <v>0</v>
      </c>
      <c r="F10" s="7">
        <v>0.82388287400000004</v>
      </c>
      <c r="G10" s="7">
        <v>0.41429445100000001</v>
      </c>
      <c r="H10" s="7">
        <v>0.67238488799999996</v>
      </c>
      <c r="I10" s="7">
        <v>0.58294306699999998</v>
      </c>
    </row>
    <row r="11" spans="1:9" x14ac:dyDescent="0.55000000000000004">
      <c r="A11" s="7" t="s">
        <v>28</v>
      </c>
      <c r="B11" s="7" t="s">
        <v>31</v>
      </c>
      <c r="C11" s="7" t="s">
        <v>27</v>
      </c>
      <c r="D11" s="60" t="s">
        <v>14</v>
      </c>
      <c r="E11" s="61">
        <v>0</v>
      </c>
      <c r="F11" s="7">
        <v>0.30288510200000002</v>
      </c>
      <c r="G11" s="7">
        <v>4.6033738999999997E-2</v>
      </c>
      <c r="H11" s="7">
        <v>0.85229938800000005</v>
      </c>
      <c r="I11" s="7">
        <v>0.32372854699999998</v>
      </c>
    </row>
    <row r="12" spans="1:9" x14ac:dyDescent="0.55000000000000004">
      <c r="A12" s="7" t="s">
        <v>28</v>
      </c>
      <c r="B12" s="7" t="s">
        <v>32</v>
      </c>
      <c r="C12" s="7" t="s">
        <v>27</v>
      </c>
      <c r="D12" s="60" t="s">
        <v>14</v>
      </c>
      <c r="E12" s="61">
        <v>0</v>
      </c>
      <c r="F12" s="7">
        <v>4.6525603999999998E-2</v>
      </c>
      <c r="G12" s="7">
        <v>1.6258704999999998E-2</v>
      </c>
      <c r="H12" s="7">
        <v>0.81789810500000004</v>
      </c>
      <c r="I12" s="7">
        <v>0.40431017499999999</v>
      </c>
    </row>
    <row r="13" spans="1:9" x14ac:dyDescent="0.55000000000000004">
      <c r="A13" s="7" t="s">
        <v>28</v>
      </c>
      <c r="B13" s="7" t="s">
        <v>33</v>
      </c>
      <c r="C13" s="7" t="s">
        <v>27</v>
      </c>
      <c r="D13" s="61">
        <v>0</v>
      </c>
      <c r="E13" s="61">
        <v>0</v>
      </c>
      <c r="F13" s="7">
        <v>0.82632792200000005</v>
      </c>
      <c r="G13" s="7">
        <v>0.35364900900000001</v>
      </c>
      <c r="H13" s="7">
        <v>0.84749610500000006</v>
      </c>
      <c r="I13" s="7">
        <v>0.64264271900000003</v>
      </c>
    </row>
    <row r="14" spans="1:9" x14ac:dyDescent="0.55000000000000004">
      <c r="A14" s="7" t="s">
        <v>28</v>
      </c>
      <c r="B14" s="7" t="s">
        <v>26</v>
      </c>
      <c r="C14" s="7" t="s">
        <v>27</v>
      </c>
      <c r="D14" s="61">
        <v>0</v>
      </c>
      <c r="E14" s="61" t="s">
        <v>14</v>
      </c>
      <c r="F14" s="7">
        <v>1.062173923</v>
      </c>
      <c r="G14" s="7">
        <v>0.14148066300000001</v>
      </c>
      <c r="H14" s="7">
        <v>5.1597147000000003E-2</v>
      </c>
      <c r="I14" s="7">
        <v>1.5946682E-2</v>
      </c>
    </row>
    <row r="15" spans="1:9" x14ac:dyDescent="0.55000000000000004">
      <c r="A15" s="7" t="s">
        <v>29</v>
      </c>
      <c r="B15" s="7" t="s">
        <v>30</v>
      </c>
      <c r="C15" s="7" t="s">
        <v>27</v>
      </c>
      <c r="D15" s="61">
        <v>0</v>
      </c>
      <c r="E15" s="60" t="s">
        <v>14</v>
      </c>
      <c r="F15" s="7">
        <v>0.40878974099999998</v>
      </c>
      <c r="G15" s="7">
        <v>0.365823817</v>
      </c>
      <c r="H15" s="7">
        <v>0.21670356099999999</v>
      </c>
      <c r="I15" s="7">
        <v>0.188217725</v>
      </c>
    </row>
    <row r="16" spans="1:9" x14ac:dyDescent="0.55000000000000004">
      <c r="A16" s="7" t="s">
        <v>29</v>
      </c>
      <c r="B16" s="7" t="s">
        <v>31</v>
      </c>
      <c r="C16" s="7" t="s">
        <v>27</v>
      </c>
      <c r="D16" s="60" t="s">
        <v>14</v>
      </c>
      <c r="E16" s="61">
        <v>0</v>
      </c>
      <c r="F16" s="7">
        <v>0.226106316</v>
      </c>
      <c r="G16" s="7">
        <v>0.11036778</v>
      </c>
      <c r="H16" s="7">
        <v>0.60318221299999997</v>
      </c>
      <c r="I16" s="7">
        <v>0.48435935699999999</v>
      </c>
    </row>
    <row r="17" spans="1:9" x14ac:dyDescent="0.55000000000000004">
      <c r="A17" s="7" t="s">
        <v>29</v>
      </c>
      <c r="B17" s="7" t="s">
        <v>32</v>
      </c>
      <c r="C17" s="7" t="s">
        <v>27</v>
      </c>
      <c r="D17" s="61">
        <v>0</v>
      </c>
      <c r="E17" s="60" t="s">
        <v>14</v>
      </c>
      <c r="F17" s="7">
        <v>2.2510381999999999E-2</v>
      </c>
      <c r="G17" s="7">
        <v>2.0560307E-2</v>
      </c>
      <c r="H17" s="7">
        <v>1.176140596</v>
      </c>
      <c r="I17" s="7">
        <v>0.26931086900000001</v>
      </c>
    </row>
    <row r="18" spans="1:9" x14ac:dyDescent="0.55000000000000004">
      <c r="A18" s="7" t="s">
        <v>29</v>
      </c>
      <c r="B18" s="7" t="s">
        <v>33</v>
      </c>
      <c r="C18" s="7" t="s">
        <v>27</v>
      </c>
      <c r="D18" s="61">
        <v>0</v>
      </c>
      <c r="E18" s="61">
        <v>0</v>
      </c>
      <c r="F18" s="7">
        <v>0.63915590099999997</v>
      </c>
      <c r="G18" s="7">
        <v>0.55066938600000004</v>
      </c>
      <c r="H18" s="7">
        <v>0.51880848300000004</v>
      </c>
      <c r="I18" s="7">
        <v>0.47496897399999999</v>
      </c>
    </row>
    <row r="19" spans="1:9" x14ac:dyDescent="0.55000000000000004">
      <c r="A19" s="7" t="s">
        <v>29</v>
      </c>
      <c r="B19" s="7" t="s">
        <v>26</v>
      </c>
      <c r="C19" s="7" t="s">
        <v>27</v>
      </c>
      <c r="D19" s="61">
        <v>0</v>
      </c>
      <c r="E19" s="60" t="s">
        <v>14</v>
      </c>
      <c r="F19" s="7">
        <v>0.82570237199999996</v>
      </c>
      <c r="G19" s="7">
        <v>0.99610412299999995</v>
      </c>
      <c r="H19" s="7">
        <v>0.16849109400000001</v>
      </c>
      <c r="I19" s="7">
        <v>0.28499991499999999</v>
      </c>
    </row>
    <row r="20" spans="1:9" x14ac:dyDescent="0.55000000000000004">
      <c r="A20" s="7" t="s">
        <v>30</v>
      </c>
      <c r="B20" s="7" t="s">
        <v>31</v>
      </c>
      <c r="C20" s="7" t="s">
        <v>27</v>
      </c>
      <c r="D20" s="60" t="s">
        <v>14</v>
      </c>
      <c r="E20" s="61">
        <v>0</v>
      </c>
      <c r="F20" s="7">
        <v>0.28203145800000001</v>
      </c>
      <c r="G20" s="7">
        <v>0.24449241799999999</v>
      </c>
      <c r="H20" s="7">
        <v>1.1300582960000001</v>
      </c>
      <c r="I20" s="7">
        <v>0.68288030499999997</v>
      </c>
    </row>
    <row r="21" spans="1:9" x14ac:dyDescent="0.55000000000000004">
      <c r="A21" s="7" t="s">
        <v>30</v>
      </c>
      <c r="B21" s="7" t="s">
        <v>32</v>
      </c>
      <c r="C21" s="7" t="s">
        <v>27</v>
      </c>
      <c r="D21" s="60" t="s">
        <v>14</v>
      </c>
      <c r="E21" s="61">
        <v>0</v>
      </c>
      <c r="F21" s="7">
        <v>0.109146115</v>
      </c>
      <c r="G21" s="7">
        <v>9.9818964999999996E-2</v>
      </c>
      <c r="H21" s="7">
        <v>1.286248257</v>
      </c>
      <c r="I21" s="7">
        <v>0.23546059899999999</v>
      </c>
    </row>
    <row r="22" spans="1:9" x14ac:dyDescent="0.55000000000000004">
      <c r="A22" s="7" t="s">
        <v>30</v>
      </c>
      <c r="B22" s="7" t="s">
        <v>33</v>
      </c>
      <c r="C22" s="7" t="s">
        <v>27</v>
      </c>
      <c r="D22" s="61">
        <v>0</v>
      </c>
      <c r="E22" s="60" t="s">
        <v>14</v>
      </c>
      <c r="F22" s="7">
        <v>0.31293446699999999</v>
      </c>
      <c r="G22" s="7">
        <v>0.54052210099999998</v>
      </c>
      <c r="H22" s="7">
        <v>0.157594024</v>
      </c>
      <c r="I22" s="7">
        <v>5.9795651999999998E-2</v>
      </c>
    </row>
    <row r="23" spans="1:9" x14ac:dyDescent="0.55000000000000004">
      <c r="A23" s="7" t="s">
        <v>30</v>
      </c>
      <c r="B23" s="7" t="s">
        <v>26</v>
      </c>
      <c r="C23" s="7" t="s">
        <v>27</v>
      </c>
      <c r="D23" s="60" t="s">
        <v>14</v>
      </c>
      <c r="E23" s="61">
        <v>0</v>
      </c>
      <c r="F23" s="7">
        <v>0.315444697</v>
      </c>
      <c r="G23" s="7">
        <v>0.272491333</v>
      </c>
      <c r="H23" s="7">
        <v>0.548240646</v>
      </c>
      <c r="I23" s="7">
        <v>0.39840008300000002</v>
      </c>
    </row>
    <row r="24" spans="1:9" x14ac:dyDescent="0.55000000000000004">
      <c r="A24" s="7" t="s">
        <v>31</v>
      </c>
      <c r="B24" s="7" t="s">
        <v>32</v>
      </c>
      <c r="C24" s="7" t="s">
        <v>27</v>
      </c>
      <c r="D24" s="60" t="s">
        <v>14</v>
      </c>
      <c r="E24" s="60" t="s">
        <v>16</v>
      </c>
      <c r="F24" s="7">
        <v>2.9955118999999999E-2</v>
      </c>
      <c r="G24" s="7">
        <v>1.2822165999999999E-2</v>
      </c>
      <c r="H24" s="7">
        <v>3.231598709</v>
      </c>
      <c r="I24" s="7">
        <v>0.70497133899999997</v>
      </c>
    </row>
    <row r="25" spans="1:9" x14ac:dyDescent="0.55000000000000004">
      <c r="A25" s="7" t="s">
        <v>31</v>
      </c>
      <c r="B25" s="7" t="s">
        <v>33</v>
      </c>
      <c r="C25" s="7" t="s">
        <v>27</v>
      </c>
      <c r="D25" s="61">
        <v>0</v>
      </c>
      <c r="E25" s="60" t="s">
        <v>14</v>
      </c>
      <c r="F25" s="7">
        <v>1.029452467</v>
      </c>
      <c r="G25" s="7">
        <v>0.45789686600000001</v>
      </c>
      <c r="H25" s="7">
        <v>0.25591166500000001</v>
      </c>
      <c r="I25" s="7">
        <v>8.4781072999999998E-2</v>
      </c>
    </row>
    <row r="26" spans="1:9" x14ac:dyDescent="0.55000000000000004">
      <c r="A26" s="7" t="s">
        <v>31</v>
      </c>
      <c r="B26" s="7" t="s">
        <v>26</v>
      </c>
      <c r="C26" s="7" t="s">
        <v>27</v>
      </c>
      <c r="D26" s="61">
        <v>0</v>
      </c>
      <c r="E26" s="60" t="s">
        <v>14</v>
      </c>
      <c r="F26" s="7">
        <v>0.91201876599999998</v>
      </c>
      <c r="G26" s="7">
        <v>0.35911810599999999</v>
      </c>
      <c r="H26" s="7">
        <v>0</v>
      </c>
      <c r="I26" s="7">
        <v>0</v>
      </c>
    </row>
    <row r="27" spans="1:9" x14ac:dyDescent="0.55000000000000004">
      <c r="A27" s="7" t="s">
        <v>32</v>
      </c>
      <c r="B27" s="7" t="s">
        <v>33</v>
      </c>
      <c r="C27" s="7" t="s">
        <v>27</v>
      </c>
      <c r="D27" s="60" t="s">
        <v>34</v>
      </c>
      <c r="E27" s="60" t="s">
        <v>14</v>
      </c>
      <c r="F27" s="7">
        <v>1.9347046889999999</v>
      </c>
      <c r="G27" s="7">
        <v>1.0901247940000001</v>
      </c>
      <c r="H27" s="7">
        <v>0.34862623599999998</v>
      </c>
      <c r="I27" s="7">
        <v>0.19842037600000001</v>
      </c>
    </row>
    <row r="28" spans="1:9" x14ac:dyDescent="0.55000000000000004">
      <c r="A28" s="7" t="s">
        <v>32</v>
      </c>
      <c r="B28" s="7" t="s">
        <v>26</v>
      </c>
      <c r="C28" s="7" t="s">
        <v>27</v>
      </c>
      <c r="D28" s="61">
        <v>0</v>
      </c>
      <c r="E28" s="60" t="s">
        <v>14</v>
      </c>
      <c r="F28" s="7">
        <v>0.78160304199999997</v>
      </c>
      <c r="G28" s="7">
        <v>0.50159125699999996</v>
      </c>
      <c r="H28" s="7">
        <v>1.5104649999999999E-3</v>
      </c>
      <c r="I28" s="7">
        <v>1.7286980000000001E-3</v>
      </c>
    </row>
    <row r="29" spans="1:9" x14ac:dyDescent="0.55000000000000004">
      <c r="A29" s="7" t="s">
        <v>33</v>
      </c>
      <c r="B29" s="7" t="s">
        <v>26</v>
      </c>
      <c r="C29" s="7" t="s">
        <v>27</v>
      </c>
      <c r="D29" s="60" t="s">
        <v>14</v>
      </c>
      <c r="E29" s="60" t="s">
        <v>14</v>
      </c>
      <c r="F29" s="7">
        <v>0.46123141600000001</v>
      </c>
      <c r="G29" s="7">
        <v>0.17323471400000001</v>
      </c>
      <c r="H29" s="62">
        <v>2.39E-6</v>
      </c>
      <c r="I29" s="62">
        <v>3.84E-7</v>
      </c>
    </row>
    <row r="30" spans="1:9" x14ac:dyDescent="0.55000000000000004">
      <c r="A30" s="7"/>
      <c r="B30" s="7"/>
      <c r="C30" s="7"/>
      <c r="D30" s="7"/>
      <c r="E30" s="7"/>
      <c r="F30" s="7"/>
      <c r="G30" s="7"/>
      <c r="H30" s="7"/>
      <c r="I30" s="7"/>
    </row>
  </sheetData>
  <autoFilter ref="A1:J29" xr:uid="{BFC04483-C8ED-4954-A4BE-7A182F59FBCB}">
    <sortState xmlns:xlrd2="http://schemas.microsoft.com/office/spreadsheetml/2017/richdata2" ref="A2:J29">
      <sortCondition ref="A1:A2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Human1_mono</vt:lpstr>
      <vt:lpstr>human1_co-1</vt:lpstr>
      <vt:lpstr>Human1_co-2</vt:lpstr>
      <vt:lpstr>Human 2_7</vt:lpstr>
      <vt:lpstr>Mouse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Clémence Joseph</dc:creator>
  <cp:lastModifiedBy>Clémence Joseph</cp:lastModifiedBy>
  <dcterms:created xsi:type="dcterms:W3CDTF">2023-02-08T08:54:48Z</dcterms:created>
  <dcterms:modified xsi:type="dcterms:W3CDTF">2023-03-20T09:41:41Z</dcterms:modified>
</cp:coreProperties>
</file>